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160000-DIRECCION ESTUDIOS ECONOMIA Y POLITICA\AÑO 2015\PPTO\2014\3 Presupuesto Anual\"/>
    </mc:Choice>
  </mc:AlternateContent>
  <bookViews>
    <workbookView xWindow="0" yWindow="0" windowWidth="28800" windowHeight="12420" tabRatio="751" activeTab="8"/>
  </bookViews>
  <sheets>
    <sheet name="ing anual" sheetId="5" r:id="rId1"/>
    <sheet name="anual gastos" sheetId="1" r:id="rId2"/>
    <sheet name="eses gastos" sheetId="4" state="hidden" r:id="rId3"/>
    <sheet name="ingresos ese" sheetId="6" state="hidden" r:id="rId4"/>
    <sheet name="Hoja5" sheetId="7" state="hidden" r:id="rId5"/>
    <sheet name="ing global" sheetId="9" state="hidden" r:id="rId6"/>
    <sheet name="gas global" sheetId="10" state="hidden" r:id="rId7"/>
    <sheet name="gas entidad" sheetId="11" r:id="rId8"/>
    <sheet name="ing entid" sheetId="12" r:id="rId9"/>
    <sheet name="Hoja1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A65" i="11" l="1"/>
  <c r="AZ65" i="11"/>
  <c r="X38" i="12" l="1"/>
  <c r="X36" i="12"/>
  <c r="X35" i="12"/>
  <c r="X34" i="12"/>
  <c r="U38" i="12"/>
  <c r="V38" i="12" s="1"/>
  <c r="U36" i="12"/>
  <c r="U35" i="12"/>
  <c r="U34" i="12"/>
  <c r="T38" i="12"/>
  <c r="T36" i="12"/>
  <c r="T35" i="12"/>
  <c r="T34" i="12"/>
  <c r="R38" i="12"/>
  <c r="R36" i="12"/>
  <c r="R35" i="12"/>
  <c r="R34" i="12"/>
  <c r="AD34" i="12" s="1"/>
  <c r="O38" i="12"/>
  <c r="O36" i="12"/>
  <c r="O35" i="12"/>
  <c r="O34" i="12"/>
  <c r="N38" i="12"/>
  <c r="N36" i="12"/>
  <c r="N35" i="12"/>
  <c r="N34" i="12"/>
  <c r="P34" i="12" s="1"/>
  <c r="L38" i="12"/>
  <c r="L36" i="12"/>
  <c r="L35" i="12"/>
  <c r="L34" i="12"/>
  <c r="I38" i="12"/>
  <c r="AA38" i="12" s="1"/>
  <c r="I36" i="12"/>
  <c r="I35" i="12"/>
  <c r="I34" i="12"/>
  <c r="J34" i="12" s="1"/>
  <c r="H38" i="12"/>
  <c r="Z38" i="12" s="1"/>
  <c r="H36" i="12"/>
  <c r="H35" i="12"/>
  <c r="H34" i="12"/>
  <c r="F38" i="12"/>
  <c r="F37" i="12"/>
  <c r="F36" i="12"/>
  <c r="F35" i="12"/>
  <c r="F34" i="12"/>
  <c r="F33" i="12"/>
  <c r="F32" i="12"/>
  <c r="C38" i="12"/>
  <c r="C37" i="12"/>
  <c r="C36" i="12"/>
  <c r="C35" i="12"/>
  <c r="C34" i="12"/>
  <c r="D34" i="12" s="1"/>
  <c r="G34" i="12" s="1"/>
  <c r="C33" i="12"/>
  <c r="C32" i="12"/>
  <c r="B37" i="12"/>
  <c r="B34" i="12"/>
  <c r="B33" i="12"/>
  <c r="B32" i="12"/>
  <c r="X37" i="12"/>
  <c r="U37" i="12"/>
  <c r="T37" i="12"/>
  <c r="X33" i="12"/>
  <c r="U33" i="12"/>
  <c r="T33" i="12"/>
  <c r="X32" i="12"/>
  <c r="U32" i="12"/>
  <c r="T32" i="12"/>
  <c r="V32" i="12" s="1"/>
  <c r="V36" i="12"/>
  <c r="V35" i="12"/>
  <c r="Y35" i="12" s="1"/>
  <c r="R37" i="12"/>
  <c r="O37" i="12"/>
  <c r="N37" i="12"/>
  <c r="R33" i="12"/>
  <c r="O33" i="12"/>
  <c r="N33" i="12"/>
  <c r="P33" i="12" s="1"/>
  <c r="R32" i="12"/>
  <c r="O32" i="12"/>
  <c r="N32" i="12"/>
  <c r="P36" i="12"/>
  <c r="P35" i="12"/>
  <c r="L37" i="12"/>
  <c r="I37" i="12"/>
  <c r="H37" i="12"/>
  <c r="Z37" i="12" s="1"/>
  <c r="AG37" i="12" s="1"/>
  <c r="L33" i="12"/>
  <c r="I33" i="12"/>
  <c r="H33" i="12"/>
  <c r="L32" i="12"/>
  <c r="I32" i="12"/>
  <c r="H32" i="12"/>
  <c r="J38" i="12"/>
  <c r="J36" i="12"/>
  <c r="AD35" i="12"/>
  <c r="J35" i="12"/>
  <c r="B38" i="12"/>
  <c r="B36" i="12"/>
  <c r="B35" i="12"/>
  <c r="K318" i="9"/>
  <c r="K317" i="9"/>
  <c r="K316" i="9"/>
  <c r="K315" i="9"/>
  <c r="K314" i="9"/>
  <c r="K312" i="9"/>
  <c r="K311" i="9"/>
  <c r="K310" i="9"/>
  <c r="K309" i="9"/>
  <c r="K308" i="9"/>
  <c r="K307" i="9"/>
  <c r="K306" i="9"/>
  <c r="K305" i="9"/>
  <c r="K304" i="9"/>
  <c r="K303" i="9"/>
  <c r="K302" i="9"/>
  <c r="K301" i="9"/>
  <c r="K300" i="9"/>
  <c r="K299" i="9"/>
  <c r="K298" i="9"/>
  <c r="K297" i="9"/>
  <c r="K296" i="9"/>
  <c r="K295" i="9"/>
  <c r="K294" i="9"/>
  <c r="K293" i="9"/>
  <c r="K292" i="9"/>
  <c r="K291" i="9"/>
  <c r="K290" i="9"/>
  <c r="K289" i="9"/>
  <c r="K288" i="9"/>
  <c r="K287" i="9"/>
  <c r="K286" i="9"/>
  <c r="K285" i="9"/>
  <c r="K284" i="9"/>
  <c r="K283" i="9"/>
  <c r="K282" i="9"/>
  <c r="K281" i="9"/>
  <c r="K280" i="9"/>
  <c r="K279" i="9"/>
  <c r="K277" i="9"/>
  <c r="K276" i="9"/>
  <c r="K275" i="9"/>
  <c r="K274" i="9"/>
  <c r="K273" i="9"/>
  <c r="K272" i="9"/>
  <c r="K271" i="9"/>
  <c r="K270" i="9"/>
  <c r="K269" i="9"/>
  <c r="K268" i="9"/>
  <c r="K267" i="9"/>
  <c r="K266" i="9"/>
  <c r="K265" i="9"/>
  <c r="K241" i="9"/>
  <c r="K240" i="9"/>
  <c r="K239" i="9"/>
  <c r="K238" i="9"/>
  <c r="K237" i="9"/>
  <c r="K236" i="9"/>
  <c r="K235" i="9"/>
  <c r="K233" i="9"/>
  <c r="K232" i="9"/>
  <c r="K231" i="9"/>
  <c r="K230" i="9"/>
  <c r="K227" i="9"/>
  <c r="K226" i="9"/>
  <c r="K225" i="9"/>
  <c r="K224" i="9"/>
  <c r="K223" i="9"/>
  <c r="K222" i="9"/>
  <c r="K221" i="9"/>
  <c r="K220" i="9"/>
  <c r="K219" i="9"/>
  <c r="K218" i="9"/>
  <c r="K217" i="9"/>
  <c r="K216" i="9"/>
  <c r="K215" i="9"/>
  <c r="K214" i="9"/>
  <c r="K213" i="9"/>
  <c r="K212" i="9"/>
  <c r="K211" i="9"/>
  <c r="K210" i="9"/>
  <c r="K209" i="9"/>
  <c r="K208" i="9"/>
  <c r="K207" i="9"/>
  <c r="K206" i="9"/>
  <c r="K205" i="9"/>
  <c r="K204" i="9"/>
  <c r="K203" i="9"/>
  <c r="K202" i="9"/>
  <c r="K201" i="9"/>
  <c r="K200" i="9"/>
  <c r="K199" i="9"/>
  <c r="K197" i="9"/>
  <c r="K196" i="9"/>
  <c r="K195" i="9"/>
  <c r="K194" i="9"/>
  <c r="K193" i="9"/>
  <c r="K192" i="9"/>
  <c r="K191" i="9"/>
  <c r="K190" i="9"/>
  <c r="K189" i="9"/>
  <c r="K188" i="9"/>
  <c r="K187" i="9"/>
  <c r="K186" i="9"/>
  <c r="K185" i="9"/>
  <c r="K184" i="9"/>
  <c r="K183" i="9"/>
  <c r="K182" i="9"/>
  <c r="K181" i="9"/>
  <c r="K180" i="9"/>
  <c r="K179" i="9"/>
  <c r="K178" i="9"/>
  <c r="K177" i="9"/>
  <c r="K176" i="9"/>
  <c r="K175" i="9"/>
  <c r="K174" i="9"/>
  <c r="K173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1" i="9"/>
  <c r="K10" i="9"/>
  <c r="K9" i="9"/>
  <c r="K8" i="9"/>
  <c r="AH60" i="12"/>
  <c r="AK57" i="12"/>
  <c r="AG55" i="12"/>
  <c r="AH47" i="12"/>
  <c r="AK44" i="12"/>
  <c r="AH42" i="12"/>
  <c r="AK30" i="12"/>
  <c r="AH30" i="12"/>
  <c r="AG30" i="12"/>
  <c r="AI30" i="12" s="1"/>
  <c r="AK29" i="12"/>
  <c r="AI29" i="12"/>
  <c r="AH29" i="12"/>
  <c r="AG29" i="12"/>
  <c r="AK27" i="12"/>
  <c r="AH27" i="12"/>
  <c r="AG27" i="12"/>
  <c r="AI27" i="12" s="1"/>
  <c r="AK26" i="12"/>
  <c r="AI26" i="12"/>
  <c r="AM26" i="12" s="1"/>
  <c r="AH26" i="12"/>
  <c r="AG26" i="12"/>
  <c r="AK25" i="12"/>
  <c r="AH25" i="12"/>
  <c r="AG25" i="12"/>
  <c r="AI25" i="12" s="1"/>
  <c r="AK24" i="12"/>
  <c r="AH24" i="12"/>
  <c r="AG24" i="12"/>
  <c r="AI24" i="12" s="1"/>
  <c r="AK23" i="12"/>
  <c r="AH23" i="12"/>
  <c r="AI23" i="12" s="1"/>
  <c r="AG23" i="12"/>
  <c r="AK22" i="12"/>
  <c r="AH22" i="12"/>
  <c r="AG22" i="12"/>
  <c r="AI22" i="12" s="1"/>
  <c r="AK21" i="12"/>
  <c r="AH21" i="12"/>
  <c r="AG21" i="12"/>
  <c r="AI21" i="12" s="1"/>
  <c r="AK20" i="12"/>
  <c r="AH20" i="12"/>
  <c r="AG20" i="12"/>
  <c r="AI20" i="12" s="1"/>
  <c r="AK19" i="12"/>
  <c r="AH19" i="12"/>
  <c r="AI19" i="12" s="1"/>
  <c r="AG19" i="12"/>
  <c r="AK18" i="12"/>
  <c r="AI18" i="12"/>
  <c r="AM18" i="12" s="1"/>
  <c r="AH18" i="12"/>
  <c r="AG18" i="12"/>
  <c r="AK17" i="12"/>
  <c r="AH17" i="12"/>
  <c r="AG17" i="12"/>
  <c r="AI17" i="12" s="1"/>
  <c r="AK16" i="12"/>
  <c r="AH16" i="12"/>
  <c r="AG16" i="12"/>
  <c r="AI16" i="12" s="1"/>
  <c r="AK15" i="12"/>
  <c r="AH15" i="12"/>
  <c r="AI15" i="12" s="1"/>
  <c r="AG15" i="12"/>
  <c r="AK14" i="12"/>
  <c r="AH14" i="12"/>
  <c r="AG14" i="12"/>
  <c r="AI14" i="12" s="1"/>
  <c r="AK13" i="12"/>
  <c r="AK28" i="12" s="1"/>
  <c r="AH13" i="12"/>
  <c r="AG13" i="12"/>
  <c r="AI13" i="12" s="1"/>
  <c r="AK12" i="12"/>
  <c r="AH12" i="12"/>
  <c r="AH28" i="12" s="1"/>
  <c r="AH31" i="12" s="1"/>
  <c r="AG12" i="12"/>
  <c r="AI12" i="12" s="1"/>
  <c r="AK11" i="12"/>
  <c r="AH11" i="12"/>
  <c r="AI11" i="12" s="1"/>
  <c r="AG11" i="12"/>
  <c r="AK10" i="12"/>
  <c r="AH10" i="12"/>
  <c r="AG10" i="12"/>
  <c r="AI10" i="12" s="1"/>
  <c r="AK9" i="12"/>
  <c r="AH9" i="12"/>
  <c r="AG9" i="12"/>
  <c r="AI9" i="12" s="1"/>
  <c r="AK8" i="12"/>
  <c r="AI8" i="12"/>
  <c r="AH8" i="12"/>
  <c r="AG8" i="12"/>
  <c r="AD61" i="12"/>
  <c r="AK61" i="12" s="1"/>
  <c r="AD60" i="12"/>
  <c r="AK60" i="12" s="1"/>
  <c r="AD59" i="12"/>
  <c r="AK59" i="12" s="1"/>
  <c r="AD58" i="12"/>
  <c r="AK58" i="12" s="1"/>
  <c r="AD57" i="12"/>
  <c r="AD56" i="12"/>
  <c r="AK56" i="12" s="1"/>
  <c r="AD55" i="12"/>
  <c r="AK55" i="12" s="1"/>
  <c r="AD54" i="12"/>
  <c r="AK54" i="12" s="1"/>
  <c r="AD53" i="12"/>
  <c r="AK53" i="12" s="1"/>
  <c r="AD52" i="12"/>
  <c r="AK52" i="12" s="1"/>
  <c r="AD51" i="12"/>
  <c r="AK51" i="12" s="1"/>
  <c r="AD50" i="12"/>
  <c r="AK50" i="12" s="1"/>
  <c r="AD49" i="12"/>
  <c r="AK49" i="12" s="1"/>
  <c r="AD48" i="12"/>
  <c r="AK48" i="12" s="1"/>
  <c r="AD47" i="12"/>
  <c r="AK47" i="12" s="1"/>
  <c r="AD46" i="12"/>
  <c r="AK46" i="12" s="1"/>
  <c r="AD45" i="12"/>
  <c r="AK45" i="12" s="1"/>
  <c r="AD44" i="12"/>
  <c r="AD43" i="12"/>
  <c r="AK43" i="12" s="1"/>
  <c r="AD42" i="12"/>
  <c r="AK42" i="12" s="1"/>
  <c r="AD41" i="12"/>
  <c r="AK41" i="12" s="1"/>
  <c r="AD40" i="12"/>
  <c r="AK40" i="12" s="1"/>
  <c r="AD37" i="12"/>
  <c r="AK37" i="12" s="1"/>
  <c r="AD36" i="12"/>
  <c r="AK36" i="12" s="1"/>
  <c r="AD33" i="12"/>
  <c r="AK33" i="12" s="1"/>
  <c r="AD30" i="12"/>
  <c r="AD29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28" i="12" s="1"/>
  <c r="AD8" i="12"/>
  <c r="AD31" i="12" s="1"/>
  <c r="AB31" i="12"/>
  <c r="AA31" i="12"/>
  <c r="AA61" i="12"/>
  <c r="AH61" i="12" s="1"/>
  <c r="Z61" i="12"/>
  <c r="AB61" i="12" s="1"/>
  <c r="AA60" i="12"/>
  <c r="Z60" i="12"/>
  <c r="AB60" i="12" s="1"/>
  <c r="AA59" i="12"/>
  <c r="Z59" i="12"/>
  <c r="AG59" i="12" s="1"/>
  <c r="AA58" i="12"/>
  <c r="AH58" i="12" s="1"/>
  <c r="Z58" i="12"/>
  <c r="AB58" i="12" s="1"/>
  <c r="AA57" i="12"/>
  <c r="AH57" i="12" s="1"/>
  <c r="Z57" i="12"/>
  <c r="AB57" i="12" s="1"/>
  <c r="AA56" i="12"/>
  <c r="AH56" i="12" s="1"/>
  <c r="Z56" i="12"/>
  <c r="AG56" i="12" s="1"/>
  <c r="AI56" i="12" s="1"/>
  <c r="AB55" i="12"/>
  <c r="AF55" i="12" s="1"/>
  <c r="AA55" i="12"/>
  <c r="AH55" i="12" s="1"/>
  <c r="Z55" i="12"/>
  <c r="AA54" i="12"/>
  <c r="AH54" i="12" s="1"/>
  <c r="Z54" i="12"/>
  <c r="AB54" i="12" s="1"/>
  <c r="AA53" i="12"/>
  <c r="AH53" i="12" s="1"/>
  <c r="Z53" i="12"/>
  <c r="AB53" i="12" s="1"/>
  <c r="AA52" i="12"/>
  <c r="AH52" i="12" s="1"/>
  <c r="Z52" i="12"/>
  <c r="AB52" i="12" s="1"/>
  <c r="AA51" i="12"/>
  <c r="Z51" i="12"/>
  <c r="AG51" i="12" s="1"/>
  <c r="AA50" i="12"/>
  <c r="AH50" i="12" s="1"/>
  <c r="Z50" i="12"/>
  <c r="AB50" i="12" s="1"/>
  <c r="AA49" i="12"/>
  <c r="AH49" i="12" s="1"/>
  <c r="Z49" i="12"/>
  <c r="AB49" i="12" s="1"/>
  <c r="AA48" i="12"/>
  <c r="AH48" i="12" s="1"/>
  <c r="Z48" i="12"/>
  <c r="AB48" i="12" s="1"/>
  <c r="AA47" i="12"/>
  <c r="Z47" i="12"/>
  <c r="AB47" i="12" s="1"/>
  <c r="AA46" i="12"/>
  <c r="AH46" i="12" s="1"/>
  <c r="Z46" i="12"/>
  <c r="AB46" i="12" s="1"/>
  <c r="AA45" i="12"/>
  <c r="AH45" i="12" s="1"/>
  <c r="Z45" i="12"/>
  <c r="AB45" i="12" s="1"/>
  <c r="AA44" i="12"/>
  <c r="AH44" i="12" s="1"/>
  <c r="Z44" i="12"/>
  <c r="AB44" i="12" s="1"/>
  <c r="AA43" i="12"/>
  <c r="Z43" i="12"/>
  <c r="AG43" i="12" s="1"/>
  <c r="AA42" i="12"/>
  <c r="Z42" i="12"/>
  <c r="AB42" i="12" s="1"/>
  <c r="AA41" i="12"/>
  <c r="AH41" i="12" s="1"/>
  <c r="Z41" i="12"/>
  <c r="AB41" i="12" s="1"/>
  <c r="AA40" i="12"/>
  <c r="AH40" i="12" s="1"/>
  <c r="Z40" i="12"/>
  <c r="AB40" i="12" s="1"/>
  <c r="AA36" i="12"/>
  <c r="AH36" i="12" s="1"/>
  <c r="Z36" i="12"/>
  <c r="AG36" i="12" s="1"/>
  <c r="AA35" i="12"/>
  <c r="AH35" i="12" s="1"/>
  <c r="Z35" i="12"/>
  <c r="AA33" i="12"/>
  <c r="AH33" i="12" s="1"/>
  <c r="Z32" i="12"/>
  <c r="AA30" i="12"/>
  <c r="Z30" i="12"/>
  <c r="AB30" i="12" s="1"/>
  <c r="AA29" i="12"/>
  <c r="Z29" i="12"/>
  <c r="AB29" i="12" s="1"/>
  <c r="AA27" i="12"/>
  <c r="Z27" i="12"/>
  <c r="AB27" i="12" s="1"/>
  <c r="AA26" i="12"/>
  <c r="Z26" i="12"/>
  <c r="AB26" i="12" s="1"/>
  <c r="AA25" i="12"/>
  <c r="Z25" i="12"/>
  <c r="AB25" i="12" s="1"/>
  <c r="AA24" i="12"/>
  <c r="Z24" i="12"/>
  <c r="AB24" i="12" s="1"/>
  <c r="AA23" i="12"/>
  <c r="Z23" i="12"/>
  <c r="AB23" i="12" s="1"/>
  <c r="AB22" i="12"/>
  <c r="AE22" i="12" s="1"/>
  <c r="AA22" i="12"/>
  <c r="Z22" i="12"/>
  <c r="AA21" i="12"/>
  <c r="Z21" i="12"/>
  <c r="AB21" i="12" s="1"/>
  <c r="AA20" i="12"/>
  <c r="Z20" i="12"/>
  <c r="AB20" i="12" s="1"/>
  <c r="AA19" i="12"/>
  <c r="Z19" i="12"/>
  <c r="AB19" i="12" s="1"/>
  <c r="AA18" i="12"/>
  <c r="Z18" i="12"/>
  <c r="AB18" i="12" s="1"/>
  <c r="AA17" i="12"/>
  <c r="AA28" i="12" s="1"/>
  <c r="Z17" i="12"/>
  <c r="AA16" i="12"/>
  <c r="Z16" i="12"/>
  <c r="AB16" i="12" s="1"/>
  <c r="AA15" i="12"/>
  <c r="Z15" i="12"/>
  <c r="AB15" i="12" s="1"/>
  <c r="AB14" i="12"/>
  <c r="AF14" i="12" s="1"/>
  <c r="AA14" i="12"/>
  <c r="Z14" i="12"/>
  <c r="AA13" i="12"/>
  <c r="Z13" i="12"/>
  <c r="AB13" i="12" s="1"/>
  <c r="AA12" i="12"/>
  <c r="Z12" i="12"/>
  <c r="Z28" i="12" s="1"/>
  <c r="Z31" i="12" s="1"/>
  <c r="AA11" i="12"/>
  <c r="Z11" i="12"/>
  <c r="AB11" i="12" s="1"/>
  <c r="AA10" i="12"/>
  <c r="Z10" i="12"/>
  <c r="AB10" i="12" s="1"/>
  <c r="AB9" i="12"/>
  <c r="AB8" i="12"/>
  <c r="AA9" i="12"/>
  <c r="Z9" i="12"/>
  <c r="AA8" i="12"/>
  <c r="Z8" i="12"/>
  <c r="V31" i="12"/>
  <c r="U31" i="12"/>
  <c r="V61" i="12"/>
  <c r="Y61" i="12" s="1"/>
  <c r="V60" i="12"/>
  <c r="V59" i="12"/>
  <c r="V58" i="12"/>
  <c r="V57" i="12"/>
  <c r="V56" i="12"/>
  <c r="V55" i="12"/>
  <c r="V54" i="12"/>
  <c r="V53" i="12"/>
  <c r="Y53" i="12" s="1"/>
  <c r="V52" i="12"/>
  <c r="V51" i="12"/>
  <c r="V50" i="12"/>
  <c r="V49" i="12"/>
  <c r="V48" i="12"/>
  <c r="V47" i="12"/>
  <c r="Y47" i="12" s="1"/>
  <c r="V46" i="12"/>
  <c r="V45" i="12"/>
  <c r="Y45" i="12" s="1"/>
  <c r="V44" i="12"/>
  <c r="V43" i="12"/>
  <c r="V42" i="12"/>
  <c r="V41" i="12"/>
  <c r="V40" i="12"/>
  <c r="V30" i="12"/>
  <c r="V29" i="12"/>
  <c r="V27" i="12"/>
  <c r="V26" i="12"/>
  <c r="V25" i="12"/>
  <c r="V24" i="12"/>
  <c r="V23" i="12"/>
  <c r="V22" i="12"/>
  <c r="Y22" i="12" s="1"/>
  <c r="V21" i="12"/>
  <c r="Y21" i="12" s="1"/>
  <c r="V20" i="12"/>
  <c r="V19" i="12"/>
  <c r="V18" i="12"/>
  <c r="V17" i="12"/>
  <c r="V16" i="12"/>
  <c r="V15" i="12"/>
  <c r="V14" i="12"/>
  <c r="V13" i="12"/>
  <c r="V28" i="12" s="1"/>
  <c r="Y28" i="12" s="1"/>
  <c r="V12" i="12"/>
  <c r="V11" i="12"/>
  <c r="V10" i="12"/>
  <c r="V9" i="12"/>
  <c r="V8" i="12"/>
  <c r="P10" i="12"/>
  <c r="L31" i="12"/>
  <c r="J31" i="12"/>
  <c r="I31" i="12"/>
  <c r="J61" i="12"/>
  <c r="M61" i="12" s="1"/>
  <c r="J60" i="12"/>
  <c r="J59" i="12"/>
  <c r="J58" i="12"/>
  <c r="J57" i="12"/>
  <c r="J56" i="12"/>
  <c r="J55" i="12"/>
  <c r="J54" i="12"/>
  <c r="J53" i="12"/>
  <c r="M53" i="12" s="1"/>
  <c r="J52" i="12"/>
  <c r="J51" i="12"/>
  <c r="J50" i="12"/>
  <c r="J49" i="12"/>
  <c r="J48" i="12"/>
  <c r="J47" i="12"/>
  <c r="M47" i="12" s="1"/>
  <c r="J46" i="12"/>
  <c r="M46" i="12" s="1"/>
  <c r="J45" i="12"/>
  <c r="M45" i="12" s="1"/>
  <c r="J44" i="12"/>
  <c r="J43" i="12"/>
  <c r="J42" i="12"/>
  <c r="J41" i="12"/>
  <c r="J40" i="12"/>
  <c r="J30" i="12"/>
  <c r="J29" i="12"/>
  <c r="J27" i="12"/>
  <c r="J26" i="12"/>
  <c r="J25" i="12"/>
  <c r="J24" i="12"/>
  <c r="J23" i="12"/>
  <c r="J22" i="12"/>
  <c r="J21" i="12"/>
  <c r="J20" i="12"/>
  <c r="M20" i="12" s="1"/>
  <c r="J19" i="12"/>
  <c r="J18" i="12"/>
  <c r="J17" i="12"/>
  <c r="J16" i="12"/>
  <c r="J15" i="12"/>
  <c r="J14" i="12"/>
  <c r="J13" i="12"/>
  <c r="J12" i="12"/>
  <c r="J28" i="12" s="1"/>
  <c r="J11" i="12"/>
  <c r="J10" i="12"/>
  <c r="J9" i="12"/>
  <c r="J8" i="12"/>
  <c r="D61" i="12"/>
  <c r="D60" i="12"/>
  <c r="D59" i="12"/>
  <c r="D58" i="12"/>
  <c r="D57" i="12"/>
  <c r="G57" i="12" s="1"/>
  <c r="D56" i="12"/>
  <c r="D55" i="12"/>
  <c r="D54" i="12"/>
  <c r="G54" i="12" s="1"/>
  <c r="D53" i="12"/>
  <c r="D52" i="12"/>
  <c r="D51" i="12"/>
  <c r="D50" i="12"/>
  <c r="G50" i="12" s="1"/>
  <c r="D49" i="12"/>
  <c r="G49" i="12" s="1"/>
  <c r="D48" i="12"/>
  <c r="D47" i="12"/>
  <c r="D46" i="12"/>
  <c r="D45" i="12"/>
  <c r="D44" i="12"/>
  <c r="D43" i="12"/>
  <c r="D42" i="12"/>
  <c r="D41" i="12"/>
  <c r="G41" i="12" s="1"/>
  <c r="D40" i="12"/>
  <c r="D38" i="12"/>
  <c r="G38" i="12" s="1"/>
  <c r="D37" i="12"/>
  <c r="D36" i="12"/>
  <c r="G36" i="12" s="1"/>
  <c r="D35" i="12"/>
  <c r="D33" i="12"/>
  <c r="D32" i="12"/>
  <c r="AI65" i="12"/>
  <c r="AH65" i="12"/>
  <c r="AG65" i="12"/>
  <c r="AA62" i="12"/>
  <c r="X62" i="12"/>
  <c r="U62" i="12"/>
  <c r="T62" i="12"/>
  <c r="L62" i="12"/>
  <c r="I62" i="12"/>
  <c r="H62" i="12"/>
  <c r="F62" i="12"/>
  <c r="C62" i="12"/>
  <c r="B62" i="12"/>
  <c r="G61" i="12"/>
  <c r="Y60" i="12"/>
  <c r="M60" i="12"/>
  <c r="G60" i="12"/>
  <c r="Y59" i="12"/>
  <c r="M59" i="12"/>
  <c r="G59" i="12"/>
  <c r="Y58" i="12"/>
  <c r="M58" i="12"/>
  <c r="G58" i="12"/>
  <c r="Y57" i="12"/>
  <c r="M57" i="12"/>
  <c r="Y56" i="12"/>
  <c r="M56" i="12"/>
  <c r="G56" i="12"/>
  <c r="Y55" i="12"/>
  <c r="M55" i="12"/>
  <c r="G55" i="12"/>
  <c r="Y54" i="12"/>
  <c r="M54" i="12"/>
  <c r="G53" i="12"/>
  <c r="Y52" i="12"/>
  <c r="M52" i="12"/>
  <c r="G52" i="12"/>
  <c r="Y51" i="12"/>
  <c r="M51" i="12"/>
  <c r="G51" i="12"/>
  <c r="Y50" i="12"/>
  <c r="M50" i="12"/>
  <c r="Y49" i="12"/>
  <c r="M49" i="12"/>
  <c r="Y48" i="12"/>
  <c r="M48" i="12"/>
  <c r="G48" i="12"/>
  <c r="G47" i="12"/>
  <c r="G45" i="12"/>
  <c r="Y44" i="12"/>
  <c r="M44" i="12"/>
  <c r="G44" i="12"/>
  <c r="Y43" i="12"/>
  <c r="M43" i="12"/>
  <c r="G43" i="12"/>
  <c r="Y42" i="12"/>
  <c r="M42" i="12"/>
  <c r="G42" i="12"/>
  <c r="Y41" i="12"/>
  <c r="M41" i="12"/>
  <c r="Y40" i="12"/>
  <c r="M40" i="12"/>
  <c r="G40" i="12"/>
  <c r="X39" i="12"/>
  <c r="X63" i="12" s="1"/>
  <c r="S35" i="12"/>
  <c r="M35" i="12"/>
  <c r="Y31" i="12"/>
  <c r="S31" i="12"/>
  <c r="N31" i="12"/>
  <c r="M31" i="12"/>
  <c r="Y30" i="12"/>
  <c r="M30" i="12"/>
  <c r="AM29" i="12"/>
  <c r="AL29" i="12"/>
  <c r="Y29" i="12"/>
  <c r="S29" i="12"/>
  <c r="M29" i="12"/>
  <c r="X28" i="12"/>
  <c r="U28" i="12"/>
  <c r="T28" i="12"/>
  <c r="T31" i="12" s="1"/>
  <c r="R28" i="12"/>
  <c r="S28" i="12" s="1"/>
  <c r="P28" i="12"/>
  <c r="O28" i="12"/>
  <c r="N28" i="12"/>
  <c r="L28" i="12"/>
  <c r="I28" i="12"/>
  <c r="H28" i="12"/>
  <c r="H31" i="12" s="1"/>
  <c r="Y27" i="12"/>
  <c r="M27" i="12"/>
  <c r="Y26" i="12"/>
  <c r="M26" i="12"/>
  <c r="Y25" i="12"/>
  <c r="M25" i="12"/>
  <c r="Y24" i="12"/>
  <c r="M24" i="12"/>
  <c r="Y23" i="12"/>
  <c r="M23" i="12"/>
  <c r="AF22" i="12"/>
  <c r="M22" i="12"/>
  <c r="M21" i="12"/>
  <c r="Y20" i="12"/>
  <c r="Y19" i="12"/>
  <c r="M19" i="12"/>
  <c r="Y18" i="12"/>
  <c r="M18" i="12"/>
  <c r="Y17" i="12"/>
  <c r="M17" i="12"/>
  <c r="Y16" i="12"/>
  <c r="M16" i="12"/>
  <c r="Y15" i="12"/>
  <c r="M15" i="12"/>
  <c r="Y14" i="12"/>
  <c r="M14" i="12"/>
  <c r="M13" i="12"/>
  <c r="Y12" i="12"/>
  <c r="Y11" i="12"/>
  <c r="M11" i="12"/>
  <c r="Y10" i="12"/>
  <c r="S10" i="12"/>
  <c r="M10" i="12"/>
  <c r="AF9" i="12"/>
  <c r="AE9" i="12"/>
  <c r="Y9" i="12"/>
  <c r="M9" i="12"/>
  <c r="AM8" i="12"/>
  <c r="AL8" i="12"/>
  <c r="AF8" i="12"/>
  <c r="AE8" i="12"/>
  <c r="Y8" i="12"/>
  <c r="S8" i="12"/>
  <c r="M8" i="12"/>
  <c r="AF40" i="12" l="1"/>
  <c r="AE40" i="12"/>
  <c r="AK62" i="12"/>
  <c r="G321" i="6" s="1"/>
  <c r="AI57" i="12"/>
  <c r="AI49" i="12"/>
  <c r="AL49" i="12" s="1"/>
  <c r="AF48" i="12"/>
  <c r="AE48" i="12"/>
  <c r="AE47" i="12"/>
  <c r="AF47" i="12"/>
  <c r="AI51" i="12"/>
  <c r="AB56" i="12"/>
  <c r="AG42" i="12"/>
  <c r="AI42" i="12" s="1"/>
  <c r="AM42" i="12" s="1"/>
  <c r="AG47" i="12"/>
  <c r="AI47" i="12" s="1"/>
  <c r="AG60" i="12"/>
  <c r="AI60" i="12" s="1"/>
  <c r="G35" i="12"/>
  <c r="AI55" i="12"/>
  <c r="V62" i="12"/>
  <c r="AB43" i="12"/>
  <c r="AG40" i="12"/>
  <c r="AI40" i="12" s="1"/>
  <c r="AL40" i="12" s="1"/>
  <c r="AG45" i="12"/>
  <c r="AI45" i="12" s="1"/>
  <c r="AL45" i="12" s="1"/>
  <c r="AG58" i="12"/>
  <c r="AI58" i="12" s="1"/>
  <c r="AG50" i="12"/>
  <c r="AI50" i="12" s="1"/>
  <c r="AG48" i="12"/>
  <c r="AI48" i="12" s="1"/>
  <c r="AG53" i="12"/>
  <c r="AI53" i="12" s="1"/>
  <c r="AB51" i="12"/>
  <c r="AH43" i="12"/>
  <c r="AI43" i="12" s="1"/>
  <c r="AG61" i="12"/>
  <c r="AI61" i="12" s="1"/>
  <c r="AM61" i="12" s="1"/>
  <c r="AG41" i="12"/>
  <c r="AI41" i="12" s="1"/>
  <c r="AG46" i="12"/>
  <c r="AI46" i="12" s="1"/>
  <c r="AH51" i="12"/>
  <c r="D62" i="12"/>
  <c r="AB59" i="12"/>
  <c r="AD62" i="12"/>
  <c r="AG44" i="12"/>
  <c r="AI44" i="12" s="1"/>
  <c r="AG49" i="12"/>
  <c r="AG54" i="12"/>
  <c r="AI54" i="12" s="1"/>
  <c r="AH59" i="12"/>
  <c r="AI59" i="12" s="1"/>
  <c r="AG52" i="12"/>
  <c r="AI52" i="12" s="1"/>
  <c r="AG57" i="12"/>
  <c r="AA34" i="12"/>
  <c r="AH34" i="12" s="1"/>
  <c r="AH38" i="12"/>
  <c r="N39" i="12"/>
  <c r="AK35" i="12"/>
  <c r="F39" i="12"/>
  <c r="F63" i="12" s="1"/>
  <c r="AD38" i="12"/>
  <c r="AK38" i="12" s="1"/>
  <c r="V37" i="12"/>
  <c r="Y37" i="12" s="1"/>
  <c r="C39" i="12"/>
  <c r="C63" i="12" s="1"/>
  <c r="S33" i="12"/>
  <c r="R39" i="12"/>
  <c r="T39" i="12"/>
  <c r="B39" i="12"/>
  <c r="B63" i="12" s="1"/>
  <c r="J33" i="12"/>
  <c r="M33" i="12" s="1"/>
  <c r="P37" i="12"/>
  <c r="S37" i="12" s="1"/>
  <c r="P38" i="12"/>
  <c r="S38" i="12" s="1"/>
  <c r="AK34" i="12"/>
  <c r="J32" i="12"/>
  <c r="O39" i="12"/>
  <c r="O63" i="12" s="1"/>
  <c r="V33" i="12"/>
  <c r="Y33" i="12" s="1"/>
  <c r="AD32" i="12"/>
  <c r="AD39" i="12" s="1"/>
  <c r="AD63" i="12" s="1"/>
  <c r="Z33" i="12"/>
  <c r="AG33" i="12" s="1"/>
  <c r="AI33" i="12" s="1"/>
  <c r="AM33" i="12" s="1"/>
  <c r="J37" i="12"/>
  <c r="M37" i="12" s="1"/>
  <c r="AB35" i="12"/>
  <c r="AF35" i="12" s="1"/>
  <c r="G32" i="12"/>
  <c r="U39" i="12"/>
  <c r="U63" i="12" s="1"/>
  <c r="V34" i="12"/>
  <c r="P32" i="12"/>
  <c r="M32" i="12"/>
  <c r="Y32" i="12"/>
  <c r="Y38" i="12"/>
  <c r="Y36" i="12"/>
  <c r="T63" i="12"/>
  <c r="AB38" i="12"/>
  <c r="S36" i="12"/>
  <c r="AB33" i="12"/>
  <c r="AF33" i="12" s="1"/>
  <c r="AA37" i="12"/>
  <c r="AH37" i="12" s="1"/>
  <c r="AI37" i="12" s="1"/>
  <c r="AL37" i="12" s="1"/>
  <c r="N63" i="12"/>
  <c r="Z34" i="12"/>
  <c r="AB34" i="12" s="1"/>
  <c r="AF34" i="12" s="1"/>
  <c r="AA32" i="12"/>
  <c r="AH32" i="12" s="1"/>
  <c r="M38" i="12"/>
  <c r="M36" i="12"/>
  <c r="M34" i="12"/>
  <c r="AG38" i="12"/>
  <c r="AI38" i="12" s="1"/>
  <c r="H39" i="12"/>
  <c r="H63" i="12" s="1"/>
  <c r="I39" i="12"/>
  <c r="I63" i="12" s="1"/>
  <c r="L39" i="12"/>
  <c r="L63" i="12" s="1"/>
  <c r="AG32" i="12"/>
  <c r="AG35" i="12"/>
  <c r="AI35" i="12" s="1"/>
  <c r="AI36" i="12"/>
  <c r="AM36" i="12" s="1"/>
  <c r="D39" i="12"/>
  <c r="AM40" i="12"/>
  <c r="AM58" i="12"/>
  <c r="AM30" i="12"/>
  <c r="AL30" i="12"/>
  <c r="AM23" i="12"/>
  <c r="AM15" i="12"/>
  <c r="AL18" i="12"/>
  <c r="AL26" i="12"/>
  <c r="AM10" i="12"/>
  <c r="AL10" i="12"/>
  <c r="AM16" i="12"/>
  <c r="AL16" i="12"/>
  <c r="AL14" i="12"/>
  <c r="AM14" i="12"/>
  <c r="AM19" i="12"/>
  <c r="AL19" i="12"/>
  <c r="AM21" i="12"/>
  <c r="AM24" i="12"/>
  <c r="AL24" i="12"/>
  <c r="AM12" i="12"/>
  <c r="AL12" i="12"/>
  <c r="AM17" i="12"/>
  <c r="AL17" i="12"/>
  <c r="AL22" i="12"/>
  <c r="AM22" i="12"/>
  <c r="AM11" i="12"/>
  <c r="AL11" i="12"/>
  <c r="AM27" i="12"/>
  <c r="AL27" i="12"/>
  <c r="AM20" i="12"/>
  <c r="AL20" i="12"/>
  <c r="AM25" i="12"/>
  <c r="AL25" i="12"/>
  <c r="AM13" i="12"/>
  <c r="AL13" i="12"/>
  <c r="AL15" i="12"/>
  <c r="AG28" i="12"/>
  <c r="AG31" i="12" s="1"/>
  <c r="AL21" i="12"/>
  <c r="AL23" i="12"/>
  <c r="AM9" i="12"/>
  <c r="AL9" i="12"/>
  <c r="AI28" i="12"/>
  <c r="AL28" i="12" s="1"/>
  <c r="AK31" i="12"/>
  <c r="AF31" i="12"/>
  <c r="AE31" i="12"/>
  <c r="AF44" i="12"/>
  <c r="AE44" i="12"/>
  <c r="AF58" i="12"/>
  <c r="AE58" i="12"/>
  <c r="AF41" i="12"/>
  <c r="AB62" i="12"/>
  <c r="AF62" i="12" s="1"/>
  <c r="AE41" i="12"/>
  <c r="AE45" i="12"/>
  <c r="AF45" i="12"/>
  <c r="AF52" i="12"/>
  <c r="AE52" i="12"/>
  <c r="AF59" i="12"/>
  <c r="AE59" i="12"/>
  <c r="AE42" i="12"/>
  <c r="AF42" i="12"/>
  <c r="AF46" i="12"/>
  <c r="AE46" i="12"/>
  <c r="AE49" i="12"/>
  <c r="AF49" i="12"/>
  <c r="AE53" i="12"/>
  <c r="AF53" i="12"/>
  <c r="AF60" i="12"/>
  <c r="AE60" i="12"/>
  <c r="AF51" i="12"/>
  <c r="AE51" i="12"/>
  <c r="AF50" i="12"/>
  <c r="AE50" i="12"/>
  <c r="AF54" i="12"/>
  <c r="AE54" i="12"/>
  <c r="AE57" i="12"/>
  <c r="AF57" i="12"/>
  <c r="AE61" i="12"/>
  <c r="AF61" i="12"/>
  <c r="AF43" i="12"/>
  <c r="AE43" i="12"/>
  <c r="AE55" i="12"/>
  <c r="Z62" i="12"/>
  <c r="AE35" i="12"/>
  <c r="AB36" i="12"/>
  <c r="AF29" i="12"/>
  <c r="AE29" i="12"/>
  <c r="AF30" i="12"/>
  <c r="AE30" i="12"/>
  <c r="AF13" i="12"/>
  <c r="AE13" i="12"/>
  <c r="AF21" i="12"/>
  <c r="AE21" i="12"/>
  <c r="AF10" i="12"/>
  <c r="AE10" i="12"/>
  <c r="AF25" i="12"/>
  <c r="AE25" i="12"/>
  <c r="AF24" i="12"/>
  <c r="AE24" i="12"/>
  <c r="AF18" i="12"/>
  <c r="AE18" i="12"/>
  <c r="AF11" i="12"/>
  <c r="AE11" i="12"/>
  <c r="AE26" i="12"/>
  <c r="AF26" i="12"/>
  <c r="AF15" i="12"/>
  <c r="AE15" i="12"/>
  <c r="AE19" i="12"/>
  <c r="AF19" i="12"/>
  <c r="AF23" i="12"/>
  <c r="AE23" i="12"/>
  <c r="AF27" i="12"/>
  <c r="AE27" i="12"/>
  <c r="AF16" i="12"/>
  <c r="AE16" i="12"/>
  <c r="AF20" i="12"/>
  <c r="AE20" i="12"/>
  <c r="AB17" i="12"/>
  <c r="AE14" i="12"/>
  <c r="AB12" i="12"/>
  <c r="AB28" i="12" s="1"/>
  <c r="Y46" i="12"/>
  <c r="AM48" i="12"/>
  <c r="AL57" i="12"/>
  <c r="Y62" i="12"/>
  <c r="Y13" i="12"/>
  <c r="AM55" i="12"/>
  <c r="AL55" i="12"/>
  <c r="AL51" i="12"/>
  <c r="J62" i="12"/>
  <c r="M62" i="12" s="1"/>
  <c r="AL52" i="12"/>
  <c r="AM52" i="12"/>
  <c r="AM50" i="12"/>
  <c r="AM53" i="12"/>
  <c r="AL60" i="12"/>
  <c r="AM60" i="12"/>
  <c r="M12" i="12"/>
  <c r="M28" i="12"/>
  <c r="AL44" i="12"/>
  <c r="AM51" i="12"/>
  <c r="AL53" i="12"/>
  <c r="AM44" i="12"/>
  <c r="AM49" i="12"/>
  <c r="AL56" i="12"/>
  <c r="AM47" i="12"/>
  <c r="AM56" i="12"/>
  <c r="AL61" i="12"/>
  <c r="AM45" i="12"/>
  <c r="AM57" i="12"/>
  <c r="G62" i="12"/>
  <c r="G46" i="12"/>
  <c r="AL48" i="12"/>
  <c r="R63" i="12"/>
  <c r="AL50" i="12"/>
  <c r="AL54" i="12"/>
  <c r="AL58" i="12"/>
  <c r="AM59" i="12" l="1"/>
  <c r="AL59" i="12"/>
  <c r="AM43" i="12"/>
  <c r="AL43" i="12"/>
  <c r="G39" i="12"/>
  <c r="AF56" i="12"/>
  <c r="AE56" i="12"/>
  <c r="AL42" i="12"/>
  <c r="AH62" i="12"/>
  <c r="D321" i="6" s="1"/>
  <c r="AG62" i="12"/>
  <c r="C321" i="6" s="1"/>
  <c r="AF38" i="12"/>
  <c r="AE62" i="12"/>
  <c r="AE33" i="12"/>
  <c r="AE34" i="12"/>
  <c r="Z39" i="12"/>
  <c r="AK32" i="12"/>
  <c r="AK39" i="12" s="1"/>
  <c r="AK63" i="12" s="1"/>
  <c r="AB32" i="12"/>
  <c r="AE32" i="12" s="1"/>
  <c r="J39" i="12"/>
  <c r="J63" i="12" s="1"/>
  <c r="K32" i="12" s="1"/>
  <c r="AE38" i="12"/>
  <c r="AG34" i="12"/>
  <c r="AI34" i="12" s="1"/>
  <c r="AM34" i="12" s="1"/>
  <c r="AI32" i="12"/>
  <c r="AA39" i="12"/>
  <c r="AA63" i="12" s="1"/>
  <c r="AH39" i="12"/>
  <c r="Y34" i="12"/>
  <c r="V39" i="12"/>
  <c r="AM38" i="12"/>
  <c r="AL38" i="12"/>
  <c r="S32" i="12"/>
  <c r="P39" i="12"/>
  <c r="Z63" i="12"/>
  <c r="AB37" i="12"/>
  <c r="S34" i="12"/>
  <c r="AL35" i="12"/>
  <c r="AM35" i="12"/>
  <c r="K62" i="12"/>
  <c r="K35" i="12"/>
  <c r="AM37" i="12"/>
  <c r="K38" i="12"/>
  <c r="M39" i="12"/>
  <c r="D63" i="12"/>
  <c r="E55" i="12" s="1"/>
  <c r="AL33" i="12"/>
  <c r="AL36" i="12"/>
  <c r="AL41" i="12"/>
  <c r="AM41" i="12"/>
  <c r="AM28" i="12"/>
  <c r="AI31" i="12"/>
  <c r="AF36" i="12"/>
  <c r="AE36" i="12"/>
  <c r="AE28" i="12"/>
  <c r="AF28" i="12"/>
  <c r="AF17" i="12"/>
  <c r="AE17" i="12"/>
  <c r="AE12" i="12"/>
  <c r="AF12" i="12"/>
  <c r="AL46" i="12"/>
  <c r="AM46" i="12"/>
  <c r="AL47" i="12"/>
  <c r="AM54" i="12"/>
  <c r="AI62" i="12"/>
  <c r="K30" i="12"/>
  <c r="K26" i="12"/>
  <c r="K22" i="12"/>
  <c r="K18" i="12"/>
  <c r="K14" i="12"/>
  <c r="K60" i="12"/>
  <c r="K56" i="12"/>
  <c r="K52" i="12"/>
  <c r="K48" i="12"/>
  <c r="K44" i="12"/>
  <c r="K40" i="12"/>
  <c r="K8" i="12"/>
  <c r="K25" i="12"/>
  <c r="K21" i="12"/>
  <c r="K17" i="12"/>
  <c r="K13" i="12"/>
  <c r="K10" i="12"/>
  <c r="K63" i="12"/>
  <c r="K29" i="12"/>
  <c r="K24" i="12"/>
  <c r="K20" i="12"/>
  <c r="K16" i="12"/>
  <c r="K12" i="12"/>
  <c r="K9" i="12"/>
  <c r="K59" i="12"/>
  <c r="K58" i="12"/>
  <c r="K54" i="12"/>
  <c r="K50" i="12"/>
  <c r="K46" i="12"/>
  <c r="K42" i="12"/>
  <c r="K31" i="12"/>
  <c r="K27" i="12"/>
  <c r="K23" i="12"/>
  <c r="K19" i="12"/>
  <c r="K15" i="12"/>
  <c r="K11" i="12"/>
  <c r="K55" i="12"/>
  <c r="K51" i="12"/>
  <c r="K43" i="12"/>
  <c r="K61" i="12"/>
  <c r="K57" i="12"/>
  <c r="K53" i="12"/>
  <c r="K49" i="12"/>
  <c r="K45" i="12"/>
  <c r="K41" i="12"/>
  <c r="K47" i="12"/>
  <c r="AL31" i="12"/>
  <c r="M63" i="12"/>
  <c r="K28" i="12"/>
  <c r="AM62" i="12" l="1"/>
  <c r="E321" i="6"/>
  <c r="AL32" i="12"/>
  <c r="AM32" i="12"/>
  <c r="K39" i="12"/>
  <c r="AK3" i="12"/>
  <c r="K34" i="12"/>
  <c r="K36" i="12"/>
  <c r="AG39" i="12"/>
  <c r="AF32" i="12"/>
  <c r="AG63" i="12"/>
  <c r="AG66" i="12" s="1"/>
  <c r="AI39" i="12"/>
  <c r="AM39" i="12" s="1"/>
  <c r="AM3" i="12" s="1"/>
  <c r="AH3" i="12"/>
  <c r="AL34" i="12"/>
  <c r="E48" i="12"/>
  <c r="E44" i="12"/>
  <c r="E49" i="12"/>
  <c r="E34" i="12"/>
  <c r="E58" i="12"/>
  <c r="E39" i="12"/>
  <c r="E40" i="12"/>
  <c r="G63" i="12"/>
  <c r="E35" i="12"/>
  <c r="E41" i="12"/>
  <c r="E47" i="12"/>
  <c r="E60" i="12"/>
  <c r="E56" i="12"/>
  <c r="E45" i="12"/>
  <c r="E38" i="12"/>
  <c r="E52" i="12"/>
  <c r="E32" i="12"/>
  <c r="AH63" i="12"/>
  <c r="AH66" i="12" s="1"/>
  <c r="V63" i="12"/>
  <c r="Y39" i="12"/>
  <c r="AE37" i="12"/>
  <c r="AF37" i="12"/>
  <c r="AB39" i="12"/>
  <c r="AE39" i="12" s="1"/>
  <c r="P63" i="12"/>
  <c r="Q39" i="12" s="1"/>
  <c r="S39" i="12"/>
  <c r="AL39" i="12"/>
  <c r="AG3" i="12"/>
  <c r="E57" i="12"/>
  <c r="E50" i="12"/>
  <c r="E36" i="12"/>
  <c r="E43" i="12"/>
  <c r="E61" i="12"/>
  <c r="E63" i="12"/>
  <c r="E53" i="12"/>
  <c r="E42" i="12"/>
  <c r="E62" i="12"/>
  <c r="E59" i="12"/>
  <c r="E54" i="12"/>
  <c r="E46" i="12"/>
  <c r="E51" i="12"/>
  <c r="AI63" i="12"/>
  <c r="AJ16" i="12" s="1"/>
  <c r="AM31" i="12"/>
  <c r="AI3" i="12"/>
  <c r="AL62" i="12"/>
  <c r="W35" i="12" l="1"/>
  <c r="W32" i="12"/>
  <c r="W38" i="12"/>
  <c r="W36" i="12"/>
  <c r="W34" i="12"/>
  <c r="AB63" i="12"/>
  <c r="AC9" i="12" s="1"/>
  <c r="Q35" i="12"/>
  <c r="Q34" i="12"/>
  <c r="Q38" i="12"/>
  <c r="Q36" i="12"/>
  <c r="Q32" i="12"/>
  <c r="AF39" i="12"/>
  <c r="W25" i="12"/>
  <c r="W63" i="12"/>
  <c r="W12" i="12"/>
  <c r="W8" i="12"/>
  <c r="W56" i="12"/>
  <c r="W53" i="12"/>
  <c r="W31" i="12"/>
  <c r="W10" i="12"/>
  <c r="W29" i="12"/>
  <c r="W9" i="12"/>
  <c r="W61" i="12"/>
  <c r="W30" i="12"/>
  <c r="W52" i="12"/>
  <c r="W26" i="12"/>
  <c r="W55" i="12"/>
  <c r="W44" i="12"/>
  <c r="W45" i="12"/>
  <c r="W59" i="12"/>
  <c r="W58" i="12"/>
  <c r="W57" i="12"/>
  <c r="W48" i="12"/>
  <c r="W22" i="12"/>
  <c r="W14" i="12"/>
  <c r="W24" i="12"/>
  <c r="W51" i="12"/>
  <c r="W23" i="12"/>
  <c r="W49" i="12"/>
  <c r="W18" i="12"/>
  <c r="W40" i="12"/>
  <c r="W50" i="12"/>
  <c r="W19" i="12"/>
  <c r="W15" i="12"/>
  <c r="W16" i="12"/>
  <c r="W11" i="12"/>
  <c r="W28" i="12"/>
  <c r="W60" i="12"/>
  <c r="W42" i="12"/>
  <c r="W27" i="12"/>
  <c r="W47" i="12"/>
  <c r="W41" i="12"/>
  <c r="W46" i="12"/>
  <c r="W21" i="12"/>
  <c r="Y63" i="12"/>
  <c r="W54" i="12"/>
  <c r="W20" i="12"/>
  <c r="W62" i="12"/>
  <c r="W43" i="12"/>
  <c r="W13" i="12"/>
  <c r="W17" i="12"/>
  <c r="W39" i="12"/>
  <c r="Q63" i="12"/>
  <c r="Q28" i="12"/>
  <c r="Q8" i="12"/>
  <c r="Q29" i="12"/>
  <c r="Q10" i="12"/>
  <c r="Q31" i="12"/>
  <c r="S63" i="12"/>
  <c r="AL3" i="12"/>
  <c r="AJ39" i="12"/>
  <c r="AJ10" i="12"/>
  <c r="AJ14" i="12"/>
  <c r="AJ25" i="12"/>
  <c r="AJ11" i="12"/>
  <c r="AJ26" i="12"/>
  <c r="AJ9" i="12"/>
  <c r="AJ19" i="12"/>
  <c r="AJ63" i="12"/>
  <c r="AL63" i="12"/>
  <c r="AJ20" i="12"/>
  <c r="AM63" i="12"/>
  <c r="AJ31" i="12"/>
  <c r="AJ17" i="12"/>
  <c r="AJ8" i="12"/>
  <c r="AI66" i="12"/>
  <c r="AJ62" i="12"/>
  <c r="F321" i="6" s="1"/>
  <c r="AJ28" i="12"/>
  <c r="AJ15" i="12"/>
  <c r="AJ13" i="12"/>
  <c r="AJ24" i="12"/>
  <c r="AJ18" i="12"/>
  <c r="AJ12" i="12"/>
  <c r="AJ21" i="12"/>
  <c r="AJ27" i="12"/>
  <c r="AJ42" i="12"/>
  <c r="AJ60" i="12"/>
  <c r="AJ46" i="12"/>
  <c r="AJ44" i="12"/>
  <c r="AJ47" i="12"/>
  <c r="AJ40" i="12"/>
  <c r="AJ51" i="12"/>
  <c r="AJ59" i="12"/>
  <c r="AJ57" i="12"/>
  <c r="AJ43" i="12"/>
  <c r="AJ48" i="12"/>
  <c r="AJ56" i="12"/>
  <c r="AJ54" i="12"/>
  <c r="AJ50" i="12"/>
  <c r="AJ45" i="12"/>
  <c r="AJ49" i="12"/>
  <c r="AJ53" i="12"/>
  <c r="AJ55" i="12"/>
  <c r="AJ52" i="12"/>
  <c r="AJ58" i="12"/>
  <c r="AJ61" i="12"/>
  <c r="AJ41" i="12"/>
  <c r="AJ22" i="12"/>
  <c r="AJ35" i="12"/>
  <c r="AJ38" i="12"/>
  <c r="AJ37" i="12"/>
  <c r="AJ36" i="12"/>
  <c r="AJ34" i="12"/>
  <c r="AJ33" i="12"/>
  <c r="AJ32" i="12"/>
  <c r="AJ23" i="12"/>
  <c r="AJ29" i="12"/>
  <c r="AJ30" i="12"/>
  <c r="AC55" i="12"/>
  <c r="AC51" i="12"/>
  <c r="AC13" i="12"/>
  <c r="AC62" i="12" l="1"/>
  <c r="AC40" i="12"/>
  <c r="AC30" i="12"/>
  <c r="AC16" i="12"/>
  <c r="AC53" i="12"/>
  <c r="AC45" i="12"/>
  <c r="AC43" i="12"/>
  <c r="AC59" i="12"/>
  <c r="AC47" i="12"/>
  <c r="AC25" i="12"/>
  <c r="AC49" i="12"/>
  <c r="AC29" i="12"/>
  <c r="AC37" i="12"/>
  <c r="AC12" i="12"/>
  <c r="AC20" i="12"/>
  <c r="AC24" i="12"/>
  <c r="AC23" i="12"/>
  <c r="AC52" i="12"/>
  <c r="AC38" i="12"/>
  <c r="AE63" i="12"/>
  <c r="AC17" i="12"/>
  <c r="AC48" i="12"/>
  <c r="AC10" i="12"/>
  <c r="AC44" i="12"/>
  <c r="AC56" i="12"/>
  <c r="AC60" i="12"/>
  <c r="AC41" i="12"/>
  <c r="AC14" i="12"/>
  <c r="AC11" i="12"/>
  <c r="AC22" i="12"/>
  <c r="AC26" i="12"/>
  <c r="AC19" i="12"/>
  <c r="AC31" i="12"/>
  <c r="AC61" i="12"/>
  <c r="AC36" i="12"/>
  <c r="AC39" i="12"/>
  <c r="AC27" i="12"/>
  <c r="AC33" i="12"/>
  <c r="AC50" i="12"/>
  <c r="AC35" i="12"/>
  <c r="AC58" i="12"/>
  <c r="AC63" i="12"/>
  <c r="AC8" i="12"/>
  <c r="AC21" i="12"/>
  <c r="AC18" i="12"/>
  <c r="AC34" i="12"/>
  <c r="AC15" i="12"/>
  <c r="AC28" i="12"/>
  <c r="AC42" i="12"/>
  <c r="AC46" i="12"/>
  <c r="AC32" i="12"/>
  <c r="AC54" i="12"/>
  <c r="AF63" i="12"/>
  <c r="AC57" i="12"/>
  <c r="AJ3" i="12"/>
  <c r="BA66" i="11"/>
  <c r="BA64" i="11"/>
  <c r="BA63" i="11"/>
  <c r="BA62" i="11"/>
  <c r="BA61" i="11"/>
  <c r="BA60" i="11"/>
  <c r="BA89" i="11"/>
  <c r="BA88" i="11"/>
  <c r="BA87" i="11"/>
  <c r="BA86" i="11"/>
  <c r="BA85" i="11"/>
  <c r="BA84" i="11"/>
  <c r="BA83" i="11"/>
  <c r="BA82" i="11"/>
  <c r="BA81" i="11"/>
  <c r="BA80" i="11"/>
  <c r="BA79" i="11"/>
  <c r="BA78" i="11"/>
  <c r="BA77" i="11"/>
  <c r="BA76" i="11"/>
  <c r="BA75" i="11"/>
  <c r="BA74" i="11"/>
  <c r="BA73" i="11"/>
  <c r="BA72" i="11"/>
  <c r="BA71" i="11"/>
  <c r="BA70" i="11"/>
  <c r="BA69" i="11"/>
  <c r="BA68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6" i="11"/>
  <c r="AZ64" i="11"/>
  <c r="AZ63" i="11"/>
  <c r="AZ62" i="11"/>
  <c r="AZ61" i="11"/>
  <c r="AZ60" i="11"/>
  <c r="C58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75" i="11"/>
  <c r="AJ74" i="11"/>
  <c r="AJ73" i="11"/>
  <c r="AJ72" i="11"/>
  <c r="AJ71" i="11"/>
  <c r="AJ70" i="11"/>
  <c r="AJ69" i="11"/>
  <c r="AJ68" i="11"/>
  <c r="AG89" i="11"/>
  <c r="AG88" i="11"/>
  <c r="AG87" i="11"/>
  <c r="AG86" i="11"/>
  <c r="AG85" i="11"/>
  <c r="AG84" i="11"/>
  <c r="AG83" i="11"/>
  <c r="AG82" i="11"/>
  <c r="AG81" i="11"/>
  <c r="AG80" i="11"/>
  <c r="AG79" i="11"/>
  <c r="AG78" i="11"/>
  <c r="AG77" i="11"/>
  <c r="AG76" i="11"/>
  <c r="AG75" i="11"/>
  <c r="AG74" i="11"/>
  <c r="AG73" i="11"/>
  <c r="AG72" i="11"/>
  <c r="AG71" i="11"/>
  <c r="AG70" i="11"/>
  <c r="AG69" i="11"/>
  <c r="AG68" i="11"/>
  <c r="AN66" i="11"/>
  <c r="AN65" i="11"/>
  <c r="AN64" i="11"/>
  <c r="AN63" i="11"/>
  <c r="AN62" i="11"/>
  <c r="AN61" i="11"/>
  <c r="AN60" i="11"/>
  <c r="AJ66" i="11"/>
  <c r="AJ65" i="11"/>
  <c r="AJ64" i="11"/>
  <c r="AJ63" i="11"/>
  <c r="AJ62" i="11"/>
  <c r="AJ61" i="11"/>
  <c r="AJ60" i="11"/>
  <c r="AJ57" i="11"/>
  <c r="AJ56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3" i="11"/>
  <c r="AJ32" i="11"/>
  <c r="AJ31" i="11"/>
  <c r="AJ30" i="11"/>
  <c r="AJ29" i="11"/>
  <c r="AJ28" i="11"/>
  <c r="AJ27" i="11"/>
  <c r="AJ26" i="11"/>
  <c r="AJ25" i="11"/>
  <c r="AJ24" i="11"/>
  <c r="AJ22" i="11"/>
  <c r="AJ21" i="11"/>
  <c r="AJ20" i="11" s="1"/>
  <c r="AJ19" i="11"/>
  <c r="AJ18" i="11"/>
  <c r="AJ17" i="11"/>
  <c r="AJ16" i="11"/>
  <c r="AJ15" i="11"/>
  <c r="AJ13" i="11"/>
  <c r="AJ12" i="11"/>
  <c r="AJ11" i="11"/>
  <c r="AJ10" i="11"/>
  <c r="AN57" i="11"/>
  <c r="AN56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3" i="11"/>
  <c r="AN32" i="11"/>
  <c r="AN31" i="11"/>
  <c r="AN30" i="11"/>
  <c r="AN29" i="11"/>
  <c r="AN28" i="11"/>
  <c r="AN27" i="11"/>
  <c r="AN26" i="11"/>
  <c r="AN25" i="11"/>
  <c r="AN24" i="11"/>
  <c r="AN22" i="11"/>
  <c r="AN21" i="11"/>
  <c r="AN20" i="11" s="1"/>
  <c r="AN19" i="11"/>
  <c r="AN18" i="11"/>
  <c r="AN17" i="11"/>
  <c r="AN16" i="11"/>
  <c r="AN15" i="11"/>
  <c r="AN13" i="11"/>
  <c r="AN12" i="11"/>
  <c r="AN11" i="11"/>
  <c r="AN10" i="11"/>
  <c r="AG57" i="11"/>
  <c r="AG56" i="11"/>
  <c r="AG54" i="11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3" i="11"/>
  <c r="AG32" i="11"/>
  <c r="AG31" i="11"/>
  <c r="AG30" i="11"/>
  <c r="AG29" i="11"/>
  <c r="AG28" i="11"/>
  <c r="AG27" i="11"/>
  <c r="AG26" i="11"/>
  <c r="AG25" i="11"/>
  <c r="AG24" i="11"/>
  <c r="AG22" i="11"/>
  <c r="AG21" i="11"/>
  <c r="AG19" i="11"/>
  <c r="AG18" i="11"/>
  <c r="AG17" i="11"/>
  <c r="AG16" i="11"/>
  <c r="AG15" i="11"/>
  <c r="AG14" i="11" s="1"/>
  <c r="AG13" i="11"/>
  <c r="AG12" i="11"/>
  <c r="AG11" i="11"/>
  <c r="AG10" i="11"/>
  <c r="AG66" i="11"/>
  <c r="AG65" i="11"/>
  <c r="AG64" i="11"/>
  <c r="AG63" i="11"/>
  <c r="AG62" i="11"/>
  <c r="AG61" i="11"/>
  <c r="AG60" i="11"/>
  <c r="AG67" i="11" s="1"/>
  <c r="AF24" i="11"/>
  <c r="AG20" i="11" l="1"/>
  <c r="AJ14" i="11"/>
  <c r="AN14" i="11"/>
  <c r="AN34" i="11" s="1"/>
  <c r="AG55" i="11"/>
  <c r="AN55" i="11"/>
  <c r="AJ55" i="11"/>
  <c r="AZ67" i="11"/>
  <c r="AJ34" i="11"/>
  <c r="AG34" i="11"/>
  <c r="AG59" i="11" l="1"/>
  <c r="T66" i="11"/>
  <c r="T65" i="11"/>
  <c r="T64" i="11"/>
  <c r="T63" i="11"/>
  <c r="T62" i="11"/>
  <c r="T61" i="11"/>
  <c r="T6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6" i="11"/>
  <c r="P65" i="11"/>
  <c r="P64" i="11"/>
  <c r="P63" i="11"/>
  <c r="P62" i="11"/>
  <c r="P61" i="11"/>
  <c r="P6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6" i="11"/>
  <c r="M65" i="11"/>
  <c r="M64" i="11"/>
  <c r="M63" i="11"/>
  <c r="M62" i="11"/>
  <c r="M61" i="11"/>
  <c r="M60" i="11"/>
  <c r="M67" i="11" s="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6" i="11"/>
  <c r="L65" i="11"/>
  <c r="L64" i="11"/>
  <c r="L63" i="11"/>
  <c r="L62" i="11"/>
  <c r="L61" i="11"/>
  <c r="L68" i="11"/>
  <c r="L60" i="11"/>
  <c r="AF89" i="11" l="1"/>
  <c r="AF88" i="11"/>
  <c r="AF87" i="11"/>
  <c r="AF86" i="11"/>
  <c r="AF85" i="11"/>
  <c r="AF84" i="11"/>
  <c r="AF83" i="11"/>
  <c r="AF82" i="11"/>
  <c r="AF81" i="11"/>
  <c r="AF80" i="11"/>
  <c r="AF79" i="11"/>
  <c r="AF78" i="11"/>
  <c r="AF77" i="11"/>
  <c r="AF76" i="11"/>
  <c r="AF75" i="11"/>
  <c r="AF74" i="11"/>
  <c r="AF73" i="11"/>
  <c r="AF72" i="11"/>
  <c r="AF71" i="11"/>
  <c r="AF70" i="11"/>
  <c r="AF69" i="11"/>
  <c r="AF68" i="11"/>
  <c r="AF66" i="11"/>
  <c r="AF65" i="11"/>
  <c r="AF64" i="11"/>
  <c r="AF63" i="11"/>
  <c r="AF62" i="11"/>
  <c r="AF61" i="11"/>
  <c r="AF60" i="11"/>
  <c r="AF57" i="11"/>
  <c r="AF56" i="11"/>
  <c r="AF54" i="11"/>
  <c r="AF53" i="11"/>
  <c r="AF52" i="11"/>
  <c r="AF51" i="11"/>
  <c r="AF50" i="11"/>
  <c r="AF49" i="11"/>
  <c r="AF48" i="11"/>
  <c r="AF47" i="11"/>
  <c r="AF46" i="11"/>
  <c r="AF45" i="11"/>
  <c r="AF44" i="11"/>
  <c r="AF43" i="11"/>
  <c r="AF42" i="11"/>
  <c r="AF41" i="11"/>
  <c r="AF40" i="11"/>
  <c r="AF39" i="11"/>
  <c r="AF38" i="11"/>
  <c r="AF37" i="11"/>
  <c r="AF36" i="11"/>
  <c r="AF35" i="11"/>
  <c r="AF33" i="11"/>
  <c r="AF32" i="11"/>
  <c r="AF31" i="11"/>
  <c r="AF30" i="11"/>
  <c r="AF29" i="11"/>
  <c r="AF28" i="11"/>
  <c r="AF27" i="11"/>
  <c r="AF26" i="11"/>
  <c r="AF25" i="11"/>
  <c r="AF22" i="11"/>
  <c r="AF21" i="11"/>
  <c r="AF19" i="11"/>
  <c r="AF18" i="11"/>
  <c r="AF16" i="11"/>
  <c r="AF15" i="11"/>
  <c r="AF13" i="11"/>
  <c r="AF12" i="11"/>
  <c r="AF11" i="11"/>
  <c r="AF10" i="11"/>
  <c r="AF17" i="11"/>
  <c r="AD60" i="11"/>
  <c r="Z60" i="11"/>
  <c r="W60" i="11"/>
  <c r="V60" i="11"/>
  <c r="AD39" i="11"/>
  <c r="Z39" i="11"/>
  <c r="W39" i="11"/>
  <c r="V39" i="11"/>
  <c r="AD17" i="11"/>
  <c r="Z17" i="11"/>
  <c r="W17" i="11"/>
  <c r="V17" i="11"/>
  <c r="AD66" i="11"/>
  <c r="Z66" i="11"/>
  <c r="W66" i="11"/>
  <c r="V66" i="11"/>
  <c r="R1287" i="10"/>
  <c r="R1286" i="10"/>
  <c r="R1285" i="10"/>
  <c r="R1283" i="10"/>
  <c r="R1282" i="10"/>
  <c r="R1281" i="10"/>
  <c r="R1280" i="10"/>
  <c r="R1279" i="10"/>
  <c r="R1278" i="10"/>
  <c r="R1277" i="10"/>
  <c r="R1276" i="10"/>
  <c r="R1274" i="10"/>
  <c r="R1273" i="10"/>
  <c r="R1272" i="10"/>
  <c r="R1269" i="10"/>
  <c r="R1268" i="10"/>
  <c r="R1267" i="10"/>
  <c r="R1266" i="10"/>
  <c r="R1265" i="10"/>
  <c r="R1264" i="10"/>
  <c r="R1263" i="10"/>
  <c r="R1262" i="10"/>
  <c r="R1260" i="10"/>
  <c r="R1258" i="10"/>
  <c r="R1257" i="10"/>
  <c r="R1256" i="10"/>
  <c r="R1255" i="10"/>
  <c r="R1254" i="10"/>
  <c r="R1253" i="10"/>
  <c r="R1252" i="10"/>
  <c r="R1251" i="10"/>
  <c r="R1250" i="10"/>
  <c r="R1249" i="10"/>
  <c r="R1248" i="10"/>
  <c r="R1247" i="10"/>
  <c r="R1246" i="10"/>
  <c r="R1245" i="10"/>
  <c r="R1244" i="10"/>
  <c r="R1243" i="10"/>
  <c r="R1242" i="10"/>
  <c r="R1241" i="10"/>
  <c r="R1240" i="10"/>
  <c r="R1239" i="10"/>
  <c r="R1238" i="10"/>
  <c r="R1237" i="10"/>
  <c r="R1236" i="10"/>
  <c r="R1235" i="10"/>
  <c r="R1234" i="10"/>
  <c r="R1233" i="10"/>
  <c r="R1232" i="10"/>
  <c r="R1231" i="10"/>
  <c r="R1230" i="10"/>
  <c r="R1229" i="10"/>
  <c r="R1228" i="10"/>
  <c r="R1227" i="10"/>
  <c r="R1226" i="10"/>
  <c r="R1225" i="10"/>
  <c r="R1224" i="10"/>
  <c r="R1223" i="10"/>
  <c r="R1222" i="10"/>
  <c r="R1221" i="10"/>
  <c r="R1220" i="10"/>
  <c r="R1219" i="10"/>
  <c r="R1218" i="10"/>
  <c r="R1217" i="10"/>
  <c r="R1216" i="10"/>
  <c r="R1215" i="10"/>
  <c r="R1214" i="10"/>
  <c r="R1213" i="10"/>
  <c r="R1212" i="10"/>
  <c r="R1211" i="10"/>
  <c r="R1210" i="10"/>
  <c r="R1209" i="10"/>
  <c r="R1208" i="10"/>
  <c r="R1207" i="10"/>
  <c r="R1206" i="10"/>
  <c r="R1205" i="10"/>
  <c r="R1203" i="10"/>
  <c r="R1202" i="10"/>
  <c r="R1201" i="10"/>
  <c r="R1200" i="10"/>
  <c r="R1198" i="10"/>
  <c r="R1197" i="10"/>
  <c r="R1196" i="10"/>
  <c r="R1195" i="10"/>
  <c r="R1194" i="10"/>
  <c r="R1193" i="10"/>
  <c r="R1192" i="10"/>
  <c r="R1191" i="10"/>
  <c r="R1190" i="10"/>
  <c r="R1189" i="10"/>
  <c r="R1188" i="10"/>
  <c r="R1187" i="10"/>
  <c r="R1186" i="10"/>
  <c r="R1185" i="10"/>
  <c r="R1184" i="10"/>
  <c r="R1183" i="10"/>
  <c r="R1180" i="10"/>
  <c r="R1179" i="10"/>
  <c r="R1178" i="10"/>
  <c r="R1177" i="10"/>
  <c r="R1176" i="10"/>
  <c r="R1175" i="10"/>
  <c r="R1174" i="10"/>
  <c r="R1173" i="10"/>
  <c r="R1172" i="10"/>
  <c r="R1171" i="10"/>
  <c r="R1170" i="10"/>
  <c r="R1169" i="10"/>
  <c r="R1168" i="10"/>
  <c r="R1167" i="10"/>
  <c r="R1166" i="10"/>
  <c r="R1165" i="10"/>
  <c r="R1164" i="10"/>
  <c r="R1163" i="10"/>
  <c r="R1162" i="10"/>
  <c r="R1161" i="10"/>
  <c r="R1160" i="10"/>
  <c r="R1159" i="10"/>
  <c r="R1158" i="10"/>
  <c r="R1157" i="10"/>
  <c r="R1156" i="10"/>
  <c r="R1155" i="10"/>
  <c r="R1154" i="10"/>
  <c r="R1153" i="10"/>
  <c r="R1152" i="10"/>
  <c r="R1151" i="10"/>
  <c r="R1150" i="10"/>
  <c r="R1149" i="10"/>
  <c r="R1148" i="10"/>
  <c r="R1147" i="10"/>
  <c r="R1146" i="10"/>
  <c r="R1145" i="10"/>
  <c r="R1144" i="10"/>
  <c r="R1143" i="10"/>
  <c r="R1142" i="10"/>
  <c r="R1141" i="10"/>
  <c r="R1140" i="10"/>
  <c r="R1139" i="10"/>
  <c r="R1138" i="10"/>
  <c r="R1137" i="10"/>
  <c r="R1136" i="10"/>
  <c r="R1135" i="10"/>
  <c r="R1134" i="10"/>
  <c r="R1133" i="10"/>
  <c r="R1132" i="10"/>
  <c r="R1131" i="10"/>
  <c r="R1130" i="10"/>
  <c r="R1129" i="10"/>
  <c r="R1128" i="10"/>
  <c r="R1127" i="10"/>
  <c r="R1126" i="10"/>
  <c r="R1125" i="10"/>
  <c r="R1124" i="10"/>
  <c r="R1123" i="10"/>
  <c r="R1122" i="10"/>
  <c r="R1121" i="10"/>
  <c r="R1120" i="10"/>
  <c r="R1119" i="10"/>
  <c r="R1118" i="10"/>
  <c r="R1117" i="10"/>
  <c r="R1116" i="10"/>
  <c r="R1115" i="10"/>
  <c r="R1114" i="10"/>
  <c r="R1113" i="10"/>
  <c r="R1112" i="10"/>
  <c r="R1111" i="10"/>
  <c r="R1110" i="10"/>
  <c r="R1109" i="10"/>
  <c r="R1108" i="10"/>
  <c r="R1107" i="10"/>
  <c r="R1106" i="10"/>
  <c r="R1105" i="10"/>
  <c r="R1104" i="10"/>
  <c r="R1103" i="10"/>
  <c r="R1102" i="10"/>
  <c r="R1101" i="10"/>
  <c r="R1100" i="10"/>
  <c r="R1099" i="10"/>
  <c r="R1098" i="10"/>
  <c r="R1097" i="10"/>
  <c r="R1096" i="10"/>
  <c r="R1095" i="10"/>
  <c r="R1094" i="10"/>
  <c r="R1093" i="10"/>
  <c r="R1092" i="10"/>
  <c r="R1091" i="10"/>
  <c r="R1090" i="10"/>
  <c r="R1089" i="10"/>
  <c r="R1088" i="10"/>
  <c r="R1087" i="10"/>
  <c r="R1086" i="10"/>
  <c r="R1085" i="10"/>
  <c r="R1084" i="10"/>
  <c r="R1083" i="10"/>
  <c r="R1082" i="10"/>
  <c r="R1081" i="10"/>
  <c r="R1080" i="10"/>
  <c r="R1079" i="10"/>
  <c r="R1078" i="10"/>
  <c r="R1077" i="10"/>
  <c r="R1076" i="10"/>
  <c r="R1075" i="10"/>
  <c r="R1074" i="10"/>
  <c r="R1073" i="10"/>
  <c r="R1072" i="10"/>
  <c r="R1071" i="10"/>
  <c r="R1070" i="10"/>
  <c r="R1069" i="10"/>
  <c r="R1068" i="10"/>
  <c r="R1067" i="10"/>
  <c r="R1066" i="10"/>
  <c r="R1065" i="10"/>
  <c r="R1064" i="10"/>
  <c r="R1063" i="10"/>
  <c r="R1062" i="10"/>
  <c r="R1061" i="10"/>
  <c r="R1060" i="10"/>
  <c r="R1059" i="10"/>
  <c r="R1058" i="10"/>
  <c r="R1057" i="10"/>
  <c r="R1056" i="10"/>
  <c r="R1055" i="10"/>
  <c r="R1054" i="10"/>
  <c r="R1053" i="10"/>
  <c r="R1052" i="10"/>
  <c r="R1051" i="10"/>
  <c r="R1050" i="10"/>
  <c r="R1049" i="10"/>
  <c r="R1048" i="10"/>
  <c r="R1047" i="10"/>
  <c r="R1046" i="10"/>
  <c r="R1045" i="10"/>
  <c r="R1044" i="10"/>
  <c r="R1043" i="10"/>
  <c r="R1042" i="10"/>
  <c r="R1041" i="10"/>
  <c r="R1040" i="10"/>
  <c r="R1039" i="10"/>
  <c r="R1038" i="10"/>
  <c r="R1037" i="10"/>
  <c r="R1036" i="10"/>
  <c r="R1035" i="10"/>
  <c r="R1034" i="10"/>
  <c r="R1033" i="10"/>
  <c r="R1032" i="10"/>
  <c r="R1031" i="10"/>
  <c r="R1030" i="10"/>
  <c r="R1029" i="10"/>
  <c r="R1028" i="10"/>
  <c r="R1027" i="10"/>
  <c r="R1026" i="10"/>
  <c r="R1025" i="10"/>
  <c r="R1024" i="10"/>
  <c r="R1022" i="10"/>
  <c r="R1021" i="10"/>
  <c r="R1020" i="10"/>
  <c r="R1019" i="10"/>
  <c r="R1018" i="10"/>
  <c r="R1017" i="10"/>
  <c r="R1016" i="10"/>
  <c r="R1015" i="10"/>
  <c r="R1013" i="10"/>
  <c r="R1011" i="10"/>
  <c r="R1009" i="10"/>
  <c r="R1008" i="10"/>
  <c r="R1007" i="10"/>
  <c r="R1006" i="10"/>
  <c r="R1005" i="10"/>
  <c r="R1004" i="10"/>
  <c r="R1002" i="10"/>
  <c r="R1000" i="10"/>
  <c r="R999" i="10"/>
  <c r="R997" i="10"/>
  <c r="R996" i="10"/>
  <c r="R995" i="10"/>
  <c r="R994" i="10"/>
  <c r="R993" i="10"/>
  <c r="R992" i="10"/>
  <c r="R991" i="10"/>
  <c r="R990" i="10"/>
  <c r="R989" i="10"/>
  <c r="R988" i="10"/>
  <c r="R987" i="10"/>
  <c r="R986" i="10"/>
  <c r="R985" i="10"/>
  <c r="R984" i="10"/>
  <c r="R983" i="10"/>
  <c r="R982" i="10"/>
  <c r="R981" i="10"/>
  <c r="R980" i="10"/>
  <c r="R979" i="10"/>
  <c r="R978" i="10"/>
  <c r="R977" i="10"/>
  <c r="R976" i="10"/>
  <c r="R975" i="10"/>
  <c r="R974" i="10"/>
  <c r="R973" i="10"/>
  <c r="R972" i="10"/>
  <c r="R971" i="10"/>
  <c r="R970" i="10"/>
  <c r="R969" i="10"/>
  <c r="R968" i="10"/>
  <c r="R967" i="10"/>
  <c r="R966" i="10"/>
  <c r="R965" i="10"/>
  <c r="R964" i="10"/>
  <c r="R963" i="10"/>
  <c r="R962" i="10"/>
  <c r="R961" i="10"/>
  <c r="R960" i="10"/>
  <c r="R959" i="10"/>
  <c r="R958" i="10"/>
  <c r="R957" i="10"/>
  <c r="R956" i="10"/>
  <c r="R955" i="10"/>
  <c r="R954" i="10"/>
  <c r="R953" i="10"/>
  <c r="R952" i="10"/>
  <c r="R951" i="10"/>
  <c r="R950" i="10"/>
  <c r="R949" i="10"/>
  <c r="R948" i="10"/>
  <c r="R947" i="10"/>
  <c r="R946" i="10"/>
  <c r="R945" i="10"/>
  <c r="R944" i="10"/>
  <c r="R943" i="10"/>
  <c r="R942" i="10"/>
  <c r="R941" i="10"/>
  <c r="R940" i="10"/>
  <c r="R939" i="10"/>
  <c r="R938" i="10"/>
  <c r="R937" i="10"/>
  <c r="R936" i="10"/>
  <c r="R935" i="10"/>
  <c r="R934" i="10"/>
  <c r="R933" i="10"/>
  <c r="R932" i="10"/>
  <c r="R931" i="10"/>
  <c r="R930" i="10"/>
  <c r="R929" i="10"/>
  <c r="R928" i="10"/>
  <c r="R927" i="10"/>
  <c r="R926" i="10"/>
  <c r="R925" i="10"/>
  <c r="R924" i="10"/>
  <c r="R923" i="10"/>
  <c r="R922" i="10"/>
  <c r="R921" i="10"/>
  <c r="R920" i="10"/>
  <c r="R919" i="10"/>
  <c r="R918" i="10"/>
  <c r="R917" i="10"/>
  <c r="R916" i="10"/>
  <c r="R915" i="10"/>
  <c r="R914" i="10"/>
  <c r="R913" i="10"/>
  <c r="R912" i="10"/>
  <c r="R911" i="10"/>
  <c r="R910" i="10"/>
  <c r="R909" i="10"/>
  <c r="R908" i="10"/>
  <c r="R907" i="10"/>
  <c r="R906" i="10"/>
  <c r="R905" i="10"/>
  <c r="R904" i="10"/>
  <c r="R903" i="10"/>
  <c r="R902" i="10"/>
  <c r="R901" i="10"/>
  <c r="R900" i="10"/>
  <c r="R899" i="10"/>
  <c r="R898" i="10"/>
  <c r="R897" i="10"/>
  <c r="R896" i="10"/>
  <c r="R895" i="10"/>
  <c r="R894" i="10"/>
  <c r="R893" i="10"/>
  <c r="R892" i="10"/>
  <c r="R891" i="10"/>
  <c r="R890" i="10"/>
  <c r="R889" i="10"/>
  <c r="R888" i="10"/>
  <c r="R887" i="10"/>
  <c r="R886" i="10"/>
  <c r="R885" i="10"/>
  <c r="R884" i="10"/>
  <c r="R883" i="10"/>
  <c r="R882" i="10"/>
  <c r="R881" i="10"/>
  <c r="R880" i="10"/>
  <c r="R879" i="10"/>
  <c r="R878" i="10"/>
  <c r="R877" i="10"/>
  <c r="R876" i="10"/>
  <c r="R875" i="10"/>
  <c r="R874" i="10"/>
  <c r="R873" i="10"/>
  <c r="R872" i="10"/>
  <c r="R871" i="10"/>
  <c r="R870" i="10"/>
  <c r="R869" i="10"/>
  <c r="R868" i="10"/>
  <c r="R867" i="10"/>
  <c r="R866" i="10"/>
  <c r="R865" i="10"/>
  <c r="R864" i="10"/>
  <c r="R863" i="10"/>
  <c r="R862" i="10"/>
  <c r="R861" i="10"/>
  <c r="R860" i="10"/>
  <c r="R859" i="10"/>
  <c r="R858" i="10"/>
  <c r="R857" i="10"/>
  <c r="R856" i="10"/>
  <c r="R855" i="10"/>
  <c r="R854" i="10"/>
  <c r="R853" i="10"/>
  <c r="R852" i="10"/>
  <c r="R850" i="10"/>
  <c r="R849" i="10"/>
  <c r="R846" i="10"/>
  <c r="R844" i="10"/>
  <c r="R842" i="10"/>
  <c r="R840" i="10"/>
  <c r="R837" i="10"/>
  <c r="R836" i="10"/>
  <c r="R835" i="10"/>
  <c r="R833" i="10"/>
  <c r="R832" i="10"/>
  <c r="R831" i="10"/>
  <c r="R830" i="10"/>
  <c r="R829" i="10"/>
  <c r="R828" i="10"/>
  <c r="R825" i="10"/>
  <c r="R823" i="10"/>
  <c r="R821" i="10"/>
  <c r="R819" i="10"/>
  <c r="R817" i="10"/>
  <c r="R815" i="10"/>
  <c r="R813" i="10"/>
  <c r="R811" i="10"/>
  <c r="R809" i="10"/>
  <c r="R807" i="10"/>
  <c r="R805" i="10"/>
  <c r="R804" i="10"/>
  <c r="R802" i="10"/>
  <c r="R801" i="10"/>
  <c r="R799" i="10"/>
  <c r="R797" i="10"/>
  <c r="R795" i="10"/>
  <c r="R793" i="10"/>
  <c r="R791" i="10"/>
  <c r="R788" i="10"/>
  <c r="R786" i="10"/>
  <c r="R784" i="10"/>
  <c r="R782" i="10"/>
  <c r="R780" i="10"/>
  <c r="R778" i="10"/>
  <c r="R776" i="10"/>
  <c r="R775" i="10"/>
  <c r="R773" i="10"/>
  <c r="R771" i="10"/>
  <c r="R770" i="10"/>
  <c r="R769" i="10"/>
  <c r="R768" i="10"/>
  <c r="R767" i="10"/>
  <c r="R766" i="10"/>
  <c r="R765" i="10"/>
  <c r="R764" i="10"/>
  <c r="R762" i="10"/>
  <c r="R761" i="10"/>
  <c r="R759" i="10"/>
  <c r="R757" i="10"/>
  <c r="R755" i="10"/>
  <c r="R753" i="10"/>
  <c r="R751" i="10"/>
  <c r="R749" i="10"/>
  <c r="R747" i="10"/>
  <c r="R746" i="10"/>
  <c r="R744" i="10"/>
  <c r="R742" i="10"/>
  <c r="R740" i="10"/>
  <c r="R739" i="10"/>
  <c r="R738" i="10"/>
  <c r="R737" i="10"/>
  <c r="R735" i="10"/>
  <c r="R733" i="10"/>
  <c r="R731" i="10"/>
  <c r="R730" i="10"/>
  <c r="R729" i="10"/>
  <c r="R728" i="10"/>
  <c r="R727" i="10"/>
  <c r="R726" i="10"/>
  <c r="R724" i="10"/>
  <c r="R721" i="10"/>
  <c r="R720" i="10"/>
  <c r="R718" i="10"/>
  <c r="R716" i="10"/>
  <c r="R714" i="10"/>
  <c r="R712" i="10"/>
  <c r="R709" i="10"/>
  <c r="R707" i="10"/>
  <c r="R705" i="10"/>
  <c r="R703" i="10"/>
  <c r="R702" i="10"/>
  <c r="R701" i="10"/>
  <c r="R700" i="10"/>
  <c r="R698" i="10"/>
  <c r="R697" i="10"/>
  <c r="R695" i="10"/>
  <c r="R693" i="10"/>
  <c r="R691" i="10"/>
  <c r="R689" i="10"/>
  <c r="R687" i="10"/>
  <c r="R683" i="10"/>
  <c r="R681" i="10"/>
  <c r="R679" i="10"/>
  <c r="R677" i="10"/>
  <c r="R675" i="10"/>
  <c r="R673" i="10"/>
  <c r="R670" i="10"/>
  <c r="R668" i="10"/>
  <c r="R666" i="10"/>
  <c r="R665" i="10"/>
  <c r="R663" i="10"/>
  <c r="R661" i="10"/>
  <c r="R659" i="10"/>
  <c r="R657" i="10"/>
  <c r="R655" i="10"/>
  <c r="R653" i="10"/>
  <c r="R651" i="10"/>
  <c r="R649" i="10"/>
  <c r="R647" i="10"/>
  <c r="R645" i="10"/>
  <c r="R643" i="10"/>
  <c r="R640" i="10"/>
  <c r="R638" i="10"/>
  <c r="R636" i="10"/>
  <c r="R634" i="10"/>
  <c r="R632" i="10"/>
  <c r="R630" i="10"/>
  <c r="R628" i="10"/>
  <c r="R626" i="10"/>
  <c r="R624" i="10"/>
  <c r="R621" i="10"/>
  <c r="R619" i="10"/>
  <c r="R616" i="10"/>
  <c r="R614" i="10"/>
  <c r="R612" i="10"/>
  <c r="R610" i="10"/>
  <c r="R608" i="10"/>
  <c r="R605" i="10"/>
  <c r="R603" i="10"/>
  <c r="R601" i="10"/>
  <c r="R599" i="10"/>
  <c r="R597" i="10"/>
  <c r="R595" i="10"/>
  <c r="R593" i="10"/>
  <c r="R590" i="10"/>
  <c r="R588" i="10"/>
  <c r="R586" i="10"/>
  <c r="R584" i="10"/>
  <c r="R581" i="10"/>
  <c r="R579" i="10"/>
  <c r="R577" i="10"/>
  <c r="R574" i="10"/>
  <c r="R572" i="10"/>
  <c r="R570" i="10"/>
  <c r="R568" i="10"/>
  <c r="R565" i="10"/>
  <c r="R563" i="10"/>
  <c r="R561" i="10"/>
  <c r="R559" i="10"/>
  <c r="R557" i="10"/>
  <c r="R555" i="10"/>
  <c r="R553" i="10"/>
  <c r="R551" i="10"/>
  <c r="R550" i="10"/>
  <c r="R549" i="10"/>
  <c r="R548" i="10"/>
  <c r="R546" i="10"/>
  <c r="R544" i="10"/>
  <c r="R542" i="10"/>
  <c r="R540" i="10"/>
  <c r="R538" i="10"/>
  <c r="R536" i="10"/>
  <c r="R534" i="10"/>
  <c r="R532" i="10"/>
  <c r="R530" i="10"/>
  <c r="R528" i="10"/>
  <c r="R527" i="10"/>
  <c r="R526" i="10"/>
  <c r="R524" i="10"/>
  <c r="R523" i="10"/>
  <c r="R522" i="10"/>
  <c r="R521" i="10"/>
  <c r="R519" i="10"/>
  <c r="R517" i="10"/>
  <c r="R515" i="10"/>
  <c r="R513" i="10"/>
  <c r="R511" i="10"/>
  <c r="R509" i="10"/>
  <c r="R506" i="10"/>
  <c r="R504" i="10"/>
  <c r="R502" i="10"/>
  <c r="R500" i="10"/>
  <c r="R498" i="10"/>
  <c r="R496" i="10"/>
  <c r="R494" i="10"/>
  <c r="R493" i="10"/>
  <c r="R491" i="10"/>
  <c r="R488" i="10"/>
  <c r="R487" i="10"/>
  <c r="R484" i="10"/>
  <c r="R482" i="10"/>
  <c r="R480" i="10"/>
  <c r="R478" i="10"/>
  <c r="R476" i="10"/>
  <c r="R474" i="10"/>
  <c r="R472" i="10"/>
  <c r="R470" i="10"/>
  <c r="R468" i="10"/>
  <c r="R466" i="10"/>
  <c r="R464" i="10"/>
  <c r="R462" i="10"/>
  <c r="R461" i="10"/>
  <c r="R459" i="10"/>
  <c r="R457" i="10"/>
  <c r="R455" i="10"/>
  <c r="R453" i="10"/>
  <c r="R451" i="10"/>
  <c r="R449" i="10"/>
  <c r="R447" i="10"/>
  <c r="R445" i="10"/>
  <c r="R443" i="10"/>
  <c r="R441" i="10"/>
  <c r="R439" i="10"/>
  <c r="R436" i="10"/>
  <c r="R434" i="10"/>
  <c r="R433" i="10"/>
  <c r="R431" i="10"/>
  <c r="R429" i="10"/>
  <c r="R428" i="10"/>
  <c r="R426" i="10"/>
  <c r="R423" i="10"/>
  <c r="R421" i="10"/>
  <c r="R419" i="10"/>
  <c r="R417" i="10"/>
  <c r="R415" i="10"/>
  <c r="R413" i="10"/>
  <c r="R411" i="10"/>
  <c r="R409" i="10"/>
  <c r="R407" i="10"/>
  <c r="R405" i="10"/>
  <c r="R403" i="10"/>
  <c r="R401" i="10"/>
  <c r="R399" i="10"/>
  <c r="R397" i="10"/>
  <c r="R395" i="10"/>
  <c r="R393" i="10"/>
  <c r="R391" i="10"/>
  <c r="R389" i="10"/>
  <c r="R387" i="10"/>
  <c r="R385" i="10"/>
  <c r="R383" i="10"/>
  <c r="R382" i="10"/>
  <c r="R380" i="10"/>
  <c r="R378" i="10"/>
  <c r="R376" i="10"/>
  <c r="R374" i="10"/>
  <c r="R372" i="10"/>
  <c r="R369" i="10"/>
  <c r="R367" i="10"/>
  <c r="R365" i="10"/>
  <c r="R363" i="10"/>
  <c r="R361" i="10"/>
  <c r="R359" i="10"/>
  <c r="R357" i="10"/>
  <c r="R355" i="10"/>
  <c r="R353" i="10"/>
  <c r="R351" i="10"/>
  <c r="R349" i="10"/>
  <c r="R347" i="10"/>
  <c r="R345" i="10"/>
  <c r="R342" i="10"/>
  <c r="R340" i="10"/>
  <c r="R338" i="10"/>
  <c r="R337" i="10"/>
  <c r="R336" i="10"/>
  <c r="R334" i="10"/>
  <c r="R332" i="10"/>
  <c r="R331" i="10"/>
  <c r="R330" i="10"/>
  <c r="R323" i="10"/>
  <c r="R322" i="10"/>
  <c r="R321" i="10"/>
  <c r="R320" i="10"/>
  <c r="R319" i="10"/>
  <c r="R318" i="10"/>
  <c r="R317" i="10"/>
  <c r="R316" i="10"/>
  <c r="R315" i="10"/>
  <c r="R314" i="10"/>
  <c r="R313" i="10"/>
  <c r="R312" i="10"/>
  <c r="R311" i="10"/>
  <c r="R310" i="10"/>
  <c r="R309" i="10"/>
  <c r="R308" i="10"/>
  <c r="R307" i="10"/>
  <c r="R306" i="10"/>
  <c r="R305" i="10"/>
  <c r="R304" i="10"/>
  <c r="R303" i="10"/>
  <c r="R302" i="10"/>
  <c r="R301" i="10"/>
  <c r="R300" i="10"/>
  <c r="R299" i="10"/>
  <c r="R298" i="10"/>
  <c r="R297" i="10"/>
  <c r="R296" i="10"/>
  <c r="R295" i="10"/>
  <c r="R294" i="10"/>
  <c r="R293" i="10"/>
  <c r="R292" i="10"/>
  <c r="R291" i="10"/>
  <c r="R290" i="10"/>
  <c r="R289" i="10"/>
  <c r="R288" i="10"/>
  <c r="R287" i="10"/>
  <c r="R286" i="10"/>
  <c r="R285" i="10"/>
  <c r="R284" i="10"/>
  <c r="R283" i="10"/>
  <c r="R282" i="10"/>
  <c r="R281" i="10"/>
  <c r="R280" i="10"/>
  <c r="R279" i="10"/>
  <c r="R278" i="10"/>
  <c r="R277" i="10"/>
  <c r="R276" i="10"/>
  <c r="R275" i="10"/>
  <c r="R274" i="10"/>
  <c r="R273" i="10"/>
  <c r="R272" i="10"/>
  <c r="R271" i="10"/>
  <c r="R270" i="10"/>
  <c r="R269" i="10"/>
  <c r="R268" i="10"/>
  <c r="R267" i="10"/>
  <c r="R266" i="10"/>
  <c r="R265" i="10"/>
  <c r="R264" i="10"/>
  <c r="R263" i="10"/>
  <c r="R262" i="10"/>
  <c r="R261" i="10"/>
  <c r="R260" i="10"/>
  <c r="R259" i="10"/>
  <c r="R258" i="10"/>
  <c r="R257" i="10"/>
  <c r="R256" i="10"/>
  <c r="R255" i="10"/>
  <c r="R254" i="10"/>
  <c r="R253" i="10"/>
  <c r="R252" i="10"/>
  <c r="R251" i="10"/>
  <c r="R250" i="10"/>
  <c r="R249" i="10"/>
  <c r="R248" i="10"/>
  <c r="R247" i="10"/>
  <c r="R246" i="10"/>
  <c r="R245" i="10"/>
  <c r="R244" i="10"/>
  <c r="R243" i="10"/>
  <c r="R242" i="10"/>
  <c r="R241" i="10"/>
  <c r="R240" i="10"/>
  <c r="R239" i="10"/>
  <c r="R238" i="10"/>
  <c r="R237" i="10"/>
  <c r="R236" i="10"/>
  <c r="R235" i="10"/>
  <c r="R234" i="10"/>
  <c r="R233" i="10"/>
  <c r="R232" i="10"/>
  <c r="R231" i="10"/>
  <c r="R230" i="10"/>
  <c r="R229" i="10"/>
  <c r="R228" i="10"/>
  <c r="R227" i="10"/>
  <c r="R226" i="10"/>
  <c r="R225" i="10"/>
  <c r="R224" i="10"/>
  <c r="R223" i="10"/>
  <c r="R222" i="10"/>
  <c r="R221" i="10"/>
  <c r="R220" i="10"/>
  <c r="R219" i="10"/>
  <c r="R218" i="10"/>
  <c r="R217" i="10"/>
  <c r="R216" i="10"/>
  <c r="R215" i="10"/>
  <c r="R214" i="10"/>
  <c r="R213" i="10"/>
  <c r="R212" i="10"/>
  <c r="R211" i="10"/>
  <c r="R210" i="10"/>
  <c r="R209" i="10"/>
  <c r="R208" i="10"/>
  <c r="R207" i="10"/>
  <c r="R206" i="10"/>
  <c r="R205" i="10"/>
  <c r="R204" i="10"/>
  <c r="R203" i="10"/>
  <c r="R202" i="10"/>
  <c r="R201" i="10"/>
  <c r="R200" i="10"/>
  <c r="R199" i="10"/>
  <c r="R198" i="10"/>
  <c r="R197" i="10"/>
  <c r="R196" i="10"/>
  <c r="R195" i="10"/>
  <c r="R194" i="10"/>
  <c r="R193" i="10"/>
  <c r="R192" i="10"/>
  <c r="R191" i="10"/>
  <c r="R190" i="10"/>
  <c r="R189" i="10"/>
  <c r="R188" i="10"/>
  <c r="R187" i="10"/>
  <c r="R186" i="10"/>
  <c r="R185" i="10"/>
  <c r="R184" i="10"/>
  <c r="R183" i="10"/>
  <c r="R182" i="10"/>
  <c r="R181" i="10"/>
  <c r="R180" i="10"/>
  <c r="R179" i="10"/>
  <c r="R178" i="10"/>
  <c r="R177" i="10"/>
  <c r="R176" i="10"/>
  <c r="R175" i="10"/>
  <c r="R174" i="10"/>
  <c r="R173" i="10"/>
  <c r="R172" i="10"/>
  <c r="R171" i="10"/>
  <c r="R170" i="10"/>
  <c r="R169" i="10"/>
  <c r="R168" i="10"/>
  <c r="R167" i="10"/>
  <c r="R166" i="10"/>
  <c r="R165" i="10"/>
  <c r="R164" i="10"/>
  <c r="R163" i="10"/>
  <c r="R162" i="10"/>
  <c r="R161" i="10"/>
  <c r="R160" i="10"/>
  <c r="R159" i="10"/>
  <c r="R158" i="10"/>
  <c r="R157" i="10"/>
  <c r="R156" i="10"/>
  <c r="R155" i="10"/>
  <c r="R154" i="10"/>
  <c r="R153" i="10"/>
  <c r="R152" i="10"/>
  <c r="R151" i="10"/>
  <c r="R150" i="10"/>
  <c r="R149" i="10"/>
  <c r="R148" i="10"/>
  <c r="R147" i="10"/>
  <c r="R146" i="10"/>
  <c r="R145" i="10"/>
  <c r="R144" i="10"/>
  <c r="R143" i="10"/>
  <c r="R142" i="10"/>
  <c r="R141" i="10"/>
  <c r="R140" i="10"/>
  <c r="R139" i="10"/>
  <c r="R138" i="10"/>
  <c r="R137" i="10"/>
  <c r="R136" i="10"/>
  <c r="R135" i="10"/>
  <c r="R134" i="10"/>
  <c r="R133" i="10"/>
  <c r="R132" i="10"/>
  <c r="R131" i="10"/>
  <c r="R130" i="10"/>
  <c r="R129" i="10"/>
  <c r="R128" i="10"/>
  <c r="R127" i="10"/>
  <c r="R126" i="10"/>
  <c r="R125" i="10"/>
  <c r="R124" i="10"/>
  <c r="R123" i="10"/>
  <c r="R122" i="10"/>
  <c r="R121" i="10"/>
  <c r="R120" i="10"/>
  <c r="R119" i="10"/>
  <c r="R118" i="10"/>
  <c r="R117" i="10"/>
  <c r="R116" i="10"/>
  <c r="R115" i="10"/>
  <c r="R114" i="10"/>
  <c r="R113" i="10"/>
  <c r="R112" i="10"/>
  <c r="R111" i="10"/>
  <c r="R110" i="10"/>
  <c r="R109" i="10"/>
  <c r="R108" i="10"/>
  <c r="R107" i="10"/>
  <c r="R106" i="10"/>
  <c r="R105" i="10"/>
  <c r="R104" i="10"/>
  <c r="R103" i="10"/>
  <c r="R102" i="10"/>
  <c r="R101" i="10"/>
  <c r="R100" i="10"/>
  <c r="R99" i="10"/>
  <c r="R98" i="10"/>
  <c r="R97" i="10"/>
  <c r="R96" i="10"/>
  <c r="R95" i="10"/>
  <c r="R94" i="10"/>
  <c r="R93" i="10"/>
  <c r="R92" i="10"/>
  <c r="R91" i="10"/>
  <c r="R90" i="10"/>
  <c r="R89" i="10"/>
  <c r="R88" i="10"/>
  <c r="R87" i="10"/>
  <c r="R86" i="10"/>
  <c r="R85" i="10"/>
  <c r="R84" i="10"/>
  <c r="R83" i="10"/>
  <c r="R82" i="10"/>
  <c r="R81" i="10"/>
  <c r="R80" i="10"/>
  <c r="R79" i="10"/>
  <c r="R78" i="10"/>
  <c r="R77" i="10"/>
  <c r="R76" i="10"/>
  <c r="R75" i="10"/>
  <c r="R74" i="10"/>
  <c r="R73" i="10"/>
  <c r="R72" i="10"/>
  <c r="R71" i="10"/>
  <c r="R70" i="10"/>
  <c r="R69" i="10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3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39" i="10"/>
  <c r="R38" i="10"/>
  <c r="R37" i="10"/>
  <c r="R36" i="10"/>
  <c r="R35" i="10"/>
  <c r="R34" i="10"/>
  <c r="R33" i="10"/>
  <c r="R32" i="10"/>
  <c r="R31" i="10"/>
  <c r="R30" i="10"/>
  <c r="R29" i="10"/>
  <c r="R28" i="10"/>
  <c r="R27" i="10"/>
  <c r="R26" i="10"/>
  <c r="R25" i="10"/>
  <c r="R24" i="10"/>
  <c r="R23" i="10"/>
  <c r="R22" i="10"/>
  <c r="R21" i="10"/>
  <c r="R20" i="10"/>
  <c r="R19" i="10"/>
  <c r="R18" i="10"/>
  <c r="R17" i="10"/>
  <c r="R16" i="10"/>
  <c r="R15" i="10"/>
  <c r="R14" i="10"/>
  <c r="R13" i="10"/>
  <c r="R12" i="10"/>
  <c r="R11" i="10"/>
  <c r="R10" i="10"/>
  <c r="R9" i="10"/>
  <c r="N185" i="10"/>
  <c r="J185" i="10"/>
  <c r="H185" i="10"/>
  <c r="E185" i="10"/>
  <c r="D185" i="10"/>
  <c r="F185" i="10" s="1"/>
  <c r="N433" i="10"/>
  <c r="J433" i="10"/>
  <c r="H433" i="10"/>
  <c r="E433" i="10"/>
  <c r="D433" i="10"/>
  <c r="F433" i="10" s="1"/>
  <c r="N802" i="10"/>
  <c r="J802" i="10"/>
  <c r="H802" i="10"/>
  <c r="E802" i="10"/>
  <c r="D802" i="10"/>
  <c r="N804" i="10"/>
  <c r="J804" i="10"/>
  <c r="H804" i="10"/>
  <c r="E804" i="10"/>
  <c r="D804" i="10"/>
  <c r="N850" i="10"/>
  <c r="J850" i="10"/>
  <c r="H850" i="10"/>
  <c r="E850" i="10"/>
  <c r="D850" i="10"/>
  <c r="F850" i="10" s="1"/>
  <c r="N899" i="10"/>
  <c r="J899" i="10"/>
  <c r="H899" i="10"/>
  <c r="E899" i="10"/>
  <c r="D899" i="10"/>
  <c r="F899" i="10" s="1"/>
  <c r="N959" i="10"/>
  <c r="J959" i="10"/>
  <c r="H959" i="10"/>
  <c r="E959" i="10"/>
  <c r="D959" i="10"/>
  <c r="J58" i="11"/>
  <c r="J57" i="11"/>
  <c r="J56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19" i="11"/>
  <c r="J18" i="11"/>
  <c r="J16" i="11"/>
  <c r="J15" i="11"/>
  <c r="J14" i="11" s="1"/>
  <c r="J13" i="11"/>
  <c r="J12" i="11"/>
  <c r="J11" i="11"/>
  <c r="J10" i="11"/>
  <c r="J9" i="11"/>
  <c r="J66" i="11"/>
  <c r="J65" i="11"/>
  <c r="J64" i="11"/>
  <c r="J63" i="11"/>
  <c r="J62" i="11"/>
  <c r="J61" i="11"/>
  <c r="J6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F66" i="11"/>
  <c r="F65" i="11"/>
  <c r="F64" i="11"/>
  <c r="F63" i="11"/>
  <c r="F62" i="11"/>
  <c r="F61" i="11"/>
  <c r="F60" i="11"/>
  <c r="F58" i="11"/>
  <c r="F57" i="11"/>
  <c r="F56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 s="1"/>
  <c r="F19" i="11"/>
  <c r="F18" i="11"/>
  <c r="F16" i="11"/>
  <c r="F15" i="11"/>
  <c r="F13" i="11"/>
  <c r="F12" i="11"/>
  <c r="F11" i="11"/>
  <c r="F10" i="11"/>
  <c r="F9" i="11"/>
  <c r="C57" i="11"/>
  <c r="C56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 s="1"/>
  <c r="C19" i="11"/>
  <c r="C18" i="11"/>
  <c r="C16" i="11"/>
  <c r="C15" i="11"/>
  <c r="C13" i="11"/>
  <c r="C12" i="11"/>
  <c r="C11" i="11"/>
  <c r="C10" i="11"/>
  <c r="C9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6" i="11"/>
  <c r="C65" i="11"/>
  <c r="C64" i="11"/>
  <c r="C63" i="11"/>
  <c r="C62" i="11"/>
  <c r="C61" i="11"/>
  <c r="C60" i="11"/>
  <c r="B22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F804" i="10" l="1"/>
  <c r="C67" i="11"/>
  <c r="J20" i="11"/>
  <c r="F14" i="11"/>
  <c r="F802" i="10"/>
  <c r="K802" i="10" s="1"/>
  <c r="L433" i="10"/>
  <c r="M433" i="10" s="1"/>
  <c r="AF55" i="11"/>
  <c r="F34" i="11"/>
  <c r="F67" i="11"/>
  <c r="F55" i="11"/>
  <c r="C14" i="11"/>
  <c r="C34" i="11" s="1"/>
  <c r="C55" i="11"/>
  <c r="P802" i="10"/>
  <c r="I802" i="10"/>
  <c r="P899" i="10"/>
  <c r="I899" i="10"/>
  <c r="P185" i="10"/>
  <c r="I185" i="10"/>
  <c r="P804" i="10"/>
  <c r="I804" i="10"/>
  <c r="K899" i="10"/>
  <c r="P850" i="10"/>
  <c r="I850" i="10"/>
  <c r="K185" i="10"/>
  <c r="S433" i="10"/>
  <c r="O185" i="10"/>
  <c r="K804" i="10"/>
  <c r="O802" i="10"/>
  <c r="K850" i="10"/>
  <c r="O804" i="10"/>
  <c r="S185" i="10"/>
  <c r="O850" i="10"/>
  <c r="O899" i="10"/>
  <c r="S802" i="10"/>
  <c r="S850" i="10"/>
  <c r="S899" i="10"/>
  <c r="S804" i="10"/>
  <c r="S959" i="10"/>
  <c r="F90" i="11"/>
  <c r="AF67" i="11"/>
  <c r="AF20" i="11"/>
  <c r="AF14" i="11"/>
  <c r="AB60" i="11"/>
  <c r="X60" i="11"/>
  <c r="AA60" i="11" s="1"/>
  <c r="X39" i="11"/>
  <c r="AE39" i="11" s="1"/>
  <c r="X17" i="11"/>
  <c r="AA17" i="11" s="1"/>
  <c r="X66" i="11"/>
  <c r="AA66" i="11" s="1"/>
  <c r="AB66" i="11"/>
  <c r="AB39" i="11"/>
  <c r="AB17" i="11"/>
  <c r="T67" i="11"/>
  <c r="P67" i="11"/>
  <c r="L67" i="11"/>
  <c r="L185" i="10"/>
  <c r="M185" i="10" s="1"/>
  <c r="P433" i="10"/>
  <c r="I433" i="10"/>
  <c r="K433" i="10"/>
  <c r="O433" i="10"/>
  <c r="L802" i="10"/>
  <c r="M802" i="10" s="1"/>
  <c r="L804" i="10"/>
  <c r="M804" i="10" s="1"/>
  <c r="L850" i="10"/>
  <c r="M850" i="10" s="1"/>
  <c r="L899" i="10"/>
  <c r="M899" i="10" s="1"/>
  <c r="J34" i="11"/>
  <c r="AA39" i="11" l="1"/>
  <c r="AC60" i="11"/>
  <c r="F59" i="11"/>
  <c r="C59" i="11"/>
  <c r="AC17" i="11"/>
  <c r="F91" i="11"/>
  <c r="AC39" i="11"/>
  <c r="AE17" i="11"/>
  <c r="AF34" i="11"/>
  <c r="AF59" i="11" s="1"/>
  <c r="AC66" i="11"/>
  <c r="AE66" i="11"/>
  <c r="B66" i="11"/>
  <c r="B65" i="11"/>
  <c r="B64" i="11"/>
  <c r="B63" i="11"/>
  <c r="B62" i="11"/>
  <c r="B61" i="11"/>
  <c r="B60" i="11"/>
  <c r="B58" i="11" l="1"/>
  <c r="B57" i="11"/>
  <c r="B56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54" i="11"/>
  <c r="B36" i="11"/>
  <c r="B35" i="11"/>
  <c r="B32" i="11" l="1"/>
  <c r="B31" i="11"/>
  <c r="B30" i="11"/>
  <c r="B29" i="11"/>
  <c r="B28" i="11"/>
  <c r="B27" i="11"/>
  <c r="B26" i="11"/>
  <c r="B25" i="11"/>
  <c r="B24" i="11"/>
  <c r="B23" i="11"/>
  <c r="B21" i="11"/>
  <c r="B19" i="11"/>
  <c r="B18" i="11"/>
  <c r="B16" i="11"/>
  <c r="B15" i="11"/>
  <c r="B13" i="11"/>
  <c r="B12" i="11"/>
  <c r="B11" i="11"/>
  <c r="B33" i="11"/>
  <c r="B10" i="11"/>
  <c r="B9" i="11"/>
  <c r="AX89" i="11" l="1"/>
  <c r="BL89" i="11" s="1"/>
  <c r="AX88" i="11"/>
  <c r="BL88" i="11" s="1"/>
  <c r="AX87" i="11"/>
  <c r="BL87" i="11" s="1"/>
  <c r="AX86" i="11"/>
  <c r="BL86" i="11" s="1"/>
  <c r="AX85" i="11"/>
  <c r="BL85" i="11" s="1"/>
  <c r="AX84" i="11"/>
  <c r="BL84" i="11" s="1"/>
  <c r="AX83" i="11"/>
  <c r="BL83" i="11" s="1"/>
  <c r="AX82" i="11"/>
  <c r="BL82" i="11" s="1"/>
  <c r="AX81" i="11"/>
  <c r="BL81" i="11" s="1"/>
  <c r="AX80" i="11"/>
  <c r="BL80" i="11" s="1"/>
  <c r="AX79" i="11"/>
  <c r="BL79" i="11" s="1"/>
  <c r="AX78" i="11"/>
  <c r="BL78" i="11" s="1"/>
  <c r="AX77" i="11"/>
  <c r="BL77" i="11" s="1"/>
  <c r="AX76" i="11"/>
  <c r="BL76" i="11" s="1"/>
  <c r="AX75" i="11"/>
  <c r="BL75" i="11" s="1"/>
  <c r="AX74" i="11"/>
  <c r="BL74" i="11" s="1"/>
  <c r="AX73" i="11"/>
  <c r="BL73" i="11" s="1"/>
  <c r="AX72" i="11"/>
  <c r="BL72" i="11" s="1"/>
  <c r="AX71" i="11"/>
  <c r="BL71" i="11" s="1"/>
  <c r="AX70" i="11"/>
  <c r="BL70" i="11" s="1"/>
  <c r="AX69" i="11"/>
  <c r="BL69" i="11" s="1"/>
  <c r="AX68" i="11"/>
  <c r="BL68" i="11" s="1"/>
  <c r="AX66" i="11"/>
  <c r="BL66" i="11" s="1"/>
  <c r="AX65" i="11"/>
  <c r="AX64" i="11"/>
  <c r="BL64" i="11" s="1"/>
  <c r="AX63" i="11"/>
  <c r="BL63" i="11" s="1"/>
  <c r="AX62" i="11"/>
  <c r="BL62" i="11" s="1"/>
  <c r="AX61" i="11"/>
  <c r="BL61" i="11" s="1"/>
  <c r="AX60" i="11"/>
  <c r="BL60" i="11" s="1"/>
  <c r="AX58" i="11"/>
  <c r="BL58" i="11" s="1"/>
  <c r="AX57" i="11"/>
  <c r="BL57" i="11" s="1"/>
  <c r="AX56" i="11"/>
  <c r="BL56" i="11" s="1"/>
  <c r="AX54" i="11"/>
  <c r="BL54" i="11" s="1"/>
  <c r="AX53" i="11"/>
  <c r="BL53" i="11" s="1"/>
  <c r="AX52" i="11"/>
  <c r="BL52" i="11" s="1"/>
  <c r="AX51" i="11"/>
  <c r="BL51" i="11" s="1"/>
  <c r="AX50" i="11"/>
  <c r="BL50" i="11" s="1"/>
  <c r="AX49" i="11"/>
  <c r="BL49" i="11" s="1"/>
  <c r="AX48" i="11"/>
  <c r="BL48" i="11" s="1"/>
  <c r="AX47" i="11"/>
  <c r="BL47" i="11" s="1"/>
  <c r="AX46" i="11"/>
  <c r="BL46" i="11" s="1"/>
  <c r="AX45" i="11"/>
  <c r="BL45" i="11" s="1"/>
  <c r="AX44" i="11"/>
  <c r="BL44" i="11" s="1"/>
  <c r="AX43" i="11"/>
  <c r="BL43" i="11" s="1"/>
  <c r="AX42" i="11"/>
  <c r="BL42" i="11" s="1"/>
  <c r="AX41" i="11"/>
  <c r="BL41" i="11" s="1"/>
  <c r="AX40" i="11"/>
  <c r="BL40" i="11" s="1"/>
  <c r="AX39" i="11"/>
  <c r="BL39" i="11" s="1"/>
  <c r="AX38" i="11"/>
  <c r="BL38" i="11" s="1"/>
  <c r="AX37" i="11"/>
  <c r="BL37" i="11" s="1"/>
  <c r="AX36" i="11"/>
  <c r="BL36" i="11" s="1"/>
  <c r="AX35" i="11"/>
  <c r="AX33" i="11"/>
  <c r="BL33" i="11" s="1"/>
  <c r="AX32" i="11"/>
  <c r="BL32" i="11" s="1"/>
  <c r="AX31" i="11"/>
  <c r="BL31" i="11" s="1"/>
  <c r="AX30" i="11"/>
  <c r="BL30" i="11" s="1"/>
  <c r="AX29" i="11"/>
  <c r="BL29" i="11" s="1"/>
  <c r="AX28" i="11"/>
  <c r="BL28" i="11" s="1"/>
  <c r="AX27" i="11"/>
  <c r="BL27" i="11" s="1"/>
  <c r="AX26" i="11"/>
  <c r="BL26" i="11" s="1"/>
  <c r="AX25" i="11"/>
  <c r="BL25" i="11" s="1"/>
  <c r="AX24" i="11"/>
  <c r="BL24" i="11" s="1"/>
  <c r="AX23" i="11"/>
  <c r="BL23" i="11" s="1"/>
  <c r="AX22" i="11"/>
  <c r="BL22" i="11" s="1"/>
  <c r="AX21" i="11"/>
  <c r="AX19" i="11"/>
  <c r="BL19" i="11" s="1"/>
  <c r="AX18" i="11"/>
  <c r="BL18" i="11" s="1"/>
  <c r="AX17" i="11"/>
  <c r="BL17" i="11" s="1"/>
  <c r="AX16" i="11"/>
  <c r="BL16" i="11" s="1"/>
  <c r="AX15" i="11"/>
  <c r="BL15" i="11" s="1"/>
  <c r="AX13" i="11"/>
  <c r="BL13" i="11" s="1"/>
  <c r="AX12" i="11"/>
  <c r="BL12" i="11" s="1"/>
  <c r="AX11" i="11"/>
  <c r="BL11" i="11" s="1"/>
  <c r="AX10" i="11"/>
  <c r="BL10" i="11" s="1"/>
  <c r="AX9" i="11"/>
  <c r="BL9" i="11" s="1"/>
  <c r="AT89" i="11"/>
  <c r="BH89" i="11" s="1"/>
  <c r="AT88" i="11"/>
  <c r="AT87" i="11"/>
  <c r="AT86" i="11"/>
  <c r="BH86" i="11" s="1"/>
  <c r="AT85" i="11"/>
  <c r="AT84" i="11"/>
  <c r="BH84" i="11" s="1"/>
  <c r="AT83" i="11"/>
  <c r="BH83" i="11" s="1"/>
  <c r="AT82" i="11"/>
  <c r="BH82" i="11" s="1"/>
  <c r="AT81" i="11"/>
  <c r="BH81" i="11" s="1"/>
  <c r="AT80" i="11"/>
  <c r="AT79" i="11"/>
  <c r="AT78" i="11"/>
  <c r="BH78" i="11" s="1"/>
  <c r="AT77" i="11"/>
  <c r="AT76" i="11"/>
  <c r="BH76" i="11" s="1"/>
  <c r="AT75" i="11"/>
  <c r="BH75" i="11" s="1"/>
  <c r="AT74" i="11"/>
  <c r="BH74" i="11" s="1"/>
  <c r="AT73" i="11"/>
  <c r="BH73" i="11" s="1"/>
  <c r="AT72" i="11"/>
  <c r="AT71" i="11"/>
  <c r="AT70" i="11"/>
  <c r="BH70" i="11" s="1"/>
  <c r="AT69" i="11"/>
  <c r="AT68" i="11"/>
  <c r="BH68" i="11" s="1"/>
  <c r="AT66" i="11"/>
  <c r="BH66" i="11" s="1"/>
  <c r="AT65" i="11"/>
  <c r="BH65" i="11" s="1"/>
  <c r="AT64" i="11"/>
  <c r="BH64" i="11" s="1"/>
  <c r="AT63" i="11"/>
  <c r="AT62" i="11"/>
  <c r="AT61" i="11"/>
  <c r="BH61" i="11" s="1"/>
  <c r="AT60" i="11"/>
  <c r="BH60" i="11" s="1"/>
  <c r="AT58" i="11"/>
  <c r="BH58" i="11" s="1"/>
  <c r="AT57" i="11"/>
  <c r="BH57" i="11" s="1"/>
  <c r="AT56" i="11"/>
  <c r="BH56" i="11" s="1"/>
  <c r="AT54" i="11"/>
  <c r="BH54" i="11" s="1"/>
  <c r="AT53" i="11"/>
  <c r="BH53" i="11" s="1"/>
  <c r="AT52" i="11"/>
  <c r="BH52" i="11" s="1"/>
  <c r="AT51" i="11"/>
  <c r="BH51" i="11" s="1"/>
  <c r="AT50" i="11"/>
  <c r="AT49" i="11"/>
  <c r="BH49" i="11" s="1"/>
  <c r="AT48" i="11"/>
  <c r="BH48" i="11" s="1"/>
  <c r="AT47" i="11"/>
  <c r="BH47" i="11" s="1"/>
  <c r="AT46" i="11"/>
  <c r="BH46" i="11" s="1"/>
  <c r="AT45" i="11"/>
  <c r="BH45" i="11" s="1"/>
  <c r="AT44" i="11"/>
  <c r="BH44" i="11" s="1"/>
  <c r="AT43" i="11"/>
  <c r="BH43" i="11" s="1"/>
  <c r="AT42" i="11"/>
  <c r="AT41" i="11"/>
  <c r="BH41" i="11" s="1"/>
  <c r="AT40" i="11"/>
  <c r="BH40" i="11" s="1"/>
  <c r="AT39" i="11"/>
  <c r="BH39" i="11" s="1"/>
  <c r="AT38" i="11"/>
  <c r="BH38" i="11" s="1"/>
  <c r="AT37" i="11"/>
  <c r="BH37" i="11" s="1"/>
  <c r="AT36" i="11"/>
  <c r="BH36" i="11" s="1"/>
  <c r="AT35" i="11"/>
  <c r="BH35" i="11" s="1"/>
  <c r="AT33" i="11"/>
  <c r="AT32" i="11"/>
  <c r="BH32" i="11" s="1"/>
  <c r="AT31" i="11"/>
  <c r="BH31" i="11" s="1"/>
  <c r="AT30" i="11"/>
  <c r="BH30" i="11" s="1"/>
  <c r="AT29" i="11"/>
  <c r="BH29" i="11" s="1"/>
  <c r="AT28" i="11"/>
  <c r="BH28" i="11" s="1"/>
  <c r="AT27" i="11"/>
  <c r="BH27" i="11" s="1"/>
  <c r="AT26" i="11"/>
  <c r="BH26" i="11" s="1"/>
  <c r="AT25" i="11"/>
  <c r="AT24" i="11"/>
  <c r="BH24" i="11" s="1"/>
  <c r="AT23" i="11"/>
  <c r="BH23" i="11" s="1"/>
  <c r="AT22" i="11"/>
  <c r="BH22" i="11" s="1"/>
  <c r="AT21" i="11"/>
  <c r="BH21" i="11" s="1"/>
  <c r="AT19" i="11"/>
  <c r="BH19" i="11" s="1"/>
  <c r="AT18" i="11"/>
  <c r="BH18" i="11" s="1"/>
  <c r="AT17" i="11"/>
  <c r="AT16" i="11"/>
  <c r="BH16" i="11" s="1"/>
  <c r="AT15" i="11"/>
  <c r="BH15" i="11" s="1"/>
  <c r="AT13" i="11"/>
  <c r="BH13" i="11" s="1"/>
  <c r="AT12" i="11"/>
  <c r="BH12" i="11" s="1"/>
  <c r="AT11" i="11"/>
  <c r="BH11" i="11" s="1"/>
  <c r="AT10" i="11"/>
  <c r="BH10" i="11" s="1"/>
  <c r="AT9" i="11"/>
  <c r="BH9" i="11" s="1"/>
  <c r="AQ89" i="11"/>
  <c r="BE89" i="11" s="1"/>
  <c r="AP89" i="11"/>
  <c r="BD89" i="11" s="1"/>
  <c r="AQ88" i="11"/>
  <c r="BE88" i="11" s="1"/>
  <c r="AP88" i="11"/>
  <c r="BD88" i="11" s="1"/>
  <c r="AQ87" i="11"/>
  <c r="BE87" i="11" s="1"/>
  <c r="AP87" i="11"/>
  <c r="BD87" i="11" s="1"/>
  <c r="AQ86" i="11"/>
  <c r="BE86" i="11" s="1"/>
  <c r="AP86" i="11"/>
  <c r="AQ85" i="11"/>
  <c r="BE85" i="11" s="1"/>
  <c r="AP85" i="11"/>
  <c r="BD85" i="11" s="1"/>
  <c r="AQ84" i="11"/>
  <c r="BE84" i="11" s="1"/>
  <c r="AP84" i="11"/>
  <c r="BD84" i="11" s="1"/>
  <c r="AQ83" i="11"/>
  <c r="BE83" i="11" s="1"/>
  <c r="AP83" i="11"/>
  <c r="BD83" i="11" s="1"/>
  <c r="AQ82" i="11"/>
  <c r="BE82" i="11" s="1"/>
  <c r="AP82" i="11"/>
  <c r="AQ81" i="11"/>
  <c r="BE81" i="11" s="1"/>
  <c r="AP81" i="11"/>
  <c r="BD81" i="11" s="1"/>
  <c r="AQ80" i="11"/>
  <c r="BE80" i="11" s="1"/>
  <c r="AP80" i="11"/>
  <c r="BD80" i="11" s="1"/>
  <c r="AQ79" i="11"/>
  <c r="BE79" i="11" s="1"/>
  <c r="AP79" i="11"/>
  <c r="BD79" i="11" s="1"/>
  <c r="AQ78" i="11"/>
  <c r="BE78" i="11" s="1"/>
  <c r="AP78" i="11"/>
  <c r="AQ77" i="11"/>
  <c r="BE77" i="11" s="1"/>
  <c r="AP77" i="11"/>
  <c r="BD77" i="11" s="1"/>
  <c r="AQ76" i="11"/>
  <c r="BE76" i="11" s="1"/>
  <c r="AP76" i="11"/>
  <c r="BD76" i="11" s="1"/>
  <c r="AQ75" i="11"/>
  <c r="BE75" i="11" s="1"/>
  <c r="AP75" i="11"/>
  <c r="BD75" i="11" s="1"/>
  <c r="AQ74" i="11"/>
  <c r="BE74" i="11" s="1"/>
  <c r="AP74" i="11"/>
  <c r="AQ73" i="11"/>
  <c r="BE73" i="11" s="1"/>
  <c r="AP73" i="11"/>
  <c r="BD73" i="11" s="1"/>
  <c r="AQ72" i="11"/>
  <c r="BE72" i="11" s="1"/>
  <c r="AP72" i="11"/>
  <c r="BD72" i="11" s="1"/>
  <c r="AQ71" i="11"/>
  <c r="BE71" i="11" s="1"/>
  <c r="AP71" i="11"/>
  <c r="BD71" i="11" s="1"/>
  <c r="AQ70" i="11"/>
  <c r="BE70" i="11" s="1"/>
  <c r="AP70" i="11"/>
  <c r="AQ69" i="11"/>
  <c r="BE69" i="11" s="1"/>
  <c r="AP69" i="11"/>
  <c r="BD69" i="11" s="1"/>
  <c r="AQ68" i="11"/>
  <c r="BE68" i="11" s="1"/>
  <c r="AP68" i="11"/>
  <c r="BD68" i="11" s="1"/>
  <c r="AQ66" i="11"/>
  <c r="BE66" i="11" s="1"/>
  <c r="AP66" i="11"/>
  <c r="BD66" i="11" s="1"/>
  <c r="AQ65" i="11"/>
  <c r="BE65" i="11" s="1"/>
  <c r="AP65" i="11"/>
  <c r="BD65" i="11" s="1"/>
  <c r="AQ64" i="11"/>
  <c r="BE64" i="11" s="1"/>
  <c r="AP64" i="11"/>
  <c r="BD64" i="11" s="1"/>
  <c r="AQ63" i="11"/>
  <c r="BE63" i="11" s="1"/>
  <c r="AP63" i="11"/>
  <c r="AQ62" i="11"/>
  <c r="BE62" i="11" s="1"/>
  <c r="AP62" i="11"/>
  <c r="BD62" i="11" s="1"/>
  <c r="AQ61" i="11"/>
  <c r="BE61" i="11" s="1"/>
  <c r="AP61" i="11"/>
  <c r="BD61" i="11" s="1"/>
  <c r="AQ60" i="11"/>
  <c r="BE60" i="11" s="1"/>
  <c r="AP60" i="11"/>
  <c r="BD60" i="11" s="1"/>
  <c r="AQ58" i="11"/>
  <c r="BE58" i="11" s="1"/>
  <c r="AP58" i="11"/>
  <c r="BD58" i="11" s="1"/>
  <c r="AQ57" i="11"/>
  <c r="BE57" i="11" s="1"/>
  <c r="AP57" i="11"/>
  <c r="BD57" i="11" s="1"/>
  <c r="AQ56" i="11"/>
  <c r="BE56" i="11" s="1"/>
  <c r="AP56" i="11"/>
  <c r="BD56" i="11" s="1"/>
  <c r="AQ54" i="11"/>
  <c r="BE54" i="11" s="1"/>
  <c r="AP54" i="11"/>
  <c r="BD54" i="11" s="1"/>
  <c r="AQ53" i="11"/>
  <c r="BE53" i="11" s="1"/>
  <c r="AP53" i="11"/>
  <c r="BD53" i="11" s="1"/>
  <c r="AQ52" i="11"/>
  <c r="BE52" i="11" s="1"/>
  <c r="AP52" i="11"/>
  <c r="AQ51" i="11"/>
  <c r="BE51" i="11" s="1"/>
  <c r="AP51" i="11"/>
  <c r="AQ50" i="11"/>
  <c r="BE50" i="11" s="1"/>
  <c r="AP50" i="11"/>
  <c r="BD50" i="11" s="1"/>
  <c r="AQ49" i="11"/>
  <c r="BE49" i="11" s="1"/>
  <c r="AP49" i="11"/>
  <c r="BD49" i="11" s="1"/>
  <c r="AQ48" i="11"/>
  <c r="BE48" i="11" s="1"/>
  <c r="AP48" i="11"/>
  <c r="AQ47" i="11"/>
  <c r="BE47" i="11" s="1"/>
  <c r="AP47" i="11"/>
  <c r="AQ46" i="11"/>
  <c r="BE46" i="11" s="1"/>
  <c r="AP46" i="11"/>
  <c r="BD46" i="11" s="1"/>
  <c r="AQ45" i="11"/>
  <c r="BE45" i="11" s="1"/>
  <c r="AP45" i="11"/>
  <c r="BD45" i="11" s="1"/>
  <c r="AQ44" i="11"/>
  <c r="BE44" i="11" s="1"/>
  <c r="AP44" i="11"/>
  <c r="BD44" i="11" s="1"/>
  <c r="AQ43" i="11"/>
  <c r="BE43" i="11" s="1"/>
  <c r="AP43" i="11"/>
  <c r="AQ42" i="11"/>
  <c r="BE42" i="11" s="1"/>
  <c r="AP42" i="11"/>
  <c r="BD42" i="11" s="1"/>
  <c r="AQ41" i="11"/>
  <c r="BE41" i="11" s="1"/>
  <c r="AP41" i="11"/>
  <c r="BD41" i="11" s="1"/>
  <c r="AQ40" i="11"/>
  <c r="BE40" i="11" s="1"/>
  <c r="AP40" i="11"/>
  <c r="BD40" i="11" s="1"/>
  <c r="AQ39" i="11"/>
  <c r="BE39" i="11" s="1"/>
  <c r="AP39" i="11"/>
  <c r="AQ38" i="11"/>
  <c r="BE38" i="11" s="1"/>
  <c r="AP38" i="11"/>
  <c r="BD38" i="11" s="1"/>
  <c r="AQ37" i="11"/>
  <c r="BE37" i="11" s="1"/>
  <c r="AP37" i="11"/>
  <c r="BD37" i="11" s="1"/>
  <c r="AQ36" i="11"/>
  <c r="BE36" i="11" s="1"/>
  <c r="AP36" i="11"/>
  <c r="BD36" i="11" s="1"/>
  <c r="AQ35" i="11"/>
  <c r="BE35" i="11" s="1"/>
  <c r="AP35" i="11"/>
  <c r="AQ33" i="11"/>
  <c r="BE33" i="11" s="1"/>
  <c r="AP33" i="11"/>
  <c r="BD33" i="11" s="1"/>
  <c r="AQ32" i="11"/>
  <c r="BE32" i="11" s="1"/>
  <c r="AP32" i="11"/>
  <c r="BD32" i="11" s="1"/>
  <c r="AQ31" i="11"/>
  <c r="BE31" i="11" s="1"/>
  <c r="AP31" i="11"/>
  <c r="BD31" i="11" s="1"/>
  <c r="AQ30" i="11"/>
  <c r="BE30" i="11" s="1"/>
  <c r="AP30" i="11"/>
  <c r="AQ29" i="11"/>
  <c r="AP29" i="11"/>
  <c r="BD29" i="11" s="1"/>
  <c r="AQ28" i="11"/>
  <c r="BE28" i="11" s="1"/>
  <c r="AP28" i="11"/>
  <c r="BD28" i="11" s="1"/>
  <c r="AQ27" i="11"/>
  <c r="BE27" i="11" s="1"/>
  <c r="AP27" i="11"/>
  <c r="BD27" i="11" s="1"/>
  <c r="AQ26" i="11"/>
  <c r="BE26" i="11" s="1"/>
  <c r="AP26" i="11"/>
  <c r="AQ25" i="11"/>
  <c r="BE25" i="11" s="1"/>
  <c r="AP25" i="11"/>
  <c r="BD25" i="11" s="1"/>
  <c r="AQ24" i="11"/>
  <c r="BE24" i="11" s="1"/>
  <c r="AP24" i="11"/>
  <c r="BD24" i="11" s="1"/>
  <c r="AQ23" i="11"/>
  <c r="BE23" i="11" s="1"/>
  <c r="AP23" i="11"/>
  <c r="BD23" i="11" s="1"/>
  <c r="AQ22" i="11"/>
  <c r="BE22" i="11" s="1"/>
  <c r="AP22" i="11"/>
  <c r="AQ21" i="11"/>
  <c r="BE21" i="11" s="1"/>
  <c r="AP21" i="11"/>
  <c r="BD21" i="11" s="1"/>
  <c r="AQ19" i="11"/>
  <c r="AP19" i="11"/>
  <c r="BD19" i="11" s="1"/>
  <c r="AQ18" i="11"/>
  <c r="BE18" i="11" s="1"/>
  <c r="AP18" i="11"/>
  <c r="AQ17" i="11"/>
  <c r="BE17" i="11" s="1"/>
  <c r="AP17" i="11"/>
  <c r="AQ16" i="11"/>
  <c r="BE16" i="11" s="1"/>
  <c r="AP16" i="11"/>
  <c r="BD16" i="11" s="1"/>
  <c r="AQ15" i="11"/>
  <c r="BE15" i="11" s="1"/>
  <c r="AP15" i="11"/>
  <c r="BD15" i="11" s="1"/>
  <c r="AQ13" i="11"/>
  <c r="BE13" i="11" s="1"/>
  <c r="AP13" i="11"/>
  <c r="BD13" i="11" s="1"/>
  <c r="AQ12" i="11"/>
  <c r="BE12" i="11" s="1"/>
  <c r="AP12" i="11"/>
  <c r="BD12" i="11" s="1"/>
  <c r="AQ11" i="11"/>
  <c r="BE11" i="11" s="1"/>
  <c r="AP11" i="11"/>
  <c r="BD11" i="11" s="1"/>
  <c r="AQ10" i="11"/>
  <c r="BE10" i="11" s="1"/>
  <c r="AP10" i="11"/>
  <c r="AQ9" i="11"/>
  <c r="BE9" i="11" s="1"/>
  <c r="AP9" i="11"/>
  <c r="BD9" i="11" s="1"/>
  <c r="BA90" i="11"/>
  <c r="AZ90" i="11"/>
  <c r="BB89" i="11"/>
  <c r="BB88" i="11"/>
  <c r="BB87" i="11"/>
  <c r="BB86" i="11"/>
  <c r="BB85" i="11"/>
  <c r="BB84" i="11"/>
  <c r="BB83" i="11"/>
  <c r="BB82" i="11"/>
  <c r="BB81" i="11"/>
  <c r="BB80" i="11"/>
  <c r="BB79" i="11"/>
  <c r="BB78" i="11"/>
  <c r="BB77" i="11"/>
  <c r="BB76" i="11"/>
  <c r="BB75" i="11"/>
  <c r="BB74" i="11"/>
  <c r="BB73" i="11"/>
  <c r="BB72" i="11"/>
  <c r="BB71" i="11"/>
  <c r="BB70" i="11"/>
  <c r="BB69" i="11"/>
  <c r="BB68" i="11"/>
  <c r="BA67" i="11"/>
  <c r="BB66" i="11"/>
  <c r="BB65" i="11"/>
  <c r="BB64" i="11"/>
  <c r="BB63" i="11"/>
  <c r="BB62" i="11"/>
  <c r="BB61" i="11"/>
  <c r="BB60" i="11"/>
  <c r="BB58" i="11"/>
  <c r="BB57" i="11"/>
  <c r="BB56" i="11"/>
  <c r="BA55" i="11"/>
  <c r="AZ55" i="11"/>
  <c r="BB54" i="11"/>
  <c r="BB53" i="11"/>
  <c r="BB52" i="11"/>
  <c r="BB51" i="11"/>
  <c r="BB50" i="11"/>
  <c r="BB49" i="11"/>
  <c r="BB48" i="11"/>
  <c r="BB47" i="11"/>
  <c r="BB46" i="11"/>
  <c r="BB45" i="11"/>
  <c r="BB44" i="11"/>
  <c r="BB43" i="11"/>
  <c r="BB42" i="11"/>
  <c r="BB41" i="11"/>
  <c r="BB40" i="11"/>
  <c r="BB39" i="11"/>
  <c r="BB38" i="11"/>
  <c r="BB37" i="11"/>
  <c r="BB36" i="11"/>
  <c r="BB35" i="11"/>
  <c r="BB33" i="11"/>
  <c r="BB32" i="11"/>
  <c r="BB31" i="11"/>
  <c r="BB30" i="11"/>
  <c r="BB29" i="11"/>
  <c r="BB28" i="11"/>
  <c r="BB27" i="11"/>
  <c r="BB26" i="11"/>
  <c r="BB25" i="11"/>
  <c r="BB24" i="11"/>
  <c r="BB23" i="11"/>
  <c r="BB22" i="11"/>
  <c r="BB20" i="11" s="1"/>
  <c r="BB21" i="11"/>
  <c r="BA20" i="11"/>
  <c r="AZ20" i="11"/>
  <c r="BB19" i="11"/>
  <c r="BB18" i="11"/>
  <c r="BB17" i="11"/>
  <c r="BB16" i="11"/>
  <c r="BB15" i="11"/>
  <c r="BA14" i="11"/>
  <c r="AZ14" i="11"/>
  <c r="BB13" i="11"/>
  <c r="BB12" i="11"/>
  <c r="BB11" i="11"/>
  <c r="BB10" i="11"/>
  <c r="BB9" i="11"/>
  <c r="AV89" i="11"/>
  <c r="AR88" i="11"/>
  <c r="AY88" i="11" s="1"/>
  <c r="AR87" i="11"/>
  <c r="AY87" i="11" s="1"/>
  <c r="AR84" i="11"/>
  <c r="AR83" i="11"/>
  <c r="AV81" i="11"/>
  <c r="AR80" i="11"/>
  <c r="AY80" i="11" s="1"/>
  <c r="AR79" i="11"/>
  <c r="AY79" i="11" s="1"/>
  <c r="AR76" i="11"/>
  <c r="AR75" i="11"/>
  <c r="AV73" i="11"/>
  <c r="AR72" i="11"/>
  <c r="AY72" i="11" s="1"/>
  <c r="AR71" i="11"/>
  <c r="AY71" i="11" s="1"/>
  <c r="AR68" i="11"/>
  <c r="AV61" i="11"/>
  <c r="AR61" i="11"/>
  <c r="AY61" i="11" s="1"/>
  <c r="AR57" i="11"/>
  <c r="AR56" i="11"/>
  <c r="AV54" i="11"/>
  <c r="AV53" i="11"/>
  <c r="AV46" i="11"/>
  <c r="AV45" i="11"/>
  <c r="AR44" i="11"/>
  <c r="AR40" i="11"/>
  <c r="AV38" i="11"/>
  <c r="AV37" i="11"/>
  <c r="AV29" i="11"/>
  <c r="AV27" i="11"/>
  <c r="AV21" i="11"/>
  <c r="AV19" i="11"/>
  <c r="AV15" i="11"/>
  <c r="AR13" i="11"/>
  <c r="AV11" i="11"/>
  <c r="AV10" i="11"/>
  <c r="AR9" i="11"/>
  <c r="AN90" i="11"/>
  <c r="AJ90" i="11"/>
  <c r="AG90" i="11"/>
  <c r="AF90" i="11"/>
  <c r="AF91" i="11" s="1"/>
  <c r="AL89" i="11"/>
  <c r="AH89" i="11"/>
  <c r="AK89" i="11" s="1"/>
  <c r="AL88" i="11"/>
  <c r="AH88" i="11"/>
  <c r="AO88" i="11" s="1"/>
  <c r="AL87" i="11"/>
  <c r="AH87" i="11"/>
  <c r="AO87" i="11" s="1"/>
  <c r="AL86" i="11"/>
  <c r="AH86" i="11"/>
  <c r="AK86" i="11" s="1"/>
  <c r="AL85" i="11"/>
  <c r="AH85" i="11"/>
  <c r="AO85" i="11" s="1"/>
  <c r="AL84" i="11"/>
  <c r="AH84" i="11"/>
  <c r="AO84" i="11" s="1"/>
  <c r="AL83" i="11"/>
  <c r="AH83" i="11"/>
  <c r="AO83" i="11" s="1"/>
  <c r="AL82" i="11"/>
  <c r="AH82" i="11"/>
  <c r="AK82" i="11" s="1"/>
  <c r="AL81" i="11"/>
  <c r="AH81" i="11"/>
  <c r="AO81" i="11" s="1"/>
  <c r="AL80" i="11"/>
  <c r="AH80" i="11"/>
  <c r="AO80" i="11" s="1"/>
  <c r="AL79" i="11"/>
  <c r="AH79" i="11"/>
  <c r="AO79" i="11" s="1"/>
  <c r="AL78" i="11"/>
  <c r="AH78" i="11"/>
  <c r="AK78" i="11" s="1"/>
  <c r="AL77" i="11"/>
  <c r="AH77" i="11"/>
  <c r="AO77" i="11" s="1"/>
  <c r="AL76" i="11"/>
  <c r="AH76" i="11"/>
  <c r="AO76" i="11" s="1"/>
  <c r="AL75" i="11"/>
  <c r="AH75" i="11"/>
  <c r="AK75" i="11" s="1"/>
  <c r="AL74" i="11"/>
  <c r="AH74" i="11"/>
  <c r="AK74" i="11" s="1"/>
  <c r="AL73" i="11"/>
  <c r="AH73" i="11"/>
  <c r="AO73" i="11" s="1"/>
  <c r="AL72" i="11"/>
  <c r="AH72" i="11"/>
  <c r="AO72" i="11" s="1"/>
  <c r="AL71" i="11"/>
  <c r="AH71" i="11"/>
  <c r="AO71" i="11" s="1"/>
  <c r="AL70" i="11"/>
  <c r="AH70" i="11"/>
  <c r="AK70" i="11" s="1"/>
  <c r="AL69" i="11"/>
  <c r="AH69" i="11"/>
  <c r="AO69" i="11" s="1"/>
  <c r="AL68" i="11"/>
  <c r="AH68" i="11"/>
  <c r="AN67" i="11"/>
  <c r="AJ67" i="11"/>
  <c r="AL66" i="11"/>
  <c r="AH66" i="11"/>
  <c r="AO66" i="11" s="1"/>
  <c r="AL65" i="11"/>
  <c r="AH65" i="11"/>
  <c r="AK65" i="11" s="1"/>
  <c r="AL64" i="11"/>
  <c r="AH64" i="11"/>
  <c r="AK64" i="11" s="1"/>
  <c r="AL63" i="11"/>
  <c r="AH63" i="11"/>
  <c r="AO63" i="11" s="1"/>
  <c r="AL62" i="11"/>
  <c r="AH62" i="11"/>
  <c r="AL61" i="11"/>
  <c r="AH61" i="11"/>
  <c r="AO61" i="11" s="1"/>
  <c r="AL60" i="11"/>
  <c r="AH60" i="11"/>
  <c r="AK60" i="11" s="1"/>
  <c r="AL58" i="11"/>
  <c r="AH58" i="11"/>
  <c r="AK58" i="11" s="1"/>
  <c r="AL57" i="11"/>
  <c r="AH57" i="11"/>
  <c r="AO57" i="11" s="1"/>
  <c r="AL56" i="11"/>
  <c r="AH56" i="11"/>
  <c r="AO56" i="11" s="1"/>
  <c r="AL55" i="11"/>
  <c r="AL54" i="11"/>
  <c r="AH54" i="11"/>
  <c r="AO54" i="11" s="1"/>
  <c r="AL53" i="11"/>
  <c r="AH53" i="11"/>
  <c r="AO53" i="11" s="1"/>
  <c r="AL52" i="11"/>
  <c r="AH52" i="11"/>
  <c r="AK52" i="11" s="1"/>
  <c r="AL51" i="11"/>
  <c r="AH51" i="11"/>
  <c r="AO51" i="11" s="1"/>
  <c r="AL50" i="11"/>
  <c r="AH50" i="11"/>
  <c r="AO50" i="11" s="1"/>
  <c r="AL49" i="11"/>
  <c r="AH49" i="11"/>
  <c r="AK49" i="11" s="1"/>
  <c r="AL48" i="11"/>
  <c r="AH48" i="11"/>
  <c r="AK48" i="11" s="1"/>
  <c r="AL47" i="11"/>
  <c r="AH47" i="11"/>
  <c r="AK47" i="11" s="1"/>
  <c r="AL46" i="11"/>
  <c r="AH46" i="11"/>
  <c r="AO46" i="11" s="1"/>
  <c r="AL45" i="11"/>
  <c r="AH45" i="11"/>
  <c r="AO45" i="11" s="1"/>
  <c r="AL44" i="11"/>
  <c r="AH44" i="11"/>
  <c r="AK44" i="11" s="1"/>
  <c r="AL43" i="11"/>
  <c r="AH43" i="11"/>
  <c r="AO43" i="11" s="1"/>
  <c r="AL42" i="11"/>
  <c r="AH42" i="11"/>
  <c r="AO42" i="11" s="1"/>
  <c r="AL41" i="11"/>
  <c r="AH41" i="11"/>
  <c r="AO41" i="11" s="1"/>
  <c r="AL40" i="11"/>
  <c r="AH40" i="11"/>
  <c r="AK40" i="11" s="1"/>
  <c r="AL39" i="11"/>
  <c r="AH39" i="11"/>
  <c r="AO39" i="11" s="1"/>
  <c r="AL38" i="11"/>
  <c r="AH38" i="11"/>
  <c r="AL37" i="11"/>
  <c r="AH37" i="11"/>
  <c r="AO37" i="11" s="1"/>
  <c r="AL36" i="11"/>
  <c r="AH36" i="11"/>
  <c r="AK36" i="11" s="1"/>
  <c r="AL35" i="11"/>
  <c r="AH35" i="11"/>
  <c r="AL33" i="11"/>
  <c r="AH33" i="11"/>
  <c r="AO33" i="11" s="1"/>
  <c r="AL32" i="11"/>
  <c r="AH32" i="11"/>
  <c r="AO32" i="11" s="1"/>
  <c r="AL31" i="11"/>
  <c r="AH31" i="11"/>
  <c r="AK31" i="11" s="1"/>
  <c r="AL30" i="11"/>
  <c r="AH30" i="11"/>
  <c r="AK30" i="11" s="1"/>
  <c r="AL29" i="11"/>
  <c r="AH29" i="11"/>
  <c r="AL28" i="11"/>
  <c r="AH28" i="11"/>
  <c r="AO28" i="11" s="1"/>
  <c r="AL27" i="11"/>
  <c r="AH27" i="11"/>
  <c r="AO27" i="11" s="1"/>
  <c r="AL26" i="11"/>
  <c r="AH26" i="11"/>
  <c r="AK26" i="11" s="1"/>
  <c r="AL25" i="11"/>
  <c r="AH25" i="11"/>
  <c r="AO25" i="11" s="1"/>
  <c r="AL24" i="11"/>
  <c r="AH24" i="11"/>
  <c r="AO24" i="11" s="1"/>
  <c r="AL23" i="11"/>
  <c r="AH23" i="11"/>
  <c r="AO23" i="11" s="1"/>
  <c r="AL22" i="11"/>
  <c r="AH22" i="11"/>
  <c r="AK22" i="11" s="1"/>
  <c r="AL21" i="11"/>
  <c r="AH21" i="11"/>
  <c r="AO21" i="11" s="1"/>
  <c r="AL19" i="11"/>
  <c r="AH19" i="11"/>
  <c r="AO19" i="11" s="1"/>
  <c r="AL18" i="11"/>
  <c r="AH18" i="11"/>
  <c r="AO18" i="11" s="1"/>
  <c r="AL17" i="11"/>
  <c r="AH17" i="11"/>
  <c r="AO17" i="11" s="1"/>
  <c r="AL16" i="11"/>
  <c r="AH16" i="11"/>
  <c r="AK16" i="11" s="1"/>
  <c r="AL15" i="11"/>
  <c r="AH15" i="11"/>
  <c r="AO15" i="11" s="1"/>
  <c r="AG91" i="11"/>
  <c r="AL13" i="11"/>
  <c r="AH13" i="11"/>
  <c r="AK13" i="11" s="1"/>
  <c r="AL12" i="11"/>
  <c r="AH12" i="11"/>
  <c r="AO12" i="11" s="1"/>
  <c r="AL11" i="11"/>
  <c r="AH11" i="11"/>
  <c r="AO11" i="11" s="1"/>
  <c r="AL10" i="11"/>
  <c r="AH10" i="11"/>
  <c r="AK10" i="11" s="1"/>
  <c r="AL9" i="11"/>
  <c r="AH9" i="11"/>
  <c r="AO9" i="11" s="1"/>
  <c r="AD90" i="11"/>
  <c r="Z90" i="11"/>
  <c r="W90" i="11"/>
  <c r="V90" i="11"/>
  <c r="AB89" i="11"/>
  <c r="X89" i="11"/>
  <c r="AA89" i="11" s="1"/>
  <c r="AB88" i="11"/>
  <c r="X88" i="11"/>
  <c r="AC88" i="11" s="1"/>
  <c r="AB87" i="11"/>
  <c r="X87" i="11"/>
  <c r="AE87" i="11" s="1"/>
  <c r="AB86" i="11"/>
  <c r="X86" i="11"/>
  <c r="AA86" i="11" s="1"/>
  <c r="AB85" i="11"/>
  <c r="X85" i="11"/>
  <c r="AE85" i="11" s="1"/>
  <c r="AB84" i="11"/>
  <c r="X84" i="11"/>
  <c r="AE84" i="11" s="1"/>
  <c r="AB83" i="11"/>
  <c r="X83" i="11"/>
  <c r="AE83" i="11" s="1"/>
  <c r="AB82" i="11"/>
  <c r="X82" i="11"/>
  <c r="AA82" i="11" s="1"/>
  <c r="AB81" i="11"/>
  <c r="X81" i="11"/>
  <c r="AE81" i="11" s="1"/>
  <c r="AB80" i="11"/>
  <c r="X80" i="11"/>
  <c r="AE80" i="11" s="1"/>
  <c r="AB79" i="11"/>
  <c r="X79" i="11"/>
  <c r="AA79" i="11" s="1"/>
  <c r="AB78" i="11"/>
  <c r="X78" i="11"/>
  <c r="AA78" i="11" s="1"/>
  <c r="AB77" i="11"/>
  <c r="X77" i="11"/>
  <c r="AA77" i="11" s="1"/>
  <c r="AB76" i="11"/>
  <c r="X76" i="11"/>
  <c r="AE76" i="11" s="1"/>
  <c r="AB75" i="11"/>
  <c r="AA75" i="11"/>
  <c r="X75" i="11"/>
  <c r="AE75" i="11" s="1"/>
  <c r="AB74" i="11"/>
  <c r="X74" i="11"/>
  <c r="AA74" i="11" s="1"/>
  <c r="AB73" i="11"/>
  <c r="X73" i="11"/>
  <c r="AE73" i="11" s="1"/>
  <c r="AB72" i="11"/>
  <c r="X72" i="11"/>
  <c r="AE72" i="11" s="1"/>
  <c r="AB71" i="11"/>
  <c r="X71" i="11"/>
  <c r="AE71" i="11" s="1"/>
  <c r="AB70" i="11"/>
  <c r="X70" i="11"/>
  <c r="AA70" i="11" s="1"/>
  <c r="AB69" i="11"/>
  <c r="X69" i="11"/>
  <c r="AE69" i="11" s="1"/>
  <c r="AB68" i="11"/>
  <c r="X68" i="11"/>
  <c r="AE68" i="11" s="1"/>
  <c r="AD67" i="11"/>
  <c r="Z67" i="11"/>
  <c r="W67" i="11"/>
  <c r="V67" i="11"/>
  <c r="AB65" i="11"/>
  <c r="X65" i="11"/>
  <c r="AE65" i="11" s="1"/>
  <c r="AB64" i="11"/>
  <c r="X64" i="11"/>
  <c r="AA64" i="11" s="1"/>
  <c r="AB63" i="11"/>
  <c r="X63" i="11"/>
  <c r="AA63" i="11" s="1"/>
  <c r="AB62" i="11"/>
  <c r="X62" i="11"/>
  <c r="AE62" i="11" s="1"/>
  <c r="AB61" i="11"/>
  <c r="AA61" i="11"/>
  <c r="X61" i="11"/>
  <c r="AE61" i="11" s="1"/>
  <c r="AB58" i="11"/>
  <c r="X58" i="11"/>
  <c r="AA58" i="11" s="1"/>
  <c r="AB57" i="11"/>
  <c r="AC57" i="11" s="1"/>
  <c r="X57" i="11"/>
  <c r="AA57" i="11" s="1"/>
  <c r="AB56" i="11"/>
  <c r="X56" i="11"/>
  <c r="AE56" i="11" s="1"/>
  <c r="AD55" i="11"/>
  <c r="Z55" i="11"/>
  <c r="W55" i="11"/>
  <c r="V55" i="11"/>
  <c r="AB54" i="11"/>
  <c r="X54" i="11"/>
  <c r="AE54" i="11" s="1"/>
  <c r="AB53" i="11"/>
  <c r="X53" i="11"/>
  <c r="AE53" i="11" s="1"/>
  <c r="AB52" i="11"/>
  <c r="AC52" i="11" s="1"/>
  <c r="X52" i="11"/>
  <c r="AA52" i="11" s="1"/>
  <c r="AE51" i="11"/>
  <c r="AB51" i="11"/>
  <c r="AA51" i="11"/>
  <c r="X51" i="11"/>
  <c r="AC51" i="11" s="1"/>
  <c r="AB50" i="11"/>
  <c r="AC50" i="11" s="1"/>
  <c r="X50" i="11"/>
  <c r="AE50" i="11" s="1"/>
  <c r="AE49" i="11"/>
  <c r="AB49" i="11"/>
  <c r="AC49" i="11" s="1"/>
  <c r="AA49" i="11"/>
  <c r="X49" i="11"/>
  <c r="AB48" i="11"/>
  <c r="X48" i="11"/>
  <c r="AA48" i="11" s="1"/>
  <c r="AB47" i="11"/>
  <c r="X47" i="11"/>
  <c r="AE47" i="11" s="1"/>
  <c r="AB46" i="11"/>
  <c r="X46" i="11"/>
  <c r="AE46" i="11" s="1"/>
  <c r="AB45" i="11"/>
  <c r="AC45" i="11" s="1"/>
  <c r="X45" i="11"/>
  <c r="AE45" i="11" s="1"/>
  <c r="AB44" i="11"/>
  <c r="AC44" i="11" s="1"/>
  <c r="X44" i="11"/>
  <c r="AA44" i="11" s="1"/>
  <c r="AB43" i="11"/>
  <c r="AC43" i="11" s="1"/>
  <c r="AA43" i="11"/>
  <c r="X43" i="11"/>
  <c r="AE43" i="11" s="1"/>
  <c r="AB42" i="11"/>
  <c r="AC42" i="11" s="1"/>
  <c r="X42" i="11"/>
  <c r="AE42" i="11" s="1"/>
  <c r="AE41" i="11"/>
  <c r="AB41" i="11"/>
  <c r="X41" i="11"/>
  <c r="AA41" i="11" s="1"/>
  <c r="AC40" i="11"/>
  <c r="AB40" i="11"/>
  <c r="X40" i="11"/>
  <c r="AA40" i="11" s="1"/>
  <c r="AB38" i="11"/>
  <c r="X38" i="11"/>
  <c r="AE38" i="11" s="1"/>
  <c r="AB37" i="11"/>
  <c r="X37" i="11"/>
  <c r="AE37" i="11" s="1"/>
  <c r="AB36" i="11"/>
  <c r="AC36" i="11" s="1"/>
  <c r="X36" i="11"/>
  <c r="AA36" i="11" s="1"/>
  <c r="AE35" i="11"/>
  <c r="AB35" i="11"/>
  <c r="AC35" i="11" s="1"/>
  <c r="X35" i="11"/>
  <c r="AA35" i="11" s="1"/>
  <c r="AE33" i="11"/>
  <c r="AB33" i="11"/>
  <c r="AA33" i="11"/>
  <c r="X33" i="11"/>
  <c r="AB32" i="11"/>
  <c r="AC32" i="11" s="1"/>
  <c r="X32" i="11"/>
  <c r="AE32" i="11" s="1"/>
  <c r="AB31" i="11"/>
  <c r="AC31" i="11" s="1"/>
  <c r="AA31" i="11"/>
  <c r="X31" i="11"/>
  <c r="AE31" i="11" s="1"/>
  <c r="AC30" i="11"/>
  <c r="AB30" i="11"/>
  <c r="X30" i="11"/>
  <c r="AA30" i="11" s="1"/>
  <c r="AB29" i="11"/>
  <c r="X29" i="11"/>
  <c r="AE29" i="11" s="1"/>
  <c r="AB28" i="11"/>
  <c r="X28" i="11"/>
  <c r="AE28" i="11" s="1"/>
  <c r="AB27" i="11"/>
  <c r="AC27" i="11" s="1"/>
  <c r="AA27" i="11"/>
  <c r="X27" i="11"/>
  <c r="AE27" i="11" s="1"/>
  <c r="AB26" i="11"/>
  <c r="AC26" i="11" s="1"/>
  <c r="X26" i="11"/>
  <c r="AA26" i="11" s="1"/>
  <c r="AB25" i="11"/>
  <c r="AC25" i="11" s="1"/>
  <c r="X25" i="11"/>
  <c r="AE25" i="11" s="1"/>
  <c r="AB24" i="11"/>
  <c r="AC24" i="11" s="1"/>
  <c r="X24" i="11"/>
  <c r="AE24" i="11" s="1"/>
  <c r="AB23" i="11"/>
  <c r="X23" i="11"/>
  <c r="AE23" i="11" s="1"/>
  <c r="AB22" i="11"/>
  <c r="X22" i="11"/>
  <c r="AA22" i="11" s="1"/>
  <c r="AB21" i="11"/>
  <c r="AC21" i="11" s="1"/>
  <c r="AA21" i="11"/>
  <c r="X21" i="11"/>
  <c r="AE21" i="11" s="1"/>
  <c r="AD20" i="11"/>
  <c r="Z20" i="11"/>
  <c r="W20" i="11"/>
  <c r="V20" i="11"/>
  <c r="AB19" i="11"/>
  <c r="AC19" i="11" s="1"/>
  <c r="AA19" i="11"/>
  <c r="X19" i="11"/>
  <c r="AE19" i="11" s="1"/>
  <c r="AB18" i="11"/>
  <c r="X18" i="11"/>
  <c r="AE18" i="11" s="1"/>
  <c r="AB16" i="11"/>
  <c r="AC16" i="11" s="1"/>
  <c r="X16" i="11"/>
  <c r="AA16" i="11" s="1"/>
  <c r="AE15" i="11"/>
  <c r="AB15" i="11"/>
  <c r="AC15" i="11" s="1"/>
  <c r="X15" i="11"/>
  <c r="AA15" i="11" s="1"/>
  <c r="AD14" i="11"/>
  <c r="AD34" i="11" s="1"/>
  <c r="Z14" i="11"/>
  <c r="W14" i="11"/>
  <c r="W34" i="11" s="1"/>
  <c r="V14" i="11"/>
  <c r="AE13" i="11"/>
  <c r="AB13" i="11"/>
  <c r="AC13" i="11" s="1"/>
  <c r="X13" i="11"/>
  <c r="AA13" i="11" s="1"/>
  <c r="AB12" i="11"/>
  <c r="AC12" i="11" s="1"/>
  <c r="X12" i="11"/>
  <c r="AE12" i="11" s="1"/>
  <c r="AE11" i="11"/>
  <c r="AB11" i="11"/>
  <c r="AA11" i="11"/>
  <c r="X11" i="11"/>
  <c r="AB10" i="11"/>
  <c r="AC10" i="11" s="1"/>
  <c r="X10" i="11"/>
  <c r="AA10" i="11" s="1"/>
  <c r="AB9" i="11"/>
  <c r="X9" i="11"/>
  <c r="AA9" i="11" s="1"/>
  <c r="T90" i="11"/>
  <c r="P90" i="11"/>
  <c r="M90" i="11"/>
  <c r="L90" i="11"/>
  <c r="R89" i="11"/>
  <c r="N89" i="11"/>
  <c r="U89" i="11" s="1"/>
  <c r="R88" i="11"/>
  <c r="N88" i="11"/>
  <c r="U88" i="11" s="1"/>
  <c r="R87" i="11"/>
  <c r="N87" i="11"/>
  <c r="U87" i="11" s="1"/>
  <c r="R86" i="11"/>
  <c r="N86" i="11"/>
  <c r="Q86" i="11" s="1"/>
  <c r="R85" i="11"/>
  <c r="N85" i="11"/>
  <c r="U85" i="11" s="1"/>
  <c r="R84" i="11"/>
  <c r="N84" i="11"/>
  <c r="U84" i="11" s="1"/>
  <c r="R83" i="11"/>
  <c r="N83" i="11"/>
  <c r="U83" i="11" s="1"/>
  <c r="R82" i="11"/>
  <c r="N82" i="11"/>
  <c r="Q82" i="11" s="1"/>
  <c r="R81" i="11"/>
  <c r="N81" i="11"/>
  <c r="Q81" i="11" s="1"/>
  <c r="R80" i="11"/>
  <c r="N80" i="11"/>
  <c r="U80" i="11" s="1"/>
  <c r="R79" i="11"/>
  <c r="N79" i="11"/>
  <c r="U79" i="11" s="1"/>
  <c r="R78" i="11"/>
  <c r="N78" i="11"/>
  <c r="Q78" i="11" s="1"/>
  <c r="R77" i="11"/>
  <c r="N77" i="11"/>
  <c r="U77" i="11" s="1"/>
  <c r="R76" i="11"/>
  <c r="N76" i="11"/>
  <c r="U76" i="11" s="1"/>
  <c r="R75" i="11"/>
  <c r="N75" i="11"/>
  <c r="U75" i="11" s="1"/>
  <c r="R74" i="11"/>
  <c r="N74" i="11"/>
  <c r="Q74" i="11" s="1"/>
  <c r="R73" i="11"/>
  <c r="N73" i="11"/>
  <c r="Q73" i="11" s="1"/>
  <c r="R72" i="11"/>
  <c r="N72" i="11"/>
  <c r="U72" i="11" s="1"/>
  <c r="R71" i="11"/>
  <c r="N71" i="11"/>
  <c r="U71" i="11" s="1"/>
  <c r="R70" i="11"/>
  <c r="N70" i="11"/>
  <c r="Q70" i="11" s="1"/>
  <c r="R69" i="11"/>
  <c r="N69" i="11"/>
  <c r="Q69" i="11" s="1"/>
  <c r="R68" i="11"/>
  <c r="N68" i="11"/>
  <c r="R66" i="11"/>
  <c r="N66" i="11"/>
  <c r="U66" i="11" s="1"/>
  <c r="R65" i="11"/>
  <c r="N65" i="11"/>
  <c r="U65" i="11" s="1"/>
  <c r="R64" i="11"/>
  <c r="N64" i="11"/>
  <c r="Q64" i="11" s="1"/>
  <c r="R63" i="11"/>
  <c r="N63" i="11"/>
  <c r="Q63" i="11" s="1"/>
  <c r="R62" i="11"/>
  <c r="N62" i="11"/>
  <c r="U62" i="11" s="1"/>
  <c r="R61" i="11"/>
  <c r="N61" i="11"/>
  <c r="U61" i="11" s="1"/>
  <c r="R60" i="11"/>
  <c r="N60" i="11"/>
  <c r="Q60" i="11" s="1"/>
  <c r="R58" i="11"/>
  <c r="S58" i="11" s="1"/>
  <c r="N58" i="11"/>
  <c r="Q58" i="11" s="1"/>
  <c r="S57" i="11"/>
  <c r="R57" i="11"/>
  <c r="Q57" i="11"/>
  <c r="N57" i="11"/>
  <c r="R56" i="11"/>
  <c r="N56" i="11"/>
  <c r="U56" i="11" s="1"/>
  <c r="T55" i="11"/>
  <c r="P55" i="11"/>
  <c r="R55" i="11" s="1"/>
  <c r="M55" i="11"/>
  <c r="L55" i="11"/>
  <c r="R54" i="11"/>
  <c r="Q54" i="11"/>
  <c r="N54" i="11"/>
  <c r="U54" i="11" s="1"/>
  <c r="R53" i="11"/>
  <c r="N53" i="11"/>
  <c r="U53" i="11" s="1"/>
  <c r="R52" i="11"/>
  <c r="N52" i="11"/>
  <c r="Q52" i="11" s="1"/>
  <c r="R51" i="11"/>
  <c r="S51" i="11" s="1"/>
  <c r="N51" i="11"/>
  <c r="Q51" i="11" s="1"/>
  <c r="R50" i="11"/>
  <c r="Q50" i="11"/>
  <c r="N50" i="11"/>
  <c r="U50" i="11" s="1"/>
  <c r="R49" i="11"/>
  <c r="N49" i="11"/>
  <c r="U49" i="11" s="1"/>
  <c r="S48" i="11"/>
  <c r="R48" i="11"/>
  <c r="N48" i="11"/>
  <c r="Q48" i="11" s="1"/>
  <c r="R47" i="11"/>
  <c r="S47" i="11" s="1"/>
  <c r="N47" i="11"/>
  <c r="Q47" i="11" s="1"/>
  <c r="R46" i="11"/>
  <c r="Q46" i="11"/>
  <c r="N46" i="11"/>
  <c r="U46" i="11" s="1"/>
  <c r="R45" i="11"/>
  <c r="N45" i="11"/>
  <c r="U45" i="11" s="1"/>
  <c r="R44" i="11"/>
  <c r="N44" i="11"/>
  <c r="Q44" i="11" s="1"/>
  <c r="R43" i="11"/>
  <c r="S43" i="11" s="1"/>
  <c r="N43" i="11"/>
  <c r="Q43" i="11" s="1"/>
  <c r="R42" i="11"/>
  <c r="Q42" i="11"/>
  <c r="N42" i="11"/>
  <c r="U42" i="11" s="1"/>
  <c r="R41" i="11"/>
  <c r="S41" i="11" s="1"/>
  <c r="N41" i="11"/>
  <c r="U41" i="11" s="1"/>
  <c r="S40" i="11"/>
  <c r="R40" i="11"/>
  <c r="N40" i="11"/>
  <c r="Q40" i="11" s="1"/>
  <c r="S39" i="11"/>
  <c r="R39" i="11"/>
  <c r="Q39" i="11"/>
  <c r="N39" i="11"/>
  <c r="U39" i="11" s="1"/>
  <c r="R38" i="11"/>
  <c r="N38" i="11"/>
  <c r="U38" i="11" s="1"/>
  <c r="R37" i="11"/>
  <c r="N37" i="11"/>
  <c r="U37" i="11" s="1"/>
  <c r="R36" i="11"/>
  <c r="S36" i="11" s="1"/>
  <c r="N36" i="11"/>
  <c r="Q36" i="11" s="1"/>
  <c r="R35" i="11"/>
  <c r="S35" i="11" s="1"/>
  <c r="N35" i="11"/>
  <c r="U35" i="11" s="1"/>
  <c r="S33" i="11"/>
  <c r="R33" i="11"/>
  <c r="Q33" i="11"/>
  <c r="N33" i="11"/>
  <c r="U33" i="11" s="1"/>
  <c r="R32" i="11"/>
  <c r="N32" i="11"/>
  <c r="U32" i="11" s="1"/>
  <c r="R31" i="11"/>
  <c r="N31" i="11"/>
  <c r="U31" i="11" s="1"/>
  <c r="R30" i="11"/>
  <c r="S30" i="11" s="1"/>
  <c r="N30" i="11"/>
  <c r="Q30" i="11" s="1"/>
  <c r="R29" i="11"/>
  <c r="S29" i="11" s="1"/>
  <c r="N29" i="11"/>
  <c r="U29" i="11" s="1"/>
  <c r="R28" i="11"/>
  <c r="Q28" i="11"/>
  <c r="N28" i="11"/>
  <c r="U28" i="11" s="1"/>
  <c r="R27" i="11"/>
  <c r="S27" i="11" s="1"/>
  <c r="N27" i="11"/>
  <c r="U27" i="11" s="1"/>
  <c r="R26" i="11"/>
  <c r="N26" i="11"/>
  <c r="Q26" i="11" s="1"/>
  <c r="R25" i="11"/>
  <c r="N25" i="11"/>
  <c r="Q25" i="11" s="1"/>
  <c r="R24" i="11"/>
  <c r="N24" i="11"/>
  <c r="U24" i="11" s="1"/>
  <c r="R23" i="11"/>
  <c r="N23" i="11"/>
  <c r="U23" i="11" s="1"/>
  <c r="R22" i="11"/>
  <c r="N22" i="11"/>
  <c r="Q22" i="11" s="1"/>
  <c r="S21" i="11"/>
  <c r="R21" i="11"/>
  <c r="Q21" i="11"/>
  <c r="N21" i="11"/>
  <c r="U21" i="11" s="1"/>
  <c r="T20" i="11"/>
  <c r="R20" i="11" s="1"/>
  <c r="P20" i="11"/>
  <c r="M20" i="11"/>
  <c r="L20" i="11"/>
  <c r="S19" i="11"/>
  <c r="R19" i="11"/>
  <c r="Q19" i="11"/>
  <c r="N19" i="11"/>
  <c r="U19" i="11" s="1"/>
  <c r="R18" i="11"/>
  <c r="N18" i="11"/>
  <c r="U18" i="11" s="1"/>
  <c r="R17" i="11"/>
  <c r="N17" i="11"/>
  <c r="U17" i="11" s="1"/>
  <c r="R16" i="11"/>
  <c r="S16" i="11" s="1"/>
  <c r="N16" i="11"/>
  <c r="Q16" i="11" s="1"/>
  <c r="R15" i="11"/>
  <c r="S15" i="11" s="1"/>
  <c r="N15" i="11"/>
  <c r="U15" i="11" s="1"/>
  <c r="T14" i="11"/>
  <c r="P14" i="11"/>
  <c r="M14" i="11"/>
  <c r="M34" i="11" s="1"/>
  <c r="M59" i="11" s="1"/>
  <c r="M91" i="11" s="1"/>
  <c r="L14" i="11"/>
  <c r="L34" i="11" s="1"/>
  <c r="R13" i="11"/>
  <c r="S13" i="11" s="1"/>
  <c r="Q13" i="11"/>
  <c r="N13" i="11"/>
  <c r="U13" i="11" s="1"/>
  <c r="R12" i="11"/>
  <c r="S12" i="11" s="1"/>
  <c r="Q12" i="11"/>
  <c r="N12" i="11"/>
  <c r="U12" i="11" s="1"/>
  <c r="R11" i="11"/>
  <c r="S11" i="11" s="1"/>
  <c r="N11" i="11"/>
  <c r="U11" i="11" s="1"/>
  <c r="R10" i="11"/>
  <c r="S10" i="11" s="1"/>
  <c r="N10" i="11"/>
  <c r="Q10" i="11" s="1"/>
  <c r="U9" i="11"/>
  <c r="S9" i="11"/>
  <c r="R9" i="11"/>
  <c r="N9" i="11"/>
  <c r="Q9" i="11" s="1"/>
  <c r="D89" i="11"/>
  <c r="K89" i="11" s="1"/>
  <c r="D88" i="11"/>
  <c r="K88" i="11" s="1"/>
  <c r="D87" i="11"/>
  <c r="K87" i="11" s="1"/>
  <c r="D86" i="11"/>
  <c r="K86" i="11" s="1"/>
  <c r="D85" i="11"/>
  <c r="K85" i="11" s="1"/>
  <c r="D84" i="11"/>
  <c r="K84" i="11" s="1"/>
  <c r="D83" i="11"/>
  <c r="G83" i="11" s="1"/>
  <c r="D82" i="11"/>
  <c r="G82" i="11" s="1"/>
  <c r="D81" i="11"/>
  <c r="K81" i="11" s="1"/>
  <c r="D80" i="11"/>
  <c r="K80" i="11" s="1"/>
  <c r="D79" i="11"/>
  <c r="K79" i="11" s="1"/>
  <c r="D78" i="11"/>
  <c r="K78" i="11" s="1"/>
  <c r="D77" i="11"/>
  <c r="K77" i="11" s="1"/>
  <c r="D76" i="11"/>
  <c r="K76" i="11" s="1"/>
  <c r="D75" i="11"/>
  <c r="G75" i="11" s="1"/>
  <c r="D74" i="11"/>
  <c r="G74" i="11" s="1"/>
  <c r="D73" i="11"/>
  <c r="K73" i="11" s="1"/>
  <c r="D72" i="11"/>
  <c r="K72" i="11" s="1"/>
  <c r="D71" i="11"/>
  <c r="K71" i="11" s="1"/>
  <c r="D70" i="11"/>
  <c r="K70" i="11" s="1"/>
  <c r="D69" i="11"/>
  <c r="K69" i="11" s="1"/>
  <c r="D68" i="11"/>
  <c r="K68" i="11" s="1"/>
  <c r="D66" i="11"/>
  <c r="K66" i="11" s="1"/>
  <c r="D65" i="11"/>
  <c r="K65" i="11" s="1"/>
  <c r="D64" i="11"/>
  <c r="K64" i="11" s="1"/>
  <c r="D63" i="11"/>
  <c r="K63" i="11" s="1"/>
  <c r="D62" i="11"/>
  <c r="K62" i="11" s="1"/>
  <c r="D61" i="11"/>
  <c r="G61" i="11" s="1"/>
  <c r="D60" i="11"/>
  <c r="G60" i="11" s="1"/>
  <c r="D58" i="11"/>
  <c r="K58" i="11" s="1"/>
  <c r="D57" i="11"/>
  <c r="K57" i="11" s="1"/>
  <c r="D56" i="11"/>
  <c r="D54" i="11"/>
  <c r="D53" i="11"/>
  <c r="G53" i="11" s="1"/>
  <c r="D52" i="11"/>
  <c r="D51" i="11"/>
  <c r="K51" i="11" s="1"/>
  <c r="D50" i="11"/>
  <c r="K50" i="11" s="1"/>
  <c r="D49" i="11"/>
  <c r="K49" i="11" s="1"/>
  <c r="D48" i="11"/>
  <c r="K48" i="11" s="1"/>
  <c r="D47" i="11"/>
  <c r="K47" i="11" s="1"/>
  <c r="D46" i="11"/>
  <c r="D45" i="11"/>
  <c r="K45" i="11" s="1"/>
  <c r="D44" i="11"/>
  <c r="K44" i="11" s="1"/>
  <c r="D43" i="11"/>
  <c r="K43" i="11" s="1"/>
  <c r="D42" i="11"/>
  <c r="K42" i="11" s="1"/>
  <c r="D41" i="11"/>
  <c r="K41" i="11" s="1"/>
  <c r="D40" i="11"/>
  <c r="K40" i="11" s="1"/>
  <c r="D39" i="11"/>
  <c r="K39" i="11" s="1"/>
  <c r="D38" i="11"/>
  <c r="D37" i="11"/>
  <c r="K37" i="11" s="1"/>
  <c r="D36" i="11"/>
  <c r="K36" i="11" s="1"/>
  <c r="D35" i="11"/>
  <c r="G35" i="11" s="1"/>
  <c r="D33" i="11"/>
  <c r="K33" i="11" s="1"/>
  <c r="D32" i="11"/>
  <c r="K32" i="11" s="1"/>
  <c r="D31" i="11"/>
  <c r="K31" i="11" s="1"/>
  <c r="D30" i="11"/>
  <c r="G30" i="11" s="1"/>
  <c r="D29" i="11"/>
  <c r="G29" i="11" s="1"/>
  <c r="D28" i="11"/>
  <c r="G28" i="11" s="1"/>
  <c r="D27" i="11"/>
  <c r="D26" i="11"/>
  <c r="K26" i="11" s="1"/>
  <c r="D25" i="11"/>
  <c r="K25" i="11" s="1"/>
  <c r="D24" i="11"/>
  <c r="K24" i="11" s="1"/>
  <c r="D23" i="11"/>
  <c r="K23" i="11" s="1"/>
  <c r="D22" i="11"/>
  <c r="G22" i="11" s="1"/>
  <c r="D21" i="11"/>
  <c r="G21" i="11" s="1"/>
  <c r="D19" i="11"/>
  <c r="K19" i="11" s="1"/>
  <c r="D18" i="11"/>
  <c r="G18" i="11" s="1"/>
  <c r="D17" i="11"/>
  <c r="K17" i="11" s="1"/>
  <c r="D16" i="11"/>
  <c r="K16" i="11" s="1"/>
  <c r="D15" i="11"/>
  <c r="K15" i="11" s="1"/>
  <c r="D13" i="11"/>
  <c r="G13" i="11" s="1"/>
  <c r="D12" i="11"/>
  <c r="G12" i="11" s="1"/>
  <c r="D11" i="11"/>
  <c r="K11" i="11" s="1"/>
  <c r="D10" i="11"/>
  <c r="K10" i="11" s="1"/>
  <c r="D9" i="11"/>
  <c r="I9" i="11" s="1"/>
  <c r="H89" i="11"/>
  <c r="H88" i="11"/>
  <c r="I88" i="11" s="1"/>
  <c r="H87" i="11"/>
  <c r="H86" i="11"/>
  <c r="H85" i="11"/>
  <c r="H84" i="11"/>
  <c r="H83" i="11"/>
  <c r="H82" i="11"/>
  <c r="H81" i="11"/>
  <c r="H80" i="11"/>
  <c r="I80" i="11" s="1"/>
  <c r="H79" i="11"/>
  <c r="H78" i="11"/>
  <c r="H77" i="11"/>
  <c r="H76" i="11"/>
  <c r="H75" i="11"/>
  <c r="H74" i="11"/>
  <c r="H73" i="11"/>
  <c r="H72" i="11"/>
  <c r="I72" i="11" s="1"/>
  <c r="H71" i="11"/>
  <c r="H70" i="11"/>
  <c r="H69" i="11"/>
  <c r="H68" i="11"/>
  <c r="H66" i="11"/>
  <c r="I66" i="11" s="1"/>
  <c r="H65" i="11"/>
  <c r="I65" i="11" s="1"/>
  <c r="H64" i="11"/>
  <c r="H63" i="11"/>
  <c r="H62" i="11"/>
  <c r="H61" i="11"/>
  <c r="H60" i="11"/>
  <c r="J90" i="11"/>
  <c r="J67" i="11"/>
  <c r="J55" i="11"/>
  <c r="H55" i="11" s="1"/>
  <c r="C90" i="11"/>
  <c r="B67" i="11"/>
  <c r="B90" i="11"/>
  <c r="G88" i="11"/>
  <c r="G80" i="11"/>
  <c r="G76" i="11"/>
  <c r="G72" i="11"/>
  <c r="G71" i="11"/>
  <c r="G66" i="11"/>
  <c r="G65" i="11"/>
  <c r="G64" i="11"/>
  <c r="H58" i="11"/>
  <c r="H57" i="11"/>
  <c r="K56" i="11"/>
  <c r="H56" i="11"/>
  <c r="I56" i="11" s="1"/>
  <c r="G56" i="11"/>
  <c r="B55" i="11"/>
  <c r="K54" i="11"/>
  <c r="H54" i="11"/>
  <c r="I54" i="11" s="1"/>
  <c r="G54" i="11"/>
  <c r="H53" i="11"/>
  <c r="K52" i="11"/>
  <c r="H52" i="11"/>
  <c r="I52" i="11" s="1"/>
  <c r="G52" i="11"/>
  <c r="H51" i="11"/>
  <c r="H50" i="11"/>
  <c r="H49" i="11"/>
  <c r="H48" i="11"/>
  <c r="H47" i="11"/>
  <c r="K46" i="11"/>
  <c r="H46" i="11"/>
  <c r="I46" i="11" s="1"/>
  <c r="G46" i="11"/>
  <c r="H45" i="11"/>
  <c r="I45" i="11" s="1"/>
  <c r="H44" i="11"/>
  <c r="H43" i="11"/>
  <c r="H42" i="11"/>
  <c r="H41" i="11"/>
  <c r="H40" i="11"/>
  <c r="H39" i="11"/>
  <c r="K38" i="11"/>
  <c r="H38" i="11"/>
  <c r="I38" i="11" s="1"/>
  <c r="G38" i="11"/>
  <c r="H37" i="11"/>
  <c r="H36" i="11"/>
  <c r="G36" i="11"/>
  <c r="H35" i="11"/>
  <c r="H33" i="11"/>
  <c r="H32" i="11"/>
  <c r="H31" i="11"/>
  <c r="K30" i="11"/>
  <c r="H30" i="11"/>
  <c r="I30" i="11" s="1"/>
  <c r="H29" i="11"/>
  <c r="H28" i="11"/>
  <c r="K27" i="11"/>
  <c r="H27" i="11"/>
  <c r="I27" i="11" s="1"/>
  <c r="G27" i="11"/>
  <c r="H26" i="11"/>
  <c r="H25" i="11"/>
  <c r="H24" i="11"/>
  <c r="H23" i="11"/>
  <c r="H22" i="11"/>
  <c r="H21" i="11"/>
  <c r="B20" i="11"/>
  <c r="H19" i="11"/>
  <c r="H18" i="11"/>
  <c r="I18" i="11" s="1"/>
  <c r="H17" i="11"/>
  <c r="H16" i="11"/>
  <c r="H15" i="11"/>
  <c r="B14" i="11"/>
  <c r="H13" i="11"/>
  <c r="K12" i="11"/>
  <c r="H12" i="11"/>
  <c r="I12" i="11" s="1"/>
  <c r="H11" i="11"/>
  <c r="H10" i="11"/>
  <c r="K9" i="11"/>
  <c r="H9" i="11"/>
  <c r="G9" i="11"/>
  <c r="G79" i="11" l="1"/>
  <c r="G62" i="11"/>
  <c r="AC74" i="11"/>
  <c r="G87" i="11"/>
  <c r="I62" i="11"/>
  <c r="I71" i="11"/>
  <c r="I79" i="11"/>
  <c r="I87" i="11"/>
  <c r="I64" i="11"/>
  <c r="AC61" i="11"/>
  <c r="AK73" i="11"/>
  <c r="S22" i="11"/>
  <c r="U25" i="11"/>
  <c r="AE9" i="11"/>
  <c r="AC22" i="11"/>
  <c r="AC28" i="11"/>
  <c r="AC33" i="11"/>
  <c r="AA45" i="11"/>
  <c r="AE57" i="11"/>
  <c r="AC62" i="11"/>
  <c r="AC77" i="11"/>
  <c r="AC85" i="11"/>
  <c r="AC89" i="11"/>
  <c r="R14" i="11"/>
  <c r="Q29" i="11"/>
  <c r="S31" i="11"/>
  <c r="AC18" i="11"/>
  <c r="AB20" i="11"/>
  <c r="AA29" i="11"/>
  <c r="AA37" i="11"/>
  <c r="AA53" i="11"/>
  <c r="AC78" i="11"/>
  <c r="S26" i="11"/>
  <c r="S44" i="11"/>
  <c r="S52" i="11"/>
  <c r="AC29" i="11"/>
  <c r="AC37" i="11"/>
  <c r="AC48" i="11"/>
  <c r="AC53" i="11"/>
  <c r="AC58" i="11"/>
  <c r="BB55" i="11"/>
  <c r="Q15" i="11"/>
  <c r="S17" i="11"/>
  <c r="Q32" i="11"/>
  <c r="Q35" i="11"/>
  <c r="S37" i="11"/>
  <c r="AC41" i="11"/>
  <c r="AC46" i="11"/>
  <c r="AC56" i="11"/>
  <c r="AC64" i="11"/>
  <c r="AC68" i="11"/>
  <c r="AC72" i="11"/>
  <c r="AC75" i="11"/>
  <c r="AZ34" i="11"/>
  <c r="AZ59" i="11" s="1"/>
  <c r="K28" i="11"/>
  <c r="K35" i="11"/>
  <c r="AC47" i="11"/>
  <c r="Q18" i="11"/>
  <c r="Q38" i="11"/>
  <c r="Q56" i="11"/>
  <c r="AC11" i="11"/>
  <c r="AA25" i="11"/>
  <c r="AC38" i="11"/>
  <c r="AA47" i="11"/>
  <c r="AC54" i="11"/>
  <c r="K53" i="11"/>
  <c r="G70" i="11"/>
  <c r="L59" i="11"/>
  <c r="L91" i="11" s="1"/>
  <c r="S25" i="11"/>
  <c r="AC9" i="11"/>
  <c r="W59" i="11"/>
  <c r="W91" i="11" s="1"/>
  <c r="AV70" i="11"/>
  <c r="AY83" i="11"/>
  <c r="AV86" i="11"/>
  <c r="AV78" i="11"/>
  <c r="G89" i="11"/>
  <c r="G73" i="11"/>
  <c r="AR85" i="11"/>
  <c r="AY85" i="11" s="1"/>
  <c r="I73" i="11"/>
  <c r="I81" i="11"/>
  <c r="I89" i="11"/>
  <c r="G81" i="11"/>
  <c r="K13" i="11"/>
  <c r="AY57" i="11"/>
  <c r="AV57" i="11"/>
  <c r="G57" i="11"/>
  <c r="I57" i="11"/>
  <c r="I13" i="11"/>
  <c r="D20" i="11"/>
  <c r="K20" i="11" s="1"/>
  <c r="BA34" i="11"/>
  <c r="BA59" i="11" s="1"/>
  <c r="BA91" i="11" s="1"/>
  <c r="V34" i="11"/>
  <c r="BB14" i="11"/>
  <c r="G37" i="11"/>
  <c r="AU40" i="11"/>
  <c r="I37" i="11"/>
  <c r="I10" i="11"/>
  <c r="G10" i="11"/>
  <c r="AV23" i="11"/>
  <c r="I28" i="11"/>
  <c r="G45" i="11"/>
  <c r="I53" i="11"/>
  <c r="G51" i="11"/>
  <c r="AR58" i="11"/>
  <c r="AU58" i="11" s="1"/>
  <c r="I51" i="11"/>
  <c r="AU13" i="11"/>
  <c r="AV31" i="11"/>
  <c r="AV48" i="11"/>
  <c r="G17" i="11"/>
  <c r="AV13" i="11"/>
  <c r="I17" i="11"/>
  <c r="G25" i="11"/>
  <c r="I35" i="11"/>
  <c r="AV40" i="11"/>
  <c r="Q84" i="11"/>
  <c r="AV16" i="11"/>
  <c r="AV30" i="11"/>
  <c r="AR50" i="11"/>
  <c r="AY50" i="11" s="1"/>
  <c r="AV17" i="11"/>
  <c r="BH17" i="11"/>
  <c r="AV33" i="11"/>
  <c r="BH33" i="11"/>
  <c r="G49" i="11"/>
  <c r="G58" i="11"/>
  <c r="AR42" i="11"/>
  <c r="AY42" i="11" s="1"/>
  <c r="AR60" i="11"/>
  <c r="AU60" i="11" s="1"/>
  <c r="AV62" i="11"/>
  <c r="BH62" i="11"/>
  <c r="BJ62" i="11" s="1"/>
  <c r="AV71" i="11"/>
  <c r="BH71" i="11"/>
  <c r="AV79" i="11"/>
  <c r="AW79" i="11" s="1"/>
  <c r="BH79" i="11"/>
  <c r="AV87" i="11"/>
  <c r="BH87" i="11"/>
  <c r="BL14" i="11"/>
  <c r="BL90" i="11"/>
  <c r="AV25" i="11"/>
  <c r="BH25" i="11"/>
  <c r="AV77" i="11"/>
  <c r="BH77" i="11"/>
  <c r="G24" i="11"/>
  <c r="G32" i="11"/>
  <c r="I49" i="11"/>
  <c r="I58" i="11"/>
  <c r="G68" i="11"/>
  <c r="AR21" i="11"/>
  <c r="AU21" i="11" s="1"/>
  <c r="AR33" i="11"/>
  <c r="AY33" i="11" s="1"/>
  <c r="AR54" i="11"/>
  <c r="AY54" i="11" s="1"/>
  <c r="AR73" i="11"/>
  <c r="AY73" i="11" s="1"/>
  <c r="AR81" i="11"/>
  <c r="AY81" i="11" s="1"/>
  <c r="AV63" i="11"/>
  <c r="BH63" i="11"/>
  <c r="AV72" i="11"/>
  <c r="BH72" i="11"/>
  <c r="AV80" i="11"/>
  <c r="AW80" i="11" s="1"/>
  <c r="BH80" i="11"/>
  <c r="AV88" i="11"/>
  <c r="BH88" i="11"/>
  <c r="I24" i="11"/>
  <c r="I32" i="11"/>
  <c r="G41" i="11"/>
  <c r="G84" i="11"/>
  <c r="AR11" i="11"/>
  <c r="AY11" i="11" s="1"/>
  <c r="AR89" i="11"/>
  <c r="AU89" i="11" s="1"/>
  <c r="AV85" i="11"/>
  <c r="BH85" i="11"/>
  <c r="G15" i="11"/>
  <c r="I41" i="11"/>
  <c r="I68" i="11"/>
  <c r="I76" i="11"/>
  <c r="I84" i="11"/>
  <c r="AV22" i="11"/>
  <c r="AR38" i="11"/>
  <c r="AY38" i="11" s="1"/>
  <c r="AR46" i="11"/>
  <c r="AY46" i="11" s="1"/>
  <c r="AY56" i="11"/>
  <c r="AR64" i="11"/>
  <c r="AW64" i="11" s="1"/>
  <c r="AV74" i="11"/>
  <c r="AV82" i="11"/>
  <c r="I15" i="11"/>
  <c r="AV56" i="11"/>
  <c r="AW56" i="11" s="1"/>
  <c r="AV69" i="11"/>
  <c r="BH69" i="11"/>
  <c r="AV39" i="11"/>
  <c r="AV47" i="11"/>
  <c r="AR69" i="11"/>
  <c r="AY69" i="11" s="1"/>
  <c r="AX20" i="11"/>
  <c r="BL21" i="11"/>
  <c r="BL20" i="11" s="1"/>
  <c r="AV65" i="11"/>
  <c r="BL65" i="11"/>
  <c r="BL67" i="11" s="1"/>
  <c r="AV42" i="11"/>
  <c r="BH42" i="11"/>
  <c r="BJ42" i="11" s="1"/>
  <c r="AV50" i="11"/>
  <c r="BH50" i="11"/>
  <c r="BJ50" i="11" s="1"/>
  <c r="AX55" i="11"/>
  <c r="BL35" i="11"/>
  <c r="BL55" i="11" s="1"/>
  <c r="AL67" i="11"/>
  <c r="AV66" i="11"/>
  <c r="AM35" i="11"/>
  <c r="AM29" i="11"/>
  <c r="AM72" i="11"/>
  <c r="AM17" i="11"/>
  <c r="AA23" i="11"/>
  <c r="AC23" i="11"/>
  <c r="S23" i="11"/>
  <c r="AM16" i="11"/>
  <c r="AK19" i="11"/>
  <c r="AO29" i="11"/>
  <c r="AV24" i="11"/>
  <c r="AV32" i="11"/>
  <c r="AV41" i="11"/>
  <c r="AV49" i="11"/>
  <c r="AV58" i="11"/>
  <c r="AW58" i="11" s="1"/>
  <c r="AT20" i="11"/>
  <c r="AK17" i="11"/>
  <c r="AV9" i="11"/>
  <c r="AW9" i="11" s="1"/>
  <c r="AV18" i="11"/>
  <c r="AV26" i="11"/>
  <c r="AV43" i="11"/>
  <c r="AV51" i="11"/>
  <c r="AM24" i="11"/>
  <c r="AK29" i="11"/>
  <c r="AM37" i="11"/>
  <c r="AV75" i="11"/>
  <c r="AV83" i="11"/>
  <c r="AW83" i="11" s="1"/>
  <c r="AR65" i="11"/>
  <c r="AY65" i="11" s="1"/>
  <c r="AP67" i="11"/>
  <c r="AX90" i="11"/>
  <c r="G86" i="11"/>
  <c r="Q89" i="11"/>
  <c r="G78" i="11"/>
  <c r="I70" i="11"/>
  <c r="I78" i="11"/>
  <c r="I86" i="11"/>
  <c r="AY75" i="11"/>
  <c r="AR77" i="11"/>
  <c r="AY77" i="11" s="1"/>
  <c r="AM57" i="11"/>
  <c r="AM52" i="11"/>
  <c r="AM49" i="11"/>
  <c r="AO47" i="11"/>
  <c r="AM45" i="11"/>
  <c r="AM44" i="11"/>
  <c r="AM36" i="11"/>
  <c r="AR36" i="11"/>
  <c r="AU36" i="11" s="1"/>
  <c r="AO35" i="11"/>
  <c r="AH55" i="11"/>
  <c r="AM55" i="11" s="1"/>
  <c r="AK33" i="11"/>
  <c r="AM33" i="11"/>
  <c r="AM32" i="11"/>
  <c r="AO31" i="11"/>
  <c r="AM30" i="11"/>
  <c r="AM28" i="11"/>
  <c r="AK27" i="11"/>
  <c r="AM27" i="11"/>
  <c r="AK25" i="11"/>
  <c r="AM25" i="11"/>
  <c r="AK23" i="11"/>
  <c r="AM21" i="11"/>
  <c r="AK21" i="11"/>
  <c r="AM19" i="11"/>
  <c r="AM18" i="11"/>
  <c r="AK15" i="11"/>
  <c r="AM15" i="11"/>
  <c r="AK9" i="11"/>
  <c r="AK11" i="11"/>
  <c r="AM13" i="11"/>
  <c r="AM38" i="11"/>
  <c r="AM40" i="11"/>
  <c r="AK43" i="11"/>
  <c r="AK45" i="11"/>
  <c r="AM47" i="11"/>
  <c r="AO49" i="11"/>
  <c r="AM54" i="11"/>
  <c r="AK57" i="11"/>
  <c r="AM60" i="11"/>
  <c r="AK71" i="11"/>
  <c r="AM74" i="11"/>
  <c r="AM78" i="11"/>
  <c r="AM82" i="11"/>
  <c r="AM86" i="11"/>
  <c r="AM89" i="11"/>
  <c r="AR28" i="11"/>
  <c r="AU28" i="11" s="1"/>
  <c r="AM11" i="11"/>
  <c r="AO13" i="11"/>
  <c r="AM26" i="11"/>
  <c r="AM71" i="11"/>
  <c r="AM9" i="11"/>
  <c r="AM31" i="11"/>
  <c r="AK39" i="11"/>
  <c r="AK41" i="11"/>
  <c r="AM43" i="11"/>
  <c r="AM50" i="11"/>
  <c r="AM65" i="11"/>
  <c r="AK87" i="11"/>
  <c r="AR23" i="11"/>
  <c r="AY23" i="11" s="1"/>
  <c r="AM22" i="11"/>
  <c r="AM41" i="11"/>
  <c r="AM87" i="11"/>
  <c r="AM12" i="11"/>
  <c r="AK35" i="11"/>
  <c r="AK37" i="11"/>
  <c r="AM39" i="11"/>
  <c r="AM46" i="11"/>
  <c r="AM48" i="11"/>
  <c r="AK51" i="11"/>
  <c r="AK53" i="11"/>
  <c r="AM76" i="11"/>
  <c r="AR24" i="11"/>
  <c r="AY24" i="11" s="1"/>
  <c r="AR32" i="11"/>
  <c r="AY32" i="11" s="1"/>
  <c r="AR19" i="11"/>
  <c r="AY19" i="11" s="1"/>
  <c r="AM53" i="11"/>
  <c r="AM58" i="11"/>
  <c r="AM10" i="11"/>
  <c r="AM23" i="11"/>
  <c r="AM42" i="11"/>
  <c r="AM51" i="11"/>
  <c r="AM56" i="11"/>
  <c r="AM70" i="11"/>
  <c r="AM73" i="11"/>
  <c r="AM77" i="11"/>
  <c r="AR27" i="11"/>
  <c r="AY27" i="11" s="1"/>
  <c r="AR16" i="11"/>
  <c r="AU16" i="11" s="1"/>
  <c r="AR29" i="11"/>
  <c r="AU29" i="11" s="1"/>
  <c r="AB55" i="11"/>
  <c r="V59" i="11"/>
  <c r="V91" i="11" s="1"/>
  <c r="AR66" i="11"/>
  <c r="AY66" i="11" s="1"/>
  <c r="R90" i="11"/>
  <c r="AV64" i="11"/>
  <c r="AX67" i="11"/>
  <c r="AQ90" i="11"/>
  <c r="AR62" i="11"/>
  <c r="AY62" i="11" s="1"/>
  <c r="AQ67" i="11"/>
  <c r="S84" i="11"/>
  <c r="S63" i="11"/>
  <c r="S60" i="11"/>
  <c r="S71" i="11"/>
  <c r="S75" i="11"/>
  <c r="S88" i="11"/>
  <c r="S89" i="11"/>
  <c r="AV35" i="11"/>
  <c r="AX14" i="11"/>
  <c r="AX34" i="11" s="1"/>
  <c r="AX59" i="11" s="1"/>
  <c r="AY9" i="11"/>
  <c r="H67" i="11"/>
  <c r="AT67" i="11"/>
  <c r="AT14" i="11"/>
  <c r="AT55" i="11"/>
  <c r="AV55" i="11" s="1"/>
  <c r="AQ55" i="11"/>
  <c r="G47" i="11"/>
  <c r="K22" i="11"/>
  <c r="K29" i="11"/>
  <c r="BE20" i="11"/>
  <c r="I21" i="11"/>
  <c r="AQ20" i="11"/>
  <c r="AR25" i="11"/>
  <c r="AU25" i="11" s="1"/>
  <c r="K21" i="11"/>
  <c r="AQ14" i="11"/>
  <c r="AR15" i="11"/>
  <c r="AY15" i="11" s="1"/>
  <c r="I22" i="11"/>
  <c r="I29" i="11"/>
  <c r="BE55" i="11"/>
  <c r="BE14" i="11"/>
  <c r="AW81" i="11"/>
  <c r="AR17" i="11"/>
  <c r="AR22" i="11"/>
  <c r="AR20" i="11" s="1"/>
  <c r="AU20" i="11" s="1"/>
  <c r="AR26" i="11"/>
  <c r="AU26" i="11" s="1"/>
  <c r="AR30" i="11"/>
  <c r="AR35" i="11"/>
  <c r="AU35" i="11" s="1"/>
  <c r="AR39" i="11"/>
  <c r="AR43" i="11"/>
  <c r="AR47" i="11"/>
  <c r="AW47" i="11" s="1"/>
  <c r="AR51" i="11"/>
  <c r="AU51" i="11" s="1"/>
  <c r="AR70" i="11"/>
  <c r="AW70" i="11" s="1"/>
  <c r="AR74" i="11"/>
  <c r="AU74" i="11" s="1"/>
  <c r="AR78" i="11"/>
  <c r="AY78" i="11" s="1"/>
  <c r="AR82" i="11"/>
  <c r="AU82" i="11" s="1"/>
  <c r="AR86" i="11"/>
  <c r="AU86" i="11" s="1"/>
  <c r="G85" i="11"/>
  <c r="BE19" i="11"/>
  <c r="BE29" i="11"/>
  <c r="BF29" i="11" s="1"/>
  <c r="G42" i="11"/>
  <c r="AR48" i="11"/>
  <c r="AU48" i="11" s="1"/>
  <c r="AR52" i="11"/>
  <c r="AU52" i="11" s="1"/>
  <c r="I42" i="11"/>
  <c r="G50" i="11"/>
  <c r="G77" i="11"/>
  <c r="I69" i="11"/>
  <c r="I77" i="11"/>
  <c r="I85" i="11"/>
  <c r="I50" i="11"/>
  <c r="AR10" i="11"/>
  <c r="AY10" i="11" s="1"/>
  <c r="AR63" i="11"/>
  <c r="G69" i="11"/>
  <c r="Q24" i="11"/>
  <c r="S81" i="11"/>
  <c r="AE77" i="11"/>
  <c r="AA81" i="11"/>
  <c r="AK63" i="11"/>
  <c r="AM81" i="11"/>
  <c r="S64" i="11"/>
  <c r="AM75" i="11"/>
  <c r="C91" i="11"/>
  <c r="AA69" i="11"/>
  <c r="AM79" i="11"/>
  <c r="Q76" i="11"/>
  <c r="S83" i="11"/>
  <c r="AC69" i="11"/>
  <c r="AC79" i="11"/>
  <c r="AC82" i="11"/>
  <c r="AM61" i="11"/>
  <c r="AM64" i="11"/>
  <c r="S69" i="11"/>
  <c r="S76" i="11"/>
  <c r="AB67" i="11"/>
  <c r="AE63" i="11"/>
  <c r="AK77" i="11"/>
  <c r="S73" i="11"/>
  <c r="AC70" i="11"/>
  <c r="AK81" i="11"/>
  <c r="AT90" i="11"/>
  <c r="BE67" i="11"/>
  <c r="BE90" i="11"/>
  <c r="S61" i="11"/>
  <c r="Q77" i="11"/>
  <c r="Q80" i="11"/>
  <c r="Q85" i="11"/>
  <c r="Q88" i="11"/>
  <c r="AE79" i="11"/>
  <c r="AA87" i="11"/>
  <c r="AM63" i="11"/>
  <c r="AO65" i="11"/>
  <c r="AM68" i="11"/>
  <c r="AO75" i="11"/>
  <c r="AK83" i="11"/>
  <c r="Q72" i="11"/>
  <c r="AA65" i="11"/>
  <c r="AA85" i="11"/>
  <c r="AC87" i="11"/>
  <c r="AK61" i="11"/>
  <c r="AM83" i="11"/>
  <c r="AU81" i="11"/>
  <c r="Q62" i="11"/>
  <c r="S77" i="11"/>
  <c r="S80" i="11"/>
  <c r="S85" i="11"/>
  <c r="AC65" i="11"/>
  <c r="AA73" i="11"/>
  <c r="AM66" i="11"/>
  <c r="AK69" i="11"/>
  <c r="AZ91" i="11"/>
  <c r="R67" i="11"/>
  <c r="AC63" i="11"/>
  <c r="AC73" i="11"/>
  <c r="AA83" i="11"/>
  <c r="AM69" i="11"/>
  <c r="AK79" i="11"/>
  <c r="H90" i="11"/>
  <c r="AA71" i="11"/>
  <c r="AC83" i="11"/>
  <c r="AE88" i="11"/>
  <c r="AH67" i="11"/>
  <c r="AK67" i="11" s="1"/>
  <c r="N90" i="11"/>
  <c r="AC71" i="11"/>
  <c r="AC81" i="11"/>
  <c r="AM62" i="11"/>
  <c r="AK85" i="11"/>
  <c r="Q66" i="11"/>
  <c r="Q68" i="11"/>
  <c r="S79" i="11"/>
  <c r="S87" i="11"/>
  <c r="AC86" i="11"/>
  <c r="AM85" i="11"/>
  <c r="I61" i="11"/>
  <c r="AH90" i="11"/>
  <c r="AO90" i="11" s="1"/>
  <c r="BF68" i="11"/>
  <c r="BN68" i="11" s="1"/>
  <c r="BJ72" i="11"/>
  <c r="BF72" i="11"/>
  <c r="BN72" i="11" s="1"/>
  <c r="BF76" i="11"/>
  <c r="BN76" i="11" s="1"/>
  <c r="BJ76" i="11"/>
  <c r="BF80" i="11"/>
  <c r="BN80" i="11" s="1"/>
  <c r="BF84" i="11"/>
  <c r="BN84" i="11" s="1"/>
  <c r="BJ84" i="11"/>
  <c r="BJ88" i="11"/>
  <c r="BF88" i="11"/>
  <c r="BN88" i="11" s="1"/>
  <c r="BF69" i="11"/>
  <c r="BN69" i="11" s="1"/>
  <c r="BF73" i="11"/>
  <c r="BN73" i="11" s="1"/>
  <c r="BF77" i="11"/>
  <c r="BN77" i="11" s="1"/>
  <c r="BJ81" i="11"/>
  <c r="BF81" i="11"/>
  <c r="BN81" i="11" s="1"/>
  <c r="BF85" i="11"/>
  <c r="BN85" i="11" s="1"/>
  <c r="BF89" i="11"/>
  <c r="BN89" i="11" s="1"/>
  <c r="BF71" i="11"/>
  <c r="BN71" i="11" s="1"/>
  <c r="BF75" i="11"/>
  <c r="BN75" i="11" s="1"/>
  <c r="BJ75" i="11"/>
  <c r="BF79" i="11"/>
  <c r="BN79" i="11" s="1"/>
  <c r="BF83" i="11"/>
  <c r="BN83" i="11" s="1"/>
  <c r="BF87" i="11"/>
  <c r="BN87" i="11" s="1"/>
  <c r="D90" i="11"/>
  <c r="BD70" i="11"/>
  <c r="BD74" i="11"/>
  <c r="BD78" i="11"/>
  <c r="BD82" i="11"/>
  <c r="BD86" i="11"/>
  <c r="K74" i="11"/>
  <c r="K82" i="11"/>
  <c r="AU73" i="11"/>
  <c r="K75" i="11"/>
  <c r="K83" i="11"/>
  <c r="AW73" i="11"/>
  <c r="AU87" i="11"/>
  <c r="AU65" i="11"/>
  <c r="I63" i="11"/>
  <c r="G63" i="11"/>
  <c r="D67" i="11"/>
  <c r="G67" i="11" s="1"/>
  <c r="AU61" i="11"/>
  <c r="K60" i="11"/>
  <c r="I60" i="11"/>
  <c r="BF64" i="11"/>
  <c r="BJ64" i="11"/>
  <c r="BJ61" i="11"/>
  <c r="BF61" i="11"/>
  <c r="BF65" i="11"/>
  <c r="BF60" i="11"/>
  <c r="BF62" i="11"/>
  <c r="BJ66" i="11"/>
  <c r="BF66" i="11"/>
  <c r="BD63" i="11"/>
  <c r="K61" i="11"/>
  <c r="BJ58" i="11"/>
  <c r="BF58" i="11"/>
  <c r="BF57" i="11"/>
  <c r="BJ57" i="11"/>
  <c r="BJ56" i="11"/>
  <c r="BF56" i="11"/>
  <c r="AR53" i="11"/>
  <c r="AY53" i="11" s="1"/>
  <c r="AR49" i="11"/>
  <c r="AY49" i="11" s="1"/>
  <c r="AR45" i="11"/>
  <c r="AY45" i="11" s="1"/>
  <c r="G44" i="11"/>
  <c r="I44" i="11"/>
  <c r="G43" i="11"/>
  <c r="I43" i="11"/>
  <c r="AR41" i="11"/>
  <c r="AR37" i="11"/>
  <c r="AY37" i="11" s="1"/>
  <c r="BJ54" i="11"/>
  <c r="BF54" i="11"/>
  <c r="BF40" i="11"/>
  <c r="BJ40" i="11"/>
  <c r="BF44" i="11"/>
  <c r="BJ44" i="11"/>
  <c r="BF37" i="11"/>
  <c r="BF41" i="11"/>
  <c r="BJ45" i="11"/>
  <c r="BF45" i="11"/>
  <c r="BF49" i="11"/>
  <c r="BF53" i="11"/>
  <c r="BJ53" i="11"/>
  <c r="BJ38" i="11"/>
  <c r="BF38" i="11"/>
  <c r="BF42" i="11"/>
  <c r="BJ46" i="11"/>
  <c r="BF46" i="11"/>
  <c r="BF50" i="11"/>
  <c r="AW40" i="11"/>
  <c r="BD39" i="11"/>
  <c r="BD43" i="11"/>
  <c r="BD47" i="11"/>
  <c r="BD51" i="11"/>
  <c r="AW50" i="11"/>
  <c r="BD48" i="11"/>
  <c r="BD52" i="11"/>
  <c r="BF36" i="11"/>
  <c r="BJ36" i="11"/>
  <c r="I36" i="11"/>
  <c r="BD35" i="11"/>
  <c r="AR31" i="11"/>
  <c r="AY31" i="11" s="1"/>
  <c r="AW29" i="11"/>
  <c r="G26" i="11"/>
  <c r="I25" i="11"/>
  <c r="G16" i="11"/>
  <c r="AW16" i="11"/>
  <c r="I16" i="11"/>
  <c r="AR12" i="11"/>
  <c r="BJ33" i="11"/>
  <c r="BF33" i="11"/>
  <c r="BM33" i="11" s="1"/>
  <c r="G33" i="11"/>
  <c r="I33" i="11"/>
  <c r="BJ24" i="11"/>
  <c r="BF24" i="11"/>
  <c r="BF28" i="11"/>
  <c r="BJ28" i="11"/>
  <c r="BJ32" i="11"/>
  <c r="BF32" i="11"/>
  <c r="BI32" i="11" s="1"/>
  <c r="BF21" i="11"/>
  <c r="BF25" i="11"/>
  <c r="BJ25" i="11"/>
  <c r="BJ29" i="11"/>
  <c r="BF23" i="11"/>
  <c r="BF27" i="11"/>
  <c r="BJ31" i="11"/>
  <c r="BF31" i="11"/>
  <c r="G23" i="11"/>
  <c r="BD22" i="11"/>
  <c r="BF22" i="11" s="1"/>
  <c r="BD26" i="11"/>
  <c r="BD30" i="11"/>
  <c r="I23" i="11"/>
  <c r="G31" i="11"/>
  <c r="I31" i="11"/>
  <c r="AW21" i="11"/>
  <c r="AY21" i="11"/>
  <c r="BF15" i="11"/>
  <c r="BJ19" i="11"/>
  <c r="BF16" i="11"/>
  <c r="BJ16" i="11"/>
  <c r="BD17" i="11"/>
  <c r="AP14" i="11"/>
  <c r="K18" i="11"/>
  <c r="D14" i="11"/>
  <c r="K14" i="11" s="1"/>
  <c r="I19" i="11"/>
  <c r="BD18" i="11"/>
  <c r="G19" i="11"/>
  <c r="BJ12" i="11"/>
  <c r="BF12" i="11"/>
  <c r="BF13" i="11"/>
  <c r="BF11" i="11"/>
  <c r="G11" i="11"/>
  <c r="AY13" i="11"/>
  <c r="I11" i="11"/>
  <c r="BF9" i="11"/>
  <c r="BJ9" i="11"/>
  <c r="BD10" i="11"/>
  <c r="AY84" i="11"/>
  <c r="AY76" i="11"/>
  <c r="AY12" i="11"/>
  <c r="AV36" i="11"/>
  <c r="AV44" i="11"/>
  <c r="AV52" i="11"/>
  <c r="AV28" i="11"/>
  <c r="AV12" i="11"/>
  <c r="AW12" i="11" s="1"/>
  <c r="AV76" i="11"/>
  <c r="AW76" i="11" s="1"/>
  <c r="AV84" i="11"/>
  <c r="AW84" i="11" s="1"/>
  <c r="AU44" i="11"/>
  <c r="AV60" i="11"/>
  <c r="AV68" i="11"/>
  <c r="AW68" i="11" s="1"/>
  <c r="AU70" i="11"/>
  <c r="AP90" i="11"/>
  <c r="AU71" i="11"/>
  <c r="AU79" i="11"/>
  <c r="AW71" i="11"/>
  <c r="AU77" i="11"/>
  <c r="AU85" i="11"/>
  <c r="AW87" i="11"/>
  <c r="AW85" i="11"/>
  <c r="AW72" i="11"/>
  <c r="AU75" i="11"/>
  <c r="AU83" i="11"/>
  <c r="AW75" i="11"/>
  <c r="AW61" i="11"/>
  <c r="AW66" i="11"/>
  <c r="AU57" i="11"/>
  <c r="AW57" i="11"/>
  <c r="AU43" i="11"/>
  <c r="AY43" i="11"/>
  <c r="AW46" i="11"/>
  <c r="AP55" i="11"/>
  <c r="AW44" i="11"/>
  <c r="AU45" i="11"/>
  <c r="AY29" i="11"/>
  <c r="AP20" i="11"/>
  <c r="AU23" i="11"/>
  <c r="AR18" i="11"/>
  <c r="AY18" i="11" s="1"/>
  <c r="AW13" i="11"/>
  <c r="AU9" i="11"/>
  <c r="BB34" i="11"/>
  <c r="BB67" i="11"/>
  <c r="BB90" i="11"/>
  <c r="BN56" i="11"/>
  <c r="BI56" i="11"/>
  <c r="BK56" i="11"/>
  <c r="AY16" i="11"/>
  <c r="AY40" i="11"/>
  <c r="AY44" i="11"/>
  <c r="AY58" i="11"/>
  <c r="AY60" i="11"/>
  <c r="AY74" i="11"/>
  <c r="AU12" i="11"/>
  <c r="AW43" i="11"/>
  <c r="AU46" i="11"/>
  <c r="AU50" i="11"/>
  <c r="AU56" i="11"/>
  <c r="AU62" i="11"/>
  <c r="AU66" i="11"/>
  <c r="AU68" i="11"/>
  <c r="AU72" i="11"/>
  <c r="AU76" i="11"/>
  <c r="AU80" i="11"/>
  <c r="AU84" i="11"/>
  <c r="AU88" i="11"/>
  <c r="AW88" i="11"/>
  <c r="AY68" i="11"/>
  <c r="AW41" i="11"/>
  <c r="AW45" i="11"/>
  <c r="AJ59" i="11"/>
  <c r="AK90" i="11"/>
  <c r="AO10" i="11"/>
  <c r="AO16" i="11"/>
  <c r="AO22" i="11"/>
  <c r="AO26" i="11"/>
  <c r="AO30" i="11"/>
  <c r="AO36" i="11"/>
  <c r="AO40" i="11"/>
  <c r="AO44" i="11"/>
  <c r="AO48" i="11"/>
  <c r="AO52" i="11"/>
  <c r="AO58" i="11"/>
  <c r="AO60" i="11"/>
  <c r="AO64" i="11"/>
  <c r="AO70" i="11"/>
  <c r="AO74" i="11"/>
  <c r="AO78" i="11"/>
  <c r="AO82" i="11"/>
  <c r="AO86" i="11"/>
  <c r="AK12" i="11"/>
  <c r="AL14" i="11"/>
  <c r="AK18" i="11"/>
  <c r="AL20" i="11"/>
  <c r="AK24" i="11"/>
  <c r="AK28" i="11"/>
  <c r="AK32" i="11"/>
  <c r="AK38" i="11"/>
  <c r="AK42" i="11"/>
  <c r="AK46" i="11"/>
  <c r="AK50" i="11"/>
  <c r="AK54" i="11"/>
  <c r="AK56" i="11"/>
  <c r="AK62" i="11"/>
  <c r="AK66" i="11"/>
  <c r="AK68" i="11"/>
  <c r="AK72" i="11"/>
  <c r="AK76" i="11"/>
  <c r="AK80" i="11"/>
  <c r="AK84" i="11"/>
  <c r="AK88" i="11"/>
  <c r="AL90" i="11"/>
  <c r="AO89" i="11"/>
  <c r="AM80" i="11"/>
  <c r="AM84" i="11"/>
  <c r="AM88" i="11"/>
  <c r="AO38" i="11"/>
  <c r="AO62" i="11"/>
  <c r="AO68" i="11"/>
  <c r="AH14" i="11"/>
  <c r="AK14" i="11" s="1"/>
  <c r="AH20" i="11"/>
  <c r="AO20" i="11" s="1"/>
  <c r="AD59" i="11"/>
  <c r="Z34" i="11"/>
  <c r="AB34" i="11" s="1"/>
  <c r="AE10" i="11"/>
  <c r="AE16" i="11"/>
  <c r="AE22" i="11"/>
  <c r="AE26" i="11"/>
  <c r="AE30" i="11"/>
  <c r="AE36" i="11"/>
  <c r="AE40" i="11"/>
  <c r="AE44" i="11"/>
  <c r="AE48" i="11"/>
  <c r="AE52" i="11"/>
  <c r="AE58" i="11"/>
  <c r="AE60" i="11"/>
  <c r="AE64" i="11"/>
  <c r="AE70" i="11"/>
  <c r="AE74" i="11"/>
  <c r="AE78" i="11"/>
  <c r="AE82" i="11"/>
  <c r="AE86" i="11"/>
  <c r="X55" i="11"/>
  <c r="AA12" i="11"/>
  <c r="AB14" i="11"/>
  <c r="AA18" i="11"/>
  <c r="AA24" i="11"/>
  <c r="AA28" i="11"/>
  <c r="AA32" i="11"/>
  <c r="AA38" i="11"/>
  <c r="AA42" i="11"/>
  <c r="AA46" i="11"/>
  <c r="AA50" i="11"/>
  <c r="AA54" i="11"/>
  <c r="AA56" i="11"/>
  <c r="AA62" i="11"/>
  <c r="AA68" i="11"/>
  <c r="AA72" i="11"/>
  <c r="AA76" i="11"/>
  <c r="AA80" i="11"/>
  <c r="AA84" i="11"/>
  <c r="AA88" i="11"/>
  <c r="AB90" i="11"/>
  <c r="X67" i="11"/>
  <c r="AE89" i="11"/>
  <c r="AC76" i="11"/>
  <c r="AC80" i="11"/>
  <c r="AC84" i="11"/>
  <c r="X14" i="11"/>
  <c r="X20" i="11"/>
  <c r="X90" i="11"/>
  <c r="Q90" i="11"/>
  <c r="S90" i="11"/>
  <c r="U90" i="11"/>
  <c r="P34" i="11"/>
  <c r="N55" i="11"/>
  <c r="S55" i="11" s="1"/>
  <c r="N67" i="11"/>
  <c r="U67" i="11" s="1"/>
  <c r="S70" i="11"/>
  <c r="S74" i="11"/>
  <c r="S78" i="11"/>
  <c r="S82" i="11"/>
  <c r="S86" i="11"/>
  <c r="U10" i="11"/>
  <c r="U16" i="11"/>
  <c r="U22" i="11"/>
  <c r="U26" i="11"/>
  <c r="U30" i="11"/>
  <c r="U36" i="11"/>
  <c r="U40" i="11"/>
  <c r="U44" i="11"/>
  <c r="U48" i="11"/>
  <c r="U52" i="11"/>
  <c r="U58" i="11"/>
  <c r="U60" i="11"/>
  <c r="U64" i="11"/>
  <c r="U70" i="11"/>
  <c r="U74" i="11"/>
  <c r="U78" i="11"/>
  <c r="U82" i="11"/>
  <c r="U86" i="11"/>
  <c r="U43" i="11"/>
  <c r="U47" i="11"/>
  <c r="U51" i="11"/>
  <c r="U57" i="11"/>
  <c r="U63" i="11"/>
  <c r="U69" i="11"/>
  <c r="U73" i="11"/>
  <c r="U81" i="11"/>
  <c r="Q11" i="11"/>
  <c r="Q17" i="11"/>
  <c r="S18" i="11"/>
  <c r="Q23" i="11"/>
  <c r="S24" i="11"/>
  <c r="Q27" i="11"/>
  <c r="S28" i="11"/>
  <c r="Q31" i="11"/>
  <c r="S32" i="11"/>
  <c r="T34" i="11"/>
  <c r="Q37" i="11"/>
  <c r="S38" i="11"/>
  <c r="Q41" i="11"/>
  <c r="S42" i="11"/>
  <c r="Q45" i="11"/>
  <c r="S46" i="11"/>
  <c r="Q49" i="11"/>
  <c r="S50" i="11"/>
  <c r="Q53" i="11"/>
  <c r="S54" i="11"/>
  <c r="S56" i="11"/>
  <c r="Q61" i="11"/>
  <c r="S62" i="11"/>
  <c r="Q65" i="11"/>
  <c r="S66" i="11"/>
  <c r="S68" i="11"/>
  <c r="Q71" i="11"/>
  <c r="S72" i="11"/>
  <c r="Q75" i="11"/>
  <c r="Q79" i="11"/>
  <c r="Q83" i="11"/>
  <c r="Q87" i="11"/>
  <c r="U68" i="11"/>
  <c r="N14" i="11"/>
  <c r="N20" i="11"/>
  <c r="Q20" i="11" s="1"/>
  <c r="S45" i="11"/>
  <c r="S49" i="11"/>
  <c r="S53" i="11"/>
  <c r="S65" i="11"/>
  <c r="I74" i="11"/>
  <c r="I82" i="11"/>
  <c r="I75" i="11"/>
  <c r="I83" i="11"/>
  <c r="G40" i="11"/>
  <c r="G48" i="11"/>
  <c r="D55" i="11"/>
  <c r="I55" i="11" s="1"/>
  <c r="G39" i="11"/>
  <c r="I40" i="11"/>
  <c r="I48" i="11"/>
  <c r="I39" i="11"/>
  <c r="I47" i="11"/>
  <c r="G20" i="11"/>
  <c r="I26" i="11"/>
  <c r="J59" i="11"/>
  <c r="J91" i="11" s="1"/>
  <c r="H14" i="11"/>
  <c r="B34" i="11"/>
  <c r="B59" i="11" s="1"/>
  <c r="B91" i="11" s="1"/>
  <c r="H20" i="11"/>
  <c r="I20" i="11" s="1"/>
  <c r="AU64" i="11" l="1"/>
  <c r="AY64" i="11"/>
  <c r="AW65" i="11"/>
  <c r="AW78" i="11"/>
  <c r="AW77" i="11"/>
  <c r="AW54" i="11"/>
  <c r="AW86" i="11"/>
  <c r="Q55" i="11"/>
  <c r="AY70" i="11"/>
  <c r="AU54" i="11"/>
  <c r="AY51" i="11"/>
  <c r="AW53" i="11"/>
  <c r="AU53" i="11"/>
  <c r="AU37" i="11"/>
  <c r="AW37" i="11"/>
  <c r="AY86" i="11"/>
  <c r="BI80" i="11"/>
  <c r="AW51" i="11"/>
  <c r="AW23" i="11"/>
  <c r="BJ80" i="11"/>
  <c r="AW89" i="11"/>
  <c r="AY89" i="11"/>
  <c r="AW69" i="11"/>
  <c r="AW63" i="11"/>
  <c r="AY36" i="11"/>
  <c r="AW25" i="11"/>
  <c r="AW36" i="11"/>
  <c r="AU33" i="11"/>
  <c r="AW11" i="11"/>
  <c r="AU24" i="11"/>
  <c r="AU47" i="11"/>
  <c r="AU11" i="11"/>
  <c r="AK55" i="11"/>
  <c r="AO55" i="11"/>
  <c r="AU42" i="11"/>
  <c r="AV14" i="11"/>
  <c r="AW38" i="11"/>
  <c r="AW19" i="11"/>
  <c r="BK44" i="11"/>
  <c r="AW30" i="11"/>
  <c r="AU19" i="11"/>
  <c r="AW42" i="11"/>
  <c r="D34" i="11"/>
  <c r="K34" i="11" s="1"/>
  <c r="BK9" i="11"/>
  <c r="AW17" i="11"/>
  <c r="BI42" i="11"/>
  <c r="AW39" i="11"/>
  <c r="AW33" i="11"/>
  <c r="AW24" i="11"/>
  <c r="AV90" i="11"/>
  <c r="AU38" i="11"/>
  <c r="AU69" i="11"/>
  <c r="BL34" i="11"/>
  <c r="BL59" i="11" s="1"/>
  <c r="BL91" i="11" s="1"/>
  <c r="AU32" i="11"/>
  <c r="BK32" i="11"/>
  <c r="BK33" i="11"/>
  <c r="AM90" i="11"/>
  <c r="AV67" i="11"/>
  <c r="K67" i="11"/>
  <c r="AW32" i="11"/>
  <c r="AV20" i="11"/>
  <c r="AW20" i="11" s="1"/>
  <c r="BN32" i="11"/>
  <c r="BM9" i="11"/>
  <c r="BI72" i="11"/>
  <c r="AT34" i="11"/>
  <c r="BI57" i="11"/>
  <c r="AU78" i="11"/>
  <c r="BK45" i="11"/>
  <c r="AY52" i="11"/>
  <c r="AW10" i="11"/>
  <c r="AU10" i="11"/>
  <c r="AW52" i="11"/>
  <c r="BK12" i="11"/>
  <c r="BK57" i="11"/>
  <c r="AU30" i="11"/>
  <c r="BK75" i="11"/>
  <c r="BK54" i="11"/>
  <c r="BN44" i="11"/>
  <c r="BM25" i="11"/>
  <c r="AQ34" i="11"/>
  <c r="AQ59" i="11" s="1"/>
  <c r="AQ91" i="11" s="1"/>
  <c r="BM81" i="11"/>
  <c r="BK88" i="11"/>
  <c r="BK62" i="11"/>
  <c r="BK76" i="11"/>
  <c r="BI88" i="11"/>
  <c r="BK72" i="11"/>
  <c r="BK81" i="11"/>
  <c r="BK80" i="11"/>
  <c r="BI75" i="11"/>
  <c r="AW62" i="11"/>
  <c r="BM76" i="11"/>
  <c r="BI76" i="11"/>
  <c r="BI68" i="11"/>
  <c r="BK64" i="11"/>
  <c r="AR67" i="11"/>
  <c r="AU67" i="11" s="1"/>
  <c r="BM58" i="11"/>
  <c r="BN54" i="11"/>
  <c r="BI54" i="11"/>
  <c r="BI44" i="11"/>
  <c r="BM44" i="11"/>
  <c r="BI36" i="11"/>
  <c r="AY30" i="11"/>
  <c r="BI12" i="11"/>
  <c r="BN12" i="11"/>
  <c r="AO67" i="11"/>
  <c r="AY26" i="11"/>
  <c r="AY28" i="11"/>
  <c r="AW27" i="11"/>
  <c r="AU15" i="11"/>
  <c r="BM64" i="11"/>
  <c r="AW15" i="11"/>
  <c r="AW28" i="11"/>
  <c r="BN64" i="11"/>
  <c r="AM67" i="11"/>
  <c r="AY48" i="11"/>
  <c r="AW74" i="11"/>
  <c r="BI45" i="11"/>
  <c r="BK36" i="11"/>
  <c r="BK42" i="11"/>
  <c r="BK40" i="11"/>
  <c r="AW26" i="11"/>
  <c r="AW48" i="11"/>
  <c r="AU27" i="11"/>
  <c r="AX91" i="11"/>
  <c r="AU39" i="11"/>
  <c r="AY39" i="11"/>
  <c r="AU17" i="11"/>
  <c r="AY17" i="11"/>
  <c r="BK66" i="11"/>
  <c r="BI66" i="11"/>
  <c r="AT59" i="11"/>
  <c r="AT91" i="11" s="1"/>
  <c r="BE34" i="11"/>
  <c r="BE59" i="11" s="1"/>
  <c r="BE91" i="11" s="1"/>
  <c r="BM61" i="11"/>
  <c r="BK61" i="11"/>
  <c r="BM54" i="11"/>
  <c r="BM40" i="11"/>
  <c r="BN42" i="11"/>
  <c r="BM36" i="11"/>
  <c r="BN36" i="11"/>
  <c r="BN40" i="11"/>
  <c r="BI69" i="11"/>
  <c r="BI16" i="11"/>
  <c r="BM32" i="11"/>
  <c r="BI84" i="11"/>
  <c r="BM80" i="11"/>
  <c r="BM50" i="11"/>
  <c r="BM12" i="11"/>
  <c r="BK29" i="11"/>
  <c r="BI28" i="11"/>
  <c r="BI53" i="11"/>
  <c r="BM56" i="11"/>
  <c r="BK31" i="11"/>
  <c r="BM46" i="11"/>
  <c r="BI81" i="11"/>
  <c r="AY47" i="11"/>
  <c r="BN46" i="11"/>
  <c r="BK46" i="11"/>
  <c r="BI46" i="11"/>
  <c r="AY22" i="11"/>
  <c r="AW22" i="11"/>
  <c r="BK16" i="11"/>
  <c r="BF19" i="11"/>
  <c r="BM19" i="11" s="1"/>
  <c r="AU22" i="11"/>
  <c r="BN16" i="11"/>
  <c r="BK25" i="11"/>
  <c r="BM16" i="11"/>
  <c r="AY25" i="11"/>
  <c r="AU18" i="11"/>
  <c r="BM84" i="11"/>
  <c r="I67" i="11"/>
  <c r="AR14" i="11"/>
  <c r="AY14" i="11" s="1"/>
  <c r="BK24" i="11"/>
  <c r="AW35" i="11"/>
  <c r="BK84" i="11"/>
  <c r="AR55" i="11"/>
  <c r="AY55" i="11" s="1"/>
  <c r="AU63" i="11"/>
  <c r="AR90" i="11"/>
  <c r="AY82" i="11"/>
  <c r="AW31" i="11"/>
  <c r="AY35" i="11"/>
  <c r="AY63" i="11"/>
  <c r="AW82" i="11"/>
  <c r="AU31" i="11"/>
  <c r="AW49" i="11"/>
  <c r="AW18" i="11"/>
  <c r="BK28" i="11"/>
  <c r="AU49" i="11"/>
  <c r="BK58" i="11"/>
  <c r="G14" i="11"/>
  <c r="I14" i="11"/>
  <c r="S67" i="11"/>
  <c r="Q67" i="11"/>
  <c r="BM88" i="11"/>
  <c r="BM72" i="11"/>
  <c r="BF86" i="11"/>
  <c r="BN86" i="11" s="1"/>
  <c r="BI83" i="11"/>
  <c r="BJ83" i="11"/>
  <c r="BK83" i="11" s="1"/>
  <c r="BI89" i="11"/>
  <c r="BJ73" i="11"/>
  <c r="BK73" i="11" s="1"/>
  <c r="BI73" i="11"/>
  <c r="BF82" i="11"/>
  <c r="BN82" i="11" s="1"/>
  <c r="BF78" i="11"/>
  <c r="BN78" i="11" s="1"/>
  <c r="BF74" i="11"/>
  <c r="BN74" i="11" s="1"/>
  <c r="BJ79" i="11"/>
  <c r="BK79" i="11" s="1"/>
  <c r="BI79" i="11"/>
  <c r="BI85" i="11"/>
  <c r="BM69" i="11"/>
  <c r="BJ69" i="11"/>
  <c r="BK69" i="11" s="1"/>
  <c r="BD90" i="11"/>
  <c r="BF70" i="11"/>
  <c r="BN70" i="11" s="1"/>
  <c r="I90" i="11"/>
  <c r="K90" i="11"/>
  <c r="G90" i="11"/>
  <c r="BM75" i="11"/>
  <c r="BI77" i="11"/>
  <c r="BJ77" i="11"/>
  <c r="BK77" i="11" s="1"/>
  <c r="BI87" i="11"/>
  <c r="BJ87" i="11"/>
  <c r="BK87" i="11" s="1"/>
  <c r="BI71" i="11"/>
  <c r="BM62" i="11"/>
  <c r="BI62" i="11"/>
  <c r="BN62" i="11"/>
  <c r="BM66" i="11"/>
  <c r="BN66" i="11"/>
  <c r="BF63" i="11"/>
  <c r="BN65" i="11"/>
  <c r="BI65" i="11"/>
  <c r="BI61" i="11"/>
  <c r="BN61" i="11"/>
  <c r="BD67" i="11"/>
  <c r="BI60" i="11"/>
  <c r="BI64" i="11"/>
  <c r="BI58" i="11"/>
  <c r="BN58" i="11"/>
  <c r="BM57" i="11"/>
  <c r="BN57" i="11"/>
  <c r="BN53" i="11"/>
  <c r="BK53" i="11"/>
  <c r="BI50" i="11"/>
  <c r="BN50" i="11"/>
  <c r="BK50" i="11"/>
  <c r="AY41" i="11"/>
  <c r="AU41" i="11"/>
  <c r="BM38" i="11"/>
  <c r="BI41" i="11"/>
  <c r="BN41" i="11"/>
  <c r="BN38" i="11"/>
  <c r="BF48" i="11"/>
  <c r="BM41" i="11"/>
  <c r="BJ41" i="11"/>
  <c r="BK41" i="11" s="1"/>
  <c r="BI37" i="11"/>
  <c r="BF52" i="11"/>
  <c r="BI38" i="11"/>
  <c r="BF51" i="11"/>
  <c r="BM53" i="11"/>
  <c r="BF47" i="11"/>
  <c r="BF43" i="11"/>
  <c r="BI49" i="11"/>
  <c r="BJ49" i="11"/>
  <c r="BK49" i="11" s="1"/>
  <c r="BF39" i="11"/>
  <c r="BM45" i="11"/>
  <c r="BN45" i="11"/>
  <c r="BK38" i="11"/>
  <c r="BM42" i="11"/>
  <c r="BI40" i="11"/>
  <c r="BD55" i="11"/>
  <c r="BF35" i="11"/>
  <c r="BM31" i="11"/>
  <c r="BI29" i="11"/>
  <c r="BM29" i="11"/>
  <c r="BN28" i="11"/>
  <c r="BM24" i="11"/>
  <c r="BI24" i="11"/>
  <c r="BN24" i="11"/>
  <c r="BD14" i="11"/>
  <c r="BI33" i="11"/>
  <c r="BN33" i="11"/>
  <c r="BN21" i="11"/>
  <c r="BN27" i="11"/>
  <c r="BI27" i="11"/>
  <c r="BI21" i="11"/>
  <c r="AP34" i="11"/>
  <c r="AP59" i="11" s="1"/>
  <c r="AP91" i="11" s="1"/>
  <c r="BF30" i="11"/>
  <c r="BF26" i="11"/>
  <c r="BI23" i="11"/>
  <c r="BD20" i="11"/>
  <c r="BJ22" i="11"/>
  <c r="BK22" i="11" s="1"/>
  <c r="BN29" i="11"/>
  <c r="BM28" i="11"/>
  <c r="BI31" i="11"/>
  <c r="BN31" i="11"/>
  <c r="BI25" i="11"/>
  <c r="BN25" i="11"/>
  <c r="BF18" i="11"/>
  <c r="BF17" i="11"/>
  <c r="BI15" i="11"/>
  <c r="BN15" i="11"/>
  <c r="BJ11" i="11"/>
  <c r="BK11" i="11" s="1"/>
  <c r="BI11" i="11"/>
  <c r="BI13" i="11"/>
  <c r="BI9" i="11"/>
  <c r="BN9" i="11"/>
  <c r="BF10" i="11"/>
  <c r="BF20" i="11"/>
  <c r="AW60" i="11"/>
  <c r="BB59" i="11"/>
  <c r="AW14" i="11"/>
  <c r="AV34" i="11"/>
  <c r="AY20" i="11"/>
  <c r="AR34" i="11"/>
  <c r="AY34" i="11" s="1"/>
  <c r="AU14" i="11"/>
  <c r="AN59" i="11"/>
  <c r="AL34" i="11"/>
  <c r="AO14" i="11"/>
  <c r="AM20" i="11"/>
  <c r="AJ91" i="11"/>
  <c r="AH34" i="11"/>
  <c r="AM14" i="11"/>
  <c r="AK20" i="11"/>
  <c r="AE67" i="11"/>
  <c r="AA67" i="11"/>
  <c r="AC90" i="11"/>
  <c r="AE20" i="11"/>
  <c r="AD91" i="11"/>
  <c r="X34" i="11"/>
  <c r="AC34" i="11" s="1"/>
  <c r="AE14" i="11"/>
  <c r="AC14" i="11"/>
  <c r="Z59" i="11"/>
  <c r="AA14" i="11"/>
  <c r="AE90" i="11"/>
  <c r="AE55" i="11"/>
  <c r="AC55" i="11"/>
  <c r="AA55" i="11"/>
  <c r="AA90" i="11"/>
  <c r="AC20" i="11"/>
  <c r="AC67" i="11"/>
  <c r="AA20" i="11"/>
  <c r="S20" i="11"/>
  <c r="N34" i="11"/>
  <c r="Q34" i="11" s="1"/>
  <c r="U20" i="11"/>
  <c r="S14" i="11"/>
  <c r="Q14" i="11"/>
  <c r="U14" i="11"/>
  <c r="R34" i="11"/>
  <c r="T59" i="11"/>
  <c r="P59" i="11"/>
  <c r="U55" i="11"/>
  <c r="K55" i="11"/>
  <c r="G55" i="11"/>
  <c r="D59" i="11"/>
  <c r="G34" i="11"/>
  <c r="H34" i="11"/>
  <c r="I34" i="11" s="1"/>
  <c r="H59" i="11"/>
  <c r="H91" i="11" s="1"/>
  <c r="AY67" i="11" l="1"/>
  <c r="AW67" i="11"/>
  <c r="BN90" i="11"/>
  <c r="BD34" i="11"/>
  <c r="BN19" i="11"/>
  <c r="BK19" i="11"/>
  <c r="BI19" i="11"/>
  <c r="AW55" i="11"/>
  <c r="AU55" i="11"/>
  <c r="U34" i="11"/>
  <c r="BI78" i="11"/>
  <c r="BH14" i="11"/>
  <c r="AU90" i="11"/>
  <c r="AY90" i="11"/>
  <c r="AW90" i="11"/>
  <c r="AM34" i="11"/>
  <c r="BI22" i="11"/>
  <c r="BM22" i="11"/>
  <c r="BN22" i="11"/>
  <c r="BH90" i="11"/>
  <c r="BM77" i="11"/>
  <c r="BM87" i="11"/>
  <c r="BM79" i="11"/>
  <c r="BM68" i="11"/>
  <c r="BJ68" i="11"/>
  <c r="BJ78" i="11"/>
  <c r="BK78" i="11" s="1"/>
  <c r="BM78" i="11"/>
  <c r="BJ89" i="11"/>
  <c r="BK89" i="11" s="1"/>
  <c r="BM89" i="11"/>
  <c r="BM71" i="11"/>
  <c r="BJ71" i="11"/>
  <c r="BK71" i="11" s="1"/>
  <c r="BJ85" i="11"/>
  <c r="BK85" i="11" s="1"/>
  <c r="BM85" i="11"/>
  <c r="BM73" i="11"/>
  <c r="BM83" i="11"/>
  <c r="BJ70" i="11"/>
  <c r="BK70" i="11" s="1"/>
  <c r="BM70" i="11"/>
  <c r="BI82" i="11"/>
  <c r="BI86" i="11"/>
  <c r="BI70" i="11"/>
  <c r="BF90" i="11"/>
  <c r="BI74" i="11"/>
  <c r="BM65" i="11"/>
  <c r="BJ65" i="11"/>
  <c r="BK65" i="11" s="1"/>
  <c r="BI63" i="11"/>
  <c r="BM60" i="11"/>
  <c r="BN60" i="11"/>
  <c r="BJ60" i="11"/>
  <c r="BF67" i="11"/>
  <c r="BH67" i="11"/>
  <c r="BM37" i="11"/>
  <c r="BJ37" i="11"/>
  <c r="BK37" i="11" s="1"/>
  <c r="BJ43" i="11"/>
  <c r="BK43" i="11" s="1"/>
  <c r="BM43" i="11"/>
  <c r="BI51" i="11"/>
  <c r="BI43" i="11"/>
  <c r="BN43" i="11"/>
  <c r="BI48" i="11"/>
  <c r="BN48" i="11"/>
  <c r="BN37" i="11"/>
  <c r="BN49" i="11"/>
  <c r="BJ48" i="11"/>
  <c r="BK48" i="11" s="1"/>
  <c r="BM48" i="11"/>
  <c r="BM49" i="11"/>
  <c r="BN52" i="11"/>
  <c r="BI52" i="11"/>
  <c r="BI39" i="11"/>
  <c r="BI47" i="11"/>
  <c r="BD59" i="11"/>
  <c r="BD91" i="11" s="1"/>
  <c r="BI35" i="11"/>
  <c r="BF55" i="11"/>
  <c r="BH55" i="11"/>
  <c r="BM23" i="11"/>
  <c r="BJ23" i="11"/>
  <c r="BK23" i="11" s="1"/>
  <c r="BN26" i="11"/>
  <c r="BI26" i="11"/>
  <c r="BN23" i="11"/>
  <c r="BM27" i="11"/>
  <c r="BJ27" i="11"/>
  <c r="BK27" i="11" s="1"/>
  <c r="BN30" i="11"/>
  <c r="BI30" i="11"/>
  <c r="BH20" i="11"/>
  <c r="BJ21" i="11"/>
  <c r="BK21" i="11" s="1"/>
  <c r="BM21" i="11"/>
  <c r="BF14" i="11"/>
  <c r="BF34" i="11" s="1"/>
  <c r="BJ17" i="11"/>
  <c r="BK17" i="11" s="1"/>
  <c r="BI17" i="11"/>
  <c r="BJ15" i="11"/>
  <c r="BK15" i="11" s="1"/>
  <c r="BM15" i="11"/>
  <c r="BN18" i="11"/>
  <c r="BI18" i="11"/>
  <c r="BJ13" i="11"/>
  <c r="BK13" i="11" s="1"/>
  <c r="BM13" i="11"/>
  <c r="BN13" i="11"/>
  <c r="BN11" i="11"/>
  <c r="BM11" i="11"/>
  <c r="BI10" i="11"/>
  <c r="K59" i="11"/>
  <c r="D91" i="11"/>
  <c r="AW34" i="11"/>
  <c r="BB91" i="11"/>
  <c r="AV59" i="11"/>
  <c r="AR59" i="11"/>
  <c r="AU34" i="11"/>
  <c r="AN91" i="11"/>
  <c r="AL59" i="11"/>
  <c r="AH59" i="11"/>
  <c r="AK34" i="11"/>
  <c r="AO34" i="11"/>
  <c r="Z91" i="11"/>
  <c r="X59" i="11"/>
  <c r="AE34" i="11"/>
  <c r="AB59" i="11"/>
  <c r="AA34" i="11"/>
  <c r="P91" i="11"/>
  <c r="T91" i="11"/>
  <c r="R59" i="11"/>
  <c r="N59" i="11"/>
  <c r="S34" i="11"/>
  <c r="I59" i="11"/>
  <c r="G59" i="11"/>
  <c r="K91" i="11" l="1"/>
  <c r="K94" i="11" s="1"/>
  <c r="BC59" i="11"/>
  <c r="BH34" i="11"/>
  <c r="BM67" i="11"/>
  <c r="BI67" i="11"/>
  <c r="BI20" i="11"/>
  <c r="BJ82" i="11"/>
  <c r="BK82" i="11" s="1"/>
  <c r="BM82" i="11"/>
  <c r="BJ74" i="11"/>
  <c r="BK74" i="11" s="1"/>
  <c r="BM74" i="11"/>
  <c r="BI90" i="11"/>
  <c r="BK68" i="11"/>
  <c r="BJ86" i="11"/>
  <c r="BK86" i="11" s="1"/>
  <c r="BM86" i="11"/>
  <c r="BM90" i="11"/>
  <c r="BJ63" i="11"/>
  <c r="BK63" i="11" s="1"/>
  <c r="BM63" i="11"/>
  <c r="BN67" i="11"/>
  <c r="BK60" i="11"/>
  <c r="BN63" i="11"/>
  <c r="BF59" i="11"/>
  <c r="BI55" i="11"/>
  <c r="BJ47" i="11"/>
  <c r="BK47" i="11" s="1"/>
  <c r="BM47" i="11"/>
  <c r="BJ51" i="11"/>
  <c r="BK51" i="11" s="1"/>
  <c r="BM51" i="11"/>
  <c r="BJ39" i="11"/>
  <c r="BK39" i="11" s="1"/>
  <c r="BM39" i="11"/>
  <c r="BN47" i="11"/>
  <c r="BN39" i="11"/>
  <c r="BJ52" i="11"/>
  <c r="BK52" i="11" s="1"/>
  <c r="BM52" i="11"/>
  <c r="BN51" i="11"/>
  <c r="BN55" i="11"/>
  <c r="BJ35" i="11"/>
  <c r="BK35" i="11" s="1"/>
  <c r="BM35" i="11"/>
  <c r="BN35" i="11"/>
  <c r="BH59" i="11"/>
  <c r="BH91" i="11" s="1"/>
  <c r="E15" i="11"/>
  <c r="E22" i="11"/>
  <c r="BM14" i="11"/>
  <c r="E78" i="11"/>
  <c r="E39" i="11"/>
  <c r="BJ20" i="11"/>
  <c r="BK20" i="11" s="1"/>
  <c r="BM20" i="11"/>
  <c r="BN20" i="11"/>
  <c r="BJ26" i="11"/>
  <c r="BK26" i="11" s="1"/>
  <c r="BM26" i="11"/>
  <c r="BJ30" i="11"/>
  <c r="BK30" i="11" s="1"/>
  <c r="BM30" i="11"/>
  <c r="BJ18" i="11"/>
  <c r="BK18" i="11" s="1"/>
  <c r="BM18" i="11"/>
  <c r="BN17" i="11"/>
  <c r="BM17" i="11"/>
  <c r="I91" i="11"/>
  <c r="BI14" i="11"/>
  <c r="E69" i="11"/>
  <c r="E34" i="11"/>
  <c r="E88" i="11"/>
  <c r="E80" i="11"/>
  <c r="E37" i="11"/>
  <c r="E23" i="11"/>
  <c r="E31" i="11"/>
  <c r="E91" i="11"/>
  <c r="E46" i="11"/>
  <c r="E54" i="11"/>
  <c r="E71" i="11"/>
  <c r="E67" i="11"/>
  <c r="E35" i="11"/>
  <c r="E18" i="11"/>
  <c r="E82" i="11"/>
  <c r="E9" i="11"/>
  <c r="E24" i="11"/>
  <c r="E32" i="11"/>
  <c r="E65" i="11"/>
  <c r="E47" i="11"/>
  <c r="E62" i="11"/>
  <c r="E73" i="11"/>
  <c r="E30" i="11"/>
  <c r="E84" i="11"/>
  <c r="E25" i="11"/>
  <c r="E33" i="11"/>
  <c r="E40" i="11"/>
  <c r="E48" i="11"/>
  <c r="E56" i="11"/>
  <c r="E77" i="11"/>
  <c r="E68" i="11"/>
  <c r="E20" i="11"/>
  <c r="E70" i="11"/>
  <c r="E86" i="11"/>
  <c r="E11" i="11"/>
  <c r="E26" i="11"/>
  <c r="E55" i="11"/>
  <c r="E41" i="11"/>
  <c r="E49" i="11"/>
  <c r="E57" i="11"/>
  <c r="E79" i="11"/>
  <c r="E45" i="11"/>
  <c r="E10" i="11"/>
  <c r="E14" i="11"/>
  <c r="E72" i="11"/>
  <c r="E16" i="11"/>
  <c r="E12" i="11"/>
  <c r="E27" i="11"/>
  <c r="E61" i="11"/>
  <c r="E42" i="11"/>
  <c r="E50" i="11"/>
  <c r="E58" i="11"/>
  <c r="E83" i="11"/>
  <c r="E53" i="11"/>
  <c r="G91" i="11"/>
  <c r="E74" i="11"/>
  <c r="E38" i="11"/>
  <c r="E13" i="11"/>
  <c r="E28" i="11"/>
  <c r="E66" i="11"/>
  <c r="E43" i="11"/>
  <c r="E51" i="11"/>
  <c r="E60" i="11"/>
  <c r="E87" i="11"/>
  <c r="E17" i="11"/>
  <c r="E36" i="11"/>
  <c r="E90" i="11"/>
  <c r="E76" i="11"/>
  <c r="E19" i="11"/>
  <c r="E21" i="11"/>
  <c r="E29" i="11"/>
  <c r="E63" i="11"/>
  <c r="E44" i="11"/>
  <c r="E52" i="11"/>
  <c r="E64" i="11"/>
  <c r="E89" i="11"/>
  <c r="E59" i="11"/>
  <c r="E75" i="11"/>
  <c r="E81" i="11"/>
  <c r="BJ10" i="11"/>
  <c r="BK10" i="11" s="1"/>
  <c r="BM34" i="11"/>
  <c r="BM10" i="11"/>
  <c r="E85" i="11"/>
  <c r="BN10" i="11"/>
  <c r="BI34" i="11"/>
  <c r="BC91" i="11"/>
  <c r="BC94" i="11" s="1"/>
  <c r="BC53" i="11"/>
  <c r="BC62" i="11"/>
  <c r="BC24" i="11"/>
  <c r="BC45" i="11"/>
  <c r="BC71" i="11"/>
  <c r="BC49" i="11"/>
  <c r="BC27" i="11"/>
  <c r="BC30" i="11"/>
  <c r="BC82" i="11"/>
  <c r="BC52" i="11"/>
  <c r="BC35" i="11"/>
  <c r="BC13" i="11"/>
  <c r="BC9" i="11"/>
  <c r="BC69" i="11"/>
  <c r="BC32" i="11"/>
  <c r="BC11" i="11"/>
  <c r="BC79" i="11"/>
  <c r="BC56" i="11"/>
  <c r="BC42" i="11"/>
  <c r="BC61" i="11"/>
  <c r="BC14" i="11"/>
  <c r="BC60" i="11"/>
  <c r="BC89" i="11"/>
  <c r="BC16" i="11"/>
  <c r="BC77" i="11"/>
  <c r="BC39" i="11"/>
  <c r="BC18" i="11"/>
  <c r="BC87" i="11"/>
  <c r="BC65" i="11"/>
  <c r="BC50" i="11"/>
  <c r="BC28" i="11"/>
  <c r="BC75" i="11"/>
  <c r="BC86" i="11"/>
  <c r="BC23" i="11"/>
  <c r="BC85" i="11"/>
  <c r="BC47" i="11"/>
  <c r="BC25" i="11"/>
  <c r="BC76" i="11"/>
  <c r="BC72" i="11"/>
  <c r="BC57" i="11"/>
  <c r="BC55" i="11"/>
  <c r="BC68" i="11"/>
  <c r="BC83" i="11"/>
  <c r="BC64" i="11"/>
  <c r="BC31" i="11"/>
  <c r="BC20" i="11"/>
  <c r="BC63" i="11"/>
  <c r="BC33" i="11"/>
  <c r="BC12" i="11"/>
  <c r="BC80" i="11"/>
  <c r="BC66" i="11"/>
  <c r="BC43" i="11"/>
  <c r="BC21" i="11"/>
  <c r="BC15" i="11"/>
  <c r="BC41" i="11"/>
  <c r="BC38" i="11"/>
  <c r="BC84" i="11"/>
  <c r="BC70" i="11"/>
  <c r="BC40" i="11"/>
  <c r="BC19" i="11"/>
  <c r="BC88" i="11"/>
  <c r="BC73" i="11"/>
  <c r="BC51" i="11"/>
  <c r="BC29" i="11"/>
  <c r="BC22" i="11"/>
  <c r="BC17" i="11"/>
  <c r="BC44" i="11"/>
  <c r="BC46" i="11"/>
  <c r="BC10" i="11"/>
  <c r="BC78" i="11"/>
  <c r="BC48" i="11"/>
  <c r="BC26" i="11"/>
  <c r="BC37" i="11"/>
  <c r="BC81" i="11"/>
  <c r="BC58" i="11"/>
  <c r="BC36" i="11"/>
  <c r="BC54" i="11"/>
  <c r="BC74" i="11"/>
  <c r="BC67" i="11"/>
  <c r="BC34" i="11"/>
  <c r="BC90" i="11"/>
  <c r="AR91" i="11"/>
  <c r="AU59" i="11"/>
  <c r="AV91" i="11"/>
  <c r="AW59" i="11"/>
  <c r="AY59" i="11"/>
  <c r="AH91" i="11"/>
  <c r="AK59" i="11"/>
  <c r="AL91" i="11"/>
  <c r="AM59" i="11"/>
  <c r="AO59" i="11"/>
  <c r="AB91" i="11"/>
  <c r="AC59" i="11"/>
  <c r="X91" i="11"/>
  <c r="AE59" i="11"/>
  <c r="AA59" i="11"/>
  <c r="N91" i="11"/>
  <c r="R91" i="11"/>
  <c r="S59" i="11"/>
  <c r="U59" i="11"/>
  <c r="Q59" i="11"/>
  <c r="U91" i="11" l="1"/>
  <c r="AO91" i="11"/>
  <c r="Y60" i="11"/>
  <c r="AY91" i="11"/>
  <c r="BJ67" i="11"/>
  <c r="BK67" i="11" s="1"/>
  <c r="BN14" i="11"/>
  <c r="AM91" i="11"/>
  <c r="BJ14" i="11"/>
  <c r="BK14" i="11" s="1"/>
  <c r="Y39" i="11"/>
  <c r="Y66" i="11"/>
  <c r="AA91" i="11"/>
  <c r="Y17" i="11"/>
  <c r="BI59" i="11"/>
  <c r="BF91" i="11"/>
  <c r="Q91" i="11"/>
  <c r="BJ90" i="11"/>
  <c r="BK90" i="11" s="1"/>
  <c r="S91" i="11"/>
  <c r="BJ55" i="11"/>
  <c r="BK55" i="11" s="1"/>
  <c r="BM55" i="11"/>
  <c r="BN34" i="11"/>
  <c r="BJ34" i="11"/>
  <c r="BK34" i="11" s="1"/>
  <c r="AW91" i="11"/>
  <c r="AS81" i="11"/>
  <c r="AS77" i="11"/>
  <c r="AS73" i="11"/>
  <c r="AS69" i="11"/>
  <c r="AS87" i="11"/>
  <c r="AS83" i="11"/>
  <c r="AS79" i="11"/>
  <c r="AS75" i="11"/>
  <c r="AS71" i="11"/>
  <c r="AS65" i="11"/>
  <c r="AS61" i="11"/>
  <c r="AS53" i="11"/>
  <c r="AS49" i="11"/>
  <c r="AS45" i="11"/>
  <c r="AS41" i="11"/>
  <c r="AS37" i="11"/>
  <c r="AS31" i="11"/>
  <c r="AS27" i="11"/>
  <c r="AS23" i="11"/>
  <c r="AS17" i="11"/>
  <c r="AS11" i="11"/>
  <c r="AS91" i="11"/>
  <c r="AS19" i="11"/>
  <c r="AS90" i="11"/>
  <c r="AS85" i="11"/>
  <c r="AS32" i="11"/>
  <c r="AS50" i="11"/>
  <c r="AS66" i="11"/>
  <c r="AS30" i="11"/>
  <c r="AS60" i="11"/>
  <c r="AS21" i="11"/>
  <c r="AS13" i="11"/>
  <c r="AS68" i="11"/>
  <c r="AS84" i="11"/>
  <c r="AS36" i="11"/>
  <c r="AS64" i="11"/>
  <c r="AS26" i="11"/>
  <c r="AS29" i="11"/>
  <c r="AS15" i="11"/>
  <c r="AS18" i="11"/>
  <c r="AS38" i="11"/>
  <c r="AS54" i="11"/>
  <c r="AS58" i="11"/>
  <c r="AS35" i="11"/>
  <c r="AS57" i="11"/>
  <c r="AS9" i="11"/>
  <c r="AS56" i="11"/>
  <c r="AS72" i="11"/>
  <c r="AS88" i="11"/>
  <c r="AS40" i="11"/>
  <c r="AS70" i="11"/>
  <c r="AS12" i="11"/>
  <c r="AS43" i="11"/>
  <c r="AS25" i="11"/>
  <c r="AS24" i="11"/>
  <c r="AS42" i="11"/>
  <c r="AS10" i="11"/>
  <c r="AS44" i="11"/>
  <c r="AS74" i="11"/>
  <c r="AS47" i="11"/>
  <c r="AS51" i="11"/>
  <c r="AS33" i="11"/>
  <c r="AS76" i="11"/>
  <c r="AS16" i="11"/>
  <c r="AS48" i="11"/>
  <c r="AS78" i="11"/>
  <c r="AS63" i="11"/>
  <c r="AS80" i="11"/>
  <c r="AS86" i="11"/>
  <c r="AS55" i="11"/>
  <c r="AS39" i="11"/>
  <c r="AS28" i="11"/>
  <c r="AS46" i="11"/>
  <c r="AS62" i="11"/>
  <c r="AS22" i="11"/>
  <c r="AS52" i="11"/>
  <c r="AS82" i="11"/>
  <c r="AS89" i="11"/>
  <c r="AS20" i="11"/>
  <c r="AS67" i="11"/>
  <c r="AS14" i="11"/>
  <c r="AU91" i="11"/>
  <c r="AS34" i="11"/>
  <c r="AS59" i="11"/>
  <c r="AI81" i="11"/>
  <c r="AI77" i="11"/>
  <c r="AI73" i="11"/>
  <c r="AI69" i="11"/>
  <c r="AI63" i="11"/>
  <c r="AI57" i="11"/>
  <c r="AI51" i="11"/>
  <c r="AI47" i="11"/>
  <c r="AI43" i="11"/>
  <c r="AI39" i="11"/>
  <c r="AI35" i="11"/>
  <c r="AI33" i="11"/>
  <c r="AI29" i="11"/>
  <c r="AI25" i="11"/>
  <c r="AI21" i="11"/>
  <c r="AI19" i="11"/>
  <c r="AI15" i="11"/>
  <c r="AI13" i="11"/>
  <c r="AI9" i="11"/>
  <c r="AI87" i="11"/>
  <c r="AI83" i="11"/>
  <c r="AI79" i="11"/>
  <c r="AI75" i="11"/>
  <c r="AI71" i="11"/>
  <c r="AI65" i="11"/>
  <c r="AI61" i="11"/>
  <c r="AI53" i="11"/>
  <c r="AI49" i="11"/>
  <c r="AI45" i="11"/>
  <c r="AI41" i="11"/>
  <c r="AI37" i="11"/>
  <c r="AI31" i="11"/>
  <c r="AI27" i="11"/>
  <c r="AI23" i="11"/>
  <c r="AI17" i="11"/>
  <c r="AI11" i="11"/>
  <c r="AI91" i="11"/>
  <c r="AI76" i="11"/>
  <c r="AI64" i="11"/>
  <c r="AI89" i="11"/>
  <c r="AI67" i="11"/>
  <c r="AI28" i="11"/>
  <c r="AI46" i="11"/>
  <c r="AI62" i="11"/>
  <c r="AI40" i="11"/>
  <c r="AI36" i="11"/>
  <c r="AI85" i="11"/>
  <c r="AI12" i="11"/>
  <c r="AI80" i="11"/>
  <c r="AI10" i="11"/>
  <c r="AI44" i="11"/>
  <c r="AI70" i="11"/>
  <c r="AI42" i="11"/>
  <c r="AI32" i="11"/>
  <c r="AI50" i="11"/>
  <c r="AI66" i="11"/>
  <c r="AI16" i="11"/>
  <c r="AI48" i="11"/>
  <c r="AI74" i="11"/>
  <c r="AI68" i="11"/>
  <c r="AI84" i="11"/>
  <c r="AI22" i="11"/>
  <c r="AI52" i="11"/>
  <c r="AI78" i="11"/>
  <c r="AI90" i="11"/>
  <c r="AI55" i="11"/>
  <c r="AI18" i="11"/>
  <c r="AI38" i="11"/>
  <c r="AI54" i="11"/>
  <c r="AI26" i="11"/>
  <c r="AI58" i="11"/>
  <c r="AI82" i="11"/>
  <c r="AI24" i="11"/>
  <c r="AI56" i="11"/>
  <c r="AI72" i="11"/>
  <c r="AI88" i="11"/>
  <c r="AI30" i="11"/>
  <c r="AI60" i="11"/>
  <c r="AI86" i="11"/>
  <c r="AI20" i="11"/>
  <c r="AI14" i="11"/>
  <c r="AK91" i="11"/>
  <c r="AI34" i="11"/>
  <c r="AI59" i="11"/>
  <c r="Y81" i="11"/>
  <c r="Y77" i="11"/>
  <c r="Y73" i="11"/>
  <c r="Y69" i="11"/>
  <c r="Y63" i="11"/>
  <c r="Y57" i="11"/>
  <c r="Y51" i="11"/>
  <c r="Y47" i="11"/>
  <c r="Y43" i="11"/>
  <c r="Y35" i="11"/>
  <c r="Y33" i="11"/>
  <c r="Y29" i="11"/>
  <c r="Y25" i="11"/>
  <c r="Y21" i="11"/>
  <c r="Y19" i="11"/>
  <c r="Y15" i="11"/>
  <c r="Y13" i="11"/>
  <c r="Y9" i="11"/>
  <c r="Y86" i="11"/>
  <c r="Y82" i="11"/>
  <c r="Y74" i="11"/>
  <c r="Y64" i="11"/>
  <c r="Y58" i="11"/>
  <c r="Y48" i="11"/>
  <c r="Y40" i="11"/>
  <c r="Y26" i="11"/>
  <c r="Y16" i="11"/>
  <c r="Y10" i="11"/>
  <c r="Y78" i="11"/>
  <c r="Y70" i="11"/>
  <c r="Y52" i="11"/>
  <c r="Y44" i="11"/>
  <c r="Y36" i="11"/>
  <c r="Y30" i="11"/>
  <c r="Y22" i="11"/>
  <c r="Y87" i="11"/>
  <c r="Y83" i="11"/>
  <c r="Y79" i="11"/>
  <c r="Y75" i="11"/>
  <c r="Y71" i="11"/>
  <c r="Y65" i="11"/>
  <c r="Y61" i="11"/>
  <c r="Y53" i="11"/>
  <c r="Y49" i="11"/>
  <c r="Y45" i="11"/>
  <c r="Y41" i="11"/>
  <c r="Y37" i="11"/>
  <c r="Y31" i="11"/>
  <c r="Y27" i="11"/>
  <c r="Y23" i="11"/>
  <c r="Y11" i="11"/>
  <c r="Y91" i="11"/>
  <c r="Y56" i="11"/>
  <c r="Y72" i="11"/>
  <c r="Y88" i="11"/>
  <c r="Y24" i="11"/>
  <c r="Y42" i="11"/>
  <c r="Y89" i="11"/>
  <c r="Y76" i="11"/>
  <c r="Y54" i="11"/>
  <c r="Y28" i="11"/>
  <c r="Y46" i="11"/>
  <c r="Y62" i="11"/>
  <c r="Y80" i="11"/>
  <c r="Y18" i="11"/>
  <c r="Y12" i="11"/>
  <c r="Y32" i="11"/>
  <c r="Y50" i="11"/>
  <c r="Y38" i="11"/>
  <c r="Y68" i="11"/>
  <c r="Y84" i="11"/>
  <c r="Y85" i="11"/>
  <c r="Y67" i="11"/>
  <c r="Y90" i="11"/>
  <c r="Y14" i="11"/>
  <c r="Y20" i="11"/>
  <c r="Y55" i="11"/>
  <c r="Y34" i="11"/>
  <c r="AE91" i="11"/>
  <c r="Y59" i="11"/>
  <c r="AC91" i="11"/>
  <c r="O89" i="11"/>
  <c r="O85" i="11"/>
  <c r="O77" i="11"/>
  <c r="O91" i="11"/>
  <c r="O15" i="11"/>
  <c r="O29" i="11"/>
  <c r="O28" i="11"/>
  <c r="O46" i="11"/>
  <c r="O62" i="11"/>
  <c r="O23" i="11"/>
  <c r="O49" i="11"/>
  <c r="O10" i="11"/>
  <c r="O48" i="11"/>
  <c r="O78" i="11"/>
  <c r="O39" i="11"/>
  <c r="O47" i="11"/>
  <c r="O13" i="11"/>
  <c r="O80" i="11"/>
  <c r="O27" i="11"/>
  <c r="O71" i="11"/>
  <c r="O16" i="11"/>
  <c r="O52" i="11"/>
  <c r="O82" i="11"/>
  <c r="O87" i="11"/>
  <c r="O44" i="11"/>
  <c r="O57" i="11"/>
  <c r="O12" i="11"/>
  <c r="O32" i="11"/>
  <c r="O50" i="11"/>
  <c r="O66" i="11"/>
  <c r="O31" i="11"/>
  <c r="O53" i="11"/>
  <c r="O22" i="11"/>
  <c r="O58" i="11"/>
  <c r="O86" i="11"/>
  <c r="O81" i="11"/>
  <c r="O74" i="11"/>
  <c r="O90" i="11"/>
  <c r="O35" i="11"/>
  <c r="O19" i="11"/>
  <c r="O68" i="11"/>
  <c r="O84" i="11"/>
  <c r="O37" i="11"/>
  <c r="O75" i="11"/>
  <c r="O26" i="11"/>
  <c r="O60" i="11"/>
  <c r="O21" i="11"/>
  <c r="O33" i="11"/>
  <c r="O18" i="11"/>
  <c r="O38" i="11"/>
  <c r="O54" i="11"/>
  <c r="O41" i="11"/>
  <c r="O79" i="11"/>
  <c r="O30" i="11"/>
  <c r="O64" i="11"/>
  <c r="O63" i="11"/>
  <c r="O69" i="11"/>
  <c r="O43" i="11"/>
  <c r="O56" i="11"/>
  <c r="O72" i="11"/>
  <c r="O88" i="11"/>
  <c r="O61" i="11"/>
  <c r="O36" i="11"/>
  <c r="O25" i="11"/>
  <c r="O51" i="11"/>
  <c r="O73" i="11"/>
  <c r="O24" i="11"/>
  <c r="O42" i="11"/>
  <c r="O11" i="11"/>
  <c r="O45" i="11"/>
  <c r="O83" i="11"/>
  <c r="O40" i="11"/>
  <c r="O70" i="11"/>
  <c r="O9" i="11"/>
  <c r="O76" i="11"/>
  <c r="O17" i="11"/>
  <c r="O65" i="11"/>
  <c r="O20" i="11"/>
  <c r="O14" i="11"/>
  <c r="O67" i="11"/>
  <c r="O55" i="11"/>
  <c r="O34" i="11"/>
  <c r="O59" i="11"/>
  <c r="BG87" i="11" l="1"/>
  <c r="BI91" i="11"/>
  <c r="BG34" i="11"/>
  <c r="BG62" i="11"/>
  <c r="BG28" i="11"/>
  <c r="BG12" i="11"/>
  <c r="BG58" i="11"/>
  <c r="BG88" i="11"/>
  <c r="BG55" i="11"/>
  <c r="BG15" i="11"/>
  <c r="BG60" i="11"/>
  <c r="BG72" i="11"/>
  <c r="BG14" i="11"/>
  <c r="BG80" i="11"/>
  <c r="BG26" i="11"/>
  <c r="BG56" i="11"/>
  <c r="BG20" i="11"/>
  <c r="BG43" i="11"/>
  <c r="BG11" i="11"/>
  <c r="BG22" i="11"/>
  <c r="BG10" i="11"/>
  <c r="BG30" i="11"/>
  <c r="BG42" i="11"/>
  <c r="BG79" i="11"/>
  <c r="BG64" i="11"/>
  <c r="BG76" i="11"/>
  <c r="BG81" i="11"/>
  <c r="BG54" i="11"/>
  <c r="BG86" i="11"/>
  <c r="BG59" i="11"/>
  <c r="BG36" i="11"/>
  <c r="BG47" i="11"/>
  <c r="BG82" i="11"/>
  <c r="BG89" i="11"/>
  <c r="BG38" i="11"/>
  <c r="BG13" i="11"/>
  <c r="BG24" i="11"/>
  <c r="BG9" i="11"/>
  <c r="BG74" i="11"/>
  <c r="BG67" i="11"/>
  <c r="BG46" i="11"/>
  <c r="BG40" i="11"/>
  <c r="BG85" i="11"/>
  <c r="BG52" i="11"/>
  <c r="BG48" i="11"/>
  <c r="BG75" i="11"/>
  <c r="BG84" i="11"/>
  <c r="BG39" i="11"/>
  <c r="BG21" i="11"/>
  <c r="BG70" i="11"/>
  <c r="BG44" i="11"/>
  <c r="BG16" i="11"/>
  <c r="BG66" i="11"/>
  <c r="BG25" i="11"/>
  <c r="BG18" i="11"/>
  <c r="BG68" i="11"/>
  <c r="BG50" i="11"/>
  <c r="BG32" i="11"/>
  <c r="BG19" i="11"/>
  <c r="BG78" i="11"/>
  <c r="BG35" i="11"/>
  <c r="BG29" i="11"/>
  <c r="BG77" i="11"/>
  <c r="BG51" i="11"/>
  <c r="BG90" i="11"/>
  <c r="BG17" i="11"/>
  <c r="BG33" i="11"/>
  <c r="BG91" i="11"/>
  <c r="BG23" i="11"/>
  <c r="BG27" i="11"/>
  <c r="BG37" i="11"/>
  <c r="BG31" i="11"/>
  <c r="BG41" i="11"/>
  <c r="BG69" i="11"/>
  <c r="BG73" i="11"/>
  <c r="BG45" i="11"/>
  <c r="BG57" i="11"/>
  <c r="BG63" i="11"/>
  <c r="BG49" i="11"/>
  <c r="BG53" i="11"/>
  <c r="BG61" i="11"/>
  <c r="BG65" i="11"/>
  <c r="BG71" i="11"/>
  <c r="BG83" i="11"/>
  <c r="BM91" i="11"/>
  <c r="BJ59" i="11"/>
  <c r="BN59" i="11"/>
  <c r="BN91" i="11" s="1"/>
  <c r="BM59" i="11"/>
  <c r="N1287" i="10"/>
  <c r="S1287" i="10" s="1"/>
  <c r="N1286" i="10"/>
  <c r="S1286" i="10" s="1"/>
  <c r="N1285" i="10"/>
  <c r="N1283" i="10"/>
  <c r="S1283" i="10" s="1"/>
  <c r="N1282" i="10"/>
  <c r="S1282" i="10" s="1"/>
  <c r="N1281" i="10"/>
  <c r="S1281" i="10" s="1"/>
  <c r="N1280" i="10"/>
  <c r="S1280" i="10" s="1"/>
  <c r="N1279" i="10"/>
  <c r="S1279" i="10" s="1"/>
  <c r="N1278" i="10"/>
  <c r="S1278" i="10" s="1"/>
  <c r="N1277" i="10"/>
  <c r="S1277" i="10" s="1"/>
  <c r="N1276" i="10"/>
  <c r="S1276" i="10" s="1"/>
  <c r="N1274" i="10"/>
  <c r="S1274" i="10" s="1"/>
  <c r="N1273" i="10"/>
  <c r="S1273" i="10" s="1"/>
  <c r="N1272" i="10"/>
  <c r="S1272" i="10" s="1"/>
  <c r="N1269" i="10"/>
  <c r="S1269" i="10" s="1"/>
  <c r="N1268" i="10"/>
  <c r="S1268" i="10" s="1"/>
  <c r="N1267" i="10"/>
  <c r="S1267" i="10" s="1"/>
  <c r="N1266" i="10"/>
  <c r="S1266" i="10" s="1"/>
  <c r="N1265" i="10"/>
  <c r="S1265" i="10" s="1"/>
  <c r="N1264" i="10"/>
  <c r="S1264" i="10" s="1"/>
  <c r="N1263" i="10"/>
  <c r="S1263" i="10" s="1"/>
  <c r="N1262" i="10"/>
  <c r="N1260" i="10"/>
  <c r="N1258" i="10"/>
  <c r="S1258" i="10" s="1"/>
  <c r="N1257" i="10"/>
  <c r="S1257" i="10" s="1"/>
  <c r="N1256" i="10"/>
  <c r="S1256" i="10" s="1"/>
  <c r="N1255" i="10"/>
  <c r="S1255" i="10" s="1"/>
  <c r="N1253" i="10"/>
  <c r="S1253" i="10" s="1"/>
  <c r="N1252" i="10"/>
  <c r="S1252" i="10" s="1"/>
  <c r="N1251" i="10"/>
  <c r="S1251" i="10" s="1"/>
  <c r="N1250" i="10"/>
  <c r="S1250" i="10" s="1"/>
  <c r="N1249" i="10"/>
  <c r="S1249" i="10" s="1"/>
  <c r="N1248" i="10"/>
  <c r="S1248" i="10" s="1"/>
  <c r="N1247" i="10"/>
  <c r="S1247" i="10" s="1"/>
  <c r="N1246" i="10"/>
  <c r="S1246" i="10" s="1"/>
  <c r="N1245" i="10"/>
  <c r="S1245" i="10" s="1"/>
  <c r="N1244" i="10"/>
  <c r="S1244" i="10" s="1"/>
  <c r="N1243" i="10"/>
  <c r="S1243" i="10" s="1"/>
  <c r="N1242" i="10"/>
  <c r="N1240" i="10"/>
  <c r="S1240" i="10" s="1"/>
  <c r="N1239" i="10"/>
  <c r="S1239" i="10" s="1"/>
  <c r="N1238" i="10"/>
  <c r="S1238" i="10" s="1"/>
  <c r="N1237" i="10"/>
  <c r="S1237" i="10" s="1"/>
  <c r="N1236" i="10"/>
  <c r="S1236" i="10" s="1"/>
  <c r="N1235" i="10"/>
  <c r="S1235" i="10" s="1"/>
  <c r="N1234" i="10"/>
  <c r="S1234" i="10" s="1"/>
  <c r="N1233" i="10"/>
  <c r="S1233" i="10" s="1"/>
  <c r="N1232" i="10"/>
  <c r="S1232" i="10" s="1"/>
  <c r="N1231" i="10"/>
  <c r="S1231" i="10" s="1"/>
  <c r="N1230" i="10"/>
  <c r="S1230" i="10" s="1"/>
  <c r="N1229" i="10"/>
  <c r="S1229" i="10" s="1"/>
  <c r="N1228" i="10"/>
  <c r="S1228" i="10" s="1"/>
  <c r="N1227" i="10"/>
  <c r="S1227" i="10" s="1"/>
  <c r="N1226" i="10"/>
  <c r="S1226" i="10" s="1"/>
  <c r="N1225" i="10"/>
  <c r="S1225" i="10" s="1"/>
  <c r="N1224" i="10"/>
  <c r="S1224" i="10" s="1"/>
  <c r="N1223" i="10"/>
  <c r="S1223" i="10" s="1"/>
  <c r="N1222" i="10"/>
  <c r="S1222" i="10" s="1"/>
  <c r="N1221" i="10"/>
  <c r="N1219" i="10"/>
  <c r="S1219" i="10" s="1"/>
  <c r="N1218" i="10"/>
  <c r="S1218" i="10" s="1"/>
  <c r="N1217" i="10"/>
  <c r="N1215" i="10"/>
  <c r="S1215" i="10" s="1"/>
  <c r="N1214" i="10"/>
  <c r="S1214" i="10" s="1"/>
  <c r="N1213" i="10"/>
  <c r="S1213" i="10" s="1"/>
  <c r="N1212" i="10"/>
  <c r="S1212" i="10" s="1"/>
  <c r="N1211" i="10"/>
  <c r="N1209" i="10"/>
  <c r="N1207" i="10"/>
  <c r="S1207" i="10" s="1"/>
  <c r="N1206" i="10"/>
  <c r="N1203" i="10"/>
  <c r="S1203" i="10" s="1"/>
  <c r="N1202" i="10"/>
  <c r="S1202" i="10" s="1"/>
  <c r="N1201" i="10"/>
  <c r="S1201" i="10" s="1"/>
  <c r="N1200" i="10"/>
  <c r="N1198" i="10"/>
  <c r="S1198" i="10" s="1"/>
  <c r="N1197" i="10"/>
  <c r="S1197" i="10" s="1"/>
  <c r="N1196" i="10"/>
  <c r="S1196" i="10" s="1"/>
  <c r="N1195" i="10"/>
  <c r="S1195" i="10" s="1"/>
  <c r="N1194" i="10"/>
  <c r="S1194" i="10" s="1"/>
  <c r="N1193" i="10"/>
  <c r="S1193" i="10" s="1"/>
  <c r="N1192" i="10"/>
  <c r="S1192" i="10" s="1"/>
  <c r="N1191" i="10"/>
  <c r="S1191" i="10" s="1"/>
  <c r="N1190" i="10"/>
  <c r="S1190" i="10" s="1"/>
  <c r="N1189" i="10"/>
  <c r="S1189" i="10" s="1"/>
  <c r="N1188" i="10"/>
  <c r="S1188" i="10" s="1"/>
  <c r="N1187" i="10"/>
  <c r="S1187" i="10" s="1"/>
  <c r="N1186" i="10"/>
  <c r="S1186" i="10" s="1"/>
  <c r="N1185" i="10"/>
  <c r="S1185" i="10" s="1"/>
  <c r="N1184" i="10"/>
  <c r="S1184" i="10" s="1"/>
  <c r="N1183" i="10"/>
  <c r="S1183" i="10" s="1"/>
  <c r="N1180" i="10"/>
  <c r="N1177" i="10"/>
  <c r="N1175" i="10"/>
  <c r="N1173" i="10"/>
  <c r="S1173" i="10" s="1"/>
  <c r="N1172" i="10"/>
  <c r="N1170" i="10"/>
  <c r="S1170" i="10" s="1"/>
  <c r="N1169" i="10"/>
  <c r="S1169" i="10" s="1"/>
  <c r="N1168" i="10"/>
  <c r="S1168" i="10" s="1"/>
  <c r="N1167" i="10"/>
  <c r="N1165" i="10"/>
  <c r="N1163" i="10"/>
  <c r="N1161" i="10"/>
  <c r="N1159" i="10"/>
  <c r="N1157" i="10"/>
  <c r="N1154" i="10"/>
  <c r="S1154" i="10" s="1"/>
  <c r="N1152" i="10"/>
  <c r="N1150" i="10"/>
  <c r="N1148" i="10"/>
  <c r="N1146" i="10"/>
  <c r="N1144" i="10"/>
  <c r="N1142" i="10"/>
  <c r="N1140" i="10"/>
  <c r="S1140" i="10" s="1"/>
  <c r="N1139" i="10"/>
  <c r="N1138" i="10"/>
  <c r="S1138" i="10" s="1"/>
  <c r="N1136" i="10"/>
  <c r="N1134" i="10"/>
  <c r="N1132" i="10"/>
  <c r="N1130" i="10"/>
  <c r="N1128" i="10"/>
  <c r="N1126" i="10"/>
  <c r="N1124" i="10"/>
  <c r="N1122" i="10"/>
  <c r="S1122" i="10" s="1"/>
  <c r="N1121" i="10"/>
  <c r="S1121" i="10" s="1"/>
  <c r="N1119" i="10"/>
  <c r="N1117" i="10"/>
  <c r="N1115" i="10"/>
  <c r="S1115" i="10" s="1"/>
  <c r="N1114" i="10"/>
  <c r="S1114" i="10" s="1"/>
  <c r="N1113" i="10"/>
  <c r="S1113" i="10" s="1"/>
  <c r="N1111" i="10"/>
  <c r="S1111" i="10" s="1"/>
  <c r="N1110" i="10"/>
  <c r="S1110" i="10" s="1"/>
  <c r="N1109" i="10"/>
  <c r="N1107" i="10"/>
  <c r="N1105" i="10"/>
  <c r="N1103" i="10"/>
  <c r="N1101" i="10"/>
  <c r="N1099" i="10"/>
  <c r="N1097" i="10"/>
  <c r="N1095" i="10"/>
  <c r="N1093" i="10"/>
  <c r="N1091" i="10"/>
  <c r="N1089" i="10"/>
  <c r="N1087" i="10"/>
  <c r="N1085" i="10"/>
  <c r="N1083" i="10"/>
  <c r="N1081" i="10"/>
  <c r="N1079" i="10"/>
  <c r="N1077" i="10"/>
  <c r="N1075" i="10"/>
  <c r="N1073" i="10"/>
  <c r="N1071" i="10"/>
  <c r="N1069" i="10"/>
  <c r="N1067" i="10"/>
  <c r="N1065" i="10"/>
  <c r="N1063" i="10"/>
  <c r="N1061" i="10"/>
  <c r="N1059" i="10"/>
  <c r="N1057" i="10"/>
  <c r="N1055" i="10"/>
  <c r="N1053" i="10"/>
  <c r="N1051" i="10"/>
  <c r="N1049" i="10"/>
  <c r="N1047" i="10"/>
  <c r="N1045" i="10"/>
  <c r="N1043" i="10"/>
  <c r="N1041" i="10"/>
  <c r="N1039" i="10"/>
  <c r="N1037" i="10"/>
  <c r="N1035" i="10"/>
  <c r="N1033" i="10"/>
  <c r="N1031" i="10"/>
  <c r="N1029" i="10"/>
  <c r="N1027" i="10"/>
  <c r="S1027" i="10" s="1"/>
  <c r="N1026" i="10"/>
  <c r="S1026" i="10" s="1"/>
  <c r="N1024" i="10"/>
  <c r="N1022" i="10"/>
  <c r="S1022" i="10" s="1"/>
  <c r="N1021" i="10"/>
  <c r="S1021" i="10" s="1"/>
  <c r="N1020" i="10"/>
  <c r="S1020" i="10" s="1"/>
  <c r="N1019" i="10"/>
  <c r="N1017" i="10"/>
  <c r="N1015" i="10"/>
  <c r="N1013" i="10"/>
  <c r="N1011" i="10"/>
  <c r="N1009" i="10"/>
  <c r="S1009" i="10" s="1"/>
  <c r="N1008" i="10"/>
  <c r="S1008" i="10" s="1"/>
  <c r="N1007" i="10"/>
  <c r="S1007" i="10" s="1"/>
  <c r="N1006" i="10"/>
  <c r="S1006" i="10" s="1"/>
  <c r="N1005" i="10"/>
  <c r="N1004" i="10"/>
  <c r="S1004" i="10" s="1"/>
  <c r="N1002" i="10"/>
  <c r="N1000" i="10"/>
  <c r="S1000" i="10" s="1"/>
  <c r="N999" i="10"/>
  <c r="S999" i="10" s="1"/>
  <c r="N997" i="10"/>
  <c r="N995" i="10"/>
  <c r="N992" i="10"/>
  <c r="S992" i="10" s="1"/>
  <c r="N991" i="10"/>
  <c r="N989" i="10"/>
  <c r="N986" i="10"/>
  <c r="N984" i="10"/>
  <c r="S984" i="10" s="1"/>
  <c r="N982" i="10"/>
  <c r="N980" i="10"/>
  <c r="S980" i="10" s="1"/>
  <c r="N978" i="10"/>
  <c r="N976" i="10"/>
  <c r="N973" i="10"/>
  <c r="N971" i="10"/>
  <c r="N969" i="10"/>
  <c r="N968" i="10"/>
  <c r="S968" i="10" s="1"/>
  <c r="N966" i="10"/>
  <c r="N963" i="10"/>
  <c r="N961" i="10"/>
  <c r="N958" i="10"/>
  <c r="N956" i="10"/>
  <c r="N955" i="10"/>
  <c r="S955" i="10" s="1"/>
  <c r="N953" i="10"/>
  <c r="S953" i="10" s="1"/>
  <c r="N952" i="10"/>
  <c r="N951" i="10"/>
  <c r="S951" i="10" s="1"/>
  <c r="N949" i="10"/>
  <c r="N947" i="10"/>
  <c r="N945" i="10"/>
  <c r="N943" i="10"/>
  <c r="N941" i="10"/>
  <c r="N939" i="10"/>
  <c r="N937" i="10"/>
  <c r="N935" i="10"/>
  <c r="N933" i="10"/>
  <c r="N931" i="10"/>
  <c r="N929" i="10"/>
  <c r="N927" i="10"/>
  <c r="N925" i="10"/>
  <c r="N923" i="10"/>
  <c r="N921" i="10"/>
  <c r="N919" i="10"/>
  <c r="N917" i="10"/>
  <c r="N915" i="10"/>
  <c r="N913" i="10"/>
  <c r="N911" i="10"/>
  <c r="N909" i="10"/>
  <c r="S909" i="10" s="1"/>
  <c r="N907" i="10"/>
  <c r="S907" i="10" s="1"/>
  <c r="N905" i="10"/>
  <c r="S905" i="10" s="1"/>
  <c r="N903" i="10"/>
  <c r="N901" i="10"/>
  <c r="N898" i="10"/>
  <c r="N896" i="10"/>
  <c r="N893" i="10"/>
  <c r="S893" i="10" s="1"/>
  <c r="N892" i="10"/>
  <c r="S892" i="10" s="1"/>
  <c r="N890" i="10"/>
  <c r="N888" i="10"/>
  <c r="S888" i="10" s="1"/>
  <c r="N885" i="10"/>
  <c r="S885" i="10" s="1"/>
  <c r="N884" i="10"/>
  <c r="S884" i="10" s="1"/>
  <c r="N883" i="10"/>
  <c r="S883" i="10" s="1"/>
  <c r="N881" i="10"/>
  <c r="N879" i="10"/>
  <c r="N877" i="10"/>
  <c r="S877" i="10" s="1"/>
  <c r="N876" i="10"/>
  <c r="N874" i="10"/>
  <c r="N872" i="10"/>
  <c r="N870" i="10"/>
  <c r="N868" i="10"/>
  <c r="N866" i="10"/>
  <c r="N864" i="10"/>
  <c r="N862" i="10"/>
  <c r="N860" i="10"/>
  <c r="N858" i="10"/>
  <c r="N856" i="10"/>
  <c r="S856" i="10" s="1"/>
  <c r="N854" i="10"/>
  <c r="N849" i="10"/>
  <c r="N846" i="10"/>
  <c r="N844" i="10"/>
  <c r="N842" i="10"/>
  <c r="N840" i="10"/>
  <c r="N837" i="10"/>
  <c r="S837" i="10" s="1"/>
  <c r="N836" i="10"/>
  <c r="S836" i="10" s="1"/>
  <c r="N835" i="10"/>
  <c r="S835" i="10" s="1"/>
  <c r="N833" i="10"/>
  <c r="S833" i="10" s="1"/>
  <c r="N832" i="10"/>
  <c r="S832" i="10" s="1"/>
  <c r="N831" i="10"/>
  <c r="S831" i="10" s="1"/>
  <c r="N830" i="10"/>
  <c r="S830" i="10" s="1"/>
  <c r="N829" i="10"/>
  <c r="S829" i="10" s="1"/>
  <c r="N828" i="10"/>
  <c r="S828" i="10" s="1"/>
  <c r="N825" i="10"/>
  <c r="N823" i="10"/>
  <c r="N821" i="10"/>
  <c r="N819" i="10"/>
  <c r="N817" i="10"/>
  <c r="N815" i="10"/>
  <c r="S815" i="10" s="1"/>
  <c r="N813" i="10"/>
  <c r="N811" i="10"/>
  <c r="N809" i="10"/>
  <c r="N807" i="10"/>
  <c r="N805" i="10"/>
  <c r="N801" i="10"/>
  <c r="N799" i="10"/>
  <c r="N797" i="10"/>
  <c r="S797" i="10" s="1"/>
  <c r="N795" i="10"/>
  <c r="N793" i="10"/>
  <c r="N791" i="10"/>
  <c r="N788" i="10"/>
  <c r="N786" i="10"/>
  <c r="S786" i="10" s="1"/>
  <c r="N784" i="10"/>
  <c r="N782" i="10"/>
  <c r="N780" i="10"/>
  <c r="N778" i="10"/>
  <c r="N776" i="10"/>
  <c r="S776" i="10" s="1"/>
  <c r="N775" i="10"/>
  <c r="S775" i="10" s="1"/>
  <c r="N773" i="10"/>
  <c r="N771" i="10"/>
  <c r="S771" i="10" s="1"/>
  <c r="N770" i="10"/>
  <c r="S770" i="10" s="1"/>
  <c r="N769" i="10"/>
  <c r="S769" i="10" s="1"/>
  <c r="N768" i="10"/>
  <c r="S768" i="10" s="1"/>
  <c r="N767" i="10"/>
  <c r="S767" i="10" s="1"/>
  <c r="N766" i="10"/>
  <c r="S766" i="10" s="1"/>
  <c r="N765" i="10"/>
  <c r="S765" i="10" s="1"/>
  <c r="N764" i="10"/>
  <c r="N762" i="10"/>
  <c r="S762" i="10" s="1"/>
  <c r="N761" i="10"/>
  <c r="N759" i="10"/>
  <c r="N757" i="10"/>
  <c r="N755" i="10"/>
  <c r="N753" i="10"/>
  <c r="N751" i="10"/>
  <c r="N749" i="10"/>
  <c r="N747" i="10"/>
  <c r="S747" i="10" s="1"/>
  <c r="N746" i="10"/>
  <c r="N744" i="10"/>
  <c r="N742" i="10"/>
  <c r="N740" i="10"/>
  <c r="S740" i="10" s="1"/>
  <c r="N739" i="10"/>
  <c r="S739" i="10" s="1"/>
  <c r="N738" i="10"/>
  <c r="S738" i="10" s="1"/>
  <c r="N737" i="10"/>
  <c r="S737" i="10" s="1"/>
  <c r="N735" i="10"/>
  <c r="N733" i="10"/>
  <c r="S733" i="10" s="1"/>
  <c r="N731" i="10"/>
  <c r="S731" i="10" s="1"/>
  <c r="N730" i="10"/>
  <c r="S730" i="10" s="1"/>
  <c r="N729" i="10"/>
  <c r="S729" i="10" s="1"/>
  <c r="N728" i="10"/>
  <c r="S728" i="10" s="1"/>
  <c r="N727" i="10"/>
  <c r="S727" i="10" s="1"/>
  <c r="N726" i="10"/>
  <c r="S726" i="10" s="1"/>
  <c r="N724" i="10"/>
  <c r="S724" i="10" s="1"/>
  <c r="N721" i="10"/>
  <c r="S721" i="10" s="1"/>
  <c r="N720" i="10"/>
  <c r="S720" i="10" s="1"/>
  <c r="N718" i="10"/>
  <c r="N716" i="10"/>
  <c r="N714" i="10"/>
  <c r="N712" i="10"/>
  <c r="N709" i="10"/>
  <c r="N707" i="10"/>
  <c r="N705" i="10"/>
  <c r="N703" i="10"/>
  <c r="S703" i="10" s="1"/>
  <c r="N702" i="10"/>
  <c r="S702" i="10" s="1"/>
  <c r="N701" i="10"/>
  <c r="S701" i="10" s="1"/>
  <c r="N700" i="10"/>
  <c r="N698" i="10"/>
  <c r="S698" i="10" s="1"/>
  <c r="N697" i="10"/>
  <c r="N695" i="10"/>
  <c r="N693" i="10"/>
  <c r="S693" i="10" s="1"/>
  <c r="N692" i="10"/>
  <c r="N691" i="10"/>
  <c r="N689" i="10"/>
  <c r="N687" i="10"/>
  <c r="N683" i="10"/>
  <c r="N681" i="10"/>
  <c r="N679" i="10"/>
  <c r="N677" i="10"/>
  <c r="N675" i="10"/>
  <c r="S675" i="10" s="1"/>
  <c r="N673" i="10"/>
  <c r="N670" i="10"/>
  <c r="N668" i="10"/>
  <c r="N666" i="10"/>
  <c r="S666" i="10" s="1"/>
  <c r="N665" i="10"/>
  <c r="N663" i="10"/>
  <c r="N661" i="10"/>
  <c r="N659" i="10"/>
  <c r="N657" i="10"/>
  <c r="N655" i="10"/>
  <c r="N653" i="10"/>
  <c r="N651" i="10"/>
  <c r="N649" i="10"/>
  <c r="N647" i="10"/>
  <c r="N645" i="10"/>
  <c r="N643" i="10"/>
  <c r="S643" i="10" s="1"/>
  <c r="N640" i="10"/>
  <c r="N638" i="10"/>
  <c r="N636" i="10"/>
  <c r="N634" i="10"/>
  <c r="N632" i="10"/>
  <c r="S632" i="10" s="1"/>
  <c r="N631" i="10"/>
  <c r="N630" i="10"/>
  <c r="S630" i="10" s="1"/>
  <c r="N628" i="10"/>
  <c r="N626" i="10"/>
  <c r="N624" i="10"/>
  <c r="N621" i="10"/>
  <c r="N619" i="10"/>
  <c r="N616" i="10"/>
  <c r="N614" i="10"/>
  <c r="N612" i="10"/>
  <c r="N610" i="10"/>
  <c r="S610" i="10" s="1"/>
  <c r="N608" i="10"/>
  <c r="N605" i="10"/>
  <c r="N603" i="10"/>
  <c r="N601" i="10"/>
  <c r="N599" i="10"/>
  <c r="N597" i="10"/>
  <c r="N595" i="10"/>
  <c r="N593" i="10"/>
  <c r="N590" i="10"/>
  <c r="N588" i="10"/>
  <c r="N586" i="10"/>
  <c r="N584" i="10"/>
  <c r="N581" i="10"/>
  <c r="N579" i="10"/>
  <c r="N577" i="10"/>
  <c r="N574" i="10"/>
  <c r="N572" i="10"/>
  <c r="N570" i="10"/>
  <c r="N568" i="10"/>
  <c r="N565" i="10"/>
  <c r="S565" i="10" s="1"/>
  <c r="N563" i="10"/>
  <c r="S563" i="10" s="1"/>
  <c r="N561" i="10"/>
  <c r="N559" i="10"/>
  <c r="N557" i="10"/>
  <c r="N555" i="10"/>
  <c r="N553" i="10"/>
  <c r="N551" i="10"/>
  <c r="S551" i="10" s="1"/>
  <c r="N550" i="10"/>
  <c r="S550" i="10" s="1"/>
  <c r="N549" i="10"/>
  <c r="S549" i="10" s="1"/>
  <c r="N548" i="10"/>
  <c r="S548" i="10" s="1"/>
  <c r="N546" i="10"/>
  <c r="N544" i="10"/>
  <c r="N542" i="10"/>
  <c r="N540" i="10"/>
  <c r="N538" i="10"/>
  <c r="N536" i="10"/>
  <c r="N534" i="10"/>
  <c r="N532" i="10"/>
  <c r="N530" i="10"/>
  <c r="N528" i="10"/>
  <c r="S528" i="10" s="1"/>
  <c r="N527" i="10"/>
  <c r="S527" i="10" s="1"/>
  <c r="N526" i="10"/>
  <c r="N524" i="10"/>
  <c r="S524" i="10" s="1"/>
  <c r="N523" i="10"/>
  <c r="S523" i="10" s="1"/>
  <c r="N522" i="10"/>
  <c r="N521" i="10"/>
  <c r="S521" i="10" s="1"/>
  <c r="N519" i="10"/>
  <c r="N517" i="10"/>
  <c r="N515" i="10"/>
  <c r="N513" i="10"/>
  <c r="N511" i="10"/>
  <c r="N509" i="10"/>
  <c r="N506" i="10"/>
  <c r="N504" i="10"/>
  <c r="N502" i="10"/>
  <c r="N500" i="10"/>
  <c r="N498" i="10"/>
  <c r="N496" i="10"/>
  <c r="N494" i="10"/>
  <c r="S494" i="10" s="1"/>
  <c r="N493" i="10"/>
  <c r="N491" i="10"/>
  <c r="N488" i="10"/>
  <c r="N487" i="10"/>
  <c r="S487" i="10" s="1"/>
  <c r="N484" i="10"/>
  <c r="N482" i="10"/>
  <c r="N480" i="10"/>
  <c r="N478" i="10"/>
  <c r="N476" i="10"/>
  <c r="N474" i="10"/>
  <c r="N472" i="10"/>
  <c r="N470" i="10"/>
  <c r="N468" i="10"/>
  <c r="N466" i="10"/>
  <c r="N464" i="10"/>
  <c r="N462" i="10"/>
  <c r="S462" i="10" s="1"/>
  <c r="N461" i="10"/>
  <c r="N459" i="10"/>
  <c r="N457" i="10"/>
  <c r="N455" i="10"/>
  <c r="N453" i="10"/>
  <c r="N451" i="10"/>
  <c r="N449" i="10"/>
  <c r="N447" i="10"/>
  <c r="N445" i="10"/>
  <c r="N443" i="10"/>
  <c r="N441" i="10"/>
  <c r="N439" i="10"/>
  <c r="N436" i="10"/>
  <c r="N434" i="10"/>
  <c r="N431" i="10"/>
  <c r="N429" i="10"/>
  <c r="S429" i="10" s="1"/>
  <c r="N428" i="10"/>
  <c r="N426" i="10"/>
  <c r="N423" i="10"/>
  <c r="N421" i="10"/>
  <c r="N419" i="10"/>
  <c r="N417" i="10"/>
  <c r="N415" i="10"/>
  <c r="N413" i="10"/>
  <c r="N411" i="10"/>
  <c r="N409" i="10"/>
  <c r="N407" i="10"/>
  <c r="N405" i="10"/>
  <c r="N403" i="10"/>
  <c r="N401" i="10"/>
  <c r="N399" i="10"/>
  <c r="N397" i="10"/>
  <c r="N395" i="10"/>
  <c r="N393" i="10"/>
  <c r="N391" i="10"/>
  <c r="N389" i="10"/>
  <c r="N387" i="10"/>
  <c r="N385" i="10"/>
  <c r="N383" i="10"/>
  <c r="N382" i="10"/>
  <c r="S382" i="10" s="1"/>
  <c r="N380" i="10"/>
  <c r="N378" i="10"/>
  <c r="N376" i="10"/>
  <c r="N374" i="10"/>
  <c r="N372" i="10"/>
  <c r="N369" i="10"/>
  <c r="N367" i="10"/>
  <c r="N365" i="10"/>
  <c r="N363" i="10"/>
  <c r="N361" i="10"/>
  <c r="N359" i="10"/>
  <c r="N357" i="10"/>
  <c r="N355" i="10"/>
  <c r="N353" i="10"/>
  <c r="N351" i="10"/>
  <c r="N349" i="10"/>
  <c r="N347" i="10"/>
  <c r="N345" i="10"/>
  <c r="N342" i="10"/>
  <c r="S342" i="10" s="1"/>
  <c r="N340" i="10"/>
  <c r="S340" i="10" s="1"/>
  <c r="N338" i="10"/>
  <c r="S338" i="10" s="1"/>
  <c r="N337" i="10"/>
  <c r="S337" i="10" s="1"/>
  <c r="N336" i="10"/>
  <c r="S336" i="10" s="1"/>
  <c r="N334" i="10"/>
  <c r="N332" i="10"/>
  <c r="S332" i="10" s="1"/>
  <c r="N331" i="10"/>
  <c r="N330" i="10"/>
  <c r="S330" i="10" s="1"/>
  <c r="N323" i="10"/>
  <c r="S323" i="10" s="1"/>
  <c r="N322" i="10"/>
  <c r="S322" i="10" s="1"/>
  <c r="N321" i="10"/>
  <c r="S321" i="10" s="1"/>
  <c r="N320" i="10"/>
  <c r="N318" i="10"/>
  <c r="S318" i="10" s="1"/>
  <c r="N314" i="10"/>
  <c r="S314" i="10" s="1"/>
  <c r="N313" i="10"/>
  <c r="N312" i="10"/>
  <c r="S312" i="10" s="1"/>
  <c r="N310" i="10"/>
  <c r="S310" i="10" s="1"/>
  <c r="N309" i="10"/>
  <c r="N308" i="10"/>
  <c r="S308" i="10" s="1"/>
  <c r="N305" i="10"/>
  <c r="S305" i="10" s="1"/>
  <c r="N304" i="10"/>
  <c r="S304" i="10" s="1"/>
  <c r="N303" i="10"/>
  <c r="N301" i="10"/>
  <c r="S301" i="10" s="1"/>
  <c r="N300" i="10"/>
  <c r="S300" i="10" s="1"/>
  <c r="N299" i="10"/>
  <c r="S299" i="10" s="1"/>
  <c r="N298" i="10"/>
  <c r="S298" i="10" s="1"/>
  <c r="N297" i="10"/>
  <c r="S297" i="10" s="1"/>
  <c r="N296" i="10"/>
  <c r="S296" i="10" s="1"/>
  <c r="N295" i="10"/>
  <c r="S295" i="10" s="1"/>
  <c r="N294" i="10"/>
  <c r="S294" i="10" s="1"/>
  <c r="N292" i="10"/>
  <c r="S292" i="10" s="1"/>
  <c r="N291" i="10"/>
  <c r="N289" i="10"/>
  <c r="S289" i="10" s="1"/>
  <c r="N288" i="10"/>
  <c r="S288" i="10" s="1"/>
  <c r="N287" i="10"/>
  <c r="S287" i="10" s="1"/>
  <c r="N286" i="10"/>
  <c r="S286" i="10" s="1"/>
  <c r="N285" i="10"/>
  <c r="N283" i="10"/>
  <c r="S283" i="10" s="1"/>
  <c r="N282" i="10"/>
  <c r="S282" i="10" s="1"/>
  <c r="N281" i="10"/>
  <c r="S281" i="10" s="1"/>
  <c r="N280" i="10"/>
  <c r="S280" i="10" s="1"/>
  <c r="N279" i="10"/>
  <c r="S279" i="10" s="1"/>
  <c r="N277" i="10"/>
  <c r="S277" i="10" s="1"/>
  <c r="N276" i="10"/>
  <c r="S276" i="10" s="1"/>
  <c r="N275" i="10"/>
  <c r="S275" i="10" s="1"/>
  <c r="N274" i="10"/>
  <c r="S274" i="10" s="1"/>
  <c r="N273" i="10"/>
  <c r="S273" i="10" s="1"/>
  <c r="N270" i="10"/>
  <c r="S270" i="10" s="1"/>
  <c r="N269" i="10"/>
  <c r="S269" i="10" s="1"/>
  <c r="N268" i="10"/>
  <c r="S268" i="10" s="1"/>
  <c r="N267" i="10"/>
  <c r="S267" i="10" s="1"/>
  <c r="N266" i="10"/>
  <c r="S266" i="10" s="1"/>
  <c r="N263" i="10"/>
  <c r="S263" i="10" s="1"/>
  <c r="N262" i="10"/>
  <c r="S262" i="10" s="1"/>
  <c r="N261" i="10"/>
  <c r="N259" i="10"/>
  <c r="S259" i="10" s="1"/>
  <c r="N258" i="10"/>
  <c r="S258" i="10" s="1"/>
  <c r="N257" i="10"/>
  <c r="S257" i="10" s="1"/>
  <c r="N256" i="10"/>
  <c r="S256" i="10" s="1"/>
  <c r="N255" i="10"/>
  <c r="S255" i="10" s="1"/>
  <c r="N254" i="10"/>
  <c r="S254" i="10" s="1"/>
  <c r="N253" i="10"/>
  <c r="S253" i="10" s="1"/>
  <c r="N251" i="10"/>
  <c r="S251" i="10" s="1"/>
  <c r="N250" i="10"/>
  <c r="S250" i="10" s="1"/>
  <c r="N249" i="10"/>
  <c r="S249" i="10" s="1"/>
  <c r="N248" i="10"/>
  <c r="S248" i="10" s="1"/>
  <c r="N247" i="10"/>
  <c r="N245" i="10"/>
  <c r="N243" i="10"/>
  <c r="S243" i="10" s="1"/>
  <c r="N242" i="10"/>
  <c r="S242" i="10" s="1"/>
  <c r="N241" i="10"/>
  <c r="S241" i="10" s="1"/>
  <c r="N240" i="10"/>
  <c r="S240" i="10" s="1"/>
  <c r="N239" i="10"/>
  <c r="N238" i="10"/>
  <c r="S238" i="10" s="1"/>
  <c r="N236" i="10"/>
  <c r="S236" i="10" s="1"/>
  <c r="N235" i="10"/>
  <c r="S235" i="10" s="1"/>
  <c r="N234" i="10"/>
  <c r="S234" i="10" s="1"/>
  <c r="N233" i="10"/>
  <c r="N231" i="10"/>
  <c r="S231" i="10" s="1"/>
  <c r="N230" i="10"/>
  <c r="S230" i="10" s="1"/>
  <c r="N229" i="10"/>
  <c r="S229" i="10" s="1"/>
  <c r="N228" i="10"/>
  <c r="S228" i="10" s="1"/>
  <c r="N227" i="10"/>
  <c r="S227" i="10" s="1"/>
  <c r="N226" i="10"/>
  <c r="S226" i="10" s="1"/>
  <c r="N225" i="10"/>
  <c r="S225" i="10" s="1"/>
  <c r="N224" i="10"/>
  <c r="S224" i="10" s="1"/>
  <c r="N222" i="10"/>
  <c r="S222" i="10" s="1"/>
  <c r="N221" i="10"/>
  <c r="S221" i="10" s="1"/>
  <c r="N220" i="10"/>
  <c r="S220" i="10" s="1"/>
  <c r="N219" i="10"/>
  <c r="N218" i="10"/>
  <c r="S218" i="10" s="1"/>
  <c r="N215" i="10"/>
  <c r="N213" i="10"/>
  <c r="S213" i="10" s="1"/>
  <c r="N212" i="10"/>
  <c r="S212" i="10" s="1"/>
  <c r="N211" i="10"/>
  <c r="N210" i="10"/>
  <c r="S210" i="10" s="1"/>
  <c r="N208" i="10"/>
  <c r="S208" i="10" s="1"/>
  <c r="N207" i="10"/>
  <c r="S207" i="10" s="1"/>
  <c r="N206" i="10"/>
  <c r="S206" i="10" s="1"/>
  <c r="N205" i="10"/>
  <c r="S205" i="10" s="1"/>
  <c r="N204" i="10"/>
  <c r="S204" i="10" s="1"/>
  <c r="N203" i="10"/>
  <c r="S203" i="10" s="1"/>
  <c r="N202" i="10"/>
  <c r="S202" i="10" s="1"/>
  <c r="N201" i="10"/>
  <c r="S201" i="10" s="1"/>
  <c r="N200" i="10"/>
  <c r="S200" i="10" s="1"/>
  <c r="N199" i="10"/>
  <c r="S199" i="10" s="1"/>
  <c r="N198" i="10"/>
  <c r="S198" i="10" s="1"/>
  <c r="N197" i="10"/>
  <c r="S197" i="10" s="1"/>
  <c r="N196" i="10"/>
  <c r="S196" i="10" s="1"/>
  <c r="N195" i="10"/>
  <c r="S195" i="10" s="1"/>
  <c r="N194" i="10"/>
  <c r="S194" i="10" s="1"/>
  <c r="N193" i="10"/>
  <c r="S193" i="10" s="1"/>
  <c r="N192" i="10"/>
  <c r="S192" i="10" s="1"/>
  <c r="N187" i="10"/>
  <c r="N184" i="10"/>
  <c r="S184" i="10" s="1"/>
  <c r="N183" i="10"/>
  <c r="S183" i="10" s="1"/>
  <c r="N182" i="10"/>
  <c r="S182" i="10" s="1"/>
  <c r="N181" i="10"/>
  <c r="S181" i="10" s="1"/>
  <c r="N180" i="10"/>
  <c r="S180" i="10" s="1"/>
  <c r="N179" i="10"/>
  <c r="S179" i="10" s="1"/>
  <c r="N178" i="10"/>
  <c r="S178" i="10" s="1"/>
  <c r="N177" i="10"/>
  <c r="S177" i="10" s="1"/>
  <c r="N176" i="10"/>
  <c r="S176" i="10" s="1"/>
  <c r="N175" i="10"/>
  <c r="S175" i="10" s="1"/>
  <c r="N174" i="10"/>
  <c r="S174" i="10" s="1"/>
  <c r="N173" i="10"/>
  <c r="S173" i="10" s="1"/>
  <c r="N172" i="10"/>
  <c r="S172" i="10" s="1"/>
  <c r="N171" i="10"/>
  <c r="S171" i="10" s="1"/>
  <c r="N170" i="10"/>
  <c r="S170" i="10" s="1"/>
  <c r="N169" i="10"/>
  <c r="S169" i="10" s="1"/>
  <c r="N168" i="10"/>
  <c r="S168" i="10" s="1"/>
  <c r="N167" i="10"/>
  <c r="S167" i="10" s="1"/>
  <c r="N166" i="10"/>
  <c r="S166" i="10" s="1"/>
  <c r="N165" i="10"/>
  <c r="S165" i="10" s="1"/>
  <c r="N164" i="10"/>
  <c r="S164" i="10" s="1"/>
  <c r="N163" i="10"/>
  <c r="S163" i="10" s="1"/>
  <c r="N162" i="10"/>
  <c r="S162" i="10" s="1"/>
  <c r="N161" i="10"/>
  <c r="S161" i="10" s="1"/>
  <c r="N160" i="10"/>
  <c r="S160" i="10" s="1"/>
  <c r="N159" i="10"/>
  <c r="S159" i="10" s="1"/>
  <c r="N158" i="10"/>
  <c r="S158" i="10" s="1"/>
  <c r="N157" i="10"/>
  <c r="S157" i="10" s="1"/>
  <c r="N156" i="10"/>
  <c r="S156" i="10" s="1"/>
  <c r="N155" i="10"/>
  <c r="S155" i="10" s="1"/>
  <c r="N154" i="10"/>
  <c r="S154" i="10" s="1"/>
  <c r="N153" i="10"/>
  <c r="S153" i="10" s="1"/>
  <c r="N152" i="10"/>
  <c r="S152" i="10" s="1"/>
  <c r="N151" i="10"/>
  <c r="S151" i="10" s="1"/>
  <c r="N150" i="10"/>
  <c r="S150" i="10" s="1"/>
  <c r="N149" i="10"/>
  <c r="S149" i="10" s="1"/>
  <c r="N148" i="10"/>
  <c r="N146" i="10"/>
  <c r="S146" i="10" s="1"/>
  <c r="N145" i="10"/>
  <c r="S145" i="10" s="1"/>
  <c r="N144" i="10"/>
  <c r="S144" i="10" s="1"/>
  <c r="N143" i="10"/>
  <c r="S143" i="10" s="1"/>
  <c r="N142" i="10"/>
  <c r="S142" i="10" s="1"/>
  <c r="N141" i="10"/>
  <c r="S141" i="10" s="1"/>
  <c r="N140" i="10"/>
  <c r="S140" i="10" s="1"/>
  <c r="N139" i="10"/>
  <c r="S139" i="10" s="1"/>
  <c r="N138" i="10"/>
  <c r="S138" i="10" s="1"/>
  <c r="N136" i="10"/>
  <c r="S136" i="10" s="1"/>
  <c r="N135" i="10"/>
  <c r="S135" i="10" s="1"/>
  <c r="N134" i="10"/>
  <c r="S134" i="10" s="1"/>
  <c r="N133" i="10"/>
  <c r="S133" i="10" s="1"/>
  <c r="N132" i="10"/>
  <c r="S132" i="10" s="1"/>
  <c r="N131" i="10"/>
  <c r="S131" i="10" s="1"/>
  <c r="N130" i="10"/>
  <c r="N128" i="10"/>
  <c r="S128" i="10" s="1"/>
  <c r="N127" i="10"/>
  <c r="S127" i="10" s="1"/>
  <c r="N126" i="10"/>
  <c r="N124" i="10"/>
  <c r="S124" i="10" s="1"/>
  <c r="N123" i="10"/>
  <c r="S123" i="10" s="1"/>
  <c r="N122" i="10"/>
  <c r="S122" i="10" s="1"/>
  <c r="N121" i="10"/>
  <c r="S121" i="10" s="1"/>
  <c r="N120" i="10"/>
  <c r="S120" i="10" s="1"/>
  <c r="N119" i="10"/>
  <c r="S119" i="10" s="1"/>
  <c r="N118" i="10"/>
  <c r="S118" i="10" s="1"/>
  <c r="N117" i="10"/>
  <c r="S117" i="10" s="1"/>
  <c r="N116" i="10"/>
  <c r="S116" i="10" s="1"/>
  <c r="N115" i="10"/>
  <c r="S115" i="10" s="1"/>
  <c r="N114" i="10"/>
  <c r="S114" i="10" s="1"/>
  <c r="N113" i="10"/>
  <c r="S113" i="10" s="1"/>
  <c r="N112" i="10"/>
  <c r="S112" i="10" s="1"/>
  <c r="N111" i="10"/>
  <c r="S111" i="10" s="1"/>
  <c r="N108" i="10"/>
  <c r="S108" i="10" s="1"/>
  <c r="N107" i="10"/>
  <c r="S107" i="10" s="1"/>
  <c r="N106" i="10"/>
  <c r="S106" i="10" s="1"/>
  <c r="N105" i="10"/>
  <c r="S105" i="10" s="1"/>
  <c r="N104" i="10"/>
  <c r="N101" i="10"/>
  <c r="S101" i="10" s="1"/>
  <c r="N100" i="10"/>
  <c r="S100" i="10" s="1"/>
  <c r="N99" i="10"/>
  <c r="S99" i="10" s="1"/>
  <c r="N98" i="10"/>
  <c r="N97" i="10"/>
  <c r="S97" i="10" s="1"/>
  <c r="N95" i="10"/>
  <c r="S95" i="10" s="1"/>
  <c r="N94" i="10"/>
  <c r="S94" i="10" s="1"/>
  <c r="N93" i="10"/>
  <c r="S93" i="10" s="1"/>
  <c r="N92" i="10"/>
  <c r="S92" i="10" s="1"/>
  <c r="N91" i="10"/>
  <c r="N89" i="10"/>
  <c r="S89" i="10" s="1"/>
  <c r="N88" i="10"/>
  <c r="S88" i="10" s="1"/>
  <c r="N87" i="10"/>
  <c r="N86" i="10"/>
  <c r="S86" i="10" s="1"/>
  <c r="N85" i="10"/>
  <c r="S85" i="10" s="1"/>
  <c r="N83" i="10"/>
  <c r="S83" i="10" s="1"/>
  <c r="N82" i="10"/>
  <c r="S82" i="10" s="1"/>
  <c r="N81" i="10"/>
  <c r="S81" i="10" s="1"/>
  <c r="N80" i="10"/>
  <c r="N78" i="10"/>
  <c r="S78" i="10" s="1"/>
  <c r="N77" i="10"/>
  <c r="N75" i="10"/>
  <c r="S75" i="10" s="1"/>
  <c r="N74" i="10"/>
  <c r="S74" i="10" s="1"/>
  <c r="N73" i="10"/>
  <c r="S73" i="10" s="1"/>
  <c r="N72" i="10"/>
  <c r="S72" i="10" s="1"/>
  <c r="N70" i="10"/>
  <c r="S70" i="10" s="1"/>
  <c r="N69" i="10"/>
  <c r="S69" i="10" s="1"/>
  <c r="N68" i="10"/>
  <c r="S68" i="10" s="1"/>
  <c r="N67" i="10"/>
  <c r="S67" i="10" s="1"/>
  <c r="N66" i="10"/>
  <c r="S66" i="10" s="1"/>
  <c r="N63" i="10"/>
  <c r="S63" i="10" s="1"/>
  <c r="N62" i="10"/>
  <c r="S62" i="10" s="1"/>
  <c r="N61" i="10"/>
  <c r="S61" i="10" s="1"/>
  <c r="N60" i="10"/>
  <c r="S60" i="10" s="1"/>
  <c r="N59" i="10"/>
  <c r="S59" i="10" s="1"/>
  <c r="N58" i="10"/>
  <c r="S58" i="10" s="1"/>
  <c r="N57" i="10"/>
  <c r="S57" i="10" s="1"/>
  <c r="N56" i="10"/>
  <c r="S56" i="10" s="1"/>
  <c r="N55" i="10"/>
  <c r="S55" i="10" s="1"/>
  <c r="N54" i="10"/>
  <c r="S54" i="10" s="1"/>
  <c r="N52" i="10"/>
  <c r="S52" i="10" s="1"/>
  <c r="N51" i="10"/>
  <c r="S51" i="10" s="1"/>
  <c r="N50" i="10"/>
  <c r="S50" i="10" s="1"/>
  <c r="N49" i="10"/>
  <c r="S49" i="10" s="1"/>
  <c r="N48" i="10"/>
  <c r="N45" i="10"/>
  <c r="S45" i="10" s="1"/>
  <c r="N44" i="10"/>
  <c r="S44" i="10" s="1"/>
  <c r="N43" i="10"/>
  <c r="S43" i="10" s="1"/>
  <c r="N42" i="10"/>
  <c r="S42" i="10" s="1"/>
  <c r="N41" i="10"/>
  <c r="N39" i="10"/>
  <c r="S39" i="10" s="1"/>
  <c r="N38" i="10"/>
  <c r="S38" i="10" s="1"/>
  <c r="N36" i="10"/>
  <c r="S36" i="10" s="1"/>
  <c r="N35" i="10"/>
  <c r="S35" i="10" s="1"/>
  <c r="N34" i="10"/>
  <c r="S34" i="10" s="1"/>
  <c r="N33" i="10"/>
  <c r="S33" i="10" s="1"/>
  <c r="N32" i="10"/>
  <c r="S32" i="10" s="1"/>
  <c r="N31" i="10"/>
  <c r="N29" i="10"/>
  <c r="S29" i="10" s="1"/>
  <c r="N28" i="10"/>
  <c r="S28" i="10" s="1"/>
  <c r="N27" i="10"/>
  <c r="S27" i="10" s="1"/>
  <c r="N26" i="10"/>
  <c r="S26" i="10" s="1"/>
  <c r="N25" i="10"/>
  <c r="S25" i="10" s="1"/>
  <c r="N24" i="10"/>
  <c r="S24" i="10" s="1"/>
  <c r="N23" i="10"/>
  <c r="S23" i="10" s="1"/>
  <c r="N22" i="10"/>
  <c r="S22" i="10" s="1"/>
  <c r="N21" i="10"/>
  <c r="S21" i="10" s="1"/>
  <c r="N20" i="10"/>
  <c r="S20" i="10" s="1"/>
  <c r="N19" i="10"/>
  <c r="S19" i="10" s="1"/>
  <c r="N18" i="10"/>
  <c r="S18" i="10" s="1"/>
  <c r="N17" i="10"/>
  <c r="S17" i="10" s="1"/>
  <c r="N16" i="10"/>
  <c r="S16" i="10" s="1"/>
  <c r="N15" i="10"/>
  <c r="S15" i="10" s="1"/>
  <c r="N14" i="10"/>
  <c r="S14" i="10" s="1"/>
  <c r="N13" i="10"/>
  <c r="S13" i="10" s="1"/>
  <c r="N12" i="10"/>
  <c r="S12" i="10" s="1"/>
  <c r="J1287" i="10"/>
  <c r="J1286" i="10"/>
  <c r="J1285" i="10"/>
  <c r="J1284" i="10" s="1"/>
  <c r="J1283" i="10"/>
  <c r="J1282" i="10"/>
  <c r="J1281" i="10"/>
  <c r="J1280" i="10"/>
  <c r="J1279" i="10"/>
  <c r="J1278" i="10"/>
  <c r="J1277" i="10"/>
  <c r="J1276" i="10"/>
  <c r="J1274" i="10"/>
  <c r="J1273" i="10"/>
  <c r="J1272" i="10"/>
  <c r="J1269" i="10"/>
  <c r="J1268" i="10"/>
  <c r="J1267" i="10"/>
  <c r="J1266" i="10"/>
  <c r="J1265" i="10"/>
  <c r="J1264" i="10"/>
  <c r="J1263" i="10"/>
  <c r="J1262" i="10"/>
  <c r="J1260" i="10"/>
  <c r="J1259" i="10" s="1"/>
  <c r="J1258" i="10"/>
  <c r="J1257" i="10"/>
  <c r="J1256" i="10"/>
  <c r="J1255" i="10"/>
  <c r="J1253" i="10"/>
  <c r="J1252" i="10"/>
  <c r="J1251" i="10"/>
  <c r="J1250" i="10"/>
  <c r="J1249" i="10"/>
  <c r="J1248" i="10"/>
  <c r="J1247" i="10"/>
  <c r="J1246" i="10"/>
  <c r="J1245" i="10"/>
  <c r="J1244" i="10"/>
  <c r="J1243" i="10"/>
  <c r="J1242" i="10"/>
  <c r="J1240" i="10"/>
  <c r="J1239" i="10"/>
  <c r="J1238" i="10"/>
  <c r="J1237" i="10"/>
  <c r="J1236" i="10"/>
  <c r="J1235" i="10"/>
  <c r="J1234" i="10"/>
  <c r="J1233" i="10"/>
  <c r="J1232" i="10"/>
  <c r="J1231" i="10"/>
  <c r="J1230" i="10"/>
  <c r="J1229" i="10"/>
  <c r="J1228" i="10"/>
  <c r="J1227" i="10"/>
  <c r="J1226" i="10"/>
  <c r="J1225" i="10"/>
  <c r="J1224" i="10"/>
  <c r="J1223" i="10"/>
  <c r="J1222" i="10"/>
  <c r="J1221" i="10"/>
  <c r="J1219" i="10"/>
  <c r="J1218" i="10"/>
  <c r="J1217" i="10"/>
  <c r="J1216" i="10" s="1"/>
  <c r="J1215" i="10"/>
  <c r="J1214" i="10"/>
  <c r="J1213" i="10"/>
  <c r="J1212" i="10"/>
  <c r="J1211" i="10"/>
  <c r="J1209" i="10"/>
  <c r="J1208" i="10" s="1"/>
  <c r="J1207" i="10"/>
  <c r="J1206" i="10"/>
  <c r="J1205" i="10" s="1"/>
  <c r="J1203" i="10"/>
  <c r="J1202" i="10"/>
  <c r="J1201" i="10"/>
  <c r="J1200" i="10"/>
  <c r="J1199" i="10" s="1"/>
  <c r="J1198" i="10"/>
  <c r="J1197" i="10"/>
  <c r="J1196" i="10"/>
  <c r="J1195" i="10"/>
  <c r="J1194" i="10"/>
  <c r="J1193" i="10"/>
  <c r="J1192" i="10"/>
  <c r="J1191" i="10"/>
  <c r="J1190" i="10"/>
  <c r="J1189" i="10"/>
  <c r="J1188" i="10"/>
  <c r="J1187" i="10"/>
  <c r="J1186" i="10"/>
  <c r="J1185" i="10"/>
  <c r="J1184" i="10"/>
  <c r="J1183" i="10"/>
  <c r="J1180" i="10"/>
  <c r="J1179" i="10" s="1"/>
  <c r="J1178" i="10" s="1"/>
  <c r="J1177" i="10"/>
  <c r="J1176" i="10" s="1"/>
  <c r="J1175" i="10"/>
  <c r="J1174" i="10" s="1"/>
  <c r="J1173" i="10"/>
  <c r="J1172" i="10"/>
  <c r="J1170" i="10"/>
  <c r="J1169" i="10"/>
  <c r="J1168" i="10"/>
  <c r="J1167" i="10"/>
  <c r="J1165" i="10"/>
  <c r="J1164" i="10" s="1"/>
  <c r="J1163" i="10"/>
  <c r="J1162" i="10" s="1"/>
  <c r="J1161" i="10"/>
  <c r="J1160" i="10" s="1"/>
  <c r="J1159" i="10"/>
  <c r="J1158" i="10" s="1"/>
  <c r="J1157" i="10"/>
  <c r="J1156" i="10" s="1"/>
  <c r="J1154" i="10"/>
  <c r="J1153" i="10" s="1"/>
  <c r="J1152" i="10"/>
  <c r="J1151" i="10" s="1"/>
  <c r="J1150" i="10"/>
  <c r="J1149" i="10" s="1"/>
  <c r="J1148" i="10"/>
  <c r="J1147" i="10" s="1"/>
  <c r="J1146" i="10"/>
  <c r="J1145" i="10" s="1"/>
  <c r="J1144" i="10"/>
  <c r="J1143" i="10" s="1"/>
  <c r="J1142" i="10"/>
  <c r="J1141" i="10" s="1"/>
  <c r="J1140" i="10"/>
  <c r="J1139" i="10"/>
  <c r="J1138" i="10"/>
  <c r="J1137" i="10" s="1"/>
  <c r="J1136" i="10"/>
  <c r="J1135" i="10" s="1"/>
  <c r="J1134" i="10"/>
  <c r="J1133" i="10" s="1"/>
  <c r="J1132" i="10"/>
  <c r="J1131" i="10" s="1"/>
  <c r="J1130" i="10"/>
  <c r="J1129" i="10" s="1"/>
  <c r="J1128" i="10"/>
  <c r="J1127" i="10" s="1"/>
  <c r="J1126" i="10"/>
  <c r="J1125" i="10" s="1"/>
  <c r="J1124" i="10"/>
  <c r="J1123" i="10" s="1"/>
  <c r="J1122" i="10"/>
  <c r="J1121" i="10"/>
  <c r="J1119" i="10"/>
  <c r="J1118" i="10" s="1"/>
  <c r="J1117" i="10"/>
  <c r="J1116" i="10" s="1"/>
  <c r="J1115" i="10"/>
  <c r="J1114" i="10"/>
  <c r="J1113" i="10"/>
  <c r="J1111" i="10"/>
  <c r="J1110" i="10" s="1"/>
  <c r="J1109" i="10"/>
  <c r="J1108" i="10" s="1"/>
  <c r="J1107" i="10"/>
  <c r="J1106" i="10" s="1"/>
  <c r="J1105" i="10"/>
  <c r="J1104" i="10" s="1"/>
  <c r="J1103" i="10"/>
  <c r="J1102" i="10" s="1"/>
  <c r="J1101" i="10"/>
  <c r="J1100" i="10" s="1"/>
  <c r="J1099" i="10"/>
  <c r="J1098" i="10" s="1"/>
  <c r="J1097" i="10"/>
  <c r="J1096" i="10" s="1"/>
  <c r="J1095" i="10"/>
  <c r="J1094" i="10" s="1"/>
  <c r="J1093" i="10"/>
  <c r="J1092" i="10" s="1"/>
  <c r="J1091" i="10"/>
  <c r="J1090" i="10" s="1"/>
  <c r="J1089" i="10"/>
  <c r="J1088" i="10" s="1"/>
  <c r="J1087" i="10"/>
  <c r="J1086" i="10" s="1"/>
  <c r="J1085" i="10"/>
  <c r="J1084" i="10" s="1"/>
  <c r="J1083" i="10"/>
  <c r="J1082" i="10" s="1"/>
  <c r="J1081" i="10"/>
  <c r="J1080" i="10" s="1"/>
  <c r="J1079" i="10"/>
  <c r="J1078" i="10" s="1"/>
  <c r="J1077" i="10"/>
  <c r="J1076" i="10" s="1"/>
  <c r="J1075" i="10"/>
  <c r="J1074" i="10" s="1"/>
  <c r="J1073" i="10"/>
  <c r="J1072" i="10" s="1"/>
  <c r="J1071" i="10"/>
  <c r="J1070" i="10" s="1"/>
  <c r="J1069" i="10"/>
  <c r="J1068" i="10" s="1"/>
  <c r="J1067" i="10"/>
  <c r="J1066" i="10" s="1"/>
  <c r="J1065" i="10"/>
  <c r="J1064" i="10" s="1"/>
  <c r="J1063" i="10"/>
  <c r="J1062" i="10" s="1"/>
  <c r="J1061" i="10"/>
  <c r="J1060" i="10" s="1"/>
  <c r="J1059" i="10"/>
  <c r="J1058" i="10" s="1"/>
  <c r="J1057" i="10"/>
  <c r="J1056" i="10" s="1"/>
  <c r="J1055" i="10"/>
  <c r="J1054" i="10" s="1"/>
  <c r="J1053" i="10"/>
  <c r="J1052" i="10" s="1"/>
  <c r="J1051" i="10"/>
  <c r="J1050" i="10" s="1"/>
  <c r="J1049" i="10"/>
  <c r="J1048" i="10" s="1"/>
  <c r="J1047" i="10"/>
  <c r="J1046" i="10" s="1"/>
  <c r="J1045" i="10"/>
  <c r="J1044" i="10" s="1"/>
  <c r="J1043" i="10"/>
  <c r="J1042" i="10" s="1"/>
  <c r="J1041" i="10"/>
  <c r="J1040" i="10" s="1"/>
  <c r="J1039" i="10"/>
  <c r="J1038" i="10" s="1"/>
  <c r="J1037" i="10"/>
  <c r="J1036" i="10" s="1"/>
  <c r="J1035" i="10"/>
  <c r="J1034" i="10" s="1"/>
  <c r="J1033" i="10"/>
  <c r="J1032" i="10" s="1"/>
  <c r="J1031" i="10"/>
  <c r="J1030" i="10" s="1"/>
  <c r="J1029" i="10"/>
  <c r="J1028" i="10" s="1"/>
  <c r="J1027" i="10"/>
  <c r="J1026" i="10"/>
  <c r="J1025" i="10" s="1"/>
  <c r="J1024" i="10"/>
  <c r="J1023" i="10" s="1"/>
  <c r="J1022" i="10"/>
  <c r="J1021" i="10"/>
  <c r="J1020" i="10"/>
  <c r="J1019" i="10"/>
  <c r="J1018" i="10" s="1"/>
  <c r="J1017" i="10"/>
  <c r="J1016" i="10" s="1"/>
  <c r="J1015" i="10"/>
  <c r="J1014" i="10" s="1"/>
  <c r="J1013" i="10"/>
  <c r="J1012" i="10" s="1"/>
  <c r="J1011" i="10"/>
  <c r="J1010" i="10" s="1"/>
  <c r="J1009" i="10"/>
  <c r="J1008" i="10"/>
  <c r="J1007" i="10"/>
  <c r="J1006" i="10"/>
  <c r="J1005" i="10"/>
  <c r="J1004" i="10"/>
  <c r="J1002" i="10"/>
  <c r="J1001" i="10" s="1"/>
  <c r="J1000" i="10"/>
  <c r="J999" i="10" s="1"/>
  <c r="J997" i="10"/>
  <c r="J996" i="10" s="1"/>
  <c r="J995" i="10"/>
  <c r="J994" i="10" s="1"/>
  <c r="J993" i="10" s="1"/>
  <c r="J992" i="10"/>
  <c r="J991" i="10"/>
  <c r="J989" i="10"/>
  <c r="J988" i="10" s="1"/>
  <c r="J986" i="10"/>
  <c r="J985" i="10" s="1"/>
  <c r="J984" i="10"/>
  <c r="J983" i="10" s="1"/>
  <c r="J982" i="10"/>
  <c r="J981" i="10" s="1"/>
  <c r="J980" i="10"/>
  <c r="J979" i="10" s="1"/>
  <c r="J978" i="10"/>
  <c r="J977" i="10" s="1"/>
  <c r="J976" i="10"/>
  <c r="J975" i="10" s="1"/>
  <c r="J973" i="10"/>
  <c r="J972" i="10" s="1"/>
  <c r="J971" i="10"/>
  <c r="J970" i="10" s="1"/>
  <c r="J969" i="10"/>
  <c r="J968" i="10"/>
  <c r="J966" i="10"/>
  <c r="J965" i="10" s="1"/>
  <c r="J963" i="10"/>
  <c r="J962" i="10" s="1"/>
  <c r="J961" i="10"/>
  <c r="J960" i="10" s="1"/>
  <c r="J958" i="10"/>
  <c r="J957" i="10" s="1"/>
  <c r="J956" i="10"/>
  <c r="J955" i="10"/>
  <c r="J954" i="10" s="1"/>
  <c r="J953" i="10"/>
  <c r="J952" i="10"/>
  <c r="J951" i="10"/>
  <c r="J949" i="10"/>
  <c r="J948" i="10" s="1"/>
  <c r="J947" i="10"/>
  <c r="J946" i="10" s="1"/>
  <c r="J945" i="10"/>
  <c r="J944" i="10" s="1"/>
  <c r="J943" i="10"/>
  <c r="J942" i="10" s="1"/>
  <c r="J941" i="10"/>
  <c r="J940" i="10" s="1"/>
  <c r="J939" i="10"/>
  <c r="J938" i="10" s="1"/>
  <c r="J937" i="10"/>
  <c r="J936" i="10" s="1"/>
  <c r="J935" i="10"/>
  <c r="J934" i="10" s="1"/>
  <c r="J933" i="10"/>
  <c r="J932" i="10" s="1"/>
  <c r="J931" i="10"/>
  <c r="J930" i="10" s="1"/>
  <c r="J929" i="10"/>
  <c r="J928" i="10" s="1"/>
  <c r="J927" i="10"/>
  <c r="J926" i="10" s="1"/>
  <c r="J925" i="10"/>
  <c r="J924" i="10" s="1"/>
  <c r="J923" i="10"/>
  <c r="J922" i="10" s="1"/>
  <c r="J921" i="10"/>
  <c r="J920" i="10" s="1"/>
  <c r="J919" i="10"/>
  <c r="J918" i="10" s="1"/>
  <c r="J917" i="10"/>
  <c r="J916" i="10" s="1"/>
  <c r="J915" i="10"/>
  <c r="J914" i="10" s="1"/>
  <c r="J913" i="10"/>
  <c r="J912" i="10" s="1"/>
  <c r="J911" i="10"/>
  <c r="J910" i="10" s="1"/>
  <c r="J909" i="10"/>
  <c r="J908" i="10" s="1"/>
  <c r="J907" i="10"/>
  <c r="J906" i="10" s="1"/>
  <c r="J905" i="10"/>
  <c r="J904" i="10" s="1"/>
  <c r="J903" i="10"/>
  <c r="J902" i="10" s="1"/>
  <c r="J901" i="10"/>
  <c r="J900" i="10" s="1"/>
  <c r="J898" i="10"/>
  <c r="J897" i="10" s="1"/>
  <c r="J896" i="10"/>
  <c r="J895" i="10" s="1"/>
  <c r="J893" i="10"/>
  <c r="J892" i="10"/>
  <c r="J890" i="10"/>
  <c r="J889" i="10" s="1"/>
  <c r="J888" i="10"/>
  <c r="J887" i="10" s="1"/>
  <c r="J885" i="10"/>
  <c r="J884" i="10"/>
  <c r="J882" i="10" s="1"/>
  <c r="J883" i="10"/>
  <c r="J881" i="10"/>
  <c r="J880" i="10" s="1"/>
  <c r="J879" i="10"/>
  <c r="J878" i="10" s="1"/>
  <c r="J877" i="10"/>
  <c r="J876" i="10"/>
  <c r="J874" i="10"/>
  <c r="J873" i="10" s="1"/>
  <c r="J872" i="10"/>
  <c r="J871" i="10" s="1"/>
  <c r="J870" i="10"/>
  <c r="J869" i="10" s="1"/>
  <c r="J868" i="10"/>
  <c r="J867" i="10" s="1"/>
  <c r="J866" i="10"/>
  <c r="J865" i="10" s="1"/>
  <c r="J864" i="10"/>
  <c r="J863" i="10" s="1"/>
  <c r="J862" i="10"/>
  <c r="J861" i="10" s="1"/>
  <c r="J860" i="10"/>
  <c r="J859" i="10" s="1"/>
  <c r="J858" i="10"/>
  <c r="J857" i="10" s="1"/>
  <c r="J856" i="10"/>
  <c r="J855" i="10" s="1"/>
  <c r="J854" i="10"/>
  <c r="J853" i="10" s="1"/>
  <c r="J849" i="10"/>
  <c r="J848" i="10" s="1"/>
  <c r="J847" i="10" s="1"/>
  <c r="J846" i="10"/>
  <c r="J845" i="10" s="1"/>
  <c r="J844" i="10"/>
  <c r="J843" i="10" s="1"/>
  <c r="J842" i="10"/>
  <c r="J841" i="10" s="1"/>
  <c r="J840" i="10"/>
  <c r="J839" i="10" s="1"/>
  <c r="J837" i="10"/>
  <c r="J836" i="10"/>
  <c r="J835" i="10"/>
  <c r="J833" i="10"/>
  <c r="J832" i="10"/>
  <c r="J831" i="10"/>
  <c r="J830" i="10"/>
  <c r="J829" i="10"/>
  <c r="J828" i="10"/>
  <c r="J825" i="10"/>
  <c r="J824" i="10" s="1"/>
  <c r="J823" i="10"/>
  <c r="J822" i="10" s="1"/>
  <c r="J821" i="10"/>
  <c r="J820" i="10" s="1"/>
  <c r="J819" i="10"/>
  <c r="J818" i="10" s="1"/>
  <c r="J817" i="10"/>
  <c r="J816" i="10" s="1"/>
  <c r="J815" i="10"/>
  <c r="J814" i="10" s="1"/>
  <c r="J813" i="10"/>
  <c r="J812" i="10" s="1"/>
  <c r="J811" i="10"/>
  <c r="J810" i="10" s="1"/>
  <c r="J809" i="10"/>
  <c r="J808" i="10" s="1"/>
  <c r="J807" i="10"/>
  <c r="J806" i="10" s="1"/>
  <c r="J805" i="10"/>
  <c r="J803" i="10" s="1"/>
  <c r="J801" i="10"/>
  <c r="J800" i="10" s="1"/>
  <c r="J799" i="10"/>
  <c r="J798" i="10" s="1"/>
  <c r="J797" i="10"/>
  <c r="J796" i="10" s="1"/>
  <c r="J795" i="10"/>
  <c r="J794" i="10" s="1"/>
  <c r="J793" i="10"/>
  <c r="J792" i="10" s="1"/>
  <c r="J791" i="10"/>
  <c r="J790" i="10" s="1"/>
  <c r="J788" i="10"/>
  <c r="J787" i="10" s="1"/>
  <c r="J786" i="10"/>
  <c r="J785" i="10" s="1"/>
  <c r="J784" i="10"/>
  <c r="J783" i="10" s="1"/>
  <c r="J782" i="10"/>
  <c r="J781" i="10" s="1"/>
  <c r="J780" i="10"/>
  <c r="J779" i="10" s="1"/>
  <c r="J778" i="10"/>
  <c r="J777" i="10" s="1"/>
  <c r="J776" i="10"/>
  <c r="J775" i="10"/>
  <c r="J774" i="10" s="1"/>
  <c r="J773" i="10"/>
  <c r="J772" i="10" s="1"/>
  <c r="J771" i="10"/>
  <c r="J770" i="10"/>
  <c r="J769" i="10"/>
  <c r="J768" i="10"/>
  <c r="J767" i="10"/>
  <c r="J766" i="10"/>
  <c r="J765" i="10"/>
  <c r="J764" i="10"/>
  <c r="J762" i="10"/>
  <c r="J761" i="10"/>
  <c r="J760" i="10" s="1"/>
  <c r="J759" i="10"/>
  <c r="J758" i="10" s="1"/>
  <c r="J757" i="10"/>
  <c r="J756" i="10" s="1"/>
  <c r="J755" i="10"/>
  <c r="J754" i="10" s="1"/>
  <c r="J753" i="10"/>
  <c r="J752" i="10" s="1"/>
  <c r="J751" i="10"/>
  <c r="J750" i="10" s="1"/>
  <c r="J749" i="10"/>
  <c r="J748" i="10" s="1"/>
  <c r="J747" i="10"/>
  <c r="J746" i="10"/>
  <c r="J745" i="10" s="1"/>
  <c r="J744" i="10"/>
  <c r="J743" i="10" s="1"/>
  <c r="J742" i="10"/>
  <c r="J741" i="10" s="1"/>
  <c r="J740" i="10"/>
  <c r="J739" i="10"/>
  <c r="J738" i="10"/>
  <c r="J737" i="10"/>
  <c r="J735" i="10"/>
  <c r="J734" i="10" s="1"/>
  <c r="J733" i="10"/>
  <c r="J732" i="10" s="1"/>
  <c r="J731" i="10"/>
  <c r="J730" i="10"/>
  <c r="J729" i="10"/>
  <c r="J728" i="10"/>
  <c r="J727" i="10"/>
  <c r="J726" i="10"/>
  <c r="J724" i="10"/>
  <c r="J723" i="10"/>
  <c r="J721" i="10"/>
  <c r="J720" i="10"/>
  <c r="J718" i="10"/>
  <c r="J717" i="10" s="1"/>
  <c r="J716" i="10"/>
  <c r="J715" i="10" s="1"/>
  <c r="J714" i="10"/>
  <c r="J713" i="10" s="1"/>
  <c r="J712" i="10"/>
  <c r="J711" i="10" s="1"/>
  <c r="J709" i="10"/>
  <c r="J708" i="10" s="1"/>
  <c r="J707" i="10"/>
  <c r="J706" i="10" s="1"/>
  <c r="J705" i="10"/>
  <c r="J704" i="10" s="1"/>
  <c r="J703" i="10"/>
  <c r="J702" i="10"/>
  <c r="J701" i="10"/>
  <c r="J700" i="10"/>
  <c r="J698" i="10"/>
  <c r="J697" i="10"/>
  <c r="J695" i="10"/>
  <c r="J694" i="10" s="1"/>
  <c r="J693" i="10"/>
  <c r="J692" i="10" s="1"/>
  <c r="J691" i="10"/>
  <c r="J690" i="10" s="1"/>
  <c r="J689" i="10"/>
  <c r="J688" i="10" s="1"/>
  <c r="J687" i="10"/>
  <c r="J686" i="10" s="1"/>
  <c r="J683" i="10"/>
  <c r="J682" i="10" s="1"/>
  <c r="J681" i="10"/>
  <c r="J680" i="10" s="1"/>
  <c r="J679" i="10"/>
  <c r="J678" i="10" s="1"/>
  <c r="J677" i="10"/>
  <c r="J676" i="10" s="1"/>
  <c r="J675" i="10"/>
  <c r="J674" i="10"/>
  <c r="J673" i="10"/>
  <c r="J672" i="10" s="1"/>
  <c r="J670" i="10"/>
  <c r="J669" i="10" s="1"/>
  <c r="J668" i="10"/>
  <c r="J667" i="10" s="1"/>
  <c r="J666" i="10"/>
  <c r="J665" i="10"/>
  <c r="J663" i="10"/>
  <c r="J662" i="10" s="1"/>
  <c r="J661" i="10"/>
  <c r="J660" i="10" s="1"/>
  <c r="J659" i="10"/>
  <c r="J658" i="10" s="1"/>
  <c r="J657" i="10"/>
  <c r="J656" i="10" s="1"/>
  <c r="J655" i="10"/>
  <c r="J654" i="10" s="1"/>
  <c r="J653" i="10"/>
  <c r="J652" i="10" s="1"/>
  <c r="J651" i="10"/>
  <c r="J650" i="10" s="1"/>
  <c r="J649" i="10"/>
  <c r="J648" i="10" s="1"/>
  <c r="J647" i="10"/>
  <c r="J646" i="10" s="1"/>
  <c r="J645" i="10"/>
  <c r="J644" i="10" s="1"/>
  <c r="J643" i="10"/>
  <c r="J640" i="10"/>
  <c r="J639" i="10" s="1"/>
  <c r="J638" i="10"/>
  <c r="J637" i="10" s="1"/>
  <c r="J636" i="10"/>
  <c r="J635" i="10" s="1"/>
  <c r="J634" i="10"/>
  <c r="J633" i="10" s="1"/>
  <c r="J632" i="10"/>
  <c r="J631" i="10" s="1"/>
  <c r="J630" i="10"/>
  <c r="J629" i="10" s="1"/>
  <c r="J628" i="10"/>
  <c r="J627" i="10" s="1"/>
  <c r="J626" i="10"/>
  <c r="J625" i="10" s="1"/>
  <c r="J624" i="10"/>
  <c r="J623" i="10" s="1"/>
  <c r="J621" i="10"/>
  <c r="J620" i="10" s="1"/>
  <c r="J619" i="10"/>
  <c r="J618" i="10" s="1"/>
  <c r="J616" i="10"/>
  <c r="J615" i="10" s="1"/>
  <c r="J614" i="10"/>
  <c r="J613" i="10" s="1"/>
  <c r="J612" i="10"/>
  <c r="J611" i="10" s="1"/>
  <c r="J610" i="10"/>
  <c r="J609" i="10" s="1"/>
  <c r="J608" i="10"/>
  <c r="J607" i="10" s="1"/>
  <c r="J605" i="10"/>
  <c r="J604" i="10" s="1"/>
  <c r="J603" i="10"/>
  <c r="J602" i="10" s="1"/>
  <c r="J601" i="10"/>
  <c r="J600" i="10" s="1"/>
  <c r="J599" i="10"/>
  <c r="J598" i="10" s="1"/>
  <c r="J597" i="10"/>
  <c r="J596" i="10" s="1"/>
  <c r="J595" i="10"/>
  <c r="J594" i="10" s="1"/>
  <c r="J593" i="10"/>
  <c r="J592" i="10" s="1"/>
  <c r="J590" i="10"/>
  <c r="J589" i="10" s="1"/>
  <c r="J588" i="10"/>
  <c r="J587" i="10" s="1"/>
  <c r="J586" i="10"/>
  <c r="J585" i="10" s="1"/>
  <c r="J584" i="10"/>
  <c r="J583" i="10" s="1"/>
  <c r="J581" i="10"/>
  <c r="J580" i="10" s="1"/>
  <c r="J579" i="10"/>
  <c r="J578" i="10" s="1"/>
  <c r="J577" i="10"/>
  <c r="J576" i="10" s="1"/>
  <c r="J574" i="10"/>
  <c r="J573" i="10" s="1"/>
  <c r="J572" i="10"/>
  <c r="J571" i="10" s="1"/>
  <c r="J570" i="10"/>
  <c r="J569" i="10" s="1"/>
  <c r="J568" i="10"/>
  <c r="J567" i="10" s="1"/>
  <c r="J565" i="10"/>
  <c r="J564" i="10" s="1"/>
  <c r="J563" i="10"/>
  <c r="J562" i="10" s="1"/>
  <c r="J561" i="10"/>
  <c r="J560" i="10" s="1"/>
  <c r="J559" i="10"/>
  <c r="J558" i="10" s="1"/>
  <c r="J557" i="10"/>
  <c r="J556" i="10" s="1"/>
  <c r="J555" i="10"/>
  <c r="J554" i="10" s="1"/>
  <c r="J553" i="10"/>
  <c r="J552" i="10" s="1"/>
  <c r="J551" i="10"/>
  <c r="J550" i="10"/>
  <c r="J549" i="10"/>
  <c r="J548" i="10"/>
  <c r="J546" i="10"/>
  <c r="J545" i="10" s="1"/>
  <c r="J544" i="10"/>
  <c r="J543" i="10" s="1"/>
  <c r="J542" i="10"/>
  <c r="J541" i="10" s="1"/>
  <c r="J540" i="10"/>
  <c r="J539" i="10" s="1"/>
  <c r="J538" i="10"/>
  <c r="J537" i="10" s="1"/>
  <c r="J536" i="10"/>
  <c r="J535" i="10" s="1"/>
  <c r="J534" i="10"/>
  <c r="J533" i="10" s="1"/>
  <c r="J532" i="10"/>
  <c r="J531" i="10" s="1"/>
  <c r="J530" i="10"/>
  <c r="J529" i="10" s="1"/>
  <c r="J528" i="10"/>
  <c r="J527" i="10"/>
  <c r="J526" i="10"/>
  <c r="J524" i="10"/>
  <c r="J523" i="10"/>
  <c r="J522" i="10"/>
  <c r="J521" i="10"/>
  <c r="J520" i="10" s="1"/>
  <c r="J519" i="10"/>
  <c r="J518" i="10" s="1"/>
  <c r="J517" i="10"/>
  <c r="J516" i="10" s="1"/>
  <c r="J515" i="10"/>
  <c r="J514" i="10" s="1"/>
  <c r="J513" i="10"/>
  <c r="J512" i="10" s="1"/>
  <c r="J511" i="10"/>
  <c r="J510" i="10" s="1"/>
  <c r="J509" i="10"/>
  <c r="J508" i="10" s="1"/>
  <c r="J506" i="10"/>
  <c r="J505" i="10" s="1"/>
  <c r="J504" i="10"/>
  <c r="J503" i="10" s="1"/>
  <c r="J502" i="10"/>
  <c r="J501" i="10" s="1"/>
  <c r="J500" i="10"/>
  <c r="J499" i="10" s="1"/>
  <c r="J498" i="10"/>
  <c r="J497" i="10" s="1"/>
  <c r="J496" i="10"/>
  <c r="J495" i="10" s="1"/>
  <c r="J494" i="10"/>
  <c r="J492" i="10" s="1"/>
  <c r="J493" i="10"/>
  <c r="J491" i="10"/>
  <c r="J490" i="10" s="1"/>
  <c r="J488" i="10"/>
  <c r="J487" i="10"/>
  <c r="J484" i="10"/>
  <c r="J483" i="10" s="1"/>
  <c r="J482" i="10"/>
  <c r="J481" i="10" s="1"/>
  <c r="J480" i="10"/>
  <c r="J479" i="10" s="1"/>
  <c r="J478" i="10"/>
  <c r="J477" i="10" s="1"/>
  <c r="J476" i="10"/>
  <c r="J475" i="10" s="1"/>
  <c r="J474" i="10"/>
  <c r="J473" i="10" s="1"/>
  <c r="J472" i="10"/>
  <c r="J471" i="10" s="1"/>
  <c r="J470" i="10"/>
  <c r="J469" i="10" s="1"/>
  <c r="J468" i="10"/>
  <c r="J467" i="10" s="1"/>
  <c r="J466" i="10"/>
  <c r="J465" i="10" s="1"/>
  <c r="J464" i="10"/>
  <c r="J463" i="10" s="1"/>
  <c r="J462" i="10"/>
  <c r="J461" i="10"/>
  <c r="J459" i="10"/>
  <c r="J458" i="10" s="1"/>
  <c r="J457" i="10"/>
  <c r="J456" i="10" s="1"/>
  <c r="J455" i="10"/>
  <c r="J454" i="10" s="1"/>
  <c r="J453" i="10"/>
  <c r="J452" i="10" s="1"/>
  <c r="J451" i="10"/>
  <c r="J450" i="10" s="1"/>
  <c r="J449" i="10"/>
  <c r="J448" i="10" s="1"/>
  <c r="J447" i="10"/>
  <c r="J446" i="10" s="1"/>
  <c r="J445" i="10"/>
  <c r="J444" i="10" s="1"/>
  <c r="J443" i="10"/>
  <c r="J442" i="10" s="1"/>
  <c r="J441" i="10"/>
  <c r="J440" i="10" s="1"/>
  <c r="J439" i="10"/>
  <c r="J438" i="10" s="1"/>
  <c r="J436" i="10"/>
  <c r="J435" i="10" s="1"/>
  <c r="J434" i="10"/>
  <c r="J432" i="10" s="1"/>
  <c r="J431" i="10"/>
  <c r="J430" i="10" s="1"/>
  <c r="J429" i="10"/>
  <c r="J428" i="10"/>
  <c r="J427" i="10" s="1"/>
  <c r="J426" i="10"/>
  <c r="J425" i="10" s="1"/>
  <c r="J423" i="10"/>
  <c r="J422" i="10" s="1"/>
  <c r="J421" i="10"/>
  <c r="J420" i="10" s="1"/>
  <c r="J419" i="10"/>
  <c r="J418" i="10" s="1"/>
  <c r="J417" i="10"/>
  <c r="J416" i="10" s="1"/>
  <c r="J415" i="10"/>
  <c r="J414" i="10" s="1"/>
  <c r="J413" i="10"/>
  <c r="J412" i="10" s="1"/>
  <c r="J411" i="10"/>
  <c r="J410" i="10" s="1"/>
  <c r="J409" i="10"/>
  <c r="J408" i="10" s="1"/>
  <c r="J407" i="10"/>
  <c r="J406" i="10" s="1"/>
  <c r="J405" i="10"/>
  <c r="J404" i="10" s="1"/>
  <c r="J403" i="10"/>
  <c r="J402" i="10" s="1"/>
  <c r="J401" i="10"/>
  <c r="J400" i="10" s="1"/>
  <c r="J399" i="10"/>
  <c r="J398" i="10" s="1"/>
  <c r="J397" i="10"/>
  <c r="J396" i="10" s="1"/>
  <c r="J395" i="10"/>
  <c r="J394" i="10" s="1"/>
  <c r="J393" i="10"/>
  <c r="J392" i="10" s="1"/>
  <c r="J391" i="10"/>
  <c r="J390" i="10" s="1"/>
  <c r="J389" i="10"/>
  <c r="J388" i="10" s="1"/>
  <c r="J387" i="10"/>
  <c r="J386" i="10" s="1"/>
  <c r="J385" i="10"/>
  <c r="J384" i="10" s="1"/>
  <c r="J383" i="10"/>
  <c r="J381" i="10" s="1"/>
  <c r="J382" i="10"/>
  <c r="J380" i="10"/>
  <c r="J379" i="10" s="1"/>
  <c r="J378" i="10"/>
  <c r="J377" i="10" s="1"/>
  <c r="J376" i="10"/>
  <c r="J375" i="10" s="1"/>
  <c r="J374" i="10"/>
  <c r="J373" i="10" s="1"/>
  <c r="J372" i="10"/>
  <c r="J371" i="10" s="1"/>
  <c r="J369" i="10"/>
  <c r="J368" i="10" s="1"/>
  <c r="J367" i="10"/>
  <c r="J366" i="10" s="1"/>
  <c r="J365" i="10"/>
  <c r="J364" i="10" s="1"/>
  <c r="J363" i="10"/>
  <c r="J362" i="10" s="1"/>
  <c r="J361" i="10"/>
  <c r="J360" i="10" s="1"/>
  <c r="J359" i="10"/>
  <c r="J358" i="10" s="1"/>
  <c r="J357" i="10"/>
  <c r="J356" i="10" s="1"/>
  <c r="J355" i="10"/>
  <c r="J354" i="10" s="1"/>
  <c r="J353" i="10"/>
  <c r="J352" i="10" s="1"/>
  <c r="J351" i="10"/>
  <c r="J350" i="10" s="1"/>
  <c r="J349" i="10"/>
  <c r="J348" i="10" s="1"/>
  <c r="J347" i="10"/>
  <c r="J346" i="10" s="1"/>
  <c r="J345" i="10"/>
  <c r="J344" i="10" s="1"/>
  <c r="J342" i="10"/>
  <c r="J341" i="10" s="1"/>
  <c r="J340" i="10"/>
  <c r="J339" i="10" s="1"/>
  <c r="J338" i="10"/>
  <c r="J337" i="10"/>
  <c r="J336" i="10"/>
  <c r="J334" i="10"/>
  <c r="J333" i="10" s="1"/>
  <c r="J332" i="10"/>
  <c r="J331" i="10"/>
  <c r="J330" i="10"/>
  <c r="J323" i="10"/>
  <c r="J322" i="10"/>
  <c r="J321" i="10"/>
  <c r="J320" i="10"/>
  <c r="J319" i="10" s="1"/>
  <c r="J318" i="10"/>
  <c r="J317" i="10" s="1"/>
  <c r="J316" i="10" s="1"/>
  <c r="J315" i="10" s="1"/>
  <c r="J314" i="10"/>
  <c r="J313" i="10"/>
  <c r="J312" i="10"/>
  <c r="J310" i="10"/>
  <c r="J309" i="10"/>
  <c r="J308" i="10"/>
  <c r="J307" i="10" s="1"/>
  <c r="J305" i="10"/>
  <c r="J304" i="10"/>
  <c r="J303" i="10"/>
  <c r="J301" i="10"/>
  <c r="J300" i="10"/>
  <c r="J299" i="10"/>
  <c r="J298" i="10"/>
  <c r="J297" i="10"/>
  <c r="J296" i="10"/>
  <c r="J295" i="10"/>
  <c r="J294" i="10"/>
  <c r="J292" i="10"/>
  <c r="J291" i="10"/>
  <c r="J289" i="10"/>
  <c r="J288" i="10"/>
  <c r="J287" i="10"/>
  <c r="J286" i="10"/>
  <c r="J285" i="10"/>
  <c r="J284" i="10" s="1"/>
  <c r="J283" i="10"/>
  <c r="J282" i="10"/>
  <c r="J281" i="10"/>
  <c r="J280" i="10"/>
  <c r="J279" i="10"/>
  <c r="J278" i="10" s="1"/>
  <c r="J277" i="10"/>
  <c r="J276" i="10"/>
  <c r="J275" i="10"/>
  <c r="J274" i="10"/>
  <c r="J273" i="10"/>
  <c r="J270" i="10"/>
  <c r="J269" i="10"/>
  <c r="J268" i="10"/>
  <c r="J267" i="10"/>
  <c r="J266" i="10"/>
  <c r="J263" i="10"/>
  <c r="J262" i="10"/>
  <c r="J261" i="10"/>
  <c r="J259" i="10"/>
  <c r="J258" i="10"/>
  <c r="J257" i="10"/>
  <c r="J256" i="10"/>
  <c r="J255" i="10"/>
  <c r="J254" i="10"/>
  <c r="J253" i="10"/>
  <c r="J251" i="10"/>
  <c r="J250" i="10"/>
  <c r="J249" i="10"/>
  <c r="J248" i="10"/>
  <c r="J247" i="10"/>
  <c r="J245" i="10"/>
  <c r="J244" i="10" s="1"/>
  <c r="J243" i="10"/>
  <c r="J242" i="10"/>
  <c r="J241" i="10"/>
  <c r="J240" i="10"/>
  <c r="J239" i="10"/>
  <c r="J238" i="10"/>
  <c r="J236" i="10"/>
  <c r="J235" i="10"/>
  <c r="J234" i="10"/>
  <c r="J233" i="10"/>
  <c r="J231" i="10"/>
  <c r="J230" i="10"/>
  <c r="J229" i="10"/>
  <c r="J228" i="10"/>
  <c r="J227" i="10"/>
  <c r="J226" i="10"/>
  <c r="J225" i="10"/>
  <c r="J224" i="10"/>
  <c r="J222" i="10"/>
  <c r="J221" i="10"/>
  <c r="J220" i="10"/>
  <c r="J219" i="10"/>
  <c r="J218" i="10"/>
  <c r="J217" i="10" s="1"/>
  <c r="J215" i="10"/>
  <c r="J214" i="10" s="1"/>
  <c r="J213" i="10"/>
  <c r="J212" i="10"/>
  <c r="J211" i="10"/>
  <c r="J210" i="10"/>
  <c r="J209" i="10" s="1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87" i="10"/>
  <c r="J186" i="10" s="1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6" i="10"/>
  <c r="J145" i="10"/>
  <c r="J144" i="10"/>
  <c r="J143" i="10"/>
  <c r="J142" i="10"/>
  <c r="J141" i="10"/>
  <c r="J140" i="10"/>
  <c r="J139" i="10"/>
  <c r="J138" i="10"/>
  <c r="J136" i="10"/>
  <c r="J135" i="10"/>
  <c r="J134" i="10"/>
  <c r="J133" i="10"/>
  <c r="J132" i="10"/>
  <c r="J131" i="10"/>
  <c r="J130" i="10"/>
  <c r="J128" i="10"/>
  <c r="J127" i="10"/>
  <c r="J126" i="10"/>
  <c r="J125" i="10" s="1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08" i="10"/>
  <c r="J107" i="10"/>
  <c r="J106" i="10"/>
  <c r="J105" i="10"/>
  <c r="J104" i="10"/>
  <c r="J103" i="10" s="1"/>
  <c r="J101" i="10"/>
  <c r="J100" i="10"/>
  <c r="J99" i="10"/>
  <c r="J98" i="10"/>
  <c r="J97" i="10"/>
  <c r="J95" i="10"/>
  <c r="J94" i="10"/>
  <c r="J93" i="10"/>
  <c r="J92" i="10"/>
  <c r="J91" i="10"/>
  <c r="J90" i="10" s="1"/>
  <c r="J89" i="10"/>
  <c r="J88" i="10"/>
  <c r="J87" i="10"/>
  <c r="J84" i="10" s="1"/>
  <c r="J86" i="10"/>
  <c r="J85" i="10"/>
  <c r="J83" i="10"/>
  <c r="J82" i="10"/>
  <c r="J81" i="10"/>
  <c r="J80" i="10"/>
  <c r="J79" i="10" s="1"/>
  <c r="J78" i="10"/>
  <c r="J77" i="10"/>
  <c r="J75" i="10"/>
  <c r="J74" i="10"/>
  <c r="J73" i="10"/>
  <c r="J72" i="10"/>
  <c r="J70" i="10"/>
  <c r="J69" i="10"/>
  <c r="J68" i="10"/>
  <c r="J67" i="10"/>
  <c r="J66" i="10"/>
  <c r="J63" i="10"/>
  <c r="J62" i="10"/>
  <c r="J61" i="10"/>
  <c r="J60" i="10"/>
  <c r="J59" i="10"/>
  <c r="J58" i="10"/>
  <c r="J57" i="10"/>
  <c r="J56" i="10"/>
  <c r="J55" i="10"/>
  <c r="J54" i="10"/>
  <c r="J53" i="10" s="1"/>
  <c r="J52" i="10"/>
  <c r="J51" i="10"/>
  <c r="J50" i="10"/>
  <c r="J49" i="10"/>
  <c r="J48" i="10"/>
  <c r="J47" i="10" s="1"/>
  <c r="J46" i="10" s="1"/>
  <c r="J45" i="10"/>
  <c r="J44" i="10"/>
  <c r="J43" i="10"/>
  <c r="J42" i="10"/>
  <c r="J41" i="10"/>
  <c r="J39" i="10"/>
  <c r="J38" i="10"/>
  <c r="J36" i="10"/>
  <c r="J35" i="10"/>
  <c r="J34" i="10"/>
  <c r="J33" i="10"/>
  <c r="J32" i="10"/>
  <c r="J31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H1287" i="10"/>
  <c r="H1286" i="10"/>
  <c r="H1285" i="10"/>
  <c r="H1284" i="10" s="1"/>
  <c r="H1283" i="10"/>
  <c r="H1282" i="10"/>
  <c r="H1281" i="10"/>
  <c r="H1280" i="10"/>
  <c r="H1279" i="10"/>
  <c r="H1278" i="10"/>
  <c r="H1277" i="10"/>
  <c r="H1276" i="10"/>
  <c r="H1274" i="10"/>
  <c r="H1273" i="10"/>
  <c r="H1272" i="10"/>
  <c r="H1269" i="10"/>
  <c r="H1268" i="10"/>
  <c r="H1267" i="10"/>
  <c r="H1266" i="10"/>
  <c r="H1265" i="10"/>
  <c r="H1264" i="10"/>
  <c r="H1263" i="10"/>
  <c r="H1262" i="10"/>
  <c r="H1260" i="10"/>
  <c r="H1259" i="10" s="1"/>
  <c r="H1258" i="10"/>
  <c r="H1257" i="10"/>
  <c r="H1256" i="10"/>
  <c r="H1255" i="10"/>
  <c r="H1253" i="10"/>
  <c r="H1252" i="10"/>
  <c r="H1251" i="10"/>
  <c r="H1250" i="10"/>
  <c r="H1249" i="10"/>
  <c r="H1248" i="10"/>
  <c r="H1247" i="10"/>
  <c r="H1246" i="10"/>
  <c r="H1245" i="10"/>
  <c r="H1244" i="10"/>
  <c r="H1243" i="10"/>
  <c r="H1242" i="10"/>
  <c r="H1241" i="10" s="1"/>
  <c r="H1240" i="10"/>
  <c r="H1239" i="10"/>
  <c r="H1238" i="10"/>
  <c r="H1237" i="10"/>
  <c r="H1236" i="10"/>
  <c r="H1235" i="10"/>
  <c r="H1234" i="10"/>
  <c r="H1233" i="10"/>
  <c r="H1232" i="10"/>
  <c r="H1231" i="10"/>
  <c r="H1230" i="10"/>
  <c r="H1229" i="10"/>
  <c r="H1228" i="10"/>
  <c r="H1227" i="10"/>
  <c r="H1226" i="10"/>
  <c r="H1225" i="10"/>
  <c r="H1224" i="10"/>
  <c r="H1223" i="10"/>
  <c r="H1222" i="10"/>
  <c r="H1221" i="10"/>
  <c r="H1220" i="10" s="1"/>
  <c r="H1219" i="10"/>
  <c r="H1218" i="10"/>
  <c r="H1217" i="10"/>
  <c r="H1215" i="10"/>
  <c r="H1214" i="10"/>
  <c r="H1213" i="10"/>
  <c r="H1212" i="10"/>
  <c r="H1211" i="10"/>
  <c r="H1210" i="10" s="1"/>
  <c r="H1209" i="10"/>
  <c r="H1208" i="10" s="1"/>
  <c r="H1207" i="10"/>
  <c r="H1206" i="10"/>
  <c r="H1205" i="10" s="1"/>
  <c r="H1203" i="10"/>
  <c r="H1202" i="10"/>
  <c r="H1201" i="10"/>
  <c r="H1200" i="10"/>
  <c r="H1199" i="10" s="1"/>
  <c r="H1198" i="10"/>
  <c r="H1197" i="10"/>
  <c r="H1196" i="10"/>
  <c r="H1195" i="10"/>
  <c r="H1194" i="10"/>
  <c r="H1193" i="10"/>
  <c r="H1192" i="10"/>
  <c r="H1191" i="10"/>
  <c r="H1190" i="10"/>
  <c r="H1189" i="10"/>
  <c r="H1188" i="10"/>
  <c r="H1187" i="10"/>
  <c r="H1186" i="10"/>
  <c r="H1185" i="10"/>
  <c r="H1184" i="10"/>
  <c r="H1183" i="10"/>
  <c r="H1180" i="10"/>
  <c r="H1179" i="10" s="1"/>
  <c r="H1178" i="10" s="1"/>
  <c r="H1177" i="10"/>
  <c r="H1176" i="10" s="1"/>
  <c r="H1175" i="10"/>
  <c r="H1174" i="10" s="1"/>
  <c r="H1173" i="10"/>
  <c r="H1172" i="10"/>
  <c r="H1171" i="10" s="1"/>
  <c r="H1170" i="10"/>
  <c r="H1169" i="10"/>
  <c r="H1168" i="10"/>
  <c r="H1167" i="10"/>
  <c r="H1165" i="10"/>
  <c r="H1164" i="10" s="1"/>
  <c r="H1163" i="10"/>
  <c r="H1162" i="10" s="1"/>
  <c r="H1161" i="10"/>
  <c r="H1160" i="10" s="1"/>
  <c r="H1159" i="10"/>
  <c r="H1158" i="10" s="1"/>
  <c r="H1157" i="10"/>
  <c r="H1156" i="10" s="1"/>
  <c r="H1154" i="10"/>
  <c r="H1153" i="10" s="1"/>
  <c r="H1152" i="10"/>
  <c r="H1151" i="10" s="1"/>
  <c r="H1150" i="10"/>
  <c r="H1149" i="10" s="1"/>
  <c r="H1148" i="10"/>
  <c r="H1147" i="10" s="1"/>
  <c r="H1146" i="10"/>
  <c r="H1145" i="10" s="1"/>
  <c r="H1144" i="10"/>
  <c r="H1143" i="10" s="1"/>
  <c r="H1142" i="10"/>
  <c r="H1141" i="10" s="1"/>
  <c r="H1140" i="10"/>
  <c r="H1139" i="10"/>
  <c r="H1138" i="10"/>
  <c r="H1137" i="10" s="1"/>
  <c r="H1136" i="10"/>
  <c r="H1135" i="10" s="1"/>
  <c r="H1134" i="10"/>
  <c r="H1133" i="10" s="1"/>
  <c r="H1132" i="10"/>
  <c r="H1131" i="10" s="1"/>
  <c r="H1130" i="10"/>
  <c r="H1129" i="10" s="1"/>
  <c r="H1128" i="10"/>
  <c r="H1127" i="10" s="1"/>
  <c r="H1126" i="10"/>
  <c r="H1125" i="10" s="1"/>
  <c r="H1124" i="10"/>
  <c r="H1123" i="10" s="1"/>
  <c r="H1122" i="10"/>
  <c r="H1121" i="10"/>
  <c r="H1119" i="10"/>
  <c r="H1118" i="10" s="1"/>
  <c r="H1117" i="10"/>
  <c r="H1116" i="10" s="1"/>
  <c r="H1115" i="10"/>
  <c r="H1114" i="10"/>
  <c r="H1113" i="10"/>
  <c r="H1112" i="10" s="1"/>
  <c r="H1111" i="10"/>
  <c r="H1110" i="10" s="1"/>
  <c r="H1109" i="10"/>
  <c r="H1108" i="10" s="1"/>
  <c r="H1107" i="10"/>
  <c r="H1106" i="10" s="1"/>
  <c r="H1105" i="10"/>
  <c r="H1104" i="10" s="1"/>
  <c r="H1103" i="10"/>
  <c r="H1102" i="10" s="1"/>
  <c r="H1101" i="10"/>
  <c r="H1100" i="10" s="1"/>
  <c r="H1099" i="10"/>
  <c r="H1098" i="10" s="1"/>
  <c r="H1097" i="10"/>
  <c r="H1096" i="10" s="1"/>
  <c r="H1095" i="10"/>
  <c r="H1094" i="10" s="1"/>
  <c r="H1093" i="10"/>
  <c r="H1092" i="10" s="1"/>
  <c r="H1091" i="10"/>
  <c r="H1090" i="10" s="1"/>
  <c r="H1089" i="10"/>
  <c r="H1088" i="10" s="1"/>
  <c r="H1087" i="10"/>
  <c r="H1086" i="10" s="1"/>
  <c r="H1085" i="10"/>
  <c r="H1084" i="10" s="1"/>
  <c r="H1083" i="10"/>
  <c r="H1082" i="10" s="1"/>
  <c r="H1081" i="10"/>
  <c r="H1080" i="10" s="1"/>
  <c r="H1079" i="10"/>
  <c r="H1078" i="10" s="1"/>
  <c r="H1077" i="10"/>
  <c r="H1076" i="10" s="1"/>
  <c r="H1075" i="10"/>
  <c r="H1074" i="10" s="1"/>
  <c r="H1073" i="10"/>
  <c r="H1072" i="10" s="1"/>
  <c r="H1071" i="10"/>
  <c r="H1070" i="10" s="1"/>
  <c r="H1069" i="10"/>
  <c r="H1068" i="10" s="1"/>
  <c r="H1067" i="10"/>
  <c r="H1066" i="10" s="1"/>
  <c r="H1065" i="10"/>
  <c r="H1064" i="10" s="1"/>
  <c r="H1063" i="10"/>
  <c r="H1062" i="10" s="1"/>
  <c r="H1061" i="10"/>
  <c r="H1060" i="10" s="1"/>
  <c r="H1059" i="10"/>
  <c r="H1058" i="10" s="1"/>
  <c r="H1057" i="10"/>
  <c r="H1056" i="10" s="1"/>
  <c r="H1055" i="10"/>
  <c r="H1054" i="10" s="1"/>
  <c r="H1053" i="10"/>
  <c r="H1052" i="10" s="1"/>
  <c r="H1051" i="10"/>
  <c r="H1050" i="10" s="1"/>
  <c r="H1049" i="10"/>
  <c r="H1048" i="10" s="1"/>
  <c r="H1047" i="10"/>
  <c r="H1046" i="10" s="1"/>
  <c r="H1045" i="10"/>
  <c r="H1044" i="10" s="1"/>
  <c r="H1043" i="10"/>
  <c r="H1042" i="10" s="1"/>
  <c r="H1041" i="10"/>
  <c r="H1040" i="10" s="1"/>
  <c r="H1039" i="10"/>
  <c r="H1038" i="10" s="1"/>
  <c r="H1037" i="10"/>
  <c r="H1036" i="10" s="1"/>
  <c r="H1035" i="10"/>
  <c r="H1034" i="10" s="1"/>
  <c r="H1033" i="10"/>
  <c r="H1032" i="10" s="1"/>
  <c r="H1031" i="10"/>
  <c r="H1030" i="10" s="1"/>
  <c r="H1029" i="10"/>
  <c r="H1028" i="10" s="1"/>
  <c r="H1027" i="10"/>
  <c r="H1026" i="10"/>
  <c r="H1025" i="10" s="1"/>
  <c r="H1024" i="10"/>
  <c r="H1023" i="10" s="1"/>
  <c r="H1022" i="10"/>
  <c r="H1021" i="10"/>
  <c r="H1020" i="10"/>
  <c r="H1019" i="10"/>
  <c r="H1018" i="10" s="1"/>
  <c r="H1017" i="10"/>
  <c r="H1016" i="10" s="1"/>
  <c r="H1015" i="10"/>
  <c r="H1014" i="10" s="1"/>
  <c r="H1013" i="10"/>
  <c r="H1012" i="10" s="1"/>
  <c r="H1011" i="10"/>
  <c r="H1010" i="10" s="1"/>
  <c r="H1009" i="10"/>
  <c r="H1008" i="10"/>
  <c r="H1007" i="10"/>
  <c r="H1006" i="10"/>
  <c r="H1005" i="10"/>
  <c r="H1004" i="10"/>
  <c r="H1002" i="10"/>
  <c r="H1001" i="10" s="1"/>
  <c r="H1000" i="10"/>
  <c r="H999" i="10" s="1"/>
  <c r="H997" i="10"/>
  <c r="H996" i="10" s="1"/>
  <c r="H995" i="10"/>
  <c r="H994" i="10" s="1"/>
  <c r="H992" i="10"/>
  <c r="H991" i="10"/>
  <c r="H989" i="10"/>
  <c r="H988" i="10" s="1"/>
  <c r="H986" i="10"/>
  <c r="H985" i="10" s="1"/>
  <c r="H984" i="10"/>
  <c r="H983" i="10" s="1"/>
  <c r="H982" i="10"/>
  <c r="H981" i="10" s="1"/>
  <c r="H980" i="10"/>
  <c r="H979" i="10" s="1"/>
  <c r="H978" i="10"/>
  <c r="H977" i="10" s="1"/>
  <c r="H976" i="10"/>
  <c r="H975" i="10" s="1"/>
  <c r="H973" i="10"/>
  <c r="H972" i="10" s="1"/>
  <c r="H971" i="10"/>
  <c r="H970" i="10" s="1"/>
  <c r="H969" i="10"/>
  <c r="H968" i="10"/>
  <c r="H966" i="10"/>
  <c r="H965" i="10" s="1"/>
  <c r="H963" i="10"/>
  <c r="H962" i="10" s="1"/>
  <c r="H961" i="10"/>
  <c r="H960" i="10" s="1"/>
  <c r="H958" i="10"/>
  <c r="H957" i="10" s="1"/>
  <c r="H956" i="10"/>
  <c r="H955" i="10"/>
  <c r="H954" i="10" s="1"/>
  <c r="H953" i="10"/>
  <c r="H952" i="10"/>
  <c r="H951" i="10"/>
  <c r="H949" i="10"/>
  <c r="H948" i="10" s="1"/>
  <c r="H947" i="10"/>
  <c r="H946" i="10" s="1"/>
  <c r="H945" i="10"/>
  <c r="H944" i="10" s="1"/>
  <c r="H943" i="10"/>
  <c r="H942" i="10" s="1"/>
  <c r="H941" i="10"/>
  <c r="H940" i="10" s="1"/>
  <c r="H939" i="10"/>
  <c r="H938" i="10" s="1"/>
  <c r="H937" i="10"/>
  <c r="H936" i="10" s="1"/>
  <c r="H935" i="10"/>
  <c r="H934" i="10" s="1"/>
  <c r="H933" i="10"/>
  <c r="H932" i="10" s="1"/>
  <c r="H931" i="10"/>
  <c r="H930" i="10" s="1"/>
  <c r="H929" i="10"/>
  <c r="H928" i="10" s="1"/>
  <c r="H927" i="10"/>
  <c r="H926" i="10" s="1"/>
  <c r="H925" i="10"/>
  <c r="H924" i="10" s="1"/>
  <c r="H923" i="10"/>
  <c r="H922" i="10" s="1"/>
  <c r="H921" i="10"/>
  <c r="H920" i="10" s="1"/>
  <c r="H919" i="10"/>
  <c r="H918" i="10" s="1"/>
  <c r="H917" i="10"/>
  <c r="H916" i="10" s="1"/>
  <c r="H915" i="10"/>
  <c r="H914" i="10" s="1"/>
  <c r="H913" i="10"/>
  <c r="H912" i="10" s="1"/>
  <c r="H911" i="10"/>
  <c r="H910" i="10" s="1"/>
  <c r="H909" i="10"/>
  <c r="H908" i="10" s="1"/>
  <c r="H907" i="10"/>
  <c r="H906" i="10" s="1"/>
  <c r="H905" i="10"/>
  <c r="H904" i="10" s="1"/>
  <c r="H903" i="10"/>
  <c r="H902" i="10" s="1"/>
  <c r="H901" i="10"/>
  <c r="H900" i="10" s="1"/>
  <c r="H898" i="10"/>
  <c r="H897" i="10" s="1"/>
  <c r="H896" i="10"/>
  <c r="H895" i="10" s="1"/>
  <c r="H893" i="10"/>
  <c r="H892" i="10"/>
  <c r="H890" i="10"/>
  <c r="H889" i="10" s="1"/>
  <c r="H888" i="10"/>
  <c r="H887" i="10" s="1"/>
  <c r="H885" i="10"/>
  <c r="H884" i="10"/>
  <c r="H883" i="10"/>
  <c r="H881" i="10"/>
  <c r="H880" i="10" s="1"/>
  <c r="H879" i="10"/>
  <c r="H878" i="10" s="1"/>
  <c r="H877" i="10"/>
  <c r="H876" i="10"/>
  <c r="H874" i="10"/>
  <c r="H873" i="10" s="1"/>
  <c r="H872" i="10"/>
  <c r="H871" i="10" s="1"/>
  <c r="H870" i="10"/>
  <c r="H869" i="10" s="1"/>
  <c r="H868" i="10"/>
  <c r="H867" i="10" s="1"/>
  <c r="H866" i="10"/>
  <c r="H865" i="10" s="1"/>
  <c r="H864" i="10"/>
  <c r="H863" i="10" s="1"/>
  <c r="H862" i="10"/>
  <c r="H861" i="10" s="1"/>
  <c r="H860" i="10"/>
  <c r="H859" i="10" s="1"/>
  <c r="H858" i="10"/>
  <c r="H857" i="10" s="1"/>
  <c r="H856" i="10"/>
  <c r="H855" i="10" s="1"/>
  <c r="H854" i="10"/>
  <c r="H853" i="10" s="1"/>
  <c r="H849" i="10"/>
  <c r="H848" i="10" s="1"/>
  <c r="H847" i="10" s="1"/>
  <c r="H846" i="10"/>
  <c r="H845" i="10" s="1"/>
  <c r="H844" i="10"/>
  <c r="H843" i="10" s="1"/>
  <c r="H842" i="10"/>
  <c r="H841" i="10" s="1"/>
  <c r="H840" i="10"/>
  <c r="H839" i="10" s="1"/>
  <c r="H837" i="10"/>
  <c r="H836" i="10"/>
  <c r="H835" i="10"/>
  <c r="H833" i="10"/>
  <c r="H832" i="10"/>
  <c r="H831" i="10"/>
  <c r="H830" i="10"/>
  <c r="H829" i="10"/>
  <c r="H828" i="10"/>
  <c r="H825" i="10"/>
  <c r="H824" i="10" s="1"/>
  <c r="H823" i="10"/>
  <c r="H822" i="10" s="1"/>
  <c r="H821" i="10"/>
  <c r="H820" i="10" s="1"/>
  <c r="H819" i="10"/>
  <c r="H818" i="10" s="1"/>
  <c r="H817" i="10"/>
  <c r="H816" i="10" s="1"/>
  <c r="H815" i="10"/>
  <c r="H814" i="10" s="1"/>
  <c r="H813" i="10"/>
  <c r="H812" i="10" s="1"/>
  <c r="H811" i="10"/>
  <c r="H810" i="10" s="1"/>
  <c r="H809" i="10"/>
  <c r="H808" i="10" s="1"/>
  <c r="H807" i="10"/>
  <c r="H806" i="10" s="1"/>
  <c r="H805" i="10"/>
  <c r="H803" i="10" s="1"/>
  <c r="H801" i="10"/>
  <c r="H800" i="10" s="1"/>
  <c r="H799" i="10"/>
  <c r="H798" i="10" s="1"/>
  <c r="H797" i="10"/>
  <c r="H796" i="10" s="1"/>
  <c r="H795" i="10"/>
  <c r="H794" i="10" s="1"/>
  <c r="H793" i="10"/>
  <c r="H792" i="10" s="1"/>
  <c r="H791" i="10"/>
  <c r="H790" i="10" s="1"/>
  <c r="H788" i="10"/>
  <c r="H787" i="10" s="1"/>
  <c r="H786" i="10"/>
  <c r="H785" i="10" s="1"/>
  <c r="H784" i="10"/>
  <c r="H783" i="10" s="1"/>
  <c r="H782" i="10"/>
  <c r="H781" i="10" s="1"/>
  <c r="H780" i="10"/>
  <c r="H779" i="10" s="1"/>
  <c r="H778" i="10"/>
  <c r="H777" i="10" s="1"/>
  <c r="H776" i="10"/>
  <c r="H775" i="10"/>
  <c r="H774" i="10" s="1"/>
  <c r="H773" i="10"/>
  <c r="H772" i="10" s="1"/>
  <c r="H771" i="10"/>
  <c r="H770" i="10"/>
  <c r="H769" i="10"/>
  <c r="H768" i="10"/>
  <c r="H767" i="10"/>
  <c r="H766" i="10"/>
  <c r="H765" i="10"/>
  <c r="H764" i="10"/>
  <c r="H762" i="10"/>
  <c r="H761" i="10"/>
  <c r="H760" i="10" s="1"/>
  <c r="H759" i="10"/>
  <c r="H758" i="10" s="1"/>
  <c r="H757" i="10"/>
  <c r="H756" i="10" s="1"/>
  <c r="H755" i="10"/>
  <c r="H754" i="10" s="1"/>
  <c r="H753" i="10"/>
  <c r="H752" i="10" s="1"/>
  <c r="H751" i="10"/>
  <c r="H750" i="10" s="1"/>
  <c r="H749" i="10"/>
  <c r="H748" i="10" s="1"/>
  <c r="H747" i="10"/>
  <c r="H746" i="10"/>
  <c r="H745" i="10" s="1"/>
  <c r="H744" i="10"/>
  <c r="H743" i="10" s="1"/>
  <c r="H742" i="10"/>
  <c r="H741" i="10" s="1"/>
  <c r="H740" i="10"/>
  <c r="H739" i="10"/>
  <c r="H738" i="10"/>
  <c r="H737" i="10"/>
  <c r="H735" i="10"/>
  <c r="H734" i="10" s="1"/>
  <c r="H733" i="10"/>
  <c r="H732" i="10" s="1"/>
  <c r="H731" i="10"/>
  <c r="H730" i="10"/>
  <c r="H729" i="10"/>
  <c r="H728" i="10"/>
  <c r="H727" i="10"/>
  <c r="H726" i="10"/>
  <c r="H724" i="10"/>
  <c r="H723" i="10"/>
  <c r="H721" i="10"/>
  <c r="H720" i="10"/>
  <c r="H718" i="10"/>
  <c r="H717" i="10" s="1"/>
  <c r="H716" i="10"/>
  <c r="H715" i="10" s="1"/>
  <c r="H714" i="10"/>
  <c r="H713" i="10" s="1"/>
  <c r="H712" i="10"/>
  <c r="H711" i="10" s="1"/>
  <c r="H709" i="10"/>
  <c r="H708" i="10" s="1"/>
  <c r="H707" i="10"/>
  <c r="H706" i="10" s="1"/>
  <c r="H705" i="10"/>
  <c r="H704" i="10" s="1"/>
  <c r="H703" i="10"/>
  <c r="H702" i="10"/>
  <c r="H701" i="10"/>
  <c r="H700" i="10"/>
  <c r="H698" i="10"/>
  <c r="H697" i="10"/>
  <c r="H695" i="10"/>
  <c r="H694" i="10" s="1"/>
  <c r="H693" i="10"/>
  <c r="H692" i="10" s="1"/>
  <c r="H691" i="10"/>
  <c r="H690" i="10" s="1"/>
  <c r="H689" i="10"/>
  <c r="H688" i="10" s="1"/>
  <c r="H687" i="10"/>
  <c r="H686" i="10" s="1"/>
  <c r="H683" i="10"/>
  <c r="H682" i="10" s="1"/>
  <c r="H681" i="10"/>
  <c r="H680" i="10" s="1"/>
  <c r="H679" i="10"/>
  <c r="H678" i="10" s="1"/>
  <c r="H677" i="10"/>
  <c r="H676" i="10" s="1"/>
  <c r="H675" i="10"/>
  <c r="H674" i="10"/>
  <c r="H673" i="10"/>
  <c r="H672" i="10" s="1"/>
  <c r="H670" i="10"/>
  <c r="H669" i="10" s="1"/>
  <c r="H668" i="10"/>
  <c r="H667" i="10" s="1"/>
  <c r="H666" i="10"/>
  <c r="H665" i="10"/>
  <c r="H663" i="10"/>
  <c r="H662" i="10" s="1"/>
  <c r="H661" i="10"/>
  <c r="H660" i="10" s="1"/>
  <c r="H659" i="10"/>
  <c r="H658" i="10" s="1"/>
  <c r="H657" i="10"/>
  <c r="H656" i="10" s="1"/>
  <c r="H655" i="10"/>
  <c r="H654" i="10" s="1"/>
  <c r="H653" i="10"/>
  <c r="H652" i="10" s="1"/>
  <c r="H651" i="10"/>
  <c r="H650" i="10" s="1"/>
  <c r="H649" i="10"/>
  <c r="H648" i="10" s="1"/>
  <c r="H647" i="10"/>
  <c r="H646" i="10" s="1"/>
  <c r="H645" i="10"/>
  <c r="H644" i="10" s="1"/>
  <c r="H643" i="10"/>
  <c r="H640" i="10"/>
  <c r="H639" i="10" s="1"/>
  <c r="H638" i="10"/>
  <c r="H637" i="10" s="1"/>
  <c r="H636" i="10"/>
  <c r="H635" i="10" s="1"/>
  <c r="H634" i="10"/>
  <c r="H633" i="10" s="1"/>
  <c r="H632" i="10"/>
  <c r="H631" i="10" s="1"/>
  <c r="H630" i="10"/>
  <c r="H629" i="10" s="1"/>
  <c r="H628" i="10"/>
  <c r="H627" i="10" s="1"/>
  <c r="H626" i="10"/>
  <c r="H625" i="10" s="1"/>
  <c r="H624" i="10"/>
  <c r="H623" i="10" s="1"/>
  <c r="H621" i="10"/>
  <c r="H620" i="10" s="1"/>
  <c r="H619" i="10"/>
  <c r="H618" i="10" s="1"/>
  <c r="H616" i="10"/>
  <c r="H615" i="10" s="1"/>
  <c r="H614" i="10"/>
  <c r="H613" i="10" s="1"/>
  <c r="H612" i="10"/>
  <c r="H611" i="10" s="1"/>
  <c r="H610" i="10"/>
  <c r="H609" i="10" s="1"/>
  <c r="H608" i="10"/>
  <c r="H607" i="10" s="1"/>
  <c r="H605" i="10"/>
  <c r="H604" i="10" s="1"/>
  <c r="H603" i="10"/>
  <c r="H602" i="10" s="1"/>
  <c r="H601" i="10"/>
  <c r="H600" i="10" s="1"/>
  <c r="H599" i="10"/>
  <c r="H598" i="10" s="1"/>
  <c r="H597" i="10"/>
  <c r="H596" i="10" s="1"/>
  <c r="H595" i="10"/>
  <c r="H594" i="10" s="1"/>
  <c r="H593" i="10"/>
  <c r="H592" i="10" s="1"/>
  <c r="H590" i="10"/>
  <c r="H589" i="10" s="1"/>
  <c r="H588" i="10"/>
  <c r="H587" i="10" s="1"/>
  <c r="H586" i="10"/>
  <c r="H585" i="10" s="1"/>
  <c r="H584" i="10"/>
  <c r="H583" i="10" s="1"/>
  <c r="H581" i="10"/>
  <c r="H580" i="10" s="1"/>
  <c r="H579" i="10"/>
  <c r="H578" i="10" s="1"/>
  <c r="H577" i="10"/>
  <c r="H576" i="10" s="1"/>
  <c r="H574" i="10"/>
  <c r="H573" i="10" s="1"/>
  <c r="H572" i="10"/>
  <c r="H571" i="10" s="1"/>
  <c r="H570" i="10"/>
  <c r="H569" i="10" s="1"/>
  <c r="H568" i="10"/>
  <c r="H567" i="10" s="1"/>
  <c r="H565" i="10"/>
  <c r="H564" i="10" s="1"/>
  <c r="H563" i="10"/>
  <c r="H562" i="10" s="1"/>
  <c r="H561" i="10"/>
  <c r="H560" i="10" s="1"/>
  <c r="H559" i="10"/>
  <c r="H558" i="10" s="1"/>
  <c r="H557" i="10"/>
  <c r="H556" i="10" s="1"/>
  <c r="H555" i="10"/>
  <c r="H554" i="10" s="1"/>
  <c r="H553" i="10"/>
  <c r="H552" i="10" s="1"/>
  <c r="H551" i="10"/>
  <c r="H550" i="10"/>
  <c r="H549" i="10"/>
  <c r="H548" i="10"/>
  <c r="H546" i="10"/>
  <c r="H545" i="10" s="1"/>
  <c r="H544" i="10"/>
  <c r="H543" i="10" s="1"/>
  <c r="H542" i="10"/>
  <c r="H541" i="10" s="1"/>
  <c r="H540" i="10"/>
  <c r="H539" i="10" s="1"/>
  <c r="H538" i="10"/>
  <c r="H537" i="10" s="1"/>
  <c r="H536" i="10"/>
  <c r="H535" i="10" s="1"/>
  <c r="H534" i="10"/>
  <c r="H533" i="10" s="1"/>
  <c r="H532" i="10"/>
  <c r="H531" i="10" s="1"/>
  <c r="H530" i="10"/>
  <c r="H529" i="10" s="1"/>
  <c r="H528" i="10"/>
  <c r="H527" i="10"/>
  <c r="H526" i="10"/>
  <c r="H524" i="10"/>
  <c r="H523" i="10"/>
  <c r="H522" i="10"/>
  <c r="H521" i="10"/>
  <c r="H519" i="10"/>
  <c r="H518" i="10" s="1"/>
  <c r="H517" i="10"/>
  <c r="H516" i="10" s="1"/>
  <c r="H515" i="10"/>
  <c r="H514" i="10" s="1"/>
  <c r="H513" i="10"/>
  <c r="H512" i="10" s="1"/>
  <c r="H511" i="10"/>
  <c r="H510" i="10" s="1"/>
  <c r="H509" i="10"/>
  <c r="H508" i="10" s="1"/>
  <c r="H506" i="10"/>
  <c r="H505" i="10" s="1"/>
  <c r="H504" i="10"/>
  <c r="H503" i="10" s="1"/>
  <c r="H502" i="10"/>
  <c r="H501" i="10" s="1"/>
  <c r="H500" i="10"/>
  <c r="H499" i="10" s="1"/>
  <c r="H498" i="10"/>
  <c r="H497" i="10" s="1"/>
  <c r="H496" i="10"/>
  <c r="H495" i="10" s="1"/>
  <c r="H494" i="10"/>
  <c r="H493" i="10"/>
  <c r="H492" i="10" s="1"/>
  <c r="H491" i="10"/>
  <c r="H490" i="10" s="1"/>
  <c r="H488" i="10"/>
  <c r="H487" i="10"/>
  <c r="H484" i="10"/>
  <c r="H483" i="10" s="1"/>
  <c r="H482" i="10"/>
  <c r="H481" i="10" s="1"/>
  <c r="H480" i="10"/>
  <c r="H479" i="10" s="1"/>
  <c r="H478" i="10"/>
  <c r="H477" i="10" s="1"/>
  <c r="H476" i="10"/>
  <c r="H475" i="10" s="1"/>
  <c r="H474" i="10"/>
  <c r="H473" i="10" s="1"/>
  <c r="H472" i="10"/>
  <c r="H471" i="10" s="1"/>
  <c r="H470" i="10"/>
  <c r="H469" i="10" s="1"/>
  <c r="H468" i="10"/>
  <c r="H467" i="10" s="1"/>
  <c r="H466" i="10"/>
  <c r="H465" i="10" s="1"/>
  <c r="H464" i="10"/>
  <c r="H463" i="10" s="1"/>
  <c r="H462" i="10"/>
  <c r="H461" i="10"/>
  <c r="H460" i="10" s="1"/>
  <c r="H459" i="10"/>
  <c r="H458" i="10" s="1"/>
  <c r="H457" i="10"/>
  <c r="H456" i="10" s="1"/>
  <c r="H455" i="10"/>
  <c r="H454" i="10" s="1"/>
  <c r="H453" i="10"/>
  <c r="H452" i="10" s="1"/>
  <c r="H451" i="10"/>
  <c r="H450" i="10" s="1"/>
  <c r="H449" i="10"/>
  <c r="H448" i="10" s="1"/>
  <c r="H447" i="10"/>
  <c r="H446" i="10" s="1"/>
  <c r="H445" i="10"/>
  <c r="H444" i="10" s="1"/>
  <c r="H443" i="10"/>
  <c r="H442" i="10" s="1"/>
  <c r="H441" i="10"/>
  <c r="H440" i="10" s="1"/>
  <c r="H439" i="10"/>
  <c r="H438" i="10" s="1"/>
  <c r="H436" i="10"/>
  <c r="H435" i="10" s="1"/>
  <c r="H434" i="10"/>
  <c r="H432" i="10" s="1"/>
  <c r="H431" i="10"/>
  <c r="H430" i="10" s="1"/>
  <c r="H429" i="10"/>
  <c r="H428" i="10"/>
  <c r="H427" i="10" s="1"/>
  <c r="H426" i="10"/>
  <c r="H425" i="10" s="1"/>
  <c r="H423" i="10"/>
  <c r="H422" i="10" s="1"/>
  <c r="H421" i="10"/>
  <c r="H420" i="10" s="1"/>
  <c r="H419" i="10"/>
  <c r="H418" i="10" s="1"/>
  <c r="H417" i="10"/>
  <c r="H416" i="10" s="1"/>
  <c r="H415" i="10"/>
  <c r="H414" i="10" s="1"/>
  <c r="H413" i="10"/>
  <c r="H412" i="10" s="1"/>
  <c r="H411" i="10"/>
  <c r="H410" i="10" s="1"/>
  <c r="H409" i="10"/>
  <c r="H408" i="10" s="1"/>
  <c r="H407" i="10"/>
  <c r="H406" i="10" s="1"/>
  <c r="H405" i="10"/>
  <c r="H404" i="10" s="1"/>
  <c r="H403" i="10"/>
  <c r="H402" i="10" s="1"/>
  <c r="H401" i="10"/>
  <c r="H400" i="10" s="1"/>
  <c r="H399" i="10"/>
  <c r="H398" i="10" s="1"/>
  <c r="H397" i="10"/>
  <c r="H396" i="10" s="1"/>
  <c r="H395" i="10"/>
  <c r="H394" i="10" s="1"/>
  <c r="H393" i="10"/>
  <c r="H392" i="10" s="1"/>
  <c r="H391" i="10"/>
  <c r="H390" i="10" s="1"/>
  <c r="H389" i="10"/>
  <c r="H388" i="10" s="1"/>
  <c r="H387" i="10"/>
  <c r="H386" i="10" s="1"/>
  <c r="H385" i="10"/>
  <c r="H384" i="10" s="1"/>
  <c r="H383" i="10"/>
  <c r="H382" i="10"/>
  <c r="H380" i="10"/>
  <c r="H379" i="10" s="1"/>
  <c r="H378" i="10"/>
  <c r="H377" i="10" s="1"/>
  <c r="H376" i="10"/>
  <c r="H375" i="10" s="1"/>
  <c r="H374" i="10"/>
  <c r="H373" i="10" s="1"/>
  <c r="H372" i="10"/>
  <c r="H371" i="10" s="1"/>
  <c r="H369" i="10"/>
  <c r="H368" i="10" s="1"/>
  <c r="H367" i="10"/>
  <c r="H366" i="10" s="1"/>
  <c r="H365" i="10"/>
  <c r="H364" i="10" s="1"/>
  <c r="H363" i="10"/>
  <c r="H362" i="10" s="1"/>
  <c r="H361" i="10"/>
  <c r="H360" i="10" s="1"/>
  <c r="H359" i="10"/>
  <c r="H358" i="10" s="1"/>
  <c r="H357" i="10"/>
  <c r="H356" i="10" s="1"/>
  <c r="H355" i="10"/>
  <c r="H354" i="10" s="1"/>
  <c r="H353" i="10"/>
  <c r="H352" i="10" s="1"/>
  <c r="H351" i="10"/>
  <c r="H350" i="10" s="1"/>
  <c r="H349" i="10"/>
  <c r="H348" i="10" s="1"/>
  <c r="H347" i="10"/>
  <c r="H346" i="10" s="1"/>
  <c r="H345" i="10"/>
  <c r="H344" i="10" s="1"/>
  <c r="H342" i="10"/>
  <c r="H341" i="10" s="1"/>
  <c r="H340" i="10"/>
  <c r="H339" i="10" s="1"/>
  <c r="H338" i="10"/>
  <c r="H337" i="10"/>
  <c r="H336" i="10"/>
  <c r="H334" i="10"/>
  <c r="H333" i="10" s="1"/>
  <c r="H332" i="10"/>
  <c r="H331" i="10"/>
  <c r="H330" i="10"/>
  <c r="H323" i="10"/>
  <c r="H322" i="10"/>
  <c r="H321" i="10"/>
  <c r="H320" i="10"/>
  <c r="H319" i="10" s="1"/>
  <c r="H318" i="10"/>
  <c r="H317" i="10" s="1"/>
  <c r="H316" i="10" s="1"/>
  <c r="H315" i="10" s="1"/>
  <c r="H314" i="10"/>
  <c r="H313" i="10"/>
  <c r="H312" i="10"/>
  <c r="H311" i="10" s="1"/>
  <c r="H310" i="10"/>
  <c r="H309" i="10"/>
  <c r="H308" i="10"/>
  <c r="H305" i="10"/>
  <c r="H304" i="10"/>
  <c r="H302" i="10" s="1"/>
  <c r="H303" i="10"/>
  <c r="H301" i="10"/>
  <c r="H300" i="10"/>
  <c r="H299" i="10"/>
  <c r="H298" i="10"/>
  <c r="H297" i="10"/>
  <c r="H296" i="10"/>
  <c r="H295" i="10"/>
  <c r="H294" i="10"/>
  <c r="H292" i="10"/>
  <c r="H291" i="10"/>
  <c r="H290" i="10" s="1"/>
  <c r="H289" i="10"/>
  <c r="H288" i="10"/>
  <c r="H287" i="10"/>
  <c r="H286" i="10"/>
  <c r="H285" i="10"/>
  <c r="H283" i="10"/>
  <c r="H282" i="10"/>
  <c r="H281" i="10"/>
  <c r="H280" i="10"/>
  <c r="H279" i="10"/>
  <c r="H277" i="10"/>
  <c r="H276" i="10"/>
  <c r="H275" i="10"/>
  <c r="H272" i="10" s="1"/>
  <c r="H274" i="10"/>
  <c r="H273" i="10"/>
  <c r="H270" i="10"/>
  <c r="H269" i="10"/>
  <c r="H268" i="10"/>
  <c r="H267" i="10"/>
  <c r="H266" i="10"/>
  <c r="H263" i="10"/>
  <c r="H262" i="10"/>
  <c r="H261" i="10"/>
  <c r="H260" i="10" s="1"/>
  <c r="H259" i="10"/>
  <c r="H258" i="10"/>
  <c r="H257" i="10"/>
  <c r="H256" i="10"/>
  <c r="H255" i="10"/>
  <c r="H254" i="10"/>
  <c r="H253" i="10"/>
  <c r="H251" i="10"/>
  <c r="H250" i="10"/>
  <c r="H249" i="10"/>
  <c r="H248" i="10"/>
  <c r="H247" i="10"/>
  <c r="H245" i="10"/>
  <c r="H244" i="10" s="1"/>
  <c r="H243" i="10"/>
  <c r="H242" i="10"/>
  <c r="H241" i="10"/>
  <c r="H240" i="10"/>
  <c r="H239" i="10"/>
  <c r="H238" i="10"/>
  <c r="H236" i="10"/>
  <c r="H235" i="10"/>
  <c r="H234" i="10"/>
  <c r="H233" i="10"/>
  <c r="H231" i="10"/>
  <c r="H230" i="10"/>
  <c r="H229" i="10"/>
  <c r="H228" i="10"/>
  <c r="H227" i="10"/>
  <c r="H226" i="10"/>
  <c r="H225" i="10"/>
  <c r="H224" i="10"/>
  <c r="H222" i="10"/>
  <c r="H221" i="10"/>
  <c r="H220" i="10"/>
  <c r="H219" i="10"/>
  <c r="H218" i="10"/>
  <c r="H215" i="10"/>
  <c r="H214" i="10" s="1"/>
  <c r="H213" i="10"/>
  <c r="H212" i="10"/>
  <c r="H211" i="10"/>
  <c r="H210" i="10"/>
  <c r="H209" i="10" s="1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87" i="10"/>
  <c r="H186" i="10" s="1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6" i="10"/>
  <c r="H145" i="10"/>
  <c r="H144" i="10"/>
  <c r="H143" i="10"/>
  <c r="H142" i="10"/>
  <c r="H141" i="10"/>
  <c r="H140" i="10"/>
  <c r="H139" i="10"/>
  <c r="H138" i="10"/>
  <c r="H136" i="10"/>
  <c r="H135" i="10"/>
  <c r="H134" i="10"/>
  <c r="H133" i="10"/>
  <c r="H132" i="10"/>
  <c r="H131" i="10"/>
  <c r="H130" i="10"/>
  <c r="H129" i="10" s="1"/>
  <c r="H128" i="10"/>
  <c r="H127" i="10"/>
  <c r="H126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08" i="10"/>
  <c r="H107" i="10"/>
  <c r="H106" i="10"/>
  <c r="H105" i="10"/>
  <c r="H104" i="10"/>
  <c r="H103" i="10" s="1"/>
  <c r="H101" i="10"/>
  <c r="H100" i="10"/>
  <c r="H99" i="10"/>
  <c r="H98" i="10"/>
  <c r="H97" i="10"/>
  <c r="H95" i="10"/>
  <c r="H94" i="10"/>
  <c r="H93" i="10"/>
  <c r="H92" i="10"/>
  <c r="H91" i="10"/>
  <c r="H89" i="10"/>
  <c r="H88" i="10"/>
  <c r="H87" i="10"/>
  <c r="H86" i="10"/>
  <c r="H85" i="10"/>
  <c r="H83" i="10"/>
  <c r="H82" i="10"/>
  <c r="H81" i="10"/>
  <c r="H80" i="10"/>
  <c r="H78" i="10"/>
  <c r="H77" i="10"/>
  <c r="H75" i="10"/>
  <c r="H74" i="10"/>
  <c r="H73" i="10"/>
  <c r="H72" i="10"/>
  <c r="H70" i="10"/>
  <c r="H69" i="10"/>
  <c r="H68" i="10"/>
  <c r="H67" i="10"/>
  <c r="H66" i="10"/>
  <c r="H63" i="10"/>
  <c r="H62" i="10"/>
  <c r="H61" i="10"/>
  <c r="H60" i="10"/>
  <c r="H59" i="10"/>
  <c r="H58" i="10"/>
  <c r="H57" i="10"/>
  <c r="H56" i="10"/>
  <c r="H55" i="10"/>
  <c r="H54" i="10"/>
  <c r="H52" i="10"/>
  <c r="H51" i="10"/>
  <c r="H50" i="10"/>
  <c r="H49" i="10"/>
  <c r="H48" i="10"/>
  <c r="H45" i="10"/>
  <c r="H44" i="10"/>
  <c r="H43" i="10"/>
  <c r="H42" i="10"/>
  <c r="H41" i="10"/>
  <c r="H39" i="10"/>
  <c r="H38" i="10"/>
  <c r="H36" i="10"/>
  <c r="H35" i="10"/>
  <c r="H34" i="10"/>
  <c r="H33" i="10"/>
  <c r="H32" i="10"/>
  <c r="H31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E1287" i="10"/>
  <c r="BA93" i="11" s="1"/>
  <c r="BA94" i="11" s="1"/>
  <c r="E1286" i="10"/>
  <c r="E1285" i="10"/>
  <c r="E1284" i="10" s="1"/>
  <c r="E1283" i="10"/>
  <c r="E1282" i="10"/>
  <c r="E1281" i="10"/>
  <c r="E1280" i="10"/>
  <c r="E1279" i="10"/>
  <c r="E1278" i="10"/>
  <c r="E1277" i="10"/>
  <c r="E1276" i="10"/>
  <c r="E1274" i="10"/>
  <c r="E1273" i="10"/>
  <c r="E1272" i="10"/>
  <c r="E1269" i="10"/>
  <c r="E1268" i="10"/>
  <c r="E1267" i="10"/>
  <c r="E1266" i="10"/>
  <c r="E1265" i="10"/>
  <c r="E1264" i="10"/>
  <c r="E1263" i="10"/>
  <c r="E1262" i="10"/>
  <c r="E1260" i="10"/>
  <c r="E1259" i="10" s="1"/>
  <c r="E1258" i="10"/>
  <c r="E1257" i="10"/>
  <c r="E1256" i="10"/>
  <c r="E1255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19" i="10"/>
  <c r="E1218" i="10"/>
  <c r="E1217" i="10"/>
  <c r="E1216" i="10" s="1"/>
  <c r="E1215" i="10"/>
  <c r="E1214" i="10"/>
  <c r="E1213" i="10"/>
  <c r="E1212" i="10"/>
  <c r="E1211" i="10"/>
  <c r="E1209" i="10"/>
  <c r="E1208" i="10" s="1"/>
  <c r="E1207" i="10"/>
  <c r="E1206" i="10"/>
  <c r="E1205" i="10" s="1"/>
  <c r="E1203" i="10"/>
  <c r="E1202" i="10"/>
  <c r="E1201" i="10"/>
  <c r="E1200" i="10"/>
  <c r="E1199" i="10" s="1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0" i="10"/>
  <c r="E1179" i="10" s="1"/>
  <c r="E1178" i="10" s="1"/>
  <c r="E1177" i="10"/>
  <c r="E1176" i="10" s="1"/>
  <c r="E1175" i="10"/>
  <c r="E1174" i="10" s="1"/>
  <c r="E1173" i="10"/>
  <c r="E1172" i="10"/>
  <c r="E1170" i="10"/>
  <c r="E1169" i="10"/>
  <c r="E1168" i="10"/>
  <c r="E1167" i="10"/>
  <c r="E1165" i="10"/>
  <c r="E1164" i="10" s="1"/>
  <c r="E1163" i="10"/>
  <c r="E1162" i="10" s="1"/>
  <c r="E1161" i="10"/>
  <c r="E1160" i="10" s="1"/>
  <c r="E1159" i="10"/>
  <c r="E1158" i="10" s="1"/>
  <c r="E1157" i="10"/>
  <c r="E1156" i="10" s="1"/>
  <c r="E1154" i="10"/>
  <c r="E1153" i="10" s="1"/>
  <c r="E1152" i="10"/>
  <c r="E1151" i="10" s="1"/>
  <c r="E1150" i="10"/>
  <c r="E1149" i="10" s="1"/>
  <c r="E1148" i="10"/>
  <c r="E1147" i="10" s="1"/>
  <c r="E1146" i="10"/>
  <c r="E1145" i="10" s="1"/>
  <c r="E1144" i="10"/>
  <c r="E1143" i="10" s="1"/>
  <c r="E1142" i="10"/>
  <c r="E1141" i="10" s="1"/>
  <c r="E1140" i="10"/>
  <c r="E1139" i="10"/>
  <c r="E1138" i="10"/>
  <c r="E1136" i="10"/>
  <c r="E1135" i="10" s="1"/>
  <c r="E1134" i="10"/>
  <c r="E1133" i="10" s="1"/>
  <c r="E1132" i="10"/>
  <c r="E1131" i="10" s="1"/>
  <c r="E1130" i="10"/>
  <c r="E1129" i="10" s="1"/>
  <c r="E1128" i="10"/>
  <c r="E1127" i="10" s="1"/>
  <c r="E1126" i="10"/>
  <c r="E1125" i="10" s="1"/>
  <c r="E1124" i="10"/>
  <c r="E1123" i="10" s="1"/>
  <c r="E1122" i="10"/>
  <c r="E1121" i="10"/>
  <c r="E1120" i="10" s="1"/>
  <c r="E1119" i="10"/>
  <c r="E1118" i="10" s="1"/>
  <c r="E1117" i="10"/>
  <c r="E1116" i="10" s="1"/>
  <c r="E1115" i="10"/>
  <c r="E1114" i="10"/>
  <c r="E1113" i="10"/>
  <c r="E1111" i="10"/>
  <c r="E1110" i="10" s="1"/>
  <c r="E1109" i="10"/>
  <c r="E1108" i="10" s="1"/>
  <c r="E1107" i="10"/>
  <c r="E1106" i="10" s="1"/>
  <c r="E1105" i="10"/>
  <c r="E1104" i="10" s="1"/>
  <c r="E1103" i="10"/>
  <c r="E1102" i="10" s="1"/>
  <c r="E1101" i="10"/>
  <c r="E1100" i="10" s="1"/>
  <c r="E1099" i="10"/>
  <c r="E1098" i="10" s="1"/>
  <c r="E1097" i="10"/>
  <c r="E1096" i="10" s="1"/>
  <c r="E1095" i="10"/>
  <c r="E1094" i="10" s="1"/>
  <c r="E1093" i="10"/>
  <c r="E1092" i="10" s="1"/>
  <c r="E1091" i="10"/>
  <c r="E1090" i="10" s="1"/>
  <c r="E1089" i="10"/>
  <c r="E1088" i="10" s="1"/>
  <c r="E1087" i="10"/>
  <c r="E1086" i="10" s="1"/>
  <c r="E1085" i="10"/>
  <c r="E1084" i="10" s="1"/>
  <c r="E1083" i="10"/>
  <c r="E1082" i="10" s="1"/>
  <c r="E1081" i="10"/>
  <c r="E1080" i="10" s="1"/>
  <c r="E1079" i="10"/>
  <c r="E1078" i="10" s="1"/>
  <c r="E1077" i="10"/>
  <c r="E1076" i="10" s="1"/>
  <c r="E1075" i="10"/>
  <c r="E1074" i="10" s="1"/>
  <c r="E1073" i="10"/>
  <c r="E1072" i="10" s="1"/>
  <c r="E1071" i="10"/>
  <c r="E1070" i="10" s="1"/>
  <c r="E1069" i="10"/>
  <c r="E1068" i="10" s="1"/>
  <c r="E1067" i="10"/>
  <c r="E1066" i="10" s="1"/>
  <c r="E1065" i="10"/>
  <c r="E1064" i="10" s="1"/>
  <c r="E1063" i="10"/>
  <c r="E1062" i="10" s="1"/>
  <c r="E1061" i="10"/>
  <c r="E1060" i="10" s="1"/>
  <c r="E1059" i="10"/>
  <c r="E1058" i="10" s="1"/>
  <c r="E1057" i="10"/>
  <c r="E1056" i="10" s="1"/>
  <c r="E1055" i="10"/>
  <c r="E1054" i="10" s="1"/>
  <c r="E1053" i="10"/>
  <c r="E1052" i="10" s="1"/>
  <c r="E1051" i="10"/>
  <c r="E1050" i="10" s="1"/>
  <c r="E1049" i="10"/>
  <c r="E1048" i="10" s="1"/>
  <c r="E1047" i="10"/>
  <c r="E1046" i="10" s="1"/>
  <c r="E1045" i="10"/>
  <c r="E1044" i="10" s="1"/>
  <c r="E1043" i="10"/>
  <c r="E1042" i="10" s="1"/>
  <c r="E1041" i="10"/>
  <c r="E1040" i="10" s="1"/>
  <c r="E1039" i="10"/>
  <c r="E1038" i="10" s="1"/>
  <c r="E1037" i="10"/>
  <c r="E1036" i="10" s="1"/>
  <c r="E1035" i="10"/>
  <c r="E1034" i="10" s="1"/>
  <c r="E1033" i="10"/>
  <c r="E1032" i="10" s="1"/>
  <c r="E1031" i="10"/>
  <c r="E1030" i="10" s="1"/>
  <c r="E1029" i="10"/>
  <c r="E1028" i="10" s="1"/>
  <c r="E1027" i="10"/>
  <c r="E1026" i="10"/>
  <c r="E1025" i="10" s="1"/>
  <c r="E1024" i="10"/>
  <c r="E1023" i="10" s="1"/>
  <c r="E1022" i="10"/>
  <c r="E1021" i="10"/>
  <c r="E1020" i="10"/>
  <c r="E1019" i="10"/>
  <c r="E1017" i="10"/>
  <c r="E1016" i="10" s="1"/>
  <c r="E1015" i="10"/>
  <c r="E1014" i="10" s="1"/>
  <c r="E1013" i="10"/>
  <c r="E1012" i="10" s="1"/>
  <c r="E1011" i="10"/>
  <c r="E1010" i="10" s="1"/>
  <c r="E1009" i="10"/>
  <c r="E1008" i="10"/>
  <c r="E1007" i="10"/>
  <c r="E1006" i="10"/>
  <c r="E1005" i="10"/>
  <c r="E1004" i="10"/>
  <c r="E1002" i="10"/>
  <c r="E1001" i="10" s="1"/>
  <c r="E1000" i="10"/>
  <c r="E999" i="10" s="1"/>
  <c r="E997" i="10"/>
  <c r="E996" i="10" s="1"/>
  <c r="E995" i="10"/>
  <c r="E994" i="10" s="1"/>
  <c r="E993" i="10" s="1"/>
  <c r="E992" i="10"/>
  <c r="E991" i="10"/>
  <c r="E990" i="10" s="1"/>
  <c r="E989" i="10"/>
  <c r="E988" i="10" s="1"/>
  <c r="E986" i="10"/>
  <c r="E985" i="10" s="1"/>
  <c r="E984" i="10"/>
  <c r="E983" i="10" s="1"/>
  <c r="E982" i="10"/>
  <c r="E981" i="10" s="1"/>
  <c r="E980" i="10"/>
  <c r="E979" i="10" s="1"/>
  <c r="E978" i="10"/>
  <c r="E977" i="10" s="1"/>
  <c r="E976" i="10"/>
  <c r="E975" i="10" s="1"/>
  <c r="E973" i="10"/>
  <c r="E972" i="10" s="1"/>
  <c r="E971" i="10"/>
  <c r="E970" i="10" s="1"/>
  <c r="E969" i="10"/>
  <c r="E968" i="10"/>
  <c r="E966" i="10"/>
  <c r="E965" i="10" s="1"/>
  <c r="E963" i="10"/>
  <c r="E962" i="10" s="1"/>
  <c r="E961" i="10"/>
  <c r="E960" i="10" s="1"/>
  <c r="E958" i="10"/>
  <c r="E957" i="10" s="1"/>
  <c r="E956" i="10"/>
  <c r="E955" i="10"/>
  <c r="E953" i="10"/>
  <c r="E952" i="10"/>
  <c r="E951" i="10"/>
  <c r="E949" i="10"/>
  <c r="E948" i="10" s="1"/>
  <c r="E947" i="10"/>
  <c r="E946" i="10" s="1"/>
  <c r="E945" i="10"/>
  <c r="E944" i="10" s="1"/>
  <c r="E943" i="10"/>
  <c r="E942" i="10" s="1"/>
  <c r="E941" i="10"/>
  <c r="E940" i="10" s="1"/>
  <c r="E939" i="10"/>
  <c r="E938" i="10" s="1"/>
  <c r="E937" i="10"/>
  <c r="E936" i="10" s="1"/>
  <c r="E935" i="10"/>
  <c r="E934" i="10" s="1"/>
  <c r="E933" i="10"/>
  <c r="E932" i="10" s="1"/>
  <c r="E931" i="10"/>
  <c r="E930" i="10" s="1"/>
  <c r="E929" i="10"/>
  <c r="E928" i="10" s="1"/>
  <c r="E927" i="10"/>
  <c r="E926" i="10" s="1"/>
  <c r="E925" i="10"/>
  <c r="E924" i="10" s="1"/>
  <c r="E923" i="10"/>
  <c r="E922" i="10" s="1"/>
  <c r="E921" i="10"/>
  <c r="E920" i="10" s="1"/>
  <c r="E919" i="10"/>
  <c r="E918" i="10" s="1"/>
  <c r="E917" i="10"/>
  <c r="E916" i="10" s="1"/>
  <c r="E915" i="10"/>
  <c r="E914" i="10" s="1"/>
  <c r="E913" i="10"/>
  <c r="E912" i="10" s="1"/>
  <c r="E911" i="10"/>
  <c r="E910" i="10" s="1"/>
  <c r="E909" i="10"/>
  <c r="E908" i="10" s="1"/>
  <c r="E907" i="10"/>
  <c r="E906" i="10" s="1"/>
  <c r="E905" i="10"/>
  <c r="E904" i="10" s="1"/>
  <c r="E903" i="10"/>
  <c r="E902" i="10" s="1"/>
  <c r="E901" i="10"/>
  <c r="E900" i="10" s="1"/>
  <c r="E898" i="10"/>
  <c r="E897" i="10" s="1"/>
  <c r="E896" i="10"/>
  <c r="E895" i="10" s="1"/>
  <c r="E893" i="10"/>
  <c r="E892" i="10"/>
  <c r="E891" i="10" s="1"/>
  <c r="E890" i="10"/>
  <c r="E889" i="10" s="1"/>
  <c r="E888" i="10"/>
  <c r="E887" i="10" s="1"/>
  <c r="E886" i="10" s="1"/>
  <c r="E885" i="10"/>
  <c r="E884" i="10"/>
  <c r="E883" i="10"/>
  <c r="E882" i="10" s="1"/>
  <c r="E881" i="10"/>
  <c r="E880" i="10" s="1"/>
  <c r="E879" i="10"/>
  <c r="E878" i="10" s="1"/>
  <c r="E877" i="10"/>
  <c r="E876" i="10"/>
  <c r="E874" i="10"/>
  <c r="E873" i="10" s="1"/>
  <c r="E872" i="10"/>
  <c r="E871" i="10" s="1"/>
  <c r="E870" i="10"/>
  <c r="E869" i="10" s="1"/>
  <c r="E868" i="10"/>
  <c r="E867" i="10" s="1"/>
  <c r="E866" i="10"/>
  <c r="E865" i="10" s="1"/>
  <c r="E864" i="10"/>
  <c r="E863" i="10" s="1"/>
  <c r="E862" i="10"/>
  <c r="E861" i="10" s="1"/>
  <c r="E860" i="10"/>
  <c r="E859" i="10" s="1"/>
  <c r="E858" i="10"/>
  <c r="E857" i="10" s="1"/>
  <c r="E856" i="10"/>
  <c r="E855" i="10" s="1"/>
  <c r="E854" i="10"/>
  <c r="E853" i="10" s="1"/>
  <c r="E849" i="10"/>
  <c r="E848" i="10" s="1"/>
  <c r="E846" i="10"/>
  <c r="E845" i="10" s="1"/>
  <c r="E844" i="10"/>
  <c r="E843" i="10" s="1"/>
  <c r="E842" i="10"/>
  <c r="E841" i="10" s="1"/>
  <c r="E840" i="10"/>
  <c r="E839" i="10" s="1"/>
  <c r="E837" i="10"/>
  <c r="E836" i="10"/>
  <c r="E835" i="10"/>
  <c r="E833" i="10"/>
  <c r="E832" i="10"/>
  <c r="E831" i="10"/>
  <c r="E830" i="10"/>
  <c r="E829" i="10"/>
  <c r="E828" i="10"/>
  <c r="E825" i="10"/>
  <c r="E824" i="10" s="1"/>
  <c r="E823" i="10"/>
  <c r="E822" i="10" s="1"/>
  <c r="E821" i="10"/>
  <c r="E820" i="10" s="1"/>
  <c r="E819" i="10"/>
  <c r="E818" i="10" s="1"/>
  <c r="E817" i="10"/>
  <c r="E816" i="10" s="1"/>
  <c r="E815" i="10"/>
  <c r="E814" i="10" s="1"/>
  <c r="E813" i="10"/>
  <c r="E812" i="10" s="1"/>
  <c r="E811" i="10"/>
  <c r="E810" i="10" s="1"/>
  <c r="E809" i="10"/>
  <c r="E808" i="10" s="1"/>
  <c r="E807" i="10"/>
  <c r="E806" i="10" s="1"/>
  <c r="E805" i="10"/>
  <c r="E803" i="10" s="1"/>
  <c r="E801" i="10"/>
  <c r="E800" i="10" s="1"/>
  <c r="E799" i="10"/>
  <c r="E798" i="10" s="1"/>
  <c r="E797" i="10"/>
  <c r="E796" i="10" s="1"/>
  <c r="E795" i="10"/>
  <c r="E794" i="10" s="1"/>
  <c r="E793" i="10"/>
  <c r="E792" i="10" s="1"/>
  <c r="E791" i="10"/>
  <c r="E790" i="10" s="1"/>
  <c r="E788" i="10"/>
  <c r="E787" i="10" s="1"/>
  <c r="E786" i="10"/>
  <c r="E785" i="10" s="1"/>
  <c r="E784" i="10"/>
  <c r="E783" i="10" s="1"/>
  <c r="E782" i="10"/>
  <c r="E781" i="10" s="1"/>
  <c r="E780" i="10"/>
  <c r="E779" i="10" s="1"/>
  <c r="E778" i="10"/>
  <c r="E777" i="10" s="1"/>
  <c r="E776" i="10"/>
  <c r="E775" i="10"/>
  <c r="E773" i="10"/>
  <c r="E772" i="10" s="1"/>
  <c r="E771" i="10"/>
  <c r="E770" i="10"/>
  <c r="E769" i="10"/>
  <c r="E768" i="10"/>
  <c r="E767" i="10"/>
  <c r="E766" i="10"/>
  <c r="E765" i="10"/>
  <c r="E764" i="10"/>
  <c r="E762" i="10"/>
  <c r="E761" i="10"/>
  <c r="E760" i="10" s="1"/>
  <c r="E759" i="10"/>
  <c r="E758" i="10" s="1"/>
  <c r="E757" i="10"/>
  <c r="E756" i="10" s="1"/>
  <c r="E755" i="10"/>
  <c r="E754" i="10" s="1"/>
  <c r="E753" i="10"/>
  <c r="E752" i="10" s="1"/>
  <c r="E751" i="10"/>
  <c r="E750" i="10" s="1"/>
  <c r="E749" i="10"/>
  <c r="E748" i="10" s="1"/>
  <c r="E747" i="10"/>
  <c r="E746" i="10"/>
  <c r="E744" i="10"/>
  <c r="E743" i="10" s="1"/>
  <c r="E742" i="10"/>
  <c r="E741" i="10" s="1"/>
  <c r="E740" i="10"/>
  <c r="E739" i="10"/>
  <c r="E738" i="10"/>
  <c r="E737" i="10"/>
  <c r="E735" i="10"/>
  <c r="E734" i="10" s="1"/>
  <c r="E733" i="10"/>
  <c r="E732" i="10" s="1"/>
  <c r="E731" i="10"/>
  <c r="E730" i="10"/>
  <c r="E729" i="10"/>
  <c r="E728" i="10"/>
  <c r="E727" i="10"/>
  <c r="E726" i="10"/>
  <c r="E724" i="10"/>
  <c r="E723" i="10"/>
  <c r="E721" i="10"/>
  <c r="E720" i="10"/>
  <c r="E718" i="10"/>
  <c r="E717" i="10" s="1"/>
  <c r="E716" i="10"/>
  <c r="E715" i="10" s="1"/>
  <c r="E714" i="10"/>
  <c r="E713" i="10" s="1"/>
  <c r="E712" i="10"/>
  <c r="E711" i="10" s="1"/>
  <c r="E709" i="10"/>
  <c r="E708" i="10" s="1"/>
  <c r="E707" i="10"/>
  <c r="E706" i="10" s="1"/>
  <c r="E705" i="10"/>
  <c r="E704" i="10" s="1"/>
  <c r="E703" i="10"/>
  <c r="E702" i="10"/>
  <c r="E701" i="10"/>
  <c r="E700" i="10"/>
  <c r="E698" i="10"/>
  <c r="E697" i="10"/>
  <c r="E696" i="10" s="1"/>
  <c r="E695" i="10"/>
  <c r="E694" i="10" s="1"/>
  <c r="E693" i="10"/>
  <c r="E692" i="10" s="1"/>
  <c r="E691" i="10"/>
  <c r="E690" i="10" s="1"/>
  <c r="E689" i="10"/>
  <c r="E688" i="10" s="1"/>
  <c r="E687" i="10"/>
  <c r="E686" i="10" s="1"/>
  <c r="E683" i="10"/>
  <c r="E682" i="10" s="1"/>
  <c r="E681" i="10"/>
  <c r="E680" i="10" s="1"/>
  <c r="E679" i="10"/>
  <c r="E678" i="10" s="1"/>
  <c r="E677" i="10"/>
  <c r="E676" i="10" s="1"/>
  <c r="E675" i="10"/>
  <c r="E674" i="10"/>
  <c r="E673" i="10"/>
  <c r="E672" i="10" s="1"/>
  <c r="E670" i="10"/>
  <c r="E669" i="10" s="1"/>
  <c r="E668" i="10"/>
  <c r="E667" i="10" s="1"/>
  <c r="E666" i="10"/>
  <c r="E665" i="10"/>
  <c r="E663" i="10"/>
  <c r="E662" i="10" s="1"/>
  <c r="E661" i="10"/>
  <c r="E660" i="10" s="1"/>
  <c r="E659" i="10"/>
  <c r="E658" i="10" s="1"/>
  <c r="E657" i="10"/>
  <c r="E656" i="10" s="1"/>
  <c r="E655" i="10"/>
  <c r="E654" i="10" s="1"/>
  <c r="E653" i="10"/>
  <c r="E652" i="10" s="1"/>
  <c r="E651" i="10"/>
  <c r="E650" i="10" s="1"/>
  <c r="E649" i="10"/>
  <c r="E648" i="10" s="1"/>
  <c r="E647" i="10"/>
  <c r="E646" i="10" s="1"/>
  <c r="E645" i="10"/>
  <c r="E644" i="10" s="1"/>
  <c r="E643" i="10"/>
  <c r="E640" i="10"/>
  <c r="E639" i="10" s="1"/>
  <c r="E638" i="10"/>
  <c r="E637" i="10" s="1"/>
  <c r="E636" i="10"/>
  <c r="E635" i="10" s="1"/>
  <c r="E634" i="10"/>
  <c r="E633" i="10" s="1"/>
  <c r="E632" i="10"/>
  <c r="E631" i="10" s="1"/>
  <c r="E630" i="10"/>
  <c r="E629" i="10" s="1"/>
  <c r="E628" i="10"/>
  <c r="E627" i="10" s="1"/>
  <c r="E626" i="10"/>
  <c r="E625" i="10" s="1"/>
  <c r="E624" i="10"/>
  <c r="E623" i="10" s="1"/>
  <c r="E621" i="10"/>
  <c r="E620" i="10" s="1"/>
  <c r="E619" i="10"/>
  <c r="E618" i="10" s="1"/>
  <c r="E616" i="10"/>
  <c r="E615" i="10" s="1"/>
  <c r="E614" i="10"/>
  <c r="E613" i="10" s="1"/>
  <c r="E612" i="10"/>
  <c r="E611" i="10" s="1"/>
  <c r="E610" i="10"/>
  <c r="E609" i="10" s="1"/>
  <c r="E608" i="10"/>
  <c r="E607" i="10" s="1"/>
  <c r="E605" i="10"/>
  <c r="E604" i="10" s="1"/>
  <c r="E603" i="10"/>
  <c r="E602" i="10" s="1"/>
  <c r="E601" i="10"/>
  <c r="E600" i="10" s="1"/>
  <c r="E599" i="10"/>
  <c r="E598" i="10" s="1"/>
  <c r="E597" i="10"/>
  <c r="E596" i="10" s="1"/>
  <c r="E595" i="10"/>
  <c r="E594" i="10" s="1"/>
  <c r="E593" i="10"/>
  <c r="E592" i="10" s="1"/>
  <c r="E590" i="10"/>
  <c r="E589" i="10" s="1"/>
  <c r="E588" i="10"/>
  <c r="E587" i="10" s="1"/>
  <c r="E586" i="10"/>
  <c r="E585" i="10" s="1"/>
  <c r="E584" i="10"/>
  <c r="E583" i="10" s="1"/>
  <c r="E581" i="10"/>
  <c r="E580" i="10" s="1"/>
  <c r="E579" i="10"/>
  <c r="E578" i="10" s="1"/>
  <c r="E577" i="10"/>
  <c r="E576" i="10" s="1"/>
  <c r="E574" i="10"/>
  <c r="E573" i="10" s="1"/>
  <c r="E572" i="10"/>
  <c r="E571" i="10" s="1"/>
  <c r="E570" i="10"/>
  <c r="E569" i="10" s="1"/>
  <c r="E568" i="10"/>
  <c r="E567" i="10" s="1"/>
  <c r="E565" i="10"/>
  <c r="E564" i="10" s="1"/>
  <c r="E563" i="10"/>
  <c r="E562" i="10" s="1"/>
  <c r="E561" i="10"/>
  <c r="E560" i="10" s="1"/>
  <c r="E559" i="10"/>
  <c r="E558" i="10" s="1"/>
  <c r="E557" i="10"/>
  <c r="E556" i="10" s="1"/>
  <c r="E555" i="10"/>
  <c r="E554" i="10" s="1"/>
  <c r="E553" i="10"/>
  <c r="E552" i="10" s="1"/>
  <c r="E551" i="10"/>
  <c r="E550" i="10"/>
  <c r="E549" i="10"/>
  <c r="E548" i="10"/>
  <c r="E547" i="10" s="1"/>
  <c r="E546" i="10"/>
  <c r="E545" i="10" s="1"/>
  <c r="E544" i="10"/>
  <c r="E543" i="10" s="1"/>
  <c r="E542" i="10"/>
  <c r="E541" i="10" s="1"/>
  <c r="E540" i="10"/>
  <c r="E539" i="10" s="1"/>
  <c r="E538" i="10"/>
  <c r="E537" i="10" s="1"/>
  <c r="E536" i="10"/>
  <c r="E535" i="10" s="1"/>
  <c r="E534" i="10"/>
  <c r="E533" i="10" s="1"/>
  <c r="E532" i="10"/>
  <c r="E531" i="10" s="1"/>
  <c r="E530" i="10"/>
  <c r="E529" i="10" s="1"/>
  <c r="E528" i="10"/>
  <c r="E527" i="10"/>
  <c r="E526" i="10"/>
  <c r="E524" i="10"/>
  <c r="E523" i="10"/>
  <c r="E522" i="10"/>
  <c r="E521" i="10"/>
  <c r="E519" i="10"/>
  <c r="E518" i="10" s="1"/>
  <c r="E517" i="10"/>
  <c r="E516" i="10" s="1"/>
  <c r="E515" i="10"/>
  <c r="E514" i="10" s="1"/>
  <c r="E513" i="10"/>
  <c r="E512" i="10" s="1"/>
  <c r="E511" i="10"/>
  <c r="E510" i="10" s="1"/>
  <c r="E509" i="10"/>
  <c r="E508" i="10" s="1"/>
  <c r="E506" i="10"/>
  <c r="E505" i="10" s="1"/>
  <c r="E504" i="10"/>
  <c r="E503" i="10" s="1"/>
  <c r="E502" i="10"/>
  <c r="E501" i="10" s="1"/>
  <c r="E500" i="10"/>
  <c r="E499" i="10" s="1"/>
  <c r="E498" i="10"/>
  <c r="E497" i="10" s="1"/>
  <c r="E496" i="10"/>
  <c r="E495" i="10" s="1"/>
  <c r="E494" i="10"/>
  <c r="E493" i="10"/>
  <c r="E492" i="10" s="1"/>
  <c r="E491" i="10"/>
  <c r="E490" i="10" s="1"/>
  <c r="E488" i="10"/>
  <c r="E487" i="10"/>
  <c r="E484" i="10"/>
  <c r="E483" i="10" s="1"/>
  <c r="E482" i="10"/>
  <c r="E481" i="10" s="1"/>
  <c r="E480" i="10"/>
  <c r="E479" i="10" s="1"/>
  <c r="E478" i="10"/>
  <c r="E477" i="10" s="1"/>
  <c r="E476" i="10"/>
  <c r="E475" i="10" s="1"/>
  <c r="E474" i="10"/>
  <c r="E473" i="10" s="1"/>
  <c r="E472" i="10"/>
  <c r="E471" i="10" s="1"/>
  <c r="E470" i="10"/>
  <c r="E469" i="10" s="1"/>
  <c r="E468" i="10"/>
  <c r="E467" i="10" s="1"/>
  <c r="E466" i="10"/>
  <c r="E465" i="10" s="1"/>
  <c r="E464" i="10"/>
  <c r="E463" i="10" s="1"/>
  <c r="E462" i="10"/>
  <c r="E461" i="10"/>
  <c r="E459" i="10"/>
  <c r="E458" i="10" s="1"/>
  <c r="E457" i="10"/>
  <c r="E456" i="10" s="1"/>
  <c r="E455" i="10"/>
  <c r="E454" i="10" s="1"/>
  <c r="E453" i="10"/>
  <c r="E452" i="10" s="1"/>
  <c r="E451" i="10"/>
  <c r="E450" i="10" s="1"/>
  <c r="E449" i="10"/>
  <c r="E448" i="10" s="1"/>
  <c r="E447" i="10"/>
  <c r="E446" i="10" s="1"/>
  <c r="E445" i="10"/>
  <c r="E444" i="10" s="1"/>
  <c r="E443" i="10"/>
  <c r="E442" i="10" s="1"/>
  <c r="E441" i="10"/>
  <c r="E440" i="10" s="1"/>
  <c r="E439" i="10"/>
  <c r="E438" i="10" s="1"/>
  <c r="E436" i="10"/>
  <c r="E435" i="10" s="1"/>
  <c r="E434" i="10"/>
  <c r="E432" i="10" s="1"/>
  <c r="E431" i="10"/>
  <c r="E430" i="10" s="1"/>
  <c r="E429" i="10"/>
  <c r="E428" i="10"/>
  <c r="E427" i="10" s="1"/>
  <c r="E426" i="10"/>
  <c r="E425" i="10" s="1"/>
  <c r="E423" i="10"/>
  <c r="E422" i="10" s="1"/>
  <c r="E421" i="10"/>
  <c r="E420" i="10" s="1"/>
  <c r="E419" i="10"/>
  <c r="E418" i="10" s="1"/>
  <c r="E417" i="10"/>
  <c r="E416" i="10" s="1"/>
  <c r="E415" i="10"/>
  <c r="E414" i="10" s="1"/>
  <c r="E413" i="10"/>
  <c r="E412" i="10" s="1"/>
  <c r="E411" i="10"/>
  <c r="E410" i="10" s="1"/>
  <c r="E409" i="10"/>
  <c r="E408" i="10" s="1"/>
  <c r="E407" i="10"/>
  <c r="E406" i="10" s="1"/>
  <c r="E405" i="10"/>
  <c r="E404" i="10" s="1"/>
  <c r="E403" i="10"/>
  <c r="E402" i="10" s="1"/>
  <c r="E401" i="10"/>
  <c r="E400" i="10" s="1"/>
  <c r="E399" i="10"/>
  <c r="E398" i="10" s="1"/>
  <c r="E397" i="10"/>
  <c r="E396" i="10" s="1"/>
  <c r="E395" i="10"/>
  <c r="E394" i="10" s="1"/>
  <c r="E393" i="10"/>
  <c r="E392" i="10" s="1"/>
  <c r="E391" i="10"/>
  <c r="E390" i="10" s="1"/>
  <c r="E389" i="10"/>
  <c r="E388" i="10" s="1"/>
  <c r="E387" i="10"/>
  <c r="E386" i="10" s="1"/>
  <c r="E385" i="10"/>
  <c r="E384" i="10" s="1"/>
  <c r="E383" i="10"/>
  <c r="E382" i="10"/>
  <c r="E380" i="10"/>
  <c r="E379" i="10" s="1"/>
  <c r="E378" i="10"/>
  <c r="E377" i="10" s="1"/>
  <c r="E376" i="10"/>
  <c r="E375" i="10" s="1"/>
  <c r="E374" i="10"/>
  <c r="E373" i="10" s="1"/>
  <c r="E372" i="10"/>
  <c r="E371" i="10" s="1"/>
  <c r="E369" i="10"/>
  <c r="E368" i="10" s="1"/>
  <c r="E367" i="10"/>
  <c r="E366" i="10" s="1"/>
  <c r="E365" i="10"/>
  <c r="E364" i="10" s="1"/>
  <c r="E363" i="10"/>
  <c r="E362" i="10" s="1"/>
  <c r="E361" i="10"/>
  <c r="E360" i="10" s="1"/>
  <c r="E359" i="10"/>
  <c r="E358" i="10" s="1"/>
  <c r="E357" i="10"/>
  <c r="E356" i="10" s="1"/>
  <c r="E355" i="10"/>
  <c r="E354" i="10" s="1"/>
  <c r="E353" i="10"/>
  <c r="E352" i="10" s="1"/>
  <c r="E351" i="10"/>
  <c r="E350" i="10" s="1"/>
  <c r="E349" i="10"/>
  <c r="E348" i="10" s="1"/>
  <c r="E347" i="10"/>
  <c r="E346" i="10" s="1"/>
  <c r="E345" i="10"/>
  <c r="E344" i="10" s="1"/>
  <c r="E342" i="10"/>
  <c r="E341" i="10" s="1"/>
  <c r="E340" i="10"/>
  <c r="E339" i="10" s="1"/>
  <c r="E338" i="10"/>
  <c r="E337" i="10"/>
  <c r="E336" i="10"/>
  <c r="E334" i="10"/>
  <c r="E333" i="10" s="1"/>
  <c r="E332" i="10"/>
  <c r="E331" i="10"/>
  <c r="E330" i="10"/>
  <c r="E323" i="10"/>
  <c r="E322" i="10"/>
  <c r="E321" i="10"/>
  <c r="E320" i="10"/>
  <c r="E319" i="10" s="1"/>
  <c r="E318" i="10"/>
  <c r="E317" i="10" s="1"/>
  <c r="E316" i="10" s="1"/>
  <c r="E314" i="10"/>
  <c r="E313" i="10"/>
  <c r="E311" i="10" s="1"/>
  <c r="E312" i="10"/>
  <c r="E310" i="10"/>
  <c r="E309" i="10"/>
  <c r="E308" i="10"/>
  <c r="E307" i="10" s="1"/>
  <c r="E305" i="10"/>
  <c r="E304" i="10"/>
  <c r="E303" i="10"/>
  <c r="E301" i="10"/>
  <c r="E300" i="10"/>
  <c r="E299" i="10"/>
  <c r="E298" i="10"/>
  <c r="E297" i="10"/>
  <c r="E296" i="10"/>
  <c r="E295" i="10"/>
  <c r="E294" i="10"/>
  <c r="E292" i="10"/>
  <c r="E291" i="10"/>
  <c r="E289" i="10"/>
  <c r="E288" i="10"/>
  <c r="E287" i="10"/>
  <c r="E286" i="10"/>
  <c r="E285" i="10"/>
  <c r="E284" i="10" s="1"/>
  <c r="E283" i="10"/>
  <c r="E282" i="10"/>
  <c r="E281" i="10"/>
  <c r="E280" i="10"/>
  <c r="E279" i="10"/>
  <c r="E278" i="10" s="1"/>
  <c r="E277" i="10"/>
  <c r="E276" i="10"/>
  <c r="E275" i="10"/>
  <c r="E274" i="10"/>
  <c r="E273" i="10"/>
  <c r="E270" i="10"/>
  <c r="E269" i="10"/>
  <c r="E268" i="10"/>
  <c r="E267" i="10"/>
  <c r="E266" i="10"/>
  <c r="E263" i="10"/>
  <c r="E262" i="10"/>
  <c r="E261" i="10"/>
  <c r="E259" i="10"/>
  <c r="E258" i="10"/>
  <c r="E257" i="10"/>
  <c r="E256" i="10"/>
  <c r="E255" i="10"/>
  <c r="E254" i="10"/>
  <c r="E253" i="10"/>
  <c r="E251" i="10"/>
  <c r="E250" i="10"/>
  <c r="E249" i="10"/>
  <c r="E248" i="10"/>
  <c r="E247" i="10"/>
  <c r="E245" i="10"/>
  <c r="E244" i="10" s="1"/>
  <c r="E243" i="10"/>
  <c r="E242" i="10"/>
  <c r="E241" i="10"/>
  <c r="E240" i="10"/>
  <c r="E239" i="10"/>
  <c r="E238" i="10"/>
  <c r="E237" i="10" s="1"/>
  <c r="E236" i="10"/>
  <c r="E235" i="10"/>
  <c r="E234" i="10"/>
  <c r="E233" i="10"/>
  <c r="E231" i="10"/>
  <c r="E230" i="10"/>
  <c r="E229" i="10"/>
  <c r="E228" i="10"/>
  <c r="E227" i="10"/>
  <c r="E226" i="10"/>
  <c r="E225" i="10"/>
  <c r="E224" i="10"/>
  <c r="E222" i="10"/>
  <c r="E221" i="10"/>
  <c r="E220" i="10"/>
  <c r="E219" i="10"/>
  <c r="E218" i="10"/>
  <c r="E215" i="10"/>
  <c r="E214" i="10" s="1"/>
  <c r="E213" i="10"/>
  <c r="E212" i="10"/>
  <c r="E211" i="10"/>
  <c r="E210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87" i="10"/>
  <c r="E186" i="10" s="1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6" i="10"/>
  <c r="E145" i="10"/>
  <c r="E144" i="10"/>
  <c r="E143" i="10"/>
  <c r="E142" i="10"/>
  <c r="E141" i="10"/>
  <c r="E140" i="10"/>
  <c r="E139" i="10"/>
  <c r="E138" i="10"/>
  <c r="E136" i="10"/>
  <c r="E135" i="10"/>
  <c r="E134" i="10"/>
  <c r="E133" i="10"/>
  <c r="E132" i="10"/>
  <c r="E131" i="10"/>
  <c r="E130" i="10"/>
  <c r="E128" i="10"/>
  <c r="E127" i="10"/>
  <c r="E126" i="10"/>
  <c r="E125" i="10" s="1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08" i="10"/>
  <c r="E107" i="10"/>
  <c r="E106" i="10"/>
  <c r="E105" i="10"/>
  <c r="E104" i="10"/>
  <c r="E103" i="10" s="1"/>
  <c r="E101" i="10"/>
  <c r="E100" i="10"/>
  <c r="E99" i="10"/>
  <c r="E98" i="10"/>
  <c r="E97" i="10"/>
  <c r="E95" i="10"/>
  <c r="E94" i="10"/>
  <c r="E93" i="10"/>
  <c r="E92" i="10"/>
  <c r="E91" i="10"/>
  <c r="E89" i="10"/>
  <c r="E88" i="10"/>
  <c r="E87" i="10"/>
  <c r="E86" i="10"/>
  <c r="E85" i="10"/>
  <c r="E83" i="10"/>
  <c r="E82" i="10"/>
  <c r="E81" i="10"/>
  <c r="E80" i="10"/>
  <c r="E79" i="10" s="1"/>
  <c r="E78" i="10"/>
  <c r="E77" i="10"/>
  <c r="E75" i="10"/>
  <c r="E74" i="10"/>
  <c r="E73" i="10"/>
  <c r="E72" i="10"/>
  <c r="E70" i="10"/>
  <c r="E69" i="10"/>
  <c r="E68" i="10"/>
  <c r="E67" i="10"/>
  <c r="E66" i="10"/>
  <c r="E63" i="10"/>
  <c r="E62" i="10"/>
  <c r="E61" i="10"/>
  <c r="E60" i="10"/>
  <c r="E59" i="10"/>
  <c r="E58" i="10"/>
  <c r="E57" i="10"/>
  <c r="E56" i="10"/>
  <c r="E55" i="10"/>
  <c r="E54" i="10"/>
  <c r="E53" i="10" s="1"/>
  <c r="E52" i="10"/>
  <c r="E51" i="10"/>
  <c r="E50" i="10"/>
  <c r="E49" i="10"/>
  <c r="E48" i="10"/>
  <c r="E47" i="10" s="1"/>
  <c r="E46" i="10" s="1"/>
  <c r="E45" i="10"/>
  <c r="E44" i="10"/>
  <c r="E43" i="10"/>
  <c r="E42" i="10"/>
  <c r="E40" i="10" s="1"/>
  <c r="E41" i="10"/>
  <c r="E39" i="10"/>
  <c r="E38" i="10"/>
  <c r="E36" i="10"/>
  <c r="E35" i="10"/>
  <c r="E34" i="10"/>
  <c r="E33" i="10"/>
  <c r="E32" i="10"/>
  <c r="E31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N1275" i="1"/>
  <c r="R1275" i="10" s="1"/>
  <c r="J1275" i="1"/>
  <c r="E1275" i="1"/>
  <c r="D1275" i="1"/>
  <c r="D1269" i="10"/>
  <c r="D1268" i="10"/>
  <c r="D1267" i="10"/>
  <c r="D1266" i="10"/>
  <c r="D1265" i="10"/>
  <c r="D1264" i="10"/>
  <c r="D1263" i="10"/>
  <c r="D1262" i="10"/>
  <c r="D1260" i="10"/>
  <c r="D1258" i="10"/>
  <c r="D1257" i="10"/>
  <c r="D1256" i="10"/>
  <c r="D1255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2" i="10"/>
  <c r="D1221" i="10"/>
  <c r="D1219" i="10"/>
  <c r="D1218" i="10"/>
  <c r="D1217" i="10"/>
  <c r="D1215" i="10"/>
  <c r="D1214" i="10"/>
  <c r="D1213" i="10"/>
  <c r="D1212" i="10"/>
  <c r="D1211" i="10"/>
  <c r="D1209" i="10"/>
  <c r="D1207" i="10"/>
  <c r="D1206" i="10"/>
  <c r="D1203" i="10"/>
  <c r="D1202" i="10"/>
  <c r="D1201" i="10"/>
  <c r="D1200" i="10"/>
  <c r="D1198" i="10"/>
  <c r="D1197" i="10"/>
  <c r="D1196" i="10"/>
  <c r="D1195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0" i="10"/>
  <c r="D1177" i="10"/>
  <c r="D1175" i="10"/>
  <c r="D1173" i="10"/>
  <c r="D1172" i="10"/>
  <c r="D1170" i="10"/>
  <c r="D1169" i="10"/>
  <c r="D1168" i="10"/>
  <c r="D1167" i="10"/>
  <c r="D1165" i="10"/>
  <c r="D1163" i="10"/>
  <c r="D1161" i="10"/>
  <c r="D1159" i="10"/>
  <c r="D1157" i="10"/>
  <c r="D1154" i="10"/>
  <c r="D1152" i="10"/>
  <c r="D1150" i="10"/>
  <c r="D1148" i="10"/>
  <c r="D1146" i="10"/>
  <c r="D1144" i="10"/>
  <c r="D1142" i="10"/>
  <c r="D1140" i="10"/>
  <c r="D1139" i="10"/>
  <c r="D1138" i="10"/>
  <c r="D1136" i="10"/>
  <c r="D1134" i="10"/>
  <c r="D1132" i="10"/>
  <c r="D1130" i="10"/>
  <c r="D1128" i="10"/>
  <c r="D1126" i="10"/>
  <c r="D1124" i="10"/>
  <c r="D1122" i="10"/>
  <c r="D1121" i="10"/>
  <c r="D1119" i="10"/>
  <c r="D1117" i="10"/>
  <c r="D1115" i="10"/>
  <c r="D1114" i="10"/>
  <c r="D1113" i="10"/>
  <c r="D1111" i="10"/>
  <c r="D1109" i="10"/>
  <c r="D1107" i="10"/>
  <c r="D1105" i="10"/>
  <c r="D1103" i="10"/>
  <c r="D1101" i="10"/>
  <c r="D1099" i="10"/>
  <c r="D1097" i="10"/>
  <c r="D1095" i="10"/>
  <c r="D1093" i="10"/>
  <c r="D1091" i="10"/>
  <c r="D1089" i="10"/>
  <c r="D1087" i="10"/>
  <c r="D1085" i="10"/>
  <c r="D1083" i="10"/>
  <c r="D1081" i="10"/>
  <c r="D1079" i="10"/>
  <c r="D1077" i="10"/>
  <c r="D1075" i="10"/>
  <c r="D1073" i="10"/>
  <c r="D1071" i="10"/>
  <c r="D1069" i="10"/>
  <c r="D1067" i="10"/>
  <c r="D1065" i="10"/>
  <c r="D1063" i="10"/>
  <c r="D1061" i="10"/>
  <c r="D1059" i="10"/>
  <c r="D1057" i="10"/>
  <c r="D1055" i="10"/>
  <c r="D1053" i="10"/>
  <c r="D1051" i="10"/>
  <c r="D1049" i="10"/>
  <c r="D1047" i="10"/>
  <c r="D1045" i="10"/>
  <c r="D1043" i="10"/>
  <c r="D1041" i="10"/>
  <c r="D1039" i="10"/>
  <c r="D1037" i="10"/>
  <c r="D1035" i="10"/>
  <c r="D1033" i="10"/>
  <c r="D1031" i="10"/>
  <c r="D1029" i="10"/>
  <c r="D1027" i="10"/>
  <c r="D1026" i="10"/>
  <c r="D1024" i="10"/>
  <c r="D1022" i="10"/>
  <c r="D1021" i="10"/>
  <c r="D1020" i="10"/>
  <c r="D1019" i="10"/>
  <c r="D1017" i="10"/>
  <c r="D1015" i="10"/>
  <c r="D1013" i="10"/>
  <c r="D1011" i="10"/>
  <c r="D1009" i="10"/>
  <c r="D1008" i="10"/>
  <c r="D1007" i="10"/>
  <c r="D1006" i="10"/>
  <c r="D1005" i="10"/>
  <c r="D1004" i="10"/>
  <c r="D1002" i="10"/>
  <c r="D1000" i="10"/>
  <c r="D999" i="10" s="1"/>
  <c r="P1000" i="10"/>
  <c r="O1000" i="10"/>
  <c r="I1000" i="10"/>
  <c r="D683" i="10"/>
  <c r="D997" i="10"/>
  <c r="D995" i="10"/>
  <c r="D992" i="10"/>
  <c r="D991" i="10"/>
  <c r="D989" i="10"/>
  <c r="D986" i="10"/>
  <c r="D984" i="10"/>
  <c r="D982" i="10"/>
  <c r="D980" i="10"/>
  <c r="D978" i="10"/>
  <c r="D976" i="10"/>
  <c r="D973" i="10"/>
  <c r="D971" i="10"/>
  <c r="D969" i="10"/>
  <c r="D968" i="10"/>
  <c r="D966" i="10"/>
  <c r="D963" i="10"/>
  <c r="D961" i="10"/>
  <c r="D958" i="10"/>
  <c r="D956" i="10"/>
  <c r="D955" i="10"/>
  <c r="D953" i="10"/>
  <c r="D952" i="10"/>
  <c r="D951" i="10"/>
  <c r="D949" i="10"/>
  <c r="D947" i="10"/>
  <c r="D945" i="10"/>
  <c r="D943" i="10"/>
  <c r="D941" i="10"/>
  <c r="D939" i="10"/>
  <c r="D937" i="10"/>
  <c r="D935" i="10"/>
  <c r="D933" i="10"/>
  <c r="D931" i="10"/>
  <c r="D929" i="10"/>
  <c r="D927" i="10"/>
  <c r="D925" i="10"/>
  <c r="D923" i="10"/>
  <c r="D921" i="10"/>
  <c r="D919" i="10"/>
  <c r="D917" i="10"/>
  <c r="D915" i="10"/>
  <c r="D913" i="10"/>
  <c r="D911" i="10"/>
  <c r="D909" i="10"/>
  <c r="D907" i="10"/>
  <c r="D905" i="10"/>
  <c r="D903" i="10"/>
  <c r="D901" i="10"/>
  <c r="D898" i="10"/>
  <c r="D896" i="10"/>
  <c r="D893" i="10"/>
  <c r="D892" i="10"/>
  <c r="D890" i="10"/>
  <c r="D888" i="10"/>
  <c r="D885" i="10"/>
  <c r="D884" i="10"/>
  <c r="D883" i="10"/>
  <c r="D881" i="10"/>
  <c r="D879" i="10"/>
  <c r="D877" i="10"/>
  <c r="D876" i="10"/>
  <c r="D874" i="10"/>
  <c r="D872" i="10"/>
  <c r="D870" i="10"/>
  <c r="D868" i="10"/>
  <c r="D866" i="10"/>
  <c r="D864" i="10"/>
  <c r="D862" i="10"/>
  <c r="D860" i="10"/>
  <c r="D858" i="10"/>
  <c r="D856" i="10"/>
  <c r="D854" i="10"/>
  <c r="D849" i="10"/>
  <c r="D846" i="10"/>
  <c r="D844" i="10"/>
  <c r="D842" i="10"/>
  <c r="D840" i="10"/>
  <c r="D837" i="10"/>
  <c r="D836" i="10"/>
  <c r="D835" i="10"/>
  <c r="D833" i="10"/>
  <c r="D832" i="10"/>
  <c r="D831" i="10"/>
  <c r="D830" i="10"/>
  <c r="D829" i="10"/>
  <c r="D828" i="10"/>
  <c r="D825" i="10"/>
  <c r="D823" i="10"/>
  <c r="D821" i="10"/>
  <c r="D819" i="10"/>
  <c r="D817" i="10"/>
  <c r="D815" i="10"/>
  <c r="D813" i="10"/>
  <c r="D811" i="10"/>
  <c r="D809" i="10"/>
  <c r="D807" i="10"/>
  <c r="D805" i="10"/>
  <c r="D801" i="10"/>
  <c r="D799" i="10"/>
  <c r="D797" i="10"/>
  <c r="D795" i="10"/>
  <c r="D793" i="10"/>
  <c r="D791" i="10"/>
  <c r="D788" i="10"/>
  <c r="D786" i="10"/>
  <c r="D784" i="10"/>
  <c r="D782" i="10"/>
  <c r="D780" i="10"/>
  <c r="D778" i="10"/>
  <c r="D776" i="10"/>
  <c r="D775" i="10"/>
  <c r="D773" i="10"/>
  <c r="D771" i="10"/>
  <c r="D770" i="10"/>
  <c r="D769" i="10"/>
  <c r="D768" i="10"/>
  <c r="D767" i="10"/>
  <c r="D766" i="10"/>
  <c r="D765" i="10"/>
  <c r="D764" i="10"/>
  <c r="D762" i="10"/>
  <c r="D761" i="10"/>
  <c r="D759" i="10"/>
  <c r="D757" i="10"/>
  <c r="D755" i="10"/>
  <c r="D753" i="10"/>
  <c r="D751" i="10"/>
  <c r="D749" i="10"/>
  <c r="D747" i="10"/>
  <c r="D746" i="10"/>
  <c r="D744" i="10"/>
  <c r="D742" i="10"/>
  <c r="D740" i="10"/>
  <c r="D739" i="10"/>
  <c r="D738" i="10"/>
  <c r="D737" i="10"/>
  <c r="D735" i="10"/>
  <c r="D733" i="10"/>
  <c r="D731" i="10"/>
  <c r="D730" i="10"/>
  <c r="D729" i="10"/>
  <c r="D728" i="10"/>
  <c r="D727" i="10"/>
  <c r="D726" i="10"/>
  <c r="D724" i="10"/>
  <c r="D723" i="10"/>
  <c r="D721" i="10"/>
  <c r="D720" i="10"/>
  <c r="D718" i="10"/>
  <c r="D716" i="10"/>
  <c r="D714" i="10"/>
  <c r="D712" i="10"/>
  <c r="D709" i="10"/>
  <c r="D707" i="10"/>
  <c r="D705" i="10"/>
  <c r="D703" i="10"/>
  <c r="D702" i="10"/>
  <c r="D701" i="10"/>
  <c r="D700" i="10"/>
  <c r="D698" i="10"/>
  <c r="D697" i="10"/>
  <c r="D695" i="10"/>
  <c r="D693" i="10"/>
  <c r="D691" i="10"/>
  <c r="D689" i="10"/>
  <c r="D687" i="10"/>
  <c r="D681" i="10"/>
  <c r="D679" i="10"/>
  <c r="D677" i="10"/>
  <c r="D675" i="10"/>
  <c r="D674" i="10"/>
  <c r="D673" i="10"/>
  <c r="D670" i="10"/>
  <c r="D668" i="10"/>
  <c r="D666" i="10"/>
  <c r="D665" i="10"/>
  <c r="D663" i="10"/>
  <c r="D661" i="10"/>
  <c r="D659" i="10"/>
  <c r="D657" i="10"/>
  <c r="D655" i="10"/>
  <c r="D653" i="10"/>
  <c r="D651" i="10"/>
  <c r="D649" i="10"/>
  <c r="D647" i="10"/>
  <c r="D645" i="10"/>
  <c r="D643" i="10"/>
  <c r="D640" i="10"/>
  <c r="D638" i="10"/>
  <c r="D636" i="10"/>
  <c r="D634" i="10"/>
  <c r="D632" i="10"/>
  <c r="D630" i="10"/>
  <c r="D628" i="10"/>
  <c r="D626" i="10"/>
  <c r="D624" i="10"/>
  <c r="D621" i="10"/>
  <c r="D619" i="10"/>
  <c r="D616" i="10"/>
  <c r="D614" i="10"/>
  <c r="D612" i="10"/>
  <c r="D610" i="10"/>
  <c r="D608" i="10"/>
  <c r="D605" i="10"/>
  <c r="D603" i="10"/>
  <c r="D601" i="10"/>
  <c r="D599" i="10"/>
  <c r="D597" i="10"/>
  <c r="D595" i="10"/>
  <c r="D593" i="10"/>
  <c r="D590" i="10"/>
  <c r="D588" i="10"/>
  <c r="D586" i="10"/>
  <c r="D584" i="10"/>
  <c r="D581" i="10"/>
  <c r="D579" i="10"/>
  <c r="D577" i="10"/>
  <c r="D574" i="10"/>
  <c r="D572" i="10"/>
  <c r="D570" i="10"/>
  <c r="D568" i="10"/>
  <c r="D565" i="10"/>
  <c r="D563" i="10"/>
  <c r="D561" i="10"/>
  <c r="D559" i="10"/>
  <c r="D557" i="10"/>
  <c r="D555" i="10"/>
  <c r="D553" i="10"/>
  <c r="D551" i="10"/>
  <c r="D550" i="10"/>
  <c r="D549" i="10"/>
  <c r="D548" i="10"/>
  <c r="D528" i="10"/>
  <c r="D527" i="10"/>
  <c r="D526" i="10"/>
  <c r="D530" i="10"/>
  <c r="D532" i="10"/>
  <c r="D534" i="10"/>
  <c r="D536" i="10"/>
  <c r="D538" i="10"/>
  <c r="D540" i="10"/>
  <c r="D542" i="10"/>
  <c r="D544" i="10"/>
  <c r="D546" i="10"/>
  <c r="D524" i="10"/>
  <c r="D523" i="10"/>
  <c r="D522" i="10"/>
  <c r="D521" i="10"/>
  <c r="D519" i="10"/>
  <c r="D517" i="10"/>
  <c r="D515" i="10"/>
  <c r="D513" i="10"/>
  <c r="D511" i="10"/>
  <c r="D509" i="10"/>
  <c r="D506" i="10"/>
  <c r="D504" i="10"/>
  <c r="D502" i="10"/>
  <c r="D500" i="10"/>
  <c r="D498" i="10"/>
  <c r="D496" i="10"/>
  <c r="D494" i="10"/>
  <c r="D493" i="10"/>
  <c r="D491" i="10"/>
  <c r="D488" i="10"/>
  <c r="D487" i="10"/>
  <c r="D484" i="10"/>
  <c r="D482" i="10"/>
  <c r="D480" i="10"/>
  <c r="D478" i="10"/>
  <c r="D476" i="10"/>
  <c r="D474" i="10"/>
  <c r="D472" i="10"/>
  <c r="D470" i="10"/>
  <c r="D468" i="10"/>
  <c r="D466" i="10"/>
  <c r="D464" i="10"/>
  <c r="D462" i="10"/>
  <c r="D461" i="10"/>
  <c r="D459" i="10"/>
  <c r="D457" i="10"/>
  <c r="D455" i="10"/>
  <c r="D453" i="10"/>
  <c r="D451" i="10"/>
  <c r="D449" i="10"/>
  <c r="D447" i="10"/>
  <c r="D445" i="10"/>
  <c r="D443" i="10"/>
  <c r="D441" i="10"/>
  <c r="D439" i="10"/>
  <c r="D436" i="10"/>
  <c r="D434" i="10"/>
  <c r="D431" i="10"/>
  <c r="D429" i="10"/>
  <c r="D428" i="10"/>
  <c r="D426" i="10"/>
  <c r="D423" i="10"/>
  <c r="D421" i="10"/>
  <c r="D419" i="10"/>
  <c r="D417" i="10"/>
  <c r="D415" i="10"/>
  <c r="D413" i="10"/>
  <c r="D411" i="10"/>
  <c r="D409" i="10"/>
  <c r="D407" i="10"/>
  <c r="D405" i="10"/>
  <c r="D403" i="10"/>
  <c r="D401" i="10"/>
  <c r="D399" i="10"/>
  <c r="D397" i="10"/>
  <c r="D395" i="10"/>
  <c r="D393" i="10"/>
  <c r="D391" i="10"/>
  <c r="D389" i="10"/>
  <c r="D387" i="10"/>
  <c r="D385" i="10"/>
  <c r="D383" i="10"/>
  <c r="D382" i="10"/>
  <c r="D380" i="10"/>
  <c r="D378" i="10"/>
  <c r="D376" i="10"/>
  <c r="D374" i="10"/>
  <c r="D372" i="10"/>
  <c r="D369" i="10"/>
  <c r="D367" i="10"/>
  <c r="D365" i="10"/>
  <c r="D363" i="10"/>
  <c r="D361" i="10"/>
  <c r="D359" i="10"/>
  <c r="D357" i="10"/>
  <c r="D355" i="10"/>
  <c r="D353" i="10"/>
  <c r="D351" i="10"/>
  <c r="D349" i="10"/>
  <c r="D347" i="10"/>
  <c r="D345" i="10"/>
  <c r="D342" i="10"/>
  <c r="D340" i="10"/>
  <c r="D338" i="10"/>
  <c r="D337" i="10"/>
  <c r="D336" i="10"/>
  <c r="D334" i="10"/>
  <c r="D332" i="10"/>
  <c r="D331" i="10"/>
  <c r="D330" i="10"/>
  <c r="D323" i="10"/>
  <c r="D322" i="10"/>
  <c r="D321" i="10"/>
  <c r="D320" i="10"/>
  <c r="D318" i="10"/>
  <c r="D314" i="10"/>
  <c r="D313" i="10"/>
  <c r="D312" i="10"/>
  <c r="D310" i="10"/>
  <c r="D309" i="10"/>
  <c r="D308" i="10"/>
  <c r="D305" i="10"/>
  <c r="D304" i="10"/>
  <c r="D303" i="10"/>
  <c r="D301" i="10"/>
  <c r="D300" i="10"/>
  <c r="D299" i="10"/>
  <c r="D298" i="10"/>
  <c r="D297" i="10"/>
  <c r="D296" i="10"/>
  <c r="D295" i="10"/>
  <c r="D294" i="10"/>
  <c r="D292" i="10"/>
  <c r="D291" i="10"/>
  <c r="D289" i="10"/>
  <c r="D288" i="10"/>
  <c r="D287" i="10"/>
  <c r="D286" i="10"/>
  <c r="D285" i="10"/>
  <c r="D283" i="10"/>
  <c r="D282" i="10"/>
  <c r="D281" i="10"/>
  <c r="D280" i="10"/>
  <c r="D279" i="10"/>
  <c r="D277" i="10"/>
  <c r="D276" i="10"/>
  <c r="D275" i="10"/>
  <c r="D274" i="10"/>
  <c r="D273" i="10"/>
  <c r="D270" i="10"/>
  <c r="D269" i="10"/>
  <c r="D268" i="10"/>
  <c r="D267" i="10"/>
  <c r="D266" i="10"/>
  <c r="D263" i="10"/>
  <c r="D262" i="10"/>
  <c r="D261" i="10"/>
  <c r="D259" i="10"/>
  <c r="D258" i="10"/>
  <c r="D257" i="10"/>
  <c r="D256" i="10"/>
  <c r="D255" i="10"/>
  <c r="D254" i="10"/>
  <c r="D253" i="10"/>
  <c r="D251" i="10"/>
  <c r="D250" i="10"/>
  <c r="D249" i="10"/>
  <c r="D248" i="10"/>
  <c r="D247" i="10"/>
  <c r="D245" i="10"/>
  <c r="D243" i="10"/>
  <c r="D242" i="10"/>
  <c r="D241" i="10"/>
  <c r="D240" i="10"/>
  <c r="D239" i="10"/>
  <c r="D238" i="10"/>
  <c r="D236" i="10"/>
  <c r="D235" i="10"/>
  <c r="D234" i="10"/>
  <c r="D233" i="10"/>
  <c r="D231" i="10"/>
  <c r="D230" i="10"/>
  <c r="D229" i="10"/>
  <c r="D228" i="10"/>
  <c r="D227" i="10"/>
  <c r="D226" i="10"/>
  <c r="D225" i="10"/>
  <c r="D224" i="10"/>
  <c r="D222" i="10"/>
  <c r="D221" i="10"/>
  <c r="D220" i="10"/>
  <c r="D219" i="10"/>
  <c r="D218" i="10"/>
  <c r="D215" i="10"/>
  <c r="D213" i="10"/>
  <c r="D212" i="10"/>
  <c r="D211" i="10"/>
  <c r="D210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87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6" i="10"/>
  <c r="D145" i="10"/>
  <c r="D144" i="10"/>
  <c r="D143" i="10"/>
  <c r="D142" i="10"/>
  <c r="D141" i="10"/>
  <c r="D140" i="10"/>
  <c r="D139" i="10"/>
  <c r="D138" i="10"/>
  <c r="D136" i="10"/>
  <c r="D135" i="10"/>
  <c r="D134" i="10"/>
  <c r="D133" i="10"/>
  <c r="D132" i="10"/>
  <c r="D131" i="10"/>
  <c r="D130" i="10"/>
  <c r="D128" i="10"/>
  <c r="D127" i="10"/>
  <c r="D126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08" i="10"/>
  <c r="D107" i="10"/>
  <c r="D106" i="10"/>
  <c r="D105" i="10"/>
  <c r="D104" i="10"/>
  <c r="D101" i="10"/>
  <c r="D100" i="10"/>
  <c r="D99" i="10"/>
  <c r="D98" i="10"/>
  <c r="D97" i="10"/>
  <c r="D95" i="10"/>
  <c r="D94" i="10"/>
  <c r="D93" i="10"/>
  <c r="D92" i="10"/>
  <c r="D91" i="10"/>
  <c r="D89" i="10"/>
  <c r="D88" i="10"/>
  <c r="D87" i="10"/>
  <c r="D86" i="10"/>
  <c r="D85" i="10"/>
  <c r="D83" i="10"/>
  <c r="D82" i="10"/>
  <c r="D81" i="10"/>
  <c r="D80" i="10"/>
  <c r="D78" i="10"/>
  <c r="D77" i="10"/>
  <c r="D75" i="10"/>
  <c r="D74" i="10"/>
  <c r="D73" i="10"/>
  <c r="D72" i="10"/>
  <c r="D70" i="10"/>
  <c r="D69" i="10"/>
  <c r="D68" i="10"/>
  <c r="D67" i="10"/>
  <c r="D66" i="10"/>
  <c r="D63" i="10"/>
  <c r="D62" i="10"/>
  <c r="D61" i="10"/>
  <c r="D60" i="10"/>
  <c r="D59" i="10"/>
  <c r="D58" i="10"/>
  <c r="D57" i="10"/>
  <c r="D56" i="10"/>
  <c r="D55" i="10"/>
  <c r="D54" i="10"/>
  <c r="D52" i="10"/>
  <c r="D51" i="10"/>
  <c r="D50" i="10"/>
  <c r="D49" i="10"/>
  <c r="D48" i="10"/>
  <c r="D45" i="10"/>
  <c r="D44" i="10"/>
  <c r="D43" i="10"/>
  <c r="D42" i="10"/>
  <c r="D41" i="10"/>
  <c r="D39" i="10"/>
  <c r="D38" i="10"/>
  <c r="D36" i="10"/>
  <c r="D35" i="10"/>
  <c r="D34" i="10"/>
  <c r="D33" i="10"/>
  <c r="D32" i="10"/>
  <c r="D31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G318" i="9"/>
  <c r="G317" i="9"/>
  <c r="G316" i="9"/>
  <c r="G315" i="9"/>
  <c r="G314" i="9"/>
  <c r="G312" i="9"/>
  <c r="G311" i="9"/>
  <c r="G310" i="9"/>
  <c r="G309" i="9"/>
  <c r="G308" i="9"/>
  <c r="G307" i="9"/>
  <c r="G306" i="9"/>
  <c r="G305" i="9"/>
  <c r="G304" i="9"/>
  <c r="G302" i="9"/>
  <c r="G301" i="9"/>
  <c r="G300" i="9"/>
  <c r="G299" i="9"/>
  <c r="G298" i="9"/>
  <c r="G297" i="9"/>
  <c r="G296" i="9"/>
  <c r="G294" i="9"/>
  <c r="G293" i="9"/>
  <c r="G292" i="9"/>
  <c r="G291" i="9"/>
  <c r="G289" i="9"/>
  <c r="G288" i="9"/>
  <c r="G287" i="9"/>
  <c r="G286" i="9"/>
  <c r="G285" i="9" s="1"/>
  <c r="G284" i="9"/>
  <c r="G283" i="9"/>
  <c r="G282" i="9"/>
  <c r="G281" i="9"/>
  <c r="G280" i="9"/>
  <c r="G277" i="9"/>
  <c r="G276" i="9"/>
  <c r="G275" i="9" s="1"/>
  <c r="G274" i="9"/>
  <c r="G273" i="9"/>
  <c r="G272" i="9"/>
  <c r="G271" i="9"/>
  <c r="G270" i="9"/>
  <c r="G269" i="9"/>
  <c r="G268" i="9"/>
  <c r="G267" i="9"/>
  <c r="G266" i="9"/>
  <c r="G265" i="9"/>
  <c r="G241" i="9"/>
  <c r="G240" i="9"/>
  <c r="G239" i="9"/>
  <c r="G238" i="9"/>
  <c r="G237" i="9"/>
  <c r="G236" i="9"/>
  <c r="G235" i="9"/>
  <c r="G233" i="9"/>
  <c r="G232" i="9"/>
  <c r="G231" i="9"/>
  <c r="G229" i="9"/>
  <c r="G227" i="9"/>
  <c r="G226" i="9"/>
  <c r="G224" i="9"/>
  <c r="G223" i="9"/>
  <c r="G222" i="9"/>
  <c r="G221" i="9"/>
  <c r="G219" i="9"/>
  <c r="G218" i="9"/>
  <c r="G217" i="9"/>
  <c r="G216" i="9"/>
  <c r="G215" i="9"/>
  <c r="G214" i="9"/>
  <c r="G213" i="9"/>
  <c r="G212" i="9"/>
  <c r="G211" i="9"/>
  <c r="G210" i="9" s="1"/>
  <c r="G209" i="9"/>
  <c r="G208" i="9"/>
  <c r="G207" i="9" s="1"/>
  <c r="G206" i="9"/>
  <c r="G205" i="9"/>
  <c r="G204" i="9"/>
  <c r="G203" i="9"/>
  <c r="G202" i="9"/>
  <c r="G197" i="9"/>
  <c r="G196" i="9"/>
  <c r="G195" i="9"/>
  <c r="G194" i="9" s="1"/>
  <c r="G193" i="9"/>
  <c r="G192" i="9"/>
  <c r="G191" i="9"/>
  <c r="G190" i="9"/>
  <c r="G189" i="9"/>
  <c r="G188" i="9"/>
  <c r="G186" i="9"/>
  <c r="G185" i="9"/>
  <c r="G184" i="9" s="1"/>
  <c r="G183" i="9"/>
  <c r="G182" i="9"/>
  <c r="G181" i="9"/>
  <c r="G180" i="9"/>
  <c r="G179" i="9" s="1"/>
  <c r="G178" i="9"/>
  <c r="G177" i="9"/>
  <c r="G175" i="9"/>
  <c r="G174" i="9"/>
  <c r="G173" i="9" s="1"/>
  <c r="G172" i="9"/>
  <c r="G171" i="9"/>
  <c r="G170" i="9"/>
  <c r="G169" i="9" s="1"/>
  <c r="G168" i="9"/>
  <c r="G167" i="9"/>
  <c r="G165" i="9"/>
  <c r="G164" i="9"/>
  <c r="G163" i="9"/>
  <c r="G161" i="9"/>
  <c r="G160" i="9"/>
  <c r="G159" i="9"/>
  <c r="G158" i="9"/>
  <c r="G157" i="9"/>
  <c r="G156" i="9"/>
  <c r="G155" i="9"/>
  <c r="G154" i="9"/>
  <c r="G153" i="9"/>
  <c r="G151" i="9"/>
  <c r="G150" i="9"/>
  <c r="G149" i="9"/>
  <c r="G148" i="9"/>
  <c r="G147" i="9"/>
  <c r="G146" i="9"/>
  <c r="G145" i="9"/>
  <c r="G144" i="9" s="1"/>
  <c r="G142" i="9"/>
  <c r="G141" i="9"/>
  <c r="G140" i="9"/>
  <c r="G139" i="9"/>
  <c r="G138" i="9"/>
  <c r="G137" i="9"/>
  <c r="G136" i="9"/>
  <c r="G135" i="9"/>
  <c r="G134" i="9" s="1"/>
  <c r="G132" i="9"/>
  <c r="G131" i="9"/>
  <c r="G130" i="9"/>
  <c r="G129" i="9"/>
  <c r="G128" i="9" s="1"/>
  <c r="G127" i="9"/>
  <c r="G126" i="9"/>
  <c r="G125" i="9"/>
  <c r="G124" i="9"/>
  <c r="G123" i="9"/>
  <c r="G122" i="9"/>
  <c r="G121" i="9"/>
  <c r="G120" i="9"/>
  <c r="G119" i="9" s="1"/>
  <c r="G118" i="9"/>
  <c r="G117" i="9"/>
  <c r="G116" i="9"/>
  <c r="G114" i="9"/>
  <c r="G113" i="9"/>
  <c r="G112" i="9"/>
  <c r="G111" i="9"/>
  <c r="G110" i="9"/>
  <c r="G109" i="9"/>
  <c r="G108" i="9"/>
  <c r="G107" i="9" s="1"/>
  <c r="G106" i="9"/>
  <c r="G105" i="9"/>
  <c r="G104" i="9" s="1"/>
  <c r="G103" i="9"/>
  <c r="G102" i="9"/>
  <c r="G101" i="9"/>
  <c r="G100" i="9"/>
  <c r="G99" i="9"/>
  <c r="G98" i="9"/>
  <c r="G97" i="9"/>
  <c r="G96" i="9"/>
  <c r="G95" i="9" s="1"/>
  <c r="G94" i="9"/>
  <c r="G93" i="9"/>
  <c r="G90" i="9"/>
  <c r="G89" i="9"/>
  <c r="G88" i="9" s="1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2" i="9"/>
  <c r="G71" i="9"/>
  <c r="G70" i="9"/>
  <c r="G69" i="9"/>
  <c r="G67" i="9"/>
  <c r="G66" i="9"/>
  <c r="G65" i="9"/>
  <c r="G64" i="9"/>
  <c r="G63" i="9"/>
  <c r="G62" i="9"/>
  <c r="G61" i="9"/>
  <c r="G60" i="9"/>
  <c r="G59" i="9"/>
  <c r="G57" i="9"/>
  <c r="G56" i="9"/>
  <c r="G55" i="9"/>
  <c r="G54" i="9"/>
  <c r="G53" i="9"/>
  <c r="G52" i="9"/>
  <c r="G51" i="9"/>
  <c r="G50" i="9"/>
  <c r="G49" i="9"/>
  <c r="G48" i="9"/>
  <c r="G45" i="9"/>
  <c r="G44" i="9"/>
  <c r="G43" i="9"/>
  <c r="G42" i="9"/>
  <c r="G41" i="9"/>
  <c r="G39" i="9"/>
  <c r="G38" i="9"/>
  <c r="G33" i="9"/>
  <c r="G32" i="9" s="1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1" i="9"/>
  <c r="G10" i="9"/>
  <c r="G9" i="9"/>
  <c r="G8" i="9" s="1"/>
  <c r="D317" i="9"/>
  <c r="D274" i="9"/>
  <c r="D273" i="9"/>
  <c r="D240" i="9"/>
  <c r="D239" i="9"/>
  <c r="D238" i="9"/>
  <c r="D237" i="9"/>
  <c r="D229" i="9"/>
  <c r="D195" i="9"/>
  <c r="D57" i="9"/>
  <c r="D56" i="9"/>
  <c r="D55" i="9"/>
  <c r="C318" i="9"/>
  <c r="L318" i="9" s="1"/>
  <c r="C317" i="9"/>
  <c r="L317" i="9" s="1"/>
  <c r="C316" i="9"/>
  <c r="L316" i="9" s="1"/>
  <c r="C315" i="9"/>
  <c r="L315" i="9" s="1"/>
  <c r="C314" i="9"/>
  <c r="L314" i="9" s="1"/>
  <c r="C312" i="9"/>
  <c r="L312" i="9" s="1"/>
  <c r="C311" i="9"/>
  <c r="L311" i="9" s="1"/>
  <c r="C310" i="9"/>
  <c r="L310" i="9" s="1"/>
  <c r="C309" i="9"/>
  <c r="L309" i="9" s="1"/>
  <c r="C308" i="9"/>
  <c r="L308" i="9" s="1"/>
  <c r="C307" i="9"/>
  <c r="L307" i="9" s="1"/>
  <c r="C306" i="9"/>
  <c r="L306" i="9" s="1"/>
  <c r="C305" i="9"/>
  <c r="L305" i="9" s="1"/>
  <c r="C304" i="9"/>
  <c r="L304" i="9" s="1"/>
  <c r="C302" i="9"/>
  <c r="L302" i="9" s="1"/>
  <c r="C301" i="9"/>
  <c r="L301" i="9" s="1"/>
  <c r="C300" i="9"/>
  <c r="L300" i="9" s="1"/>
  <c r="C299" i="9"/>
  <c r="L299" i="9" s="1"/>
  <c r="C298" i="9"/>
  <c r="L298" i="9" s="1"/>
  <c r="C297" i="9"/>
  <c r="L297" i="9" s="1"/>
  <c r="C296" i="9"/>
  <c r="L296" i="9" s="1"/>
  <c r="C294" i="9"/>
  <c r="L294" i="9" s="1"/>
  <c r="C293" i="9"/>
  <c r="L293" i="9" s="1"/>
  <c r="C292" i="9"/>
  <c r="L292" i="9" s="1"/>
  <c r="C291" i="9"/>
  <c r="L291" i="9" s="1"/>
  <c r="C289" i="9"/>
  <c r="L289" i="9" s="1"/>
  <c r="C288" i="9"/>
  <c r="L288" i="9" s="1"/>
  <c r="C287" i="9"/>
  <c r="L287" i="9" s="1"/>
  <c r="C286" i="9"/>
  <c r="L286" i="9" s="1"/>
  <c r="C284" i="9"/>
  <c r="L284" i="9" s="1"/>
  <c r="C283" i="9"/>
  <c r="L283" i="9" s="1"/>
  <c r="C282" i="9"/>
  <c r="L282" i="9" s="1"/>
  <c r="C281" i="9"/>
  <c r="L281" i="9" s="1"/>
  <c r="C280" i="9"/>
  <c r="L280" i="9" s="1"/>
  <c r="C277" i="9"/>
  <c r="L277" i="9" s="1"/>
  <c r="C276" i="9"/>
  <c r="L276" i="9" s="1"/>
  <c r="C274" i="9"/>
  <c r="L274" i="9" s="1"/>
  <c r="C273" i="9"/>
  <c r="L273" i="9" s="1"/>
  <c r="C272" i="9"/>
  <c r="L272" i="9" s="1"/>
  <c r="C271" i="9"/>
  <c r="L271" i="9" s="1"/>
  <c r="C270" i="9"/>
  <c r="L270" i="9" s="1"/>
  <c r="C269" i="9"/>
  <c r="L269" i="9" s="1"/>
  <c r="C268" i="9"/>
  <c r="L268" i="9" s="1"/>
  <c r="C267" i="9"/>
  <c r="L267" i="9" s="1"/>
  <c r="C266" i="9"/>
  <c r="L266" i="9" s="1"/>
  <c r="C265" i="9"/>
  <c r="L265" i="9" s="1"/>
  <c r="C241" i="9"/>
  <c r="L241" i="9" s="1"/>
  <c r="C240" i="9"/>
  <c r="L240" i="9" s="1"/>
  <c r="C239" i="9"/>
  <c r="L239" i="9" s="1"/>
  <c r="C238" i="9"/>
  <c r="L238" i="9" s="1"/>
  <c r="C237" i="9"/>
  <c r="L237" i="9" s="1"/>
  <c r="C236" i="9"/>
  <c r="L236" i="9" s="1"/>
  <c r="C235" i="9"/>
  <c r="L235" i="9" s="1"/>
  <c r="C233" i="9"/>
  <c r="L233" i="9" s="1"/>
  <c r="C232" i="9"/>
  <c r="L232" i="9" s="1"/>
  <c r="C231" i="9"/>
  <c r="L231" i="9" s="1"/>
  <c r="C227" i="9"/>
  <c r="L227" i="9" s="1"/>
  <c r="C226" i="9"/>
  <c r="L226" i="9" s="1"/>
  <c r="C224" i="9"/>
  <c r="L224" i="9" s="1"/>
  <c r="C223" i="9"/>
  <c r="L223" i="9" s="1"/>
  <c r="C222" i="9"/>
  <c r="L222" i="9" s="1"/>
  <c r="C221" i="9"/>
  <c r="L221" i="9" s="1"/>
  <c r="C219" i="9"/>
  <c r="L219" i="9" s="1"/>
  <c r="C218" i="9"/>
  <c r="L218" i="9" s="1"/>
  <c r="C217" i="9"/>
  <c r="L217" i="9" s="1"/>
  <c r="C216" i="9"/>
  <c r="L216" i="9" s="1"/>
  <c r="C215" i="9"/>
  <c r="L215" i="9" s="1"/>
  <c r="C214" i="9"/>
  <c r="L214" i="9" s="1"/>
  <c r="C213" i="9"/>
  <c r="L213" i="9" s="1"/>
  <c r="C212" i="9"/>
  <c r="L212" i="9" s="1"/>
  <c r="C211" i="9"/>
  <c r="L211" i="9" s="1"/>
  <c r="C209" i="9"/>
  <c r="L209" i="9" s="1"/>
  <c r="C208" i="9"/>
  <c r="L208" i="9" s="1"/>
  <c r="C206" i="9"/>
  <c r="L206" i="9" s="1"/>
  <c r="C205" i="9"/>
  <c r="L205" i="9" s="1"/>
  <c r="C204" i="9"/>
  <c r="L204" i="9" s="1"/>
  <c r="C203" i="9"/>
  <c r="L203" i="9" s="1"/>
  <c r="C202" i="9"/>
  <c r="L202" i="9" s="1"/>
  <c r="C197" i="9"/>
  <c r="L197" i="9" s="1"/>
  <c r="C196" i="9"/>
  <c r="L196" i="9" s="1"/>
  <c r="C195" i="9"/>
  <c r="L195" i="9" s="1"/>
  <c r="C193" i="9"/>
  <c r="L193" i="9" s="1"/>
  <c r="C192" i="9"/>
  <c r="L192" i="9" s="1"/>
  <c r="C191" i="9"/>
  <c r="L191" i="9" s="1"/>
  <c r="C190" i="9"/>
  <c r="L190" i="9" s="1"/>
  <c r="C189" i="9"/>
  <c r="L189" i="9" s="1"/>
  <c r="C188" i="9"/>
  <c r="L188" i="9" s="1"/>
  <c r="C186" i="9"/>
  <c r="L186" i="9" s="1"/>
  <c r="C185" i="9"/>
  <c r="L185" i="9" s="1"/>
  <c r="C183" i="9"/>
  <c r="L183" i="9" s="1"/>
  <c r="C182" i="9"/>
  <c r="L182" i="9" s="1"/>
  <c r="C181" i="9"/>
  <c r="L181" i="9" s="1"/>
  <c r="C180" i="9"/>
  <c r="L180" i="9" s="1"/>
  <c r="C178" i="9"/>
  <c r="L178" i="9" s="1"/>
  <c r="C177" i="9"/>
  <c r="L177" i="9" s="1"/>
  <c r="C175" i="9"/>
  <c r="L175" i="9" s="1"/>
  <c r="C174" i="9"/>
  <c r="L174" i="9" s="1"/>
  <c r="C172" i="9"/>
  <c r="L172" i="9" s="1"/>
  <c r="C171" i="9"/>
  <c r="L171" i="9" s="1"/>
  <c r="C170" i="9"/>
  <c r="L170" i="9" s="1"/>
  <c r="C168" i="9"/>
  <c r="L168" i="9" s="1"/>
  <c r="C167" i="9"/>
  <c r="L167" i="9" s="1"/>
  <c r="C165" i="9"/>
  <c r="L165" i="9" s="1"/>
  <c r="C164" i="9"/>
  <c r="L164" i="9" s="1"/>
  <c r="C163" i="9"/>
  <c r="L163" i="9" s="1"/>
  <c r="C161" i="9"/>
  <c r="L161" i="9" s="1"/>
  <c r="C160" i="9"/>
  <c r="L160" i="9" s="1"/>
  <c r="C159" i="9"/>
  <c r="L159" i="9" s="1"/>
  <c r="C158" i="9"/>
  <c r="L158" i="9" s="1"/>
  <c r="C157" i="9"/>
  <c r="L157" i="9" s="1"/>
  <c r="C156" i="9"/>
  <c r="L156" i="9" s="1"/>
  <c r="C155" i="9"/>
  <c r="L155" i="9" s="1"/>
  <c r="C154" i="9"/>
  <c r="L154" i="9" s="1"/>
  <c r="C153" i="9"/>
  <c r="L153" i="9" s="1"/>
  <c r="C151" i="9"/>
  <c r="L151" i="9" s="1"/>
  <c r="C150" i="9"/>
  <c r="L150" i="9" s="1"/>
  <c r="C149" i="9"/>
  <c r="L149" i="9" s="1"/>
  <c r="C148" i="9"/>
  <c r="L148" i="9" s="1"/>
  <c r="C147" i="9"/>
  <c r="L147" i="9" s="1"/>
  <c r="C146" i="9"/>
  <c r="L146" i="9" s="1"/>
  <c r="C145" i="9"/>
  <c r="L145" i="9" s="1"/>
  <c r="C142" i="9"/>
  <c r="L142" i="9" s="1"/>
  <c r="C141" i="9"/>
  <c r="L141" i="9" s="1"/>
  <c r="C140" i="9"/>
  <c r="L140" i="9" s="1"/>
  <c r="C139" i="9"/>
  <c r="L139" i="9" s="1"/>
  <c r="C138" i="9"/>
  <c r="L138" i="9" s="1"/>
  <c r="C137" i="9"/>
  <c r="L137" i="9" s="1"/>
  <c r="C136" i="9"/>
  <c r="L136" i="9" s="1"/>
  <c r="C135" i="9"/>
  <c r="L135" i="9" s="1"/>
  <c r="C132" i="9"/>
  <c r="L132" i="9" s="1"/>
  <c r="C131" i="9"/>
  <c r="L131" i="9" s="1"/>
  <c r="C130" i="9"/>
  <c r="L130" i="9" s="1"/>
  <c r="C129" i="9"/>
  <c r="L129" i="9" s="1"/>
  <c r="C127" i="9"/>
  <c r="L127" i="9" s="1"/>
  <c r="C126" i="9"/>
  <c r="L126" i="9" s="1"/>
  <c r="C125" i="9"/>
  <c r="L125" i="9" s="1"/>
  <c r="C124" i="9"/>
  <c r="L124" i="9" s="1"/>
  <c r="C123" i="9"/>
  <c r="L123" i="9" s="1"/>
  <c r="C122" i="9"/>
  <c r="L122" i="9" s="1"/>
  <c r="C121" i="9"/>
  <c r="L121" i="9" s="1"/>
  <c r="C120" i="9"/>
  <c r="L120" i="9" s="1"/>
  <c r="C118" i="9"/>
  <c r="L118" i="9" s="1"/>
  <c r="C117" i="9"/>
  <c r="L117" i="9" s="1"/>
  <c r="C116" i="9"/>
  <c r="L116" i="9" s="1"/>
  <c r="C114" i="9"/>
  <c r="L114" i="9" s="1"/>
  <c r="C113" i="9"/>
  <c r="L113" i="9" s="1"/>
  <c r="C112" i="9"/>
  <c r="L112" i="9" s="1"/>
  <c r="C111" i="9"/>
  <c r="L111" i="9" s="1"/>
  <c r="C110" i="9"/>
  <c r="L110" i="9" s="1"/>
  <c r="C109" i="9"/>
  <c r="L109" i="9" s="1"/>
  <c r="C108" i="9"/>
  <c r="L108" i="9" s="1"/>
  <c r="C106" i="9"/>
  <c r="L106" i="9" s="1"/>
  <c r="C105" i="9"/>
  <c r="L105" i="9" s="1"/>
  <c r="C103" i="9"/>
  <c r="L103" i="9" s="1"/>
  <c r="C102" i="9"/>
  <c r="L102" i="9" s="1"/>
  <c r="C101" i="9"/>
  <c r="L101" i="9" s="1"/>
  <c r="C100" i="9"/>
  <c r="L100" i="9" s="1"/>
  <c r="C99" i="9"/>
  <c r="L99" i="9" s="1"/>
  <c r="C98" i="9"/>
  <c r="L98" i="9" s="1"/>
  <c r="C97" i="9"/>
  <c r="L97" i="9" s="1"/>
  <c r="C96" i="9"/>
  <c r="L96" i="9" s="1"/>
  <c r="C94" i="9"/>
  <c r="L94" i="9" s="1"/>
  <c r="C93" i="9"/>
  <c r="L93" i="9" s="1"/>
  <c r="C90" i="9"/>
  <c r="L90" i="9" s="1"/>
  <c r="C89" i="9"/>
  <c r="L89" i="9" s="1"/>
  <c r="C87" i="9"/>
  <c r="L87" i="9" s="1"/>
  <c r="C86" i="9"/>
  <c r="L86" i="9" s="1"/>
  <c r="C85" i="9"/>
  <c r="L85" i="9" s="1"/>
  <c r="C84" i="9"/>
  <c r="L84" i="9" s="1"/>
  <c r="C83" i="9"/>
  <c r="L83" i="9" s="1"/>
  <c r="C82" i="9"/>
  <c r="L82" i="9" s="1"/>
  <c r="C81" i="9"/>
  <c r="L81" i="9" s="1"/>
  <c r="C80" i="9"/>
  <c r="L80" i="9" s="1"/>
  <c r="C79" i="9"/>
  <c r="L79" i="9" s="1"/>
  <c r="C78" i="9"/>
  <c r="L78" i="9" s="1"/>
  <c r="C77" i="9"/>
  <c r="L77" i="9" s="1"/>
  <c r="C76" i="9"/>
  <c r="L76" i="9" s="1"/>
  <c r="C75" i="9"/>
  <c r="L75" i="9" s="1"/>
  <c r="C74" i="9"/>
  <c r="L74" i="9" s="1"/>
  <c r="C72" i="9"/>
  <c r="L72" i="9" s="1"/>
  <c r="C71" i="9"/>
  <c r="L71" i="9" s="1"/>
  <c r="C70" i="9"/>
  <c r="L70" i="9" s="1"/>
  <c r="C69" i="9"/>
  <c r="L69" i="9" s="1"/>
  <c r="C67" i="9"/>
  <c r="L67" i="9" s="1"/>
  <c r="C66" i="9"/>
  <c r="L66" i="9" s="1"/>
  <c r="C65" i="9"/>
  <c r="L65" i="9" s="1"/>
  <c r="C64" i="9"/>
  <c r="L64" i="9" s="1"/>
  <c r="C63" i="9"/>
  <c r="L63" i="9" s="1"/>
  <c r="C62" i="9"/>
  <c r="L62" i="9" s="1"/>
  <c r="C61" i="9"/>
  <c r="L61" i="9" s="1"/>
  <c r="C60" i="9"/>
  <c r="L60" i="9" s="1"/>
  <c r="C59" i="9"/>
  <c r="L59" i="9" s="1"/>
  <c r="C57" i="9"/>
  <c r="L57" i="9" s="1"/>
  <c r="C56" i="9"/>
  <c r="L56" i="9" s="1"/>
  <c r="C55" i="9"/>
  <c r="L55" i="9" s="1"/>
  <c r="C54" i="9"/>
  <c r="L54" i="9" s="1"/>
  <c r="C53" i="9"/>
  <c r="L53" i="9" s="1"/>
  <c r="C52" i="9"/>
  <c r="L52" i="9" s="1"/>
  <c r="C51" i="9"/>
  <c r="L51" i="9" s="1"/>
  <c r="C50" i="9"/>
  <c r="L50" i="9" s="1"/>
  <c r="C49" i="9"/>
  <c r="L49" i="9" s="1"/>
  <c r="C48" i="9"/>
  <c r="L48" i="9" s="1"/>
  <c r="C45" i="9"/>
  <c r="L45" i="9" s="1"/>
  <c r="C44" i="9"/>
  <c r="L44" i="9" s="1"/>
  <c r="C43" i="9"/>
  <c r="L43" i="9" s="1"/>
  <c r="C42" i="9"/>
  <c r="L42" i="9" s="1"/>
  <c r="C41" i="9"/>
  <c r="L41" i="9" s="1"/>
  <c r="C39" i="9"/>
  <c r="L39" i="9" s="1"/>
  <c r="C38" i="9"/>
  <c r="L38" i="9" s="1"/>
  <c r="C33" i="9"/>
  <c r="L33" i="9" s="1"/>
  <c r="C30" i="9"/>
  <c r="L30" i="9" s="1"/>
  <c r="C29" i="9"/>
  <c r="L29" i="9" s="1"/>
  <c r="C28" i="9"/>
  <c r="L28" i="9" s="1"/>
  <c r="C27" i="9"/>
  <c r="L27" i="9" s="1"/>
  <c r="C26" i="9"/>
  <c r="L26" i="9" s="1"/>
  <c r="C25" i="9"/>
  <c r="L25" i="9" s="1"/>
  <c r="C24" i="9"/>
  <c r="L24" i="9" s="1"/>
  <c r="C23" i="9"/>
  <c r="L23" i="9" s="1"/>
  <c r="C22" i="9"/>
  <c r="L22" i="9" s="1"/>
  <c r="C21" i="9"/>
  <c r="L21" i="9" s="1"/>
  <c r="C20" i="9"/>
  <c r="L20" i="9" s="1"/>
  <c r="C19" i="9"/>
  <c r="L19" i="9" s="1"/>
  <c r="C18" i="9"/>
  <c r="L18" i="9" s="1"/>
  <c r="C17" i="9"/>
  <c r="L17" i="9" s="1"/>
  <c r="C16" i="9"/>
  <c r="L16" i="9" s="1"/>
  <c r="C15" i="9"/>
  <c r="L15" i="9" s="1"/>
  <c r="C11" i="9"/>
  <c r="L11" i="9" s="1"/>
  <c r="C10" i="9"/>
  <c r="L10" i="9" s="1"/>
  <c r="C9" i="9"/>
  <c r="L9" i="9" s="1"/>
  <c r="H1271" i="10" l="1"/>
  <c r="H1003" i="10"/>
  <c r="L999" i="10"/>
  <c r="K1000" i="10"/>
  <c r="L1000" i="10"/>
  <c r="M1000" i="10" s="1"/>
  <c r="G313" i="9"/>
  <c r="E745" i="10"/>
  <c r="J834" i="10"/>
  <c r="E1171" i="10"/>
  <c r="J967" i="10"/>
  <c r="E223" i="10"/>
  <c r="E1261" i="10"/>
  <c r="G303" i="9"/>
  <c r="H65" i="10"/>
  <c r="H307" i="10"/>
  <c r="J964" i="10"/>
  <c r="H96" i="10"/>
  <c r="G47" i="9"/>
  <c r="G46" i="9" s="1"/>
  <c r="G225" i="9"/>
  <c r="E1182" i="10"/>
  <c r="E1210" i="10"/>
  <c r="E1254" i="10"/>
  <c r="J725" i="10"/>
  <c r="G58" i="9"/>
  <c r="G133" i="9"/>
  <c r="H237" i="10"/>
  <c r="J232" i="10"/>
  <c r="G40" i="9"/>
  <c r="G68" i="9"/>
  <c r="H1120" i="10"/>
  <c r="G166" i="9"/>
  <c r="G201" i="9"/>
  <c r="G200" i="9" s="1"/>
  <c r="G199" i="9" s="1"/>
  <c r="G220" i="9"/>
  <c r="G295" i="9"/>
  <c r="H147" i="10"/>
  <c r="G143" i="9"/>
  <c r="E1137" i="10"/>
  <c r="N732" i="10"/>
  <c r="N796" i="10"/>
  <c r="N904" i="10"/>
  <c r="S904" i="10" s="1"/>
  <c r="E1220" i="10"/>
  <c r="G73" i="9"/>
  <c r="H882" i="10"/>
  <c r="N609" i="10"/>
  <c r="N785" i="10"/>
  <c r="N906" i="10"/>
  <c r="S906" i="10" s="1"/>
  <c r="J460" i="10"/>
  <c r="N983" i="10"/>
  <c r="S983" i="10" s="1"/>
  <c r="H125" i="10"/>
  <c r="N629" i="10"/>
  <c r="N908" i="10"/>
  <c r="S908" i="10" s="1"/>
  <c r="E967" i="10"/>
  <c r="N317" i="10"/>
  <c r="N855" i="10"/>
  <c r="S855" i="10" s="1"/>
  <c r="E1241" i="10"/>
  <c r="N96" i="10"/>
  <c r="S96" i="10" s="1"/>
  <c r="S98" i="10"/>
  <c r="N237" i="10"/>
  <c r="S237" i="10" s="1"/>
  <c r="S239" i="10"/>
  <c r="N350" i="10"/>
  <c r="S351" i="10"/>
  <c r="N366" i="10"/>
  <c r="S367" i="10"/>
  <c r="N381" i="10"/>
  <c r="S383" i="10"/>
  <c r="N398" i="10"/>
  <c r="S399" i="10"/>
  <c r="N414" i="10"/>
  <c r="S415" i="10"/>
  <c r="N430" i="10"/>
  <c r="S431" i="10"/>
  <c r="N448" i="10"/>
  <c r="S449" i="10"/>
  <c r="N463" i="10"/>
  <c r="S464" i="10"/>
  <c r="N479" i="10"/>
  <c r="S480" i="10"/>
  <c r="N495" i="10"/>
  <c r="S496" i="10"/>
  <c r="N512" i="10"/>
  <c r="S513" i="10"/>
  <c r="N525" i="10"/>
  <c r="S526" i="10"/>
  <c r="N539" i="10"/>
  <c r="S540" i="10"/>
  <c r="N552" i="10"/>
  <c r="S553" i="10"/>
  <c r="N583" i="10"/>
  <c r="S584" i="10"/>
  <c r="N600" i="10"/>
  <c r="S601" i="10"/>
  <c r="N615" i="10"/>
  <c r="S616" i="10"/>
  <c r="N644" i="10"/>
  <c r="S645" i="10"/>
  <c r="N660" i="10"/>
  <c r="S661" i="10"/>
  <c r="N754" i="10"/>
  <c r="S755" i="10"/>
  <c r="N777" i="10"/>
  <c r="S778" i="10"/>
  <c r="N792" i="10"/>
  <c r="S793" i="10"/>
  <c r="N808" i="10"/>
  <c r="S809" i="10"/>
  <c r="N822" i="10"/>
  <c r="S823" i="10"/>
  <c r="N853" i="10"/>
  <c r="S853" i="10" s="1"/>
  <c r="S854" i="10"/>
  <c r="N867" i="10"/>
  <c r="S867" i="10" s="1"/>
  <c r="S868" i="10"/>
  <c r="N895" i="10"/>
  <c r="S895" i="10" s="1"/>
  <c r="S896" i="10"/>
  <c r="N922" i="10"/>
  <c r="S922" i="10" s="1"/>
  <c r="S923" i="10"/>
  <c r="N938" i="10"/>
  <c r="S938" i="10" s="1"/>
  <c r="S939" i="10"/>
  <c r="N967" i="10"/>
  <c r="S967" i="10" s="1"/>
  <c r="S969" i="10"/>
  <c r="N1034" i="10"/>
  <c r="S1034" i="10" s="1"/>
  <c r="S1035" i="10"/>
  <c r="N1050" i="10"/>
  <c r="S1050" i="10" s="1"/>
  <c r="S1051" i="10"/>
  <c r="N1066" i="10"/>
  <c r="S1066" i="10" s="1"/>
  <c r="S1067" i="10"/>
  <c r="N1082" i="10"/>
  <c r="S1082" i="10" s="1"/>
  <c r="S1083" i="10"/>
  <c r="N1098" i="10"/>
  <c r="S1098" i="10" s="1"/>
  <c r="S1099" i="10"/>
  <c r="N1125" i="10"/>
  <c r="S1125" i="10" s="1"/>
  <c r="S1126" i="10"/>
  <c r="E1275" i="10"/>
  <c r="H763" i="10"/>
  <c r="J719" i="10"/>
  <c r="J1171" i="10"/>
  <c r="N79" i="10"/>
  <c r="S79" i="10" s="1"/>
  <c r="S80" i="10"/>
  <c r="N290" i="10"/>
  <c r="S290" i="10" s="1"/>
  <c r="S291" i="10"/>
  <c r="N339" i="10"/>
  <c r="N352" i="10"/>
  <c r="S353" i="10"/>
  <c r="N368" i="10"/>
  <c r="S369" i="10"/>
  <c r="N384" i="10"/>
  <c r="S385" i="10"/>
  <c r="N400" i="10"/>
  <c r="S401" i="10"/>
  <c r="N416" i="10"/>
  <c r="S417" i="10"/>
  <c r="N432" i="10"/>
  <c r="S434" i="10"/>
  <c r="N450" i="10"/>
  <c r="S451" i="10"/>
  <c r="N465" i="10"/>
  <c r="S466" i="10"/>
  <c r="N481" i="10"/>
  <c r="S482" i="10"/>
  <c r="N497" i="10"/>
  <c r="S498" i="10"/>
  <c r="N514" i="10"/>
  <c r="S515" i="10"/>
  <c r="N541" i="10"/>
  <c r="S542" i="10"/>
  <c r="N554" i="10"/>
  <c r="S555" i="10"/>
  <c r="N567" i="10"/>
  <c r="S568" i="10"/>
  <c r="N585" i="10"/>
  <c r="N582" i="10" s="1"/>
  <c r="S586" i="10"/>
  <c r="N602" i="10"/>
  <c r="S603" i="10"/>
  <c r="N618" i="10"/>
  <c r="S619" i="10"/>
  <c r="N646" i="10"/>
  <c r="S647" i="10"/>
  <c r="N662" i="10"/>
  <c r="S663" i="10"/>
  <c r="N676" i="10"/>
  <c r="S677" i="10"/>
  <c r="N704" i="10"/>
  <c r="S705" i="10"/>
  <c r="N741" i="10"/>
  <c r="S742" i="10"/>
  <c r="N756" i="10"/>
  <c r="S757" i="10"/>
  <c r="N779" i="10"/>
  <c r="S780" i="10"/>
  <c r="N794" i="10"/>
  <c r="S795" i="10"/>
  <c r="N810" i="10"/>
  <c r="S811" i="10"/>
  <c r="N824" i="10"/>
  <c r="S825" i="10"/>
  <c r="N869" i="10"/>
  <c r="S869" i="10" s="1"/>
  <c r="S870" i="10"/>
  <c r="N897" i="10"/>
  <c r="S897" i="10" s="1"/>
  <c r="S898" i="10"/>
  <c r="N924" i="10"/>
  <c r="S924" i="10" s="1"/>
  <c r="S925" i="10"/>
  <c r="N940" i="10"/>
  <c r="S940" i="10" s="1"/>
  <c r="S941" i="10"/>
  <c r="N970" i="10"/>
  <c r="S970" i="10" s="1"/>
  <c r="S971" i="10"/>
  <c r="N1010" i="10"/>
  <c r="S1011" i="10"/>
  <c r="N1023" i="10"/>
  <c r="S1024" i="10"/>
  <c r="N1036" i="10"/>
  <c r="S1036" i="10" s="1"/>
  <c r="S1037" i="10"/>
  <c r="N1052" i="10"/>
  <c r="S1052" i="10" s="1"/>
  <c r="S1053" i="10"/>
  <c r="N1068" i="10"/>
  <c r="S1068" i="10" s="1"/>
  <c r="S1069" i="10"/>
  <c r="N1084" i="10"/>
  <c r="S1084" i="10" s="1"/>
  <c r="S1085" i="10"/>
  <c r="N1100" i="10"/>
  <c r="S1100" i="10" s="1"/>
  <c r="S1101" i="10"/>
  <c r="N1127" i="10"/>
  <c r="S1127" i="10" s="1"/>
  <c r="S1128" i="10"/>
  <c r="N1141" i="10"/>
  <c r="S1141" i="10" s="1"/>
  <c r="S1142" i="10"/>
  <c r="N1156" i="10"/>
  <c r="S1156" i="10" s="1"/>
  <c r="S1157" i="10"/>
  <c r="G14" i="9"/>
  <c r="G37" i="9"/>
  <c r="G36" i="9" s="1"/>
  <c r="E460" i="10"/>
  <c r="H90" i="10"/>
  <c r="H293" i="10"/>
  <c r="H617" i="10"/>
  <c r="J96" i="10"/>
  <c r="J1261" i="10"/>
  <c r="J1275" i="10"/>
  <c r="N30" i="10"/>
  <c r="S30" i="10" s="1"/>
  <c r="S31" i="10"/>
  <c r="N40" i="10"/>
  <c r="S41" i="10"/>
  <c r="N90" i="10"/>
  <c r="S90" i="10" s="1"/>
  <c r="S91" i="10"/>
  <c r="N129" i="10"/>
  <c r="S129" i="10" s="1"/>
  <c r="S130" i="10"/>
  <c r="N147" i="10"/>
  <c r="S147" i="10" s="1"/>
  <c r="S148" i="10"/>
  <c r="N209" i="10"/>
  <c r="S209" i="10" s="1"/>
  <c r="S211" i="10"/>
  <c r="N260" i="10"/>
  <c r="S260" i="10" s="1"/>
  <c r="S261" i="10"/>
  <c r="N311" i="10"/>
  <c r="S311" i="10" s="1"/>
  <c r="S313" i="10"/>
  <c r="N354" i="10"/>
  <c r="S355" i="10"/>
  <c r="N371" i="10"/>
  <c r="S372" i="10"/>
  <c r="N386" i="10"/>
  <c r="S387" i="10"/>
  <c r="N402" i="10"/>
  <c r="S403" i="10"/>
  <c r="N418" i="10"/>
  <c r="S419" i="10"/>
  <c r="N435" i="10"/>
  <c r="S436" i="10"/>
  <c r="N452" i="10"/>
  <c r="S453" i="10"/>
  <c r="N467" i="10"/>
  <c r="S468" i="10"/>
  <c r="N483" i="10"/>
  <c r="S484" i="10"/>
  <c r="N499" i="10"/>
  <c r="S500" i="10"/>
  <c r="N516" i="10"/>
  <c r="S517" i="10"/>
  <c r="N543" i="10"/>
  <c r="S544" i="10"/>
  <c r="N556" i="10"/>
  <c r="S557" i="10"/>
  <c r="N569" i="10"/>
  <c r="S570" i="10"/>
  <c r="N587" i="10"/>
  <c r="S588" i="10"/>
  <c r="N604" i="10"/>
  <c r="S605" i="10"/>
  <c r="N620" i="10"/>
  <c r="S621" i="10"/>
  <c r="N633" i="10"/>
  <c r="S634" i="10"/>
  <c r="N648" i="10"/>
  <c r="S649" i="10"/>
  <c r="N664" i="10"/>
  <c r="S665" i="10"/>
  <c r="N678" i="10"/>
  <c r="S679" i="10"/>
  <c r="N694" i="10"/>
  <c r="S695" i="10"/>
  <c r="N706" i="10"/>
  <c r="S707" i="10"/>
  <c r="N743" i="10"/>
  <c r="S744" i="10"/>
  <c r="N758" i="10"/>
  <c r="S759" i="10"/>
  <c r="N781" i="10"/>
  <c r="S782" i="10"/>
  <c r="N812" i="10"/>
  <c r="S813" i="10"/>
  <c r="N871" i="10"/>
  <c r="S871" i="10" s="1"/>
  <c r="S872" i="10"/>
  <c r="N900" i="10"/>
  <c r="S900" i="10" s="1"/>
  <c r="S901" i="10"/>
  <c r="N910" i="10"/>
  <c r="S910" i="10" s="1"/>
  <c r="S911" i="10"/>
  <c r="N926" i="10"/>
  <c r="S926" i="10" s="1"/>
  <c r="S927" i="10"/>
  <c r="N942" i="10"/>
  <c r="S942" i="10" s="1"/>
  <c r="S943" i="10"/>
  <c r="N954" i="10"/>
  <c r="S954" i="10" s="1"/>
  <c r="S956" i="10"/>
  <c r="N972" i="10"/>
  <c r="S972" i="10" s="1"/>
  <c r="S973" i="10"/>
  <c r="N985" i="10"/>
  <c r="S985" i="10" s="1"/>
  <c r="S986" i="10"/>
  <c r="N1001" i="10"/>
  <c r="S1002" i="10"/>
  <c r="N1012" i="10"/>
  <c r="S1013" i="10"/>
  <c r="N1025" i="10"/>
  <c r="S1025" i="10" s="1"/>
  <c r="N1038" i="10"/>
  <c r="S1038" i="10" s="1"/>
  <c r="S1039" i="10"/>
  <c r="N1054" i="10"/>
  <c r="S1054" i="10" s="1"/>
  <c r="S1055" i="10"/>
  <c r="N1070" i="10"/>
  <c r="S1070" i="10" s="1"/>
  <c r="S1071" i="10"/>
  <c r="N1086" i="10"/>
  <c r="S1086" i="10" s="1"/>
  <c r="S1087" i="10"/>
  <c r="N1102" i="10"/>
  <c r="S1102" i="10" s="1"/>
  <c r="S1103" i="10"/>
  <c r="N1129" i="10"/>
  <c r="S1129" i="10" s="1"/>
  <c r="S1130" i="10"/>
  <c r="N1143" i="10"/>
  <c r="S1143" i="10" s="1"/>
  <c r="S1144" i="10"/>
  <c r="N1158" i="10"/>
  <c r="S1158" i="10" s="1"/>
  <c r="S1159" i="10"/>
  <c r="N1171" i="10"/>
  <c r="S1171" i="10" s="1"/>
  <c r="S1172" i="10"/>
  <c r="N1241" i="10"/>
  <c r="S1241" i="10" s="1"/>
  <c r="S1242" i="10"/>
  <c r="N1259" i="10"/>
  <c r="S1260" i="10"/>
  <c r="E90" i="10"/>
  <c r="E827" i="10"/>
  <c r="J311" i="10"/>
  <c r="J306" i="10" s="1"/>
  <c r="Z93" i="11" s="1"/>
  <c r="Z94" i="11" s="1"/>
  <c r="J1003" i="10"/>
  <c r="J1241" i="10"/>
  <c r="N232" i="10"/>
  <c r="S232" i="10" s="1"/>
  <c r="S233" i="10"/>
  <c r="N302" i="10"/>
  <c r="S302" i="10" s="1"/>
  <c r="S303" i="10"/>
  <c r="N329" i="10"/>
  <c r="S331" i="10"/>
  <c r="N341" i="10"/>
  <c r="N356" i="10"/>
  <c r="S357" i="10"/>
  <c r="N373" i="10"/>
  <c r="S374" i="10"/>
  <c r="N388" i="10"/>
  <c r="S389" i="10"/>
  <c r="N404" i="10"/>
  <c r="S405" i="10"/>
  <c r="N420" i="10"/>
  <c r="S421" i="10"/>
  <c r="N438" i="10"/>
  <c r="S439" i="10"/>
  <c r="N454" i="10"/>
  <c r="S455" i="10"/>
  <c r="N469" i="10"/>
  <c r="S470" i="10"/>
  <c r="N501" i="10"/>
  <c r="S502" i="10"/>
  <c r="N518" i="10"/>
  <c r="S519" i="10"/>
  <c r="N529" i="10"/>
  <c r="S530" i="10"/>
  <c r="N545" i="10"/>
  <c r="S546" i="10"/>
  <c r="N558" i="10"/>
  <c r="S559" i="10"/>
  <c r="N571" i="10"/>
  <c r="N566" i="10" s="1"/>
  <c r="S572" i="10"/>
  <c r="N589" i="10"/>
  <c r="S590" i="10"/>
  <c r="N607" i="10"/>
  <c r="S608" i="10"/>
  <c r="N623" i="10"/>
  <c r="S624" i="10"/>
  <c r="N635" i="10"/>
  <c r="S636" i="10"/>
  <c r="N650" i="10"/>
  <c r="S651" i="10"/>
  <c r="N680" i="10"/>
  <c r="S681" i="10"/>
  <c r="N696" i="10"/>
  <c r="S697" i="10"/>
  <c r="N708" i="10"/>
  <c r="S709" i="10"/>
  <c r="N745" i="10"/>
  <c r="S746" i="10"/>
  <c r="N760" i="10"/>
  <c r="S761" i="10"/>
  <c r="N783" i="10"/>
  <c r="S784" i="10"/>
  <c r="N814" i="10"/>
  <c r="N839" i="10"/>
  <c r="S840" i="10"/>
  <c r="N857" i="10"/>
  <c r="S857" i="10" s="1"/>
  <c r="S858" i="10"/>
  <c r="N873" i="10"/>
  <c r="S873" i="10" s="1"/>
  <c r="S874" i="10"/>
  <c r="N887" i="10"/>
  <c r="S887" i="10" s="1"/>
  <c r="N902" i="10"/>
  <c r="S902" i="10" s="1"/>
  <c r="S903" i="10"/>
  <c r="N912" i="10"/>
  <c r="S912" i="10" s="1"/>
  <c r="S913" i="10"/>
  <c r="N928" i="10"/>
  <c r="S928" i="10" s="1"/>
  <c r="S929" i="10"/>
  <c r="N944" i="10"/>
  <c r="S944" i="10" s="1"/>
  <c r="S945" i="10"/>
  <c r="N957" i="10"/>
  <c r="S957" i="10" s="1"/>
  <c r="S958" i="10"/>
  <c r="N975" i="10"/>
  <c r="S975" i="10" s="1"/>
  <c r="S976" i="10"/>
  <c r="N988" i="10"/>
  <c r="S989" i="10"/>
  <c r="N1014" i="10"/>
  <c r="S1015" i="10"/>
  <c r="N1040" i="10"/>
  <c r="S1040" i="10" s="1"/>
  <c r="S1041" i="10"/>
  <c r="N1056" i="10"/>
  <c r="S1056" i="10" s="1"/>
  <c r="S1057" i="10"/>
  <c r="N1072" i="10"/>
  <c r="S1072" i="10" s="1"/>
  <c r="S1073" i="10"/>
  <c r="N1088" i="10"/>
  <c r="S1088" i="10" s="1"/>
  <c r="S1089" i="10"/>
  <c r="N1104" i="10"/>
  <c r="S1104" i="10" s="1"/>
  <c r="S1105" i="10"/>
  <c r="N1116" i="10"/>
  <c r="S1116" i="10" s="1"/>
  <c r="S1117" i="10"/>
  <c r="N1131" i="10"/>
  <c r="S1131" i="10" s="1"/>
  <c r="S1132" i="10"/>
  <c r="N1145" i="10"/>
  <c r="S1145" i="10" s="1"/>
  <c r="S1146" i="10"/>
  <c r="N1160" i="10"/>
  <c r="S1160" i="10" s="1"/>
  <c r="S1161" i="10"/>
  <c r="N1205" i="10"/>
  <c r="S1205" i="10" s="1"/>
  <c r="S1206" i="10"/>
  <c r="N1216" i="10"/>
  <c r="S1216" i="10" s="1"/>
  <c r="S1217" i="10"/>
  <c r="N1261" i="10"/>
  <c r="S1262" i="10"/>
  <c r="G176" i="9"/>
  <c r="E232" i="10"/>
  <c r="E302" i="10"/>
  <c r="H381" i="10"/>
  <c r="H486" i="10"/>
  <c r="H485" i="10" s="1"/>
  <c r="J272" i="10"/>
  <c r="J575" i="10"/>
  <c r="N103" i="10"/>
  <c r="S103" i="10" s="1"/>
  <c r="S104" i="10"/>
  <c r="N284" i="10"/>
  <c r="S284" i="10" s="1"/>
  <c r="S285" i="10"/>
  <c r="N316" i="10"/>
  <c r="S316" i="10" s="1"/>
  <c r="S317" i="10"/>
  <c r="N358" i="10"/>
  <c r="S359" i="10"/>
  <c r="N375" i="10"/>
  <c r="S376" i="10"/>
  <c r="N390" i="10"/>
  <c r="S391" i="10"/>
  <c r="N406" i="10"/>
  <c r="S407" i="10"/>
  <c r="N422" i="10"/>
  <c r="S423" i="10"/>
  <c r="N440" i="10"/>
  <c r="S441" i="10"/>
  <c r="N456" i="10"/>
  <c r="S457" i="10"/>
  <c r="N471" i="10"/>
  <c r="S472" i="10"/>
  <c r="N486" i="10"/>
  <c r="S488" i="10"/>
  <c r="N503" i="10"/>
  <c r="S504" i="10"/>
  <c r="N531" i="10"/>
  <c r="S532" i="10"/>
  <c r="N560" i="10"/>
  <c r="S561" i="10"/>
  <c r="N573" i="10"/>
  <c r="S574" i="10"/>
  <c r="N592" i="10"/>
  <c r="S593" i="10"/>
  <c r="N625" i="10"/>
  <c r="S626" i="10"/>
  <c r="N637" i="10"/>
  <c r="S638" i="10"/>
  <c r="N652" i="10"/>
  <c r="S653" i="10"/>
  <c r="N667" i="10"/>
  <c r="S668" i="10"/>
  <c r="N682" i="10"/>
  <c r="S683" i="10"/>
  <c r="N711" i="10"/>
  <c r="S712" i="10"/>
  <c r="N734" i="10"/>
  <c r="S735" i="10"/>
  <c r="N798" i="10"/>
  <c r="S799" i="10"/>
  <c r="N841" i="10"/>
  <c r="S842" i="10"/>
  <c r="N859" i="10"/>
  <c r="S859" i="10" s="1"/>
  <c r="S860" i="10"/>
  <c r="N875" i="10"/>
  <c r="S875" i="10" s="1"/>
  <c r="S876" i="10"/>
  <c r="N914" i="10"/>
  <c r="S914" i="10" s="1"/>
  <c r="S915" i="10"/>
  <c r="N930" i="10"/>
  <c r="S930" i="10" s="1"/>
  <c r="S931" i="10"/>
  <c r="N946" i="10"/>
  <c r="S946" i="10" s="1"/>
  <c r="S947" i="10"/>
  <c r="N960" i="10"/>
  <c r="S960" i="10" s="1"/>
  <c r="S961" i="10"/>
  <c r="N977" i="10"/>
  <c r="S977" i="10" s="1"/>
  <c r="S978" i="10"/>
  <c r="N990" i="10"/>
  <c r="S990" i="10" s="1"/>
  <c r="S991" i="10"/>
  <c r="N1003" i="10"/>
  <c r="S1005" i="10"/>
  <c r="N1016" i="10"/>
  <c r="S1016" i="10" s="1"/>
  <c r="S1017" i="10"/>
  <c r="N1042" i="10"/>
  <c r="S1042" i="10" s="1"/>
  <c r="S1043" i="10"/>
  <c r="N1058" i="10"/>
  <c r="S1058" i="10" s="1"/>
  <c r="S1059" i="10"/>
  <c r="N1074" i="10"/>
  <c r="S1074" i="10" s="1"/>
  <c r="S1075" i="10"/>
  <c r="N1090" i="10"/>
  <c r="S1090" i="10" s="1"/>
  <c r="S1091" i="10"/>
  <c r="N1106" i="10"/>
  <c r="S1106" i="10" s="1"/>
  <c r="S1107" i="10"/>
  <c r="N1118" i="10"/>
  <c r="S1118" i="10" s="1"/>
  <c r="S1119" i="10"/>
  <c r="N1133" i="10"/>
  <c r="S1133" i="10" s="1"/>
  <c r="S1134" i="10"/>
  <c r="N1147" i="10"/>
  <c r="S1147" i="10" s="1"/>
  <c r="S1148" i="10"/>
  <c r="N1162" i="10"/>
  <c r="S1162" i="10" s="1"/>
  <c r="S1163" i="10"/>
  <c r="N1174" i="10"/>
  <c r="S1174" i="10" s="1"/>
  <c r="S1175" i="10"/>
  <c r="E315" i="10"/>
  <c r="H575" i="10"/>
  <c r="J293" i="10"/>
  <c r="J302" i="10"/>
  <c r="J1210" i="10"/>
  <c r="J1254" i="10"/>
  <c r="N214" i="10"/>
  <c r="S214" i="10" s="1"/>
  <c r="S215" i="10"/>
  <c r="N244" i="10"/>
  <c r="S244" i="10" s="1"/>
  <c r="S245" i="10"/>
  <c r="N333" i="10"/>
  <c r="S334" i="10"/>
  <c r="N344" i="10"/>
  <c r="S345" i="10"/>
  <c r="N360" i="10"/>
  <c r="S361" i="10"/>
  <c r="N377" i="10"/>
  <c r="S378" i="10"/>
  <c r="N392" i="10"/>
  <c r="S393" i="10"/>
  <c r="N408" i="10"/>
  <c r="S409" i="10"/>
  <c r="N425" i="10"/>
  <c r="S426" i="10"/>
  <c r="N442" i="10"/>
  <c r="S443" i="10"/>
  <c r="N458" i="10"/>
  <c r="S459" i="10"/>
  <c r="N473" i="10"/>
  <c r="S474" i="10"/>
  <c r="N490" i="10"/>
  <c r="S491" i="10"/>
  <c r="N505" i="10"/>
  <c r="S506" i="10"/>
  <c r="N520" i="10"/>
  <c r="S522" i="10"/>
  <c r="N533" i="10"/>
  <c r="S534" i="10"/>
  <c r="N562" i="10"/>
  <c r="N576" i="10"/>
  <c r="S577" i="10"/>
  <c r="N594" i="10"/>
  <c r="S595" i="10"/>
  <c r="N627" i="10"/>
  <c r="S628" i="10"/>
  <c r="N639" i="10"/>
  <c r="S640" i="10"/>
  <c r="N654" i="10"/>
  <c r="S655" i="10"/>
  <c r="N669" i="10"/>
  <c r="S670" i="10"/>
  <c r="N686" i="10"/>
  <c r="S687" i="10"/>
  <c r="N699" i="10"/>
  <c r="S700" i="10"/>
  <c r="N713" i="10"/>
  <c r="S714" i="10"/>
  <c r="N748" i="10"/>
  <c r="S749" i="10"/>
  <c r="N763" i="10"/>
  <c r="S764" i="10"/>
  <c r="N772" i="10"/>
  <c r="S773" i="10"/>
  <c r="N800" i="10"/>
  <c r="S801" i="10"/>
  <c r="N816" i="10"/>
  <c r="S817" i="10"/>
  <c r="N843" i="10"/>
  <c r="S844" i="10"/>
  <c r="N861" i="10"/>
  <c r="S861" i="10" s="1"/>
  <c r="S862" i="10"/>
  <c r="N889" i="10"/>
  <c r="S889" i="10" s="1"/>
  <c r="S890" i="10"/>
  <c r="N916" i="10"/>
  <c r="S916" i="10" s="1"/>
  <c r="S917" i="10"/>
  <c r="N932" i="10"/>
  <c r="S932" i="10" s="1"/>
  <c r="S933" i="10"/>
  <c r="N948" i="10"/>
  <c r="S948" i="10" s="1"/>
  <c r="S949" i="10"/>
  <c r="N962" i="10"/>
  <c r="S962" i="10" s="1"/>
  <c r="S963" i="10"/>
  <c r="N979" i="10"/>
  <c r="S979" i="10" s="1"/>
  <c r="N1018" i="10"/>
  <c r="S1018" i="10" s="1"/>
  <c r="S1019" i="10"/>
  <c r="N1028" i="10"/>
  <c r="S1028" i="10" s="1"/>
  <c r="S1029" i="10"/>
  <c r="N1044" i="10"/>
  <c r="S1044" i="10" s="1"/>
  <c r="S1045" i="10"/>
  <c r="N1060" i="10"/>
  <c r="S1060" i="10" s="1"/>
  <c r="S1061" i="10"/>
  <c r="N1076" i="10"/>
  <c r="S1076" i="10" s="1"/>
  <c r="S1077" i="10"/>
  <c r="N1092" i="10"/>
  <c r="S1092" i="10" s="1"/>
  <c r="S1093" i="10"/>
  <c r="N1108" i="10"/>
  <c r="S1108" i="10" s="1"/>
  <c r="S1109" i="10"/>
  <c r="N1135" i="10"/>
  <c r="S1135" i="10" s="1"/>
  <c r="S1136" i="10"/>
  <c r="N1149" i="10"/>
  <c r="S1149" i="10" s="1"/>
  <c r="S1150" i="10"/>
  <c r="N1164" i="10"/>
  <c r="S1164" i="10" s="1"/>
  <c r="S1165" i="10"/>
  <c r="N1176" i="10"/>
  <c r="S1176" i="10" s="1"/>
  <c r="S1177" i="10"/>
  <c r="N1208" i="10"/>
  <c r="S1208" i="10" s="1"/>
  <c r="S1209" i="10"/>
  <c r="E525" i="10"/>
  <c r="H76" i="10"/>
  <c r="H246" i="10"/>
  <c r="H990" i="10"/>
  <c r="J974" i="10"/>
  <c r="N246" i="10"/>
  <c r="S246" i="10" s="1"/>
  <c r="S247" i="10"/>
  <c r="N319" i="10"/>
  <c r="S319" i="10" s="1"/>
  <c r="S320" i="10"/>
  <c r="N346" i="10"/>
  <c r="S347" i="10"/>
  <c r="N362" i="10"/>
  <c r="S363" i="10"/>
  <c r="N379" i="10"/>
  <c r="S380" i="10"/>
  <c r="N394" i="10"/>
  <c r="S395" i="10"/>
  <c r="N410" i="10"/>
  <c r="S411" i="10"/>
  <c r="N427" i="10"/>
  <c r="S428" i="10"/>
  <c r="N444" i="10"/>
  <c r="S445" i="10"/>
  <c r="N460" i="10"/>
  <c r="S461" i="10"/>
  <c r="N475" i="10"/>
  <c r="S476" i="10"/>
  <c r="N492" i="10"/>
  <c r="S493" i="10"/>
  <c r="N508" i="10"/>
  <c r="S509" i="10"/>
  <c r="N535" i="10"/>
  <c r="S536" i="10"/>
  <c r="N578" i="10"/>
  <c r="S579" i="10"/>
  <c r="N596" i="10"/>
  <c r="S597" i="10"/>
  <c r="N611" i="10"/>
  <c r="S612" i="10"/>
  <c r="N656" i="10"/>
  <c r="S657" i="10"/>
  <c r="N672" i="10"/>
  <c r="S673" i="10"/>
  <c r="N688" i="10"/>
  <c r="S689" i="10"/>
  <c r="N715" i="10"/>
  <c r="S716" i="10"/>
  <c r="N750" i="10"/>
  <c r="S751" i="10"/>
  <c r="N787" i="10"/>
  <c r="S788" i="10"/>
  <c r="N803" i="10"/>
  <c r="S805" i="10"/>
  <c r="N818" i="10"/>
  <c r="S819" i="10"/>
  <c r="N845" i="10"/>
  <c r="S846" i="10"/>
  <c r="N863" i="10"/>
  <c r="S863" i="10" s="1"/>
  <c r="S864" i="10"/>
  <c r="N878" i="10"/>
  <c r="S878" i="10" s="1"/>
  <c r="S879" i="10"/>
  <c r="N918" i="10"/>
  <c r="S918" i="10" s="1"/>
  <c r="S919" i="10"/>
  <c r="N934" i="10"/>
  <c r="S934" i="10" s="1"/>
  <c r="S935" i="10"/>
  <c r="N965" i="10"/>
  <c r="S965" i="10" s="1"/>
  <c r="S966" i="10"/>
  <c r="N994" i="10"/>
  <c r="S995" i="10"/>
  <c r="N1030" i="10"/>
  <c r="S1030" i="10" s="1"/>
  <c r="S1031" i="10"/>
  <c r="N1046" i="10"/>
  <c r="S1046" i="10" s="1"/>
  <c r="S1047" i="10"/>
  <c r="N1062" i="10"/>
  <c r="S1062" i="10" s="1"/>
  <c r="S1063" i="10"/>
  <c r="N1078" i="10"/>
  <c r="S1078" i="10" s="1"/>
  <c r="S1079" i="10"/>
  <c r="N1094" i="10"/>
  <c r="S1094" i="10" s="1"/>
  <c r="S1095" i="10"/>
  <c r="N1151" i="10"/>
  <c r="S1151" i="10" s="1"/>
  <c r="S1152" i="10"/>
  <c r="N1166" i="10"/>
  <c r="S1166" i="10" s="1"/>
  <c r="S1167" i="10"/>
  <c r="N1179" i="10"/>
  <c r="S1180" i="10"/>
  <c r="N1210" i="10"/>
  <c r="S1210" i="10" s="1"/>
  <c r="S1211" i="10"/>
  <c r="N1220" i="10"/>
  <c r="S1220" i="10" s="1"/>
  <c r="S1221" i="10"/>
  <c r="N1284" i="10"/>
  <c r="S1285" i="10"/>
  <c r="E486" i="10"/>
  <c r="E485" i="10" s="1"/>
  <c r="E617" i="10"/>
  <c r="E964" i="10"/>
  <c r="N47" i="10"/>
  <c r="S47" i="10" s="1"/>
  <c r="S48" i="10"/>
  <c r="N76" i="10"/>
  <c r="S76" i="10" s="1"/>
  <c r="S77" i="10"/>
  <c r="N84" i="10"/>
  <c r="S84" i="10" s="1"/>
  <c r="S87" i="10"/>
  <c r="N125" i="10"/>
  <c r="S125" i="10" s="1"/>
  <c r="S126" i="10"/>
  <c r="N186" i="10"/>
  <c r="S186" i="10" s="1"/>
  <c r="S187" i="10"/>
  <c r="N217" i="10"/>
  <c r="S217" i="10" s="1"/>
  <c r="S219" i="10"/>
  <c r="N307" i="10"/>
  <c r="S307" i="10" s="1"/>
  <c r="S309" i="10"/>
  <c r="N348" i="10"/>
  <c r="S349" i="10"/>
  <c r="N364" i="10"/>
  <c r="S365" i="10"/>
  <c r="N396" i="10"/>
  <c r="S397" i="10"/>
  <c r="N412" i="10"/>
  <c r="S413" i="10"/>
  <c r="N446" i="10"/>
  <c r="S447" i="10"/>
  <c r="N477" i="10"/>
  <c r="S478" i="10"/>
  <c r="N510" i="10"/>
  <c r="S511" i="10"/>
  <c r="N537" i="10"/>
  <c r="S538" i="10"/>
  <c r="N564" i="10"/>
  <c r="N580" i="10"/>
  <c r="S581" i="10"/>
  <c r="N598" i="10"/>
  <c r="S599" i="10"/>
  <c r="N613" i="10"/>
  <c r="S614" i="10"/>
  <c r="N658" i="10"/>
  <c r="S659" i="10"/>
  <c r="N690" i="10"/>
  <c r="S691" i="10"/>
  <c r="N717" i="10"/>
  <c r="S718" i="10"/>
  <c r="N752" i="10"/>
  <c r="S753" i="10"/>
  <c r="N790" i="10"/>
  <c r="S791" i="10"/>
  <c r="N806" i="10"/>
  <c r="S807" i="10"/>
  <c r="N820" i="10"/>
  <c r="S821" i="10"/>
  <c r="N848" i="10"/>
  <c r="S849" i="10"/>
  <c r="N865" i="10"/>
  <c r="S865" i="10" s="1"/>
  <c r="S866" i="10"/>
  <c r="N880" i="10"/>
  <c r="S880" i="10" s="1"/>
  <c r="S881" i="10"/>
  <c r="N920" i="10"/>
  <c r="S920" i="10" s="1"/>
  <c r="S921" i="10"/>
  <c r="N936" i="10"/>
  <c r="S936" i="10" s="1"/>
  <c r="S937" i="10"/>
  <c r="N950" i="10"/>
  <c r="S950" i="10" s="1"/>
  <c r="S952" i="10"/>
  <c r="N981" i="10"/>
  <c r="S981" i="10" s="1"/>
  <c r="S982" i="10"/>
  <c r="N996" i="10"/>
  <c r="S996" i="10" s="1"/>
  <c r="S997" i="10"/>
  <c r="N1032" i="10"/>
  <c r="S1032" i="10" s="1"/>
  <c r="S1033" i="10"/>
  <c r="N1048" i="10"/>
  <c r="S1048" i="10" s="1"/>
  <c r="S1049" i="10"/>
  <c r="N1064" i="10"/>
  <c r="S1064" i="10" s="1"/>
  <c r="S1065" i="10"/>
  <c r="N1080" i="10"/>
  <c r="S1080" i="10" s="1"/>
  <c r="S1081" i="10"/>
  <c r="N1096" i="10"/>
  <c r="S1096" i="10" s="1"/>
  <c r="S1097" i="10"/>
  <c r="N1123" i="10"/>
  <c r="S1123" i="10" s="1"/>
  <c r="S1124" i="10"/>
  <c r="N1137" i="10"/>
  <c r="S1137" i="10" s="1"/>
  <c r="S1139" i="10"/>
  <c r="N1153" i="10"/>
  <c r="S1153" i="10" s="1"/>
  <c r="N1199" i="10"/>
  <c r="S1200" i="10"/>
  <c r="E847" i="10"/>
  <c r="G230" i="9"/>
  <c r="G162" i="9"/>
  <c r="G279" i="9"/>
  <c r="F999" i="10"/>
  <c r="P999" i="10" s="1"/>
  <c r="G234" i="9"/>
  <c r="G115" i="9"/>
  <c r="G35" i="9"/>
  <c r="H343" i="10"/>
  <c r="G290" i="9"/>
  <c r="G187" i="9"/>
  <c r="E293" i="10"/>
  <c r="E437" i="10"/>
  <c r="E834" i="10"/>
  <c r="H232" i="10"/>
  <c r="H582" i="10"/>
  <c r="H664" i="10"/>
  <c r="H1166" i="10"/>
  <c r="N65" i="10"/>
  <c r="S65" i="10" s="1"/>
  <c r="N315" i="10"/>
  <c r="S315" i="10" s="1"/>
  <c r="N725" i="10"/>
  <c r="N736" i="10"/>
  <c r="N1120" i="10"/>
  <c r="S1120" i="10" s="1"/>
  <c r="N1254" i="10"/>
  <c r="S1254" i="10" s="1"/>
  <c r="E65" i="10"/>
  <c r="E84" i="10"/>
  <c r="E329" i="10"/>
  <c r="E774" i="10"/>
  <c r="E875" i="10"/>
  <c r="E950" i="10"/>
  <c r="H47" i="10"/>
  <c r="H217" i="10"/>
  <c r="H335" i="10"/>
  <c r="H827" i="10"/>
  <c r="H891" i="10"/>
  <c r="H967" i="10"/>
  <c r="H1261" i="10"/>
  <c r="J30" i="10"/>
  <c r="J11" i="10" s="1"/>
  <c r="J40" i="10"/>
  <c r="J37" i="10" s="1"/>
  <c r="J329" i="10"/>
  <c r="J424" i="10"/>
  <c r="J486" i="10"/>
  <c r="J485" i="10" s="1"/>
  <c r="J617" i="10"/>
  <c r="N71" i="10"/>
  <c r="S71" i="10" s="1"/>
  <c r="N1112" i="10"/>
  <c r="S1112" i="10" s="1"/>
  <c r="E76" i="10"/>
  <c r="E217" i="10"/>
  <c r="E216" i="10" s="1"/>
  <c r="E246" i="10"/>
  <c r="E520" i="10"/>
  <c r="E507" i="10" s="1"/>
  <c r="E725" i="10"/>
  <c r="E736" i="10"/>
  <c r="E1166" i="10"/>
  <c r="H30" i="10"/>
  <c r="H11" i="10" s="1"/>
  <c r="H40" i="10"/>
  <c r="H37" i="10" s="1"/>
  <c r="H110" i="10"/>
  <c r="H547" i="10"/>
  <c r="J246" i="10"/>
  <c r="J566" i="10"/>
  <c r="J606" i="10"/>
  <c r="J736" i="10"/>
  <c r="J875" i="10"/>
  <c r="N278" i="10"/>
  <c r="S278" i="10" s="1"/>
  <c r="N827" i="10"/>
  <c r="E664" i="10"/>
  <c r="E1271" i="10"/>
  <c r="E1270" i="10" s="1"/>
  <c r="H79" i="10"/>
  <c r="H191" i="10"/>
  <c r="H278" i="10"/>
  <c r="H525" i="10"/>
  <c r="H696" i="10"/>
  <c r="H719" i="10"/>
  <c r="H1254" i="10"/>
  <c r="J237" i="10"/>
  <c r="J582" i="10"/>
  <c r="J664" i="10"/>
  <c r="J950" i="10"/>
  <c r="J1166" i="10"/>
  <c r="N891" i="10"/>
  <c r="E96" i="10"/>
  <c r="E381" i="10"/>
  <c r="E954" i="10"/>
  <c r="E894" i="10" s="1"/>
  <c r="E1003" i="10"/>
  <c r="H137" i="10"/>
  <c r="H1182" i="10"/>
  <c r="J191" i="10"/>
  <c r="J827" i="10"/>
  <c r="J826" i="10" s="1"/>
  <c r="N11" i="10"/>
  <c r="S11" i="10" s="1"/>
  <c r="N719" i="10"/>
  <c r="E30" i="10"/>
  <c r="E11" i="10" s="1"/>
  <c r="E209" i="10"/>
  <c r="E191" i="10" s="1"/>
  <c r="E190" i="10" s="1"/>
  <c r="E290" i="10"/>
  <c r="E1018" i="10"/>
  <c r="E1112" i="10"/>
  <c r="H53" i="10"/>
  <c r="H84" i="10"/>
  <c r="H252" i="10"/>
  <c r="H329" i="10"/>
  <c r="H699" i="10"/>
  <c r="H834" i="10"/>
  <c r="H1275" i="10"/>
  <c r="H1270" i="10" s="1"/>
  <c r="J129" i="10"/>
  <c r="J110" i="10" s="1"/>
  <c r="J147" i="10"/>
  <c r="J137" i="10" s="1"/>
  <c r="J335" i="10"/>
  <c r="J547" i="10"/>
  <c r="J696" i="10"/>
  <c r="J891" i="10"/>
  <c r="J886" i="10" s="1"/>
  <c r="J1120" i="10"/>
  <c r="J1271" i="10"/>
  <c r="N137" i="10"/>
  <c r="S137" i="10" s="1"/>
  <c r="N191" i="10"/>
  <c r="S191" i="10" s="1"/>
  <c r="N252" i="10"/>
  <c r="S252" i="10" s="1"/>
  <c r="N272" i="10"/>
  <c r="S272" i="10" s="1"/>
  <c r="N335" i="10"/>
  <c r="N547" i="10"/>
  <c r="N882" i="10"/>
  <c r="S882" i="10" s="1"/>
  <c r="E37" i="10"/>
  <c r="E129" i="10"/>
  <c r="E110" i="10" s="1"/>
  <c r="E147" i="10"/>
  <c r="E137" i="10" s="1"/>
  <c r="E260" i="10"/>
  <c r="E252" i="10" s="1"/>
  <c r="E272" i="10"/>
  <c r="E271" i="10" s="1"/>
  <c r="E265" i="10" s="1"/>
  <c r="E264" i="10" s="1"/>
  <c r="E335" i="10"/>
  <c r="E719" i="10"/>
  <c r="E974" i="10"/>
  <c r="H102" i="10"/>
  <c r="H223" i="10"/>
  <c r="H875" i="10"/>
  <c r="H852" i="10" s="1"/>
  <c r="H950" i="10"/>
  <c r="J65" i="10"/>
  <c r="J223" i="10"/>
  <c r="J260" i="10"/>
  <c r="J252" i="10" s="1"/>
  <c r="J290" i="10"/>
  <c r="J271" i="10" s="1"/>
  <c r="J265" i="10" s="1"/>
  <c r="J264" i="10" s="1"/>
  <c r="J525" i="10"/>
  <c r="J990" i="10"/>
  <c r="J1112" i="10"/>
  <c r="J998" i="10" s="1"/>
  <c r="J1220" i="10"/>
  <c r="N53" i="10"/>
  <c r="S53" i="10" s="1"/>
  <c r="N834" i="10"/>
  <c r="N1275" i="10"/>
  <c r="S1275" i="10" s="1"/>
  <c r="E699" i="10"/>
  <c r="E763" i="10"/>
  <c r="H71" i="10"/>
  <c r="H271" i="10"/>
  <c r="H284" i="10"/>
  <c r="H520" i="10"/>
  <c r="H507" i="10" s="1"/>
  <c r="H566" i="10"/>
  <c r="H606" i="10"/>
  <c r="H725" i="10"/>
  <c r="H736" i="10"/>
  <c r="H964" i="10"/>
  <c r="H987" i="10"/>
  <c r="H998" i="10"/>
  <c r="H1216" i="10"/>
  <c r="H1204" i="10" s="1"/>
  <c r="H1181" i="10" s="1"/>
  <c r="J76" i="10"/>
  <c r="J102" i="10"/>
  <c r="J671" i="10"/>
  <c r="J699" i="10"/>
  <c r="J763" i="10"/>
  <c r="J1182" i="10"/>
  <c r="N223" i="10"/>
  <c r="S223" i="10" s="1"/>
  <c r="N293" i="10"/>
  <c r="S293" i="10" s="1"/>
  <c r="N774" i="10"/>
  <c r="N1182" i="10"/>
  <c r="N1271" i="10"/>
  <c r="BK59" i="11"/>
  <c r="BJ91" i="11"/>
  <c r="N328" i="10"/>
  <c r="N306" i="10"/>
  <c r="N110" i="10"/>
  <c r="N826" i="10"/>
  <c r="N838" i="10"/>
  <c r="N102" i="10"/>
  <c r="J343" i="10"/>
  <c r="J852" i="10"/>
  <c r="J370" i="10"/>
  <c r="J489" i="10"/>
  <c r="J789" i="10"/>
  <c r="J987" i="10"/>
  <c r="J1270" i="10"/>
  <c r="J1155" i="10"/>
  <c r="J1204" i="10"/>
  <c r="J71" i="10"/>
  <c r="J685" i="10"/>
  <c r="J710" i="10"/>
  <c r="J722" i="10"/>
  <c r="J894" i="10"/>
  <c r="J10" i="10"/>
  <c r="J216" i="10"/>
  <c r="J190" i="10" s="1"/>
  <c r="J437" i="10"/>
  <c r="J591" i="10"/>
  <c r="J838" i="10"/>
  <c r="H216" i="10"/>
  <c r="H306" i="10"/>
  <c r="H489" i="10"/>
  <c r="H789" i="10"/>
  <c r="H190" i="10"/>
  <c r="H370" i="10"/>
  <c r="H894" i="10"/>
  <c r="H993" i="10"/>
  <c r="H1155" i="10"/>
  <c r="H671" i="10"/>
  <c r="H685" i="10"/>
  <c r="H710" i="10"/>
  <c r="H64" i="10"/>
  <c r="H424" i="10"/>
  <c r="H437" i="10"/>
  <c r="H591" i="10"/>
  <c r="H886" i="10"/>
  <c r="H974" i="10"/>
  <c r="H838" i="10"/>
  <c r="E370" i="10"/>
  <c r="E424" i="10"/>
  <c r="E306" i="10"/>
  <c r="W93" i="11" s="1"/>
  <c r="W94" i="11" s="1"/>
  <c r="E575" i="10"/>
  <c r="E987" i="10"/>
  <c r="E591" i="10"/>
  <c r="E826" i="10"/>
  <c r="E852" i="10"/>
  <c r="E343" i="10"/>
  <c r="E489" i="10"/>
  <c r="E606" i="10"/>
  <c r="E1204" i="10"/>
  <c r="E1181" i="10" s="1"/>
  <c r="E189" i="10"/>
  <c r="E789" i="10"/>
  <c r="E1155" i="10"/>
  <c r="E566" i="10"/>
  <c r="E582" i="10"/>
  <c r="E671" i="10"/>
  <c r="E685" i="10"/>
  <c r="E710" i="10"/>
  <c r="E722" i="10"/>
  <c r="E998" i="10"/>
  <c r="E838" i="10"/>
  <c r="E102" i="10"/>
  <c r="K999" i="10"/>
  <c r="O999" i="10"/>
  <c r="G34" i="9"/>
  <c r="G152" i="9"/>
  <c r="G228" i="9"/>
  <c r="G92" i="9"/>
  <c r="G91" i="9" s="1"/>
  <c r="J1181" i="10" l="1"/>
  <c r="I999" i="10"/>
  <c r="M999" i="10"/>
  <c r="N591" i="10"/>
  <c r="H722" i="10"/>
  <c r="H684" i="10" s="1"/>
  <c r="S306" i="10"/>
  <c r="AD93" i="11"/>
  <c r="AD94" i="11" s="1"/>
  <c r="H328" i="10"/>
  <c r="BK91" i="11"/>
  <c r="J64" i="10"/>
  <c r="N343" i="10"/>
  <c r="N507" i="10"/>
  <c r="N964" i="10"/>
  <c r="S964" i="10" s="1"/>
  <c r="N37" i="10"/>
  <c r="S37" i="10" s="1"/>
  <c r="S40" i="10"/>
  <c r="N998" i="10"/>
  <c r="N271" i="10"/>
  <c r="H265" i="10"/>
  <c r="H264" i="10" s="1"/>
  <c r="N974" i="10"/>
  <c r="S974" i="10" s="1"/>
  <c r="N847" i="10"/>
  <c r="H189" i="10"/>
  <c r="H188" i="10" s="1"/>
  <c r="J189" i="10"/>
  <c r="N606" i="10"/>
  <c r="N46" i="10"/>
  <c r="N489" i="10"/>
  <c r="E109" i="10"/>
  <c r="J109" i="10"/>
  <c r="J9" i="10" s="1"/>
  <c r="F93" i="11" s="1"/>
  <c r="F94" i="11" s="1"/>
  <c r="N886" i="10"/>
  <c r="S886" i="10" s="1"/>
  <c r="S891" i="10"/>
  <c r="E71" i="10"/>
  <c r="E64" i="10" s="1"/>
  <c r="G278" i="9"/>
  <c r="N216" i="10"/>
  <c r="N1204" i="10"/>
  <c r="N894" i="10"/>
  <c r="S894" i="10" s="1"/>
  <c r="J507" i="10"/>
  <c r="N987" i="10"/>
  <c r="S987" i="10" s="1"/>
  <c r="S988" i="10"/>
  <c r="N64" i="10"/>
  <c r="S64" i="10" s="1"/>
  <c r="S102" i="10"/>
  <c r="N109" i="10"/>
  <c r="S109" i="10" s="1"/>
  <c r="S110" i="10"/>
  <c r="N437" i="10"/>
  <c r="N1270" i="10"/>
  <c r="N617" i="10"/>
  <c r="N485" i="10"/>
  <c r="N1155" i="10"/>
  <c r="S1155" i="10" s="1"/>
  <c r="N424" i="10"/>
  <c r="N710" i="10"/>
  <c r="N575" i="10"/>
  <c r="N789" i="10"/>
  <c r="N852" i="10"/>
  <c r="S852" i="10" s="1"/>
  <c r="N370" i="10"/>
  <c r="N685" i="10"/>
  <c r="E10" i="10"/>
  <c r="E9" i="10" s="1"/>
  <c r="C93" i="11" s="1"/>
  <c r="C94" i="11" s="1"/>
  <c r="N1178" i="10"/>
  <c r="S1178" i="10" s="1"/>
  <c r="S1179" i="10"/>
  <c r="N993" i="10"/>
  <c r="S993" i="10" s="1"/>
  <c r="S994" i="10"/>
  <c r="H851" i="10"/>
  <c r="J188" i="10"/>
  <c r="P93" i="11" s="1"/>
  <c r="P94" i="11" s="1"/>
  <c r="H109" i="10"/>
  <c r="E328" i="10"/>
  <c r="G31" i="9"/>
  <c r="G13" i="9" s="1"/>
  <c r="H826" i="10"/>
  <c r="J328" i="10"/>
  <c r="H46" i="10"/>
  <c r="H10" i="10" s="1"/>
  <c r="J684" i="10"/>
  <c r="J851" i="10"/>
  <c r="E684" i="10"/>
  <c r="E188" i="10"/>
  <c r="M93" i="11" s="1"/>
  <c r="M94" i="11" s="1"/>
  <c r="E851" i="10"/>
  <c r="N1181" i="10" l="1"/>
  <c r="H9" i="10"/>
  <c r="N190" i="10"/>
  <c r="S216" i="10"/>
  <c r="N10" i="10"/>
  <c r="S46" i="10"/>
  <c r="N851" i="10"/>
  <c r="N265" i="10"/>
  <c r="S271" i="10"/>
  <c r="N189" i="10" l="1"/>
  <c r="S190" i="10"/>
  <c r="N264" i="10"/>
  <c r="S264" i="10" s="1"/>
  <c r="S265" i="10"/>
  <c r="S10" i="10"/>
  <c r="N9" i="10"/>
  <c r="S9" i="10" l="1"/>
  <c r="J93" i="11"/>
  <c r="J94" i="11" s="1"/>
  <c r="N188" i="10"/>
  <c r="S189" i="10"/>
  <c r="D1285" i="10"/>
  <c r="D1274" i="10"/>
  <c r="D1283" i="10"/>
  <c r="D1277" i="10"/>
  <c r="D1286" i="10"/>
  <c r="D1278" i="10"/>
  <c r="D1287" i="10"/>
  <c r="AZ93" i="11" s="1"/>
  <c r="AZ94" i="11" s="1"/>
  <c r="D1279" i="10"/>
  <c r="D1280" i="10"/>
  <c r="D1272" i="10"/>
  <c r="D1281" i="10"/>
  <c r="D1276" i="10"/>
  <c r="D1273" i="10"/>
  <c r="D1282" i="10"/>
  <c r="S188" i="10" l="1"/>
  <c r="T93" i="11"/>
  <c r="T94" i="11" s="1"/>
  <c r="C95" i="9"/>
  <c r="L95" i="9" s="1"/>
  <c r="D1284" i="10"/>
  <c r="D1275" i="10"/>
  <c r="D1271" i="10"/>
  <c r="D1261" i="10"/>
  <c r="D1259" i="10"/>
  <c r="D1254" i="10"/>
  <c r="D1241" i="10"/>
  <c r="D1220" i="10"/>
  <c r="D1216" i="10"/>
  <c r="D1210" i="10"/>
  <c r="D1208" i="10"/>
  <c r="D1205" i="10"/>
  <c r="D1199" i="10"/>
  <c r="D1179" i="10"/>
  <c r="D1176" i="10"/>
  <c r="D1174" i="10"/>
  <c r="D1171" i="10"/>
  <c r="D1166" i="10"/>
  <c r="D1164" i="10"/>
  <c r="F1164" i="10" s="1"/>
  <c r="O1164" i="10" s="1"/>
  <c r="D1162" i="10"/>
  <c r="D1160" i="10"/>
  <c r="D1158" i="10"/>
  <c r="D1156" i="10"/>
  <c r="D1153" i="10"/>
  <c r="D1151" i="10"/>
  <c r="D1149" i="10"/>
  <c r="D1147" i="10"/>
  <c r="D1145" i="10"/>
  <c r="D1143" i="10"/>
  <c r="D1141" i="10"/>
  <c r="D1137" i="10"/>
  <c r="D1135" i="10"/>
  <c r="D1133" i="10"/>
  <c r="D1131" i="10"/>
  <c r="D1129" i="10"/>
  <c r="F1129" i="10" s="1"/>
  <c r="D1127" i="10"/>
  <c r="D1125" i="10"/>
  <c r="D1123" i="10"/>
  <c r="D1120" i="10"/>
  <c r="D1118" i="10"/>
  <c r="D1116" i="10"/>
  <c r="D1112" i="10"/>
  <c r="D1110" i="10"/>
  <c r="D1108" i="10"/>
  <c r="D1106" i="10"/>
  <c r="D1104" i="10"/>
  <c r="D1102" i="10"/>
  <c r="D1100" i="10"/>
  <c r="D1098" i="10"/>
  <c r="D1096" i="10"/>
  <c r="D1094" i="10"/>
  <c r="D1092" i="10"/>
  <c r="D1090" i="10"/>
  <c r="D1088" i="10"/>
  <c r="D1086" i="10"/>
  <c r="D1084" i="10"/>
  <c r="D1082" i="10"/>
  <c r="D1080" i="10"/>
  <c r="D1078" i="10"/>
  <c r="F1078" i="10" s="1"/>
  <c r="D1076" i="10"/>
  <c r="D1074" i="10"/>
  <c r="D1072" i="10"/>
  <c r="D1070" i="10"/>
  <c r="D1068" i="10"/>
  <c r="D1066" i="10"/>
  <c r="D1064" i="10"/>
  <c r="D1062" i="10"/>
  <c r="D1060" i="10"/>
  <c r="D1058" i="10"/>
  <c r="D1056" i="10"/>
  <c r="D1054" i="10"/>
  <c r="D1052" i="10"/>
  <c r="D1050" i="10"/>
  <c r="D1048" i="10"/>
  <c r="D1046" i="10"/>
  <c r="D1044" i="10"/>
  <c r="D1042" i="10"/>
  <c r="D1040" i="10"/>
  <c r="D1038" i="10"/>
  <c r="D1036" i="10"/>
  <c r="D1034" i="10"/>
  <c r="D1032" i="10"/>
  <c r="D1030" i="10"/>
  <c r="D1028" i="10"/>
  <c r="D1025" i="10"/>
  <c r="D1023" i="10"/>
  <c r="D1018" i="10"/>
  <c r="D1016" i="10"/>
  <c r="D1014" i="10"/>
  <c r="D1012" i="10"/>
  <c r="D1010" i="10"/>
  <c r="F1010" i="10" s="1"/>
  <c r="D1003" i="10"/>
  <c r="D1001" i="10"/>
  <c r="D996" i="10"/>
  <c r="D994" i="10"/>
  <c r="D990" i="10"/>
  <c r="D988" i="10"/>
  <c r="D985" i="10"/>
  <c r="D983" i="10"/>
  <c r="F983" i="10" s="1"/>
  <c r="I983" i="10" s="1"/>
  <c r="D981" i="10"/>
  <c r="D979" i="10"/>
  <c r="D977" i="10"/>
  <c r="D975" i="10"/>
  <c r="D972" i="10"/>
  <c r="D970" i="10"/>
  <c r="D967" i="10"/>
  <c r="D965" i="10"/>
  <c r="D962" i="10"/>
  <c r="D960" i="10"/>
  <c r="D957" i="10"/>
  <c r="F957" i="10" s="1"/>
  <c r="D954" i="10"/>
  <c r="D950" i="10"/>
  <c r="D948" i="10"/>
  <c r="D946" i="10"/>
  <c r="D944" i="10"/>
  <c r="F944" i="10" s="1"/>
  <c r="D942" i="10"/>
  <c r="D940" i="10"/>
  <c r="D938" i="10"/>
  <c r="D936" i="10"/>
  <c r="D934" i="10"/>
  <c r="D932" i="10"/>
  <c r="D930" i="10"/>
  <c r="D928" i="10"/>
  <c r="F928" i="10" s="1"/>
  <c r="D926" i="10"/>
  <c r="F926" i="10" s="1"/>
  <c r="O926" i="10" s="1"/>
  <c r="D924" i="10"/>
  <c r="D922" i="10"/>
  <c r="D920" i="10"/>
  <c r="F920" i="10" s="1"/>
  <c r="D918" i="10"/>
  <c r="D916" i="10"/>
  <c r="D914" i="10"/>
  <c r="D912" i="10"/>
  <c r="D910" i="10"/>
  <c r="F910" i="10" s="1"/>
  <c r="D908" i="10"/>
  <c r="D906" i="10"/>
  <c r="D904" i="10"/>
  <c r="F904" i="10" s="1"/>
  <c r="D902" i="10"/>
  <c r="D900" i="10"/>
  <c r="D897" i="10"/>
  <c r="D895" i="10"/>
  <c r="F895" i="10" s="1"/>
  <c r="D891" i="10"/>
  <c r="D889" i="10"/>
  <c r="D887" i="10"/>
  <c r="D882" i="10"/>
  <c r="D880" i="10"/>
  <c r="D878" i="10"/>
  <c r="D875" i="10"/>
  <c r="D873" i="10"/>
  <c r="F873" i="10" s="1"/>
  <c r="D871" i="10"/>
  <c r="D869" i="10"/>
  <c r="D867" i="10"/>
  <c r="D865" i="10"/>
  <c r="D863" i="10"/>
  <c r="D861" i="10"/>
  <c r="D859" i="10"/>
  <c r="D857" i="10"/>
  <c r="F857" i="10" s="1"/>
  <c r="D855" i="10"/>
  <c r="D853" i="10"/>
  <c r="D848" i="10"/>
  <c r="D845" i="10"/>
  <c r="D843" i="10"/>
  <c r="D841" i="10"/>
  <c r="D839" i="10"/>
  <c r="D834" i="10"/>
  <c r="D827" i="10"/>
  <c r="D824" i="10"/>
  <c r="D822" i="10"/>
  <c r="D820" i="10"/>
  <c r="D818" i="10"/>
  <c r="D816" i="10"/>
  <c r="D814" i="10"/>
  <c r="D812" i="10"/>
  <c r="D810" i="10"/>
  <c r="D808" i="10"/>
  <c r="D806" i="10"/>
  <c r="D803" i="10"/>
  <c r="D800" i="10"/>
  <c r="D798" i="10"/>
  <c r="D796" i="10"/>
  <c r="D794" i="10"/>
  <c r="F794" i="10" s="1"/>
  <c r="D792" i="10"/>
  <c r="D790" i="10"/>
  <c r="D787" i="10"/>
  <c r="D785" i="10"/>
  <c r="D783" i="10"/>
  <c r="D781" i="10"/>
  <c r="D779" i="10"/>
  <c r="D777" i="10"/>
  <c r="F777" i="10" s="1"/>
  <c r="D774" i="10"/>
  <c r="D772" i="10"/>
  <c r="D763" i="10"/>
  <c r="D760" i="10"/>
  <c r="D758" i="10"/>
  <c r="D756" i="10"/>
  <c r="D754" i="10"/>
  <c r="D752" i="10"/>
  <c r="F752" i="10" s="1"/>
  <c r="D750" i="10"/>
  <c r="D748" i="10"/>
  <c r="D745" i="10"/>
  <c r="D743" i="10"/>
  <c r="D741" i="10"/>
  <c r="D736" i="10"/>
  <c r="D734" i="10"/>
  <c r="D732" i="10"/>
  <c r="D725" i="10"/>
  <c r="D719" i="10"/>
  <c r="D717" i="10"/>
  <c r="D715" i="10"/>
  <c r="D713" i="10"/>
  <c r="D711" i="10"/>
  <c r="D708" i="10"/>
  <c r="D706" i="10"/>
  <c r="F706" i="10" s="1"/>
  <c r="D704" i="10"/>
  <c r="D699" i="10"/>
  <c r="D696" i="10"/>
  <c r="D694" i="10"/>
  <c r="D692" i="10"/>
  <c r="D690" i="10"/>
  <c r="D688" i="10"/>
  <c r="D686" i="10"/>
  <c r="D682" i="10"/>
  <c r="F682" i="10" s="1"/>
  <c r="K682" i="10" s="1"/>
  <c r="D680" i="10"/>
  <c r="D678" i="10"/>
  <c r="D676" i="10"/>
  <c r="D672" i="10"/>
  <c r="D669" i="10"/>
  <c r="D667" i="10"/>
  <c r="D664" i="10"/>
  <c r="F664" i="10" s="1"/>
  <c r="D662" i="10"/>
  <c r="F662" i="10" s="1"/>
  <c r="P662" i="10" s="1"/>
  <c r="D660" i="10"/>
  <c r="D658" i="10"/>
  <c r="D656" i="10"/>
  <c r="D654" i="10"/>
  <c r="D652" i="10"/>
  <c r="D650" i="10"/>
  <c r="D648" i="10"/>
  <c r="F648" i="10" s="1"/>
  <c r="D646" i="10"/>
  <c r="D644" i="10"/>
  <c r="D639" i="10"/>
  <c r="D637" i="10"/>
  <c r="D635" i="10"/>
  <c r="D633" i="10"/>
  <c r="D631" i="10"/>
  <c r="D629" i="10"/>
  <c r="D627" i="10"/>
  <c r="D625" i="10"/>
  <c r="D623" i="10"/>
  <c r="D620" i="10"/>
  <c r="D618" i="10"/>
  <c r="D615" i="10"/>
  <c r="D613" i="10"/>
  <c r="D611" i="10"/>
  <c r="D609" i="10"/>
  <c r="F609" i="10" s="1"/>
  <c r="D607" i="10"/>
  <c r="D604" i="10"/>
  <c r="D602" i="10"/>
  <c r="D600" i="10"/>
  <c r="D598" i="10"/>
  <c r="D596" i="10"/>
  <c r="D594" i="10"/>
  <c r="F594" i="10" s="1"/>
  <c r="I594" i="10" s="1"/>
  <c r="D592" i="10"/>
  <c r="F592" i="10" s="1"/>
  <c r="D589" i="10"/>
  <c r="D587" i="10"/>
  <c r="D585" i="10"/>
  <c r="D583" i="10"/>
  <c r="D580" i="10"/>
  <c r="D578" i="10"/>
  <c r="D576" i="10"/>
  <c r="D573" i="10"/>
  <c r="F573" i="10" s="1"/>
  <c r="D571" i="10"/>
  <c r="D569" i="10"/>
  <c r="D567" i="10"/>
  <c r="D564" i="10"/>
  <c r="D562" i="10"/>
  <c r="D560" i="10"/>
  <c r="D558" i="10"/>
  <c r="D556" i="10"/>
  <c r="F556" i="10" s="1"/>
  <c r="D554" i="10"/>
  <c r="D552" i="10"/>
  <c r="D547" i="10"/>
  <c r="D545" i="10"/>
  <c r="D543" i="10"/>
  <c r="D541" i="10"/>
  <c r="D539" i="10"/>
  <c r="D537" i="10"/>
  <c r="D535" i="10"/>
  <c r="D533" i="10"/>
  <c r="D531" i="10"/>
  <c r="D529" i="10"/>
  <c r="D525" i="10"/>
  <c r="D520" i="10"/>
  <c r="D518" i="10"/>
  <c r="F518" i="10" s="1"/>
  <c r="O518" i="10" s="1"/>
  <c r="D516" i="10"/>
  <c r="F516" i="10" s="1"/>
  <c r="D514" i="10"/>
  <c r="D512" i="10"/>
  <c r="D510" i="10"/>
  <c r="D508" i="10"/>
  <c r="D505" i="10"/>
  <c r="D503" i="10"/>
  <c r="D501" i="10"/>
  <c r="F501" i="10" s="1"/>
  <c r="D499" i="10"/>
  <c r="D497" i="10"/>
  <c r="D495" i="10"/>
  <c r="D492" i="10"/>
  <c r="D490" i="10"/>
  <c r="D486" i="10"/>
  <c r="D483" i="10"/>
  <c r="D481" i="10"/>
  <c r="D479" i="10"/>
  <c r="F479" i="10" s="1"/>
  <c r="D477" i="10"/>
  <c r="D475" i="10"/>
  <c r="D473" i="10"/>
  <c r="D471" i="10"/>
  <c r="D469" i="10"/>
  <c r="D467" i="10"/>
  <c r="D465" i="10"/>
  <c r="F465" i="10" s="1"/>
  <c r="D463" i="10"/>
  <c r="F463" i="10" s="1"/>
  <c r="I463" i="10" s="1"/>
  <c r="D460" i="10"/>
  <c r="D458" i="10"/>
  <c r="D456" i="10"/>
  <c r="D454" i="10"/>
  <c r="D452" i="10"/>
  <c r="D450" i="10"/>
  <c r="D448" i="10"/>
  <c r="D446" i="10"/>
  <c r="F446" i="10" s="1"/>
  <c r="D444" i="10"/>
  <c r="D442" i="10"/>
  <c r="D440" i="10"/>
  <c r="D438" i="10"/>
  <c r="D435" i="10"/>
  <c r="D432" i="10"/>
  <c r="D430" i="10"/>
  <c r="F430" i="10" s="1"/>
  <c r="D427" i="10"/>
  <c r="F427" i="10" s="1"/>
  <c r="I427" i="10" s="1"/>
  <c r="D425" i="10"/>
  <c r="D422" i="10"/>
  <c r="D420" i="10"/>
  <c r="D418" i="10"/>
  <c r="D416" i="10"/>
  <c r="D414" i="10"/>
  <c r="D412" i="10"/>
  <c r="F412" i="10" s="1"/>
  <c r="D410" i="10"/>
  <c r="F410" i="10" s="1"/>
  <c r="D408" i="10"/>
  <c r="D406" i="10"/>
  <c r="D404" i="10"/>
  <c r="D402" i="10"/>
  <c r="D400" i="10"/>
  <c r="D398" i="10"/>
  <c r="D396" i="10"/>
  <c r="F396" i="10" s="1"/>
  <c r="I396" i="10" s="1"/>
  <c r="D394" i="10"/>
  <c r="F394" i="10" s="1"/>
  <c r="D392" i="10"/>
  <c r="D390" i="10"/>
  <c r="D388" i="10"/>
  <c r="D386" i="10"/>
  <c r="D384" i="10"/>
  <c r="D381" i="10"/>
  <c r="D379" i="10"/>
  <c r="F379" i="10" s="1"/>
  <c r="I379" i="10" s="1"/>
  <c r="D377" i="10"/>
  <c r="F377" i="10" s="1"/>
  <c r="I377" i="10" s="1"/>
  <c r="D375" i="10"/>
  <c r="D373" i="10"/>
  <c r="D371" i="10"/>
  <c r="D368" i="10"/>
  <c r="D366" i="10"/>
  <c r="D364" i="10"/>
  <c r="D362" i="10"/>
  <c r="F362" i="10" s="1"/>
  <c r="D360" i="10"/>
  <c r="F360" i="10" s="1"/>
  <c r="D358" i="10"/>
  <c r="D356" i="10"/>
  <c r="D354" i="10"/>
  <c r="D352" i="10"/>
  <c r="D350" i="10"/>
  <c r="D348" i="10"/>
  <c r="D346" i="10"/>
  <c r="F346" i="10" s="1"/>
  <c r="K346" i="10" s="1"/>
  <c r="D344" i="10"/>
  <c r="D341" i="10"/>
  <c r="D339" i="10"/>
  <c r="D335" i="10"/>
  <c r="D333" i="10"/>
  <c r="D329" i="10"/>
  <c r="D319" i="10"/>
  <c r="D317" i="10"/>
  <c r="F317" i="10" s="1"/>
  <c r="D311" i="10"/>
  <c r="D307" i="10"/>
  <c r="D302" i="10"/>
  <c r="D293" i="10"/>
  <c r="D290" i="10"/>
  <c r="D284" i="10"/>
  <c r="D278" i="10"/>
  <c r="D272" i="10"/>
  <c r="F272" i="10" s="1"/>
  <c r="D260" i="10"/>
  <c r="D246" i="10"/>
  <c r="D244" i="10"/>
  <c r="D237" i="10"/>
  <c r="D232" i="10"/>
  <c r="D223" i="10"/>
  <c r="D217" i="10"/>
  <c r="D214" i="10"/>
  <c r="D209" i="10"/>
  <c r="D186" i="10"/>
  <c r="D147" i="10"/>
  <c r="D129" i="10"/>
  <c r="D125" i="10"/>
  <c r="D103" i="10"/>
  <c r="D102" i="10"/>
  <c r="D96" i="10"/>
  <c r="D90" i="10"/>
  <c r="D84" i="10"/>
  <c r="D79" i="10"/>
  <c r="D76" i="10"/>
  <c r="D65" i="10"/>
  <c r="D53" i="10"/>
  <c r="D47" i="10"/>
  <c r="D40" i="10"/>
  <c r="D30" i="10"/>
  <c r="L1287" i="10"/>
  <c r="F1287" i="10"/>
  <c r="L1286" i="10"/>
  <c r="F1286" i="10"/>
  <c r="L1285" i="10"/>
  <c r="F1285" i="10"/>
  <c r="K1285" i="10" s="1"/>
  <c r="L1284" i="10"/>
  <c r="L1283" i="10"/>
  <c r="F1283" i="10"/>
  <c r="O1283" i="10" s="1"/>
  <c r="L1282" i="10"/>
  <c r="F1282" i="10"/>
  <c r="L1281" i="10"/>
  <c r="F1281" i="10"/>
  <c r="O1281" i="10" s="1"/>
  <c r="L1280" i="10"/>
  <c r="F1280" i="10"/>
  <c r="O1280" i="10" s="1"/>
  <c r="L1279" i="10"/>
  <c r="F1279" i="10"/>
  <c r="O1279" i="10" s="1"/>
  <c r="L1278" i="10"/>
  <c r="F1278" i="10"/>
  <c r="O1278" i="10" s="1"/>
  <c r="L1277" i="10"/>
  <c r="F1277" i="10"/>
  <c r="O1277" i="10" s="1"/>
  <c r="L1276" i="10"/>
  <c r="F1276" i="10"/>
  <c r="O1276" i="10" s="1"/>
  <c r="L1274" i="10"/>
  <c r="F1274" i="10"/>
  <c r="K1274" i="10" s="1"/>
  <c r="L1273" i="10"/>
  <c r="F1273" i="10"/>
  <c r="K1273" i="10" s="1"/>
  <c r="L1272" i="10"/>
  <c r="F1272" i="10"/>
  <c r="K1272" i="10" s="1"/>
  <c r="L1269" i="10"/>
  <c r="F1269" i="10"/>
  <c r="K1269" i="10" s="1"/>
  <c r="L1268" i="10"/>
  <c r="F1268" i="10"/>
  <c r="K1268" i="10" s="1"/>
  <c r="L1267" i="10"/>
  <c r="F1267" i="10"/>
  <c r="K1267" i="10" s="1"/>
  <c r="L1266" i="10"/>
  <c r="F1266" i="10"/>
  <c r="K1266" i="10" s="1"/>
  <c r="L1265" i="10"/>
  <c r="F1265" i="10"/>
  <c r="K1265" i="10" s="1"/>
  <c r="L1264" i="10"/>
  <c r="F1264" i="10"/>
  <c r="K1264" i="10" s="1"/>
  <c r="L1263" i="10"/>
  <c r="F1263" i="10"/>
  <c r="K1263" i="10" s="1"/>
  <c r="L1262" i="10"/>
  <c r="F1262" i="10"/>
  <c r="K1262" i="10" s="1"/>
  <c r="F1261" i="10"/>
  <c r="O1261" i="10" s="1"/>
  <c r="L1260" i="10"/>
  <c r="F1260" i="10"/>
  <c r="I1260" i="10" s="1"/>
  <c r="L1259" i="10"/>
  <c r="F1259" i="10"/>
  <c r="L1258" i="10"/>
  <c r="F1258" i="10"/>
  <c r="L1257" i="10"/>
  <c r="F1257" i="10"/>
  <c r="L1256" i="10"/>
  <c r="F1256" i="10"/>
  <c r="L1255" i="10"/>
  <c r="F1255" i="10"/>
  <c r="L1253" i="10"/>
  <c r="F1253" i="10"/>
  <c r="P1253" i="10" s="1"/>
  <c r="L1252" i="10"/>
  <c r="F1252" i="10"/>
  <c r="P1252" i="10" s="1"/>
  <c r="L1251" i="10"/>
  <c r="F1251" i="10"/>
  <c r="P1251" i="10" s="1"/>
  <c r="L1250" i="10"/>
  <c r="F1250" i="10"/>
  <c r="P1250" i="10" s="1"/>
  <c r="L1249" i="10"/>
  <c r="F1249" i="10"/>
  <c r="P1249" i="10" s="1"/>
  <c r="L1248" i="10"/>
  <c r="F1248" i="10"/>
  <c r="O1248" i="10" s="1"/>
  <c r="L1247" i="10"/>
  <c r="F1247" i="10"/>
  <c r="K1247" i="10" s="1"/>
  <c r="L1246" i="10"/>
  <c r="F1246" i="10"/>
  <c r="O1246" i="10" s="1"/>
  <c r="L1245" i="10"/>
  <c r="F1245" i="10"/>
  <c r="O1245" i="10" s="1"/>
  <c r="L1244" i="10"/>
  <c r="F1244" i="10"/>
  <c r="L1243" i="10"/>
  <c r="F1243" i="10"/>
  <c r="K1243" i="10" s="1"/>
  <c r="L1242" i="10"/>
  <c r="F1242" i="10"/>
  <c r="O1242" i="10" s="1"/>
  <c r="F1241" i="10"/>
  <c r="L1240" i="10"/>
  <c r="F1240" i="10"/>
  <c r="K1240" i="10" s="1"/>
  <c r="L1239" i="10"/>
  <c r="F1239" i="10"/>
  <c r="K1239" i="10" s="1"/>
  <c r="L1238" i="10"/>
  <c r="F1238" i="10"/>
  <c r="K1238" i="10" s="1"/>
  <c r="L1237" i="10"/>
  <c r="F1237" i="10"/>
  <c r="K1237" i="10" s="1"/>
  <c r="L1236" i="10"/>
  <c r="F1236" i="10"/>
  <c r="K1236" i="10" s="1"/>
  <c r="L1235" i="10"/>
  <c r="F1235" i="10"/>
  <c r="K1235" i="10" s="1"/>
  <c r="L1234" i="10"/>
  <c r="F1234" i="10"/>
  <c r="K1234" i="10" s="1"/>
  <c r="L1233" i="10"/>
  <c r="F1233" i="10"/>
  <c r="K1233" i="10" s="1"/>
  <c r="L1232" i="10"/>
  <c r="F1232" i="10"/>
  <c r="K1232" i="10" s="1"/>
  <c r="L1231" i="10"/>
  <c r="F1231" i="10"/>
  <c r="K1231" i="10" s="1"/>
  <c r="L1230" i="10"/>
  <c r="F1230" i="10"/>
  <c r="K1230" i="10" s="1"/>
  <c r="L1229" i="10"/>
  <c r="F1229" i="10"/>
  <c r="K1229" i="10" s="1"/>
  <c r="L1228" i="10"/>
  <c r="F1228" i="10"/>
  <c r="K1228" i="10" s="1"/>
  <c r="L1227" i="10"/>
  <c r="F1227" i="10"/>
  <c r="K1227" i="10" s="1"/>
  <c r="L1226" i="10"/>
  <c r="F1226" i="10"/>
  <c r="K1226" i="10" s="1"/>
  <c r="L1225" i="10"/>
  <c r="F1225" i="10"/>
  <c r="K1225" i="10" s="1"/>
  <c r="L1224" i="10"/>
  <c r="F1224" i="10"/>
  <c r="K1224" i="10" s="1"/>
  <c r="L1223" i="10"/>
  <c r="F1223" i="10"/>
  <c r="K1223" i="10" s="1"/>
  <c r="L1222" i="10"/>
  <c r="F1222" i="10"/>
  <c r="K1222" i="10" s="1"/>
  <c r="L1221" i="10"/>
  <c r="F1221" i="10"/>
  <c r="K1221" i="10" s="1"/>
  <c r="L1220" i="10"/>
  <c r="L1219" i="10"/>
  <c r="F1219" i="10"/>
  <c r="L1218" i="10"/>
  <c r="F1218" i="10"/>
  <c r="L1217" i="10"/>
  <c r="F1217" i="10"/>
  <c r="L1215" i="10"/>
  <c r="F1215" i="10"/>
  <c r="K1215" i="10" s="1"/>
  <c r="L1214" i="10"/>
  <c r="F1214" i="10"/>
  <c r="K1214" i="10" s="1"/>
  <c r="L1213" i="10"/>
  <c r="F1213" i="10"/>
  <c r="K1213" i="10" s="1"/>
  <c r="L1212" i="10"/>
  <c r="F1212" i="10"/>
  <c r="K1212" i="10" s="1"/>
  <c r="L1211" i="10"/>
  <c r="F1211" i="10"/>
  <c r="K1211" i="10" s="1"/>
  <c r="L1209" i="10"/>
  <c r="F1209" i="10"/>
  <c r="O1209" i="10" s="1"/>
  <c r="F1208" i="10"/>
  <c r="L1207" i="10"/>
  <c r="F1207" i="10"/>
  <c r="K1207" i="10" s="1"/>
  <c r="L1206" i="10"/>
  <c r="F1206" i="10"/>
  <c r="K1206" i="10" s="1"/>
  <c r="L1205" i="10"/>
  <c r="F1205" i="10"/>
  <c r="O1205" i="10" s="1"/>
  <c r="L1203" i="10"/>
  <c r="F1203" i="10"/>
  <c r="L1202" i="10"/>
  <c r="F1202" i="10"/>
  <c r="L1201" i="10"/>
  <c r="F1201" i="10"/>
  <c r="L1200" i="10"/>
  <c r="F1200" i="10"/>
  <c r="L1198" i="10"/>
  <c r="F1198" i="10"/>
  <c r="I1198" i="10" s="1"/>
  <c r="L1197" i="10"/>
  <c r="F1197" i="10"/>
  <c r="I1197" i="10" s="1"/>
  <c r="L1196" i="10"/>
  <c r="F1196" i="10"/>
  <c r="I1196" i="10" s="1"/>
  <c r="L1195" i="10"/>
  <c r="F1195" i="10"/>
  <c r="I1195" i="10" s="1"/>
  <c r="L1194" i="10"/>
  <c r="F1194" i="10"/>
  <c r="I1194" i="10" s="1"/>
  <c r="L1193" i="10"/>
  <c r="F1193" i="10"/>
  <c r="I1193" i="10" s="1"/>
  <c r="L1192" i="10"/>
  <c r="F1192" i="10"/>
  <c r="I1192" i="10" s="1"/>
  <c r="L1191" i="10"/>
  <c r="F1191" i="10"/>
  <c r="I1191" i="10" s="1"/>
  <c r="L1190" i="10"/>
  <c r="F1190" i="10"/>
  <c r="I1190" i="10" s="1"/>
  <c r="L1189" i="10"/>
  <c r="F1189" i="10"/>
  <c r="I1189" i="10" s="1"/>
  <c r="L1188" i="10"/>
  <c r="F1188" i="10"/>
  <c r="I1188" i="10" s="1"/>
  <c r="L1187" i="10"/>
  <c r="F1187" i="10"/>
  <c r="I1187" i="10" s="1"/>
  <c r="L1186" i="10"/>
  <c r="F1186" i="10"/>
  <c r="I1186" i="10" s="1"/>
  <c r="L1185" i="10"/>
  <c r="F1185" i="10"/>
  <c r="I1185" i="10" s="1"/>
  <c r="L1184" i="10"/>
  <c r="F1184" i="10"/>
  <c r="I1184" i="10" s="1"/>
  <c r="L1183" i="10"/>
  <c r="F1183" i="10"/>
  <c r="I1183" i="10" s="1"/>
  <c r="L1180" i="10"/>
  <c r="F1180" i="10"/>
  <c r="L1177" i="10"/>
  <c r="F1177" i="10"/>
  <c r="L1176" i="10"/>
  <c r="F1176" i="10"/>
  <c r="L1175" i="10"/>
  <c r="F1175" i="10"/>
  <c r="O1175" i="10" s="1"/>
  <c r="L1173" i="10"/>
  <c r="F1173" i="10"/>
  <c r="K1173" i="10" s="1"/>
  <c r="L1172" i="10"/>
  <c r="F1172" i="10"/>
  <c r="K1172" i="10" s="1"/>
  <c r="L1170" i="10"/>
  <c r="F1170" i="10"/>
  <c r="L1169" i="10"/>
  <c r="F1169" i="10"/>
  <c r="P1169" i="10" s="1"/>
  <c r="L1168" i="10"/>
  <c r="F1168" i="10"/>
  <c r="P1168" i="10" s="1"/>
  <c r="L1167" i="10"/>
  <c r="F1167" i="10"/>
  <c r="P1167" i="10" s="1"/>
  <c r="L1165" i="10"/>
  <c r="F1165" i="10"/>
  <c r="L1164" i="10"/>
  <c r="L1163" i="10"/>
  <c r="F1163" i="10"/>
  <c r="I1163" i="10" s="1"/>
  <c r="L1162" i="10"/>
  <c r="F1162" i="10"/>
  <c r="L1161" i="10"/>
  <c r="F1161" i="10"/>
  <c r="F1160" i="10"/>
  <c r="P1160" i="10" s="1"/>
  <c r="L1159" i="10"/>
  <c r="F1159" i="10"/>
  <c r="K1159" i="10" s="1"/>
  <c r="L1157" i="10"/>
  <c r="F1157" i="10"/>
  <c r="P1157" i="10" s="1"/>
  <c r="L1156" i="10"/>
  <c r="L1154" i="10"/>
  <c r="F1154" i="10"/>
  <c r="K1154" i="10" s="1"/>
  <c r="L1153" i="10"/>
  <c r="L1152" i="10"/>
  <c r="F1152" i="10"/>
  <c r="L1150" i="10"/>
  <c r="F1150" i="10"/>
  <c r="L1149" i="10"/>
  <c r="F1149" i="10"/>
  <c r="O1149" i="10" s="1"/>
  <c r="L1148" i="10"/>
  <c r="F1148" i="10"/>
  <c r="I1148" i="10" s="1"/>
  <c r="L1147" i="10"/>
  <c r="L1146" i="10"/>
  <c r="F1146" i="10"/>
  <c r="F1145" i="10"/>
  <c r="L1144" i="10"/>
  <c r="F1144" i="10"/>
  <c r="F1143" i="10"/>
  <c r="L1142" i="10"/>
  <c r="F1142" i="10"/>
  <c r="K1142" i="10" s="1"/>
  <c r="L1141" i="10"/>
  <c r="L1140" i="10"/>
  <c r="F1140" i="10"/>
  <c r="O1140" i="10" s="1"/>
  <c r="L1139" i="10"/>
  <c r="F1139" i="10"/>
  <c r="L1138" i="10"/>
  <c r="F1138" i="10"/>
  <c r="O1138" i="10" s="1"/>
  <c r="L1137" i="10"/>
  <c r="L1136" i="10"/>
  <c r="F1136" i="10"/>
  <c r="K1136" i="10" s="1"/>
  <c r="L1135" i="10"/>
  <c r="L1134" i="10"/>
  <c r="F1134" i="10"/>
  <c r="L1132" i="10"/>
  <c r="F1132" i="10"/>
  <c r="I1132" i="10" s="1"/>
  <c r="L1131" i="10"/>
  <c r="L1130" i="10"/>
  <c r="F1130" i="10"/>
  <c r="K1130" i="10" s="1"/>
  <c r="L1129" i="10"/>
  <c r="L1128" i="10"/>
  <c r="F1128" i="10"/>
  <c r="L1126" i="10"/>
  <c r="F1126" i="10"/>
  <c r="P1126" i="10" s="1"/>
  <c r="L1124" i="10"/>
  <c r="F1124" i="10"/>
  <c r="I1124" i="10" s="1"/>
  <c r="L1123" i="10"/>
  <c r="L1122" i="10"/>
  <c r="F1122" i="10"/>
  <c r="O1122" i="10" s="1"/>
  <c r="L1121" i="10"/>
  <c r="F1121" i="10"/>
  <c r="O1121" i="10" s="1"/>
  <c r="L1119" i="10"/>
  <c r="F1119" i="10"/>
  <c r="K1119" i="10" s="1"/>
  <c r="F1118" i="10"/>
  <c r="L1117" i="10"/>
  <c r="F1117" i="10"/>
  <c r="I1117" i="10" s="1"/>
  <c r="L1115" i="10"/>
  <c r="F1115" i="10"/>
  <c r="L1114" i="10"/>
  <c r="F1114" i="10"/>
  <c r="O1114" i="10" s="1"/>
  <c r="L1113" i="10"/>
  <c r="F1113" i="10"/>
  <c r="L1112" i="10"/>
  <c r="L1111" i="10"/>
  <c r="F1111" i="10"/>
  <c r="L1110" i="10"/>
  <c r="L1109" i="10"/>
  <c r="F1109" i="10"/>
  <c r="F1108" i="10"/>
  <c r="L1107" i="10"/>
  <c r="F1107" i="10"/>
  <c r="I1107" i="10" s="1"/>
  <c r="L1105" i="10"/>
  <c r="F1105" i="10"/>
  <c r="L1104" i="10"/>
  <c r="L1103" i="10"/>
  <c r="F1103" i="10"/>
  <c r="L1101" i="10"/>
  <c r="F1101" i="10"/>
  <c r="K1101" i="10" s="1"/>
  <c r="F1100" i="10"/>
  <c r="L1099" i="10"/>
  <c r="F1099" i="10"/>
  <c r="L1097" i="10"/>
  <c r="F1097" i="10"/>
  <c r="F1096" i="10"/>
  <c r="P1096" i="10" s="1"/>
  <c r="L1095" i="10"/>
  <c r="F1095" i="10"/>
  <c r="L1093" i="10"/>
  <c r="F1093" i="10"/>
  <c r="L1091" i="10"/>
  <c r="F1091" i="10"/>
  <c r="L1090" i="10"/>
  <c r="F1090" i="10"/>
  <c r="O1090" i="10" s="1"/>
  <c r="L1089" i="10"/>
  <c r="F1089" i="10"/>
  <c r="I1089" i="10" s="1"/>
  <c r="L1088" i="10"/>
  <c r="L1087" i="10"/>
  <c r="F1087" i="10"/>
  <c r="F1086" i="10"/>
  <c r="L1085" i="10"/>
  <c r="F1085" i="10"/>
  <c r="K1085" i="10" s="1"/>
  <c r="F1084" i="10"/>
  <c r="L1083" i="10"/>
  <c r="F1083" i="10"/>
  <c r="K1083" i="10" s="1"/>
  <c r="L1081" i="10"/>
  <c r="F1081" i="10"/>
  <c r="O1081" i="10" s="1"/>
  <c r="L1080" i="10"/>
  <c r="F1080" i="10"/>
  <c r="P1080" i="10" s="1"/>
  <c r="L1079" i="10"/>
  <c r="F1079" i="10"/>
  <c r="K1079" i="10" s="1"/>
  <c r="L1078" i="10"/>
  <c r="L1077" i="10"/>
  <c r="F1077" i="10"/>
  <c r="L1075" i="10"/>
  <c r="F1075" i="10"/>
  <c r="L1074" i="10"/>
  <c r="F1074" i="10"/>
  <c r="O1074" i="10" s="1"/>
  <c r="L1073" i="10"/>
  <c r="F1073" i="10"/>
  <c r="I1073" i="10" s="1"/>
  <c r="L1072" i="10"/>
  <c r="L1071" i="10"/>
  <c r="F1071" i="10"/>
  <c r="F1070" i="10"/>
  <c r="L1069" i="10"/>
  <c r="F1069" i="10"/>
  <c r="K1069" i="10" s="1"/>
  <c r="F1068" i="10"/>
  <c r="L1067" i="10"/>
  <c r="F1067" i="10"/>
  <c r="K1067" i="10" s="1"/>
  <c r="L1065" i="10"/>
  <c r="F1065" i="10"/>
  <c r="P1065" i="10" s="1"/>
  <c r="L1064" i="10"/>
  <c r="F1064" i="10"/>
  <c r="P1064" i="10" s="1"/>
  <c r="L1063" i="10"/>
  <c r="F1063" i="10"/>
  <c r="K1063" i="10" s="1"/>
  <c r="L1062" i="10"/>
  <c r="L1061" i="10"/>
  <c r="F1061" i="10"/>
  <c r="L1059" i="10"/>
  <c r="F1059" i="10"/>
  <c r="L1058" i="10"/>
  <c r="L1057" i="10"/>
  <c r="F1057" i="10"/>
  <c r="I1057" i="10" s="1"/>
  <c r="L1056" i="10"/>
  <c r="L1055" i="10"/>
  <c r="F1055" i="10"/>
  <c r="L1053" i="10"/>
  <c r="F1053" i="10"/>
  <c r="K1053" i="10" s="1"/>
  <c r="F1052" i="10"/>
  <c r="L1051" i="10"/>
  <c r="F1051" i="10"/>
  <c r="L1049" i="10"/>
  <c r="F1049" i="10"/>
  <c r="K1049" i="10" s="1"/>
  <c r="L1047" i="10"/>
  <c r="F1047" i="10"/>
  <c r="O1047" i="10" s="1"/>
  <c r="L1045" i="10"/>
  <c r="F1045" i="10"/>
  <c r="P1045" i="10" s="1"/>
  <c r="F1044" i="10"/>
  <c r="L1043" i="10"/>
  <c r="F1043" i="10"/>
  <c r="L1042" i="10"/>
  <c r="L1041" i="10"/>
  <c r="F1041" i="10"/>
  <c r="P1041" i="10" s="1"/>
  <c r="L1040" i="10"/>
  <c r="L1039" i="10"/>
  <c r="F1039" i="10"/>
  <c r="L1037" i="10"/>
  <c r="F1037" i="10"/>
  <c r="K1037" i="10" s="1"/>
  <c r="F1036" i="10"/>
  <c r="L1035" i="10"/>
  <c r="F1035" i="10"/>
  <c r="L1033" i="10"/>
  <c r="F1033" i="10"/>
  <c r="K1033" i="10" s="1"/>
  <c r="L1031" i="10"/>
  <c r="F1031" i="10"/>
  <c r="I1031" i="10" s="1"/>
  <c r="L1029" i="10"/>
  <c r="F1029" i="10"/>
  <c r="I1029" i="10" s="1"/>
  <c r="L1028" i="10"/>
  <c r="F1028" i="10"/>
  <c r="L1027" i="10"/>
  <c r="F1027" i="10"/>
  <c r="I1027" i="10" s="1"/>
  <c r="L1026" i="10"/>
  <c r="F1026" i="10"/>
  <c r="I1026" i="10" s="1"/>
  <c r="F1025" i="10"/>
  <c r="L1024" i="10"/>
  <c r="F1024" i="10"/>
  <c r="L1023" i="10"/>
  <c r="L1022" i="10"/>
  <c r="F1022" i="10"/>
  <c r="K1022" i="10" s="1"/>
  <c r="L1021" i="10"/>
  <c r="F1021" i="10"/>
  <c r="I1021" i="10" s="1"/>
  <c r="L1020" i="10"/>
  <c r="F1020" i="10"/>
  <c r="O1020" i="10" s="1"/>
  <c r="L1019" i="10"/>
  <c r="F1019" i="10"/>
  <c r="F1018" i="10"/>
  <c r="L1017" i="10"/>
  <c r="F1017" i="10"/>
  <c r="I1017" i="10" s="1"/>
  <c r="L1016" i="10"/>
  <c r="F1016" i="10"/>
  <c r="K1016" i="10" s="1"/>
  <c r="L1015" i="10"/>
  <c r="F1015" i="10"/>
  <c r="O1015" i="10" s="1"/>
  <c r="L1013" i="10"/>
  <c r="F1013" i="10"/>
  <c r="K1013" i="10" s="1"/>
  <c r="L1012" i="10"/>
  <c r="L1011" i="10"/>
  <c r="F1011" i="10"/>
  <c r="O1011" i="10" s="1"/>
  <c r="L1009" i="10"/>
  <c r="F1009" i="10"/>
  <c r="K1009" i="10" s="1"/>
  <c r="L1008" i="10"/>
  <c r="F1008" i="10"/>
  <c r="K1008" i="10" s="1"/>
  <c r="L1007" i="10"/>
  <c r="F1007" i="10"/>
  <c r="K1007" i="10" s="1"/>
  <c r="L1006" i="10"/>
  <c r="F1006" i="10"/>
  <c r="K1006" i="10" s="1"/>
  <c r="L1005" i="10"/>
  <c r="F1005" i="10"/>
  <c r="K1005" i="10" s="1"/>
  <c r="L1004" i="10"/>
  <c r="F1004" i="10"/>
  <c r="L1003" i="10"/>
  <c r="L1002" i="10"/>
  <c r="F1002" i="10"/>
  <c r="I1002" i="10" s="1"/>
  <c r="L1001" i="10"/>
  <c r="L997" i="10"/>
  <c r="F997" i="10"/>
  <c r="L995" i="10"/>
  <c r="F995" i="10"/>
  <c r="I995" i="10" s="1"/>
  <c r="L994" i="10"/>
  <c r="L992" i="10"/>
  <c r="F992" i="10"/>
  <c r="K992" i="10" s="1"/>
  <c r="L991" i="10"/>
  <c r="F991" i="10"/>
  <c r="L989" i="10"/>
  <c r="F989" i="10"/>
  <c r="K989" i="10" s="1"/>
  <c r="L988" i="10"/>
  <c r="L986" i="10"/>
  <c r="F986" i="10"/>
  <c r="L985" i="10"/>
  <c r="F985" i="10"/>
  <c r="L984" i="10"/>
  <c r="F984" i="10"/>
  <c r="L982" i="10"/>
  <c r="F982" i="10"/>
  <c r="F981" i="10"/>
  <c r="P981" i="10" s="1"/>
  <c r="L980" i="10"/>
  <c r="F980" i="10"/>
  <c r="L979" i="10"/>
  <c r="L978" i="10"/>
  <c r="F978" i="10"/>
  <c r="O978" i="10" s="1"/>
  <c r="L976" i="10"/>
  <c r="F976" i="10"/>
  <c r="O976" i="10" s="1"/>
  <c r="L975" i="10"/>
  <c r="L973" i="10"/>
  <c r="F973" i="10"/>
  <c r="O973" i="10" s="1"/>
  <c r="L972" i="10"/>
  <c r="L971" i="10"/>
  <c r="F971" i="10"/>
  <c r="L970" i="10"/>
  <c r="F970" i="10"/>
  <c r="L969" i="10"/>
  <c r="F969" i="10"/>
  <c r="O969" i="10" s="1"/>
  <c r="L968" i="10"/>
  <c r="F968" i="10"/>
  <c r="I968" i="10" s="1"/>
  <c r="L966" i="10"/>
  <c r="F966" i="10"/>
  <c r="L965" i="10"/>
  <c r="L963" i="10"/>
  <c r="F963" i="10"/>
  <c r="K963" i="10" s="1"/>
  <c r="L961" i="10"/>
  <c r="F961" i="10"/>
  <c r="F960" i="10"/>
  <c r="L959" i="10"/>
  <c r="F959" i="10"/>
  <c r="P959" i="10" s="1"/>
  <c r="L958" i="10"/>
  <c r="F958" i="10"/>
  <c r="O958" i="10" s="1"/>
  <c r="L956" i="10"/>
  <c r="F956" i="10"/>
  <c r="L955" i="10"/>
  <c r="F955" i="10"/>
  <c r="L953" i="10"/>
  <c r="F953" i="10"/>
  <c r="I953" i="10" s="1"/>
  <c r="L952" i="10"/>
  <c r="F952" i="10"/>
  <c r="I952" i="10" s="1"/>
  <c r="L951" i="10"/>
  <c r="F951" i="10"/>
  <c r="I951" i="10" s="1"/>
  <c r="F950" i="10"/>
  <c r="L949" i="10"/>
  <c r="F949" i="10"/>
  <c r="O949" i="10" s="1"/>
  <c r="F948" i="10"/>
  <c r="P948" i="10" s="1"/>
  <c r="L947" i="10"/>
  <c r="F947" i="10"/>
  <c r="K947" i="10" s="1"/>
  <c r="F946" i="10"/>
  <c r="L945" i="10"/>
  <c r="F945" i="10"/>
  <c r="P945" i="10" s="1"/>
  <c r="L943" i="10"/>
  <c r="F943" i="10"/>
  <c r="L941" i="10"/>
  <c r="F941" i="10"/>
  <c r="I941" i="10" s="1"/>
  <c r="L940" i="10"/>
  <c r="L939" i="10"/>
  <c r="F939" i="10"/>
  <c r="L938" i="10"/>
  <c r="L937" i="10"/>
  <c r="F937" i="10"/>
  <c r="F936" i="10"/>
  <c r="L935" i="10"/>
  <c r="F935" i="10"/>
  <c r="I935" i="10" s="1"/>
  <c r="F934" i="10"/>
  <c r="L933" i="10"/>
  <c r="F933" i="10"/>
  <c r="F932" i="10"/>
  <c r="P932" i="10" s="1"/>
  <c r="L931" i="10"/>
  <c r="F931" i="10"/>
  <c r="K931" i="10" s="1"/>
  <c r="L930" i="10"/>
  <c r="F930" i="10"/>
  <c r="L929" i="10"/>
  <c r="F929" i="10"/>
  <c r="P929" i="10" s="1"/>
  <c r="L927" i="10"/>
  <c r="F927" i="10"/>
  <c r="K927" i="10" s="1"/>
  <c r="L925" i="10"/>
  <c r="F925" i="10"/>
  <c r="I925" i="10" s="1"/>
  <c r="L924" i="10"/>
  <c r="L923" i="10"/>
  <c r="F923" i="10"/>
  <c r="L922" i="10"/>
  <c r="L921" i="10"/>
  <c r="F921" i="10"/>
  <c r="L919" i="10"/>
  <c r="F919" i="10"/>
  <c r="I919" i="10" s="1"/>
  <c r="F918" i="10"/>
  <c r="L917" i="10"/>
  <c r="F917" i="10"/>
  <c r="F916" i="10"/>
  <c r="P916" i="10" s="1"/>
  <c r="L915" i="10"/>
  <c r="F915" i="10"/>
  <c r="K915" i="10" s="1"/>
  <c r="L914" i="10"/>
  <c r="L913" i="10"/>
  <c r="F913" i="10"/>
  <c r="P913" i="10" s="1"/>
  <c r="F912" i="10"/>
  <c r="P912" i="10" s="1"/>
  <c r="L911" i="10"/>
  <c r="F911" i="10"/>
  <c r="L909" i="10"/>
  <c r="F909" i="10"/>
  <c r="I909" i="10" s="1"/>
  <c r="L907" i="10"/>
  <c r="F907" i="10"/>
  <c r="O907" i="10" s="1"/>
  <c r="L906" i="10"/>
  <c r="L905" i="10"/>
  <c r="F905" i="10"/>
  <c r="K905" i="10" s="1"/>
  <c r="L903" i="10"/>
  <c r="F903" i="10"/>
  <c r="F902" i="10"/>
  <c r="L901" i="10"/>
  <c r="F901" i="10"/>
  <c r="O901" i="10" s="1"/>
  <c r="F900" i="10"/>
  <c r="L898" i="10"/>
  <c r="F898" i="10"/>
  <c r="L897" i="10"/>
  <c r="L896" i="10"/>
  <c r="F896" i="10"/>
  <c r="O896" i="10" s="1"/>
  <c r="L893" i="10"/>
  <c r="F893" i="10"/>
  <c r="I893" i="10" s="1"/>
  <c r="L892" i="10"/>
  <c r="F892" i="10"/>
  <c r="I892" i="10" s="1"/>
  <c r="L891" i="10"/>
  <c r="F891" i="10"/>
  <c r="P891" i="10" s="1"/>
  <c r="L890" i="10"/>
  <c r="F890" i="10"/>
  <c r="L889" i="10"/>
  <c r="F889" i="10"/>
  <c r="L888" i="10"/>
  <c r="F888" i="10"/>
  <c r="I888" i="10" s="1"/>
  <c r="L885" i="10"/>
  <c r="F885" i="10"/>
  <c r="O885" i="10" s="1"/>
  <c r="L884" i="10"/>
  <c r="F884" i="10"/>
  <c r="I884" i="10" s="1"/>
  <c r="L883" i="10"/>
  <c r="F883" i="10"/>
  <c r="P883" i="10" s="1"/>
  <c r="F882" i="10"/>
  <c r="I882" i="10" s="1"/>
  <c r="L881" i="10"/>
  <c r="F881" i="10"/>
  <c r="K881" i="10" s="1"/>
  <c r="L880" i="10"/>
  <c r="F880" i="10"/>
  <c r="O880" i="10" s="1"/>
  <c r="L879" i="10"/>
  <c r="F879" i="10"/>
  <c r="L878" i="10"/>
  <c r="L877" i="10"/>
  <c r="F877" i="10"/>
  <c r="L876" i="10"/>
  <c r="F876" i="10"/>
  <c r="L874" i="10"/>
  <c r="F874" i="10"/>
  <c r="L872" i="10"/>
  <c r="F872" i="10"/>
  <c r="L871" i="10"/>
  <c r="F871" i="10"/>
  <c r="K871" i="10" s="1"/>
  <c r="L870" i="10"/>
  <c r="F870" i="10"/>
  <c r="O870" i="10" s="1"/>
  <c r="L869" i="10"/>
  <c r="L868" i="10"/>
  <c r="F868" i="10"/>
  <c r="K868" i="10" s="1"/>
  <c r="L867" i="10"/>
  <c r="L866" i="10"/>
  <c r="F866" i="10"/>
  <c r="P866" i="10" s="1"/>
  <c r="F865" i="10"/>
  <c r="I865" i="10" s="1"/>
  <c r="L864" i="10"/>
  <c r="F864" i="10"/>
  <c r="L863" i="10"/>
  <c r="L862" i="10"/>
  <c r="F862" i="10"/>
  <c r="I862" i="10" s="1"/>
  <c r="L861" i="10"/>
  <c r="L860" i="10"/>
  <c r="F860" i="10"/>
  <c r="L858" i="10"/>
  <c r="F858" i="10"/>
  <c r="P858" i="10" s="1"/>
  <c r="L856" i="10"/>
  <c r="F856" i="10"/>
  <c r="K856" i="10" s="1"/>
  <c r="L855" i="10"/>
  <c r="L854" i="10"/>
  <c r="F854" i="10"/>
  <c r="O854" i="10" s="1"/>
  <c r="L853" i="10"/>
  <c r="L849" i="10"/>
  <c r="F849" i="10"/>
  <c r="K849" i="10" s="1"/>
  <c r="L846" i="10"/>
  <c r="F846" i="10"/>
  <c r="L844" i="10"/>
  <c r="F844" i="10"/>
  <c r="K844" i="10" s="1"/>
  <c r="F843" i="10"/>
  <c r="L842" i="10"/>
  <c r="F842" i="10"/>
  <c r="O842" i="10" s="1"/>
  <c r="F841" i="10"/>
  <c r="L840" i="10"/>
  <c r="F840" i="10"/>
  <c r="O840" i="10" s="1"/>
  <c r="L839" i="10"/>
  <c r="L837" i="10"/>
  <c r="F837" i="10"/>
  <c r="P837" i="10" s="1"/>
  <c r="L836" i="10"/>
  <c r="F836" i="10"/>
  <c r="K836" i="10" s="1"/>
  <c r="L835" i="10"/>
  <c r="F835" i="10"/>
  <c r="K835" i="10" s="1"/>
  <c r="F834" i="10"/>
  <c r="I834" i="10" s="1"/>
  <c r="L833" i="10"/>
  <c r="F833" i="10"/>
  <c r="K833" i="10" s="1"/>
  <c r="L832" i="10"/>
  <c r="F832" i="10"/>
  <c r="K832" i="10" s="1"/>
  <c r="L831" i="10"/>
  <c r="F831" i="10"/>
  <c r="K831" i="10" s="1"/>
  <c r="L830" i="10"/>
  <c r="F830" i="10"/>
  <c r="L829" i="10"/>
  <c r="F829" i="10"/>
  <c r="K829" i="10" s="1"/>
  <c r="L828" i="10"/>
  <c r="F828" i="10"/>
  <c r="K828" i="10" s="1"/>
  <c r="L827" i="10"/>
  <c r="L825" i="10"/>
  <c r="F825" i="10"/>
  <c r="L823" i="10"/>
  <c r="F823" i="10"/>
  <c r="F822" i="10"/>
  <c r="L821" i="10"/>
  <c r="F821" i="10"/>
  <c r="K821" i="10" s="1"/>
  <c r="F820" i="10"/>
  <c r="L819" i="10"/>
  <c r="F819" i="10"/>
  <c r="O819" i="10" s="1"/>
  <c r="L818" i="10"/>
  <c r="F818" i="10"/>
  <c r="P818" i="10" s="1"/>
  <c r="L817" i="10"/>
  <c r="F817" i="10"/>
  <c r="K817" i="10" s="1"/>
  <c r="L816" i="10"/>
  <c r="F816" i="10"/>
  <c r="L815" i="10"/>
  <c r="F815" i="10"/>
  <c r="K815" i="10" s="1"/>
  <c r="F814" i="10"/>
  <c r="I814" i="10" s="1"/>
  <c r="L813" i="10"/>
  <c r="F813" i="10"/>
  <c r="K813" i="10" s="1"/>
  <c r="L812" i="10"/>
  <c r="L811" i="10"/>
  <c r="F811" i="10"/>
  <c r="I811" i="10" s="1"/>
  <c r="L810" i="10"/>
  <c r="L809" i="10"/>
  <c r="F809" i="10"/>
  <c r="L807" i="10"/>
  <c r="F807" i="10"/>
  <c r="O807" i="10" s="1"/>
  <c r="F806" i="10"/>
  <c r="L805" i="10"/>
  <c r="F805" i="10"/>
  <c r="I805" i="10" s="1"/>
  <c r="L803" i="10"/>
  <c r="L801" i="10"/>
  <c r="F801" i="10"/>
  <c r="O801" i="10" s="1"/>
  <c r="F800" i="10"/>
  <c r="L799" i="10"/>
  <c r="F799" i="10"/>
  <c r="L798" i="10"/>
  <c r="F798" i="10"/>
  <c r="L797" i="10"/>
  <c r="F797" i="10"/>
  <c r="F796" i="10"/>
  <c r="L795" i="10"/>
  <c r="F795" i="10"/>
  <c r="K795" i="10" s="1"/>
  <c r="L794" i="10"/>
  <c r="L793" i="10"/>
  <c r="F793" i="10"/>
  <c r="L792" i="10"/>
  <c r="L791" i="10"/>
  <c r="F791" i="10"/>
  <c r="L788" i="10"/>
  <c r="F788" i="10"/>
  <c r="K788" i="10" s="1"/>
  <c r="L787" i="10"/>
  <c r="F787" i="10"/>
  <c r="L786" i="10"/>
  <c r="F786" i="10"/>
  <c r="O786" i="10" s="1"/>
  <c r="F785" i="10"/>
  <c r="P785" i="10" s="1"/>
  <c r="L784" i="10"/>
  <c r="F784" i="10"/>
  <c r="L783" i="10"/>
  <c r="F783" i="10"/>
  <c r="L782" i="10"/>
  <c r="F782" i="10"/>
  <c r="O782" i="10" s="1"/>
  <c r="F781" i="10"/>
  <c r="L780" i="10"/>
  <c r="F780" i="10"/>
  <c r="L779" i="10"/>
  <c r="L778" i="10"/>
  <c r="F778" i="10"/>
  <c r="L776" i="10"/>
  <c r="F776" i="10"/>
  <c r="L775" i="10"/>
  <c r="F775" i="10"/>
  <c r="L773" i="10"/>
  <c r="F773" i="10"/>
  <c r="K773" i="10" s="1"/>
  <c r="F772" i="10"/>
  <c r="P772" i="10" s="1"/>
  <c r="L771" i="10"/>
  <c r="F771" i="10"/>
  <c r="O771" i="10" s="1"/>
  <c r="L770" i="10"/>
  <c r="F770" i="10"/>
  <c r="P770" i="10" s="1"/>
  <c r="L769" i="10"/>
  <c r="F769" i="10"/>
  <c r="O769" i="10" s="1"/>
  <c r="L768" i="10"/>
  <c r="F768" i="10"/>
  <c r="K768" i="10" s="1"/>
  <c r="L767" i="10"/>
  <c r="F767" i="10"/>
  <c r="O767" i="10" s="1"/>
  <c r="L766" i="10"/>
  <c r="F766" i="10"/>
  <c r="P766" i="10" s="1"/>
  <c r="L765" i="10"/>
  <c r="F765" i="10"/>
  <c r="L764" i="10"/>
  <c r="F764" i="10"/>
  <c r="K764" i="10" s="1"/>
  <c r="L762" i="10"/>
  <c r="F762" i="10"/>
  <c r="P762" i="10" s="1"/>
  <c r="L761" i="10"/>
  <c r="F761" i="10"/>
  <c r="L759" i="10"/>
  <c r="F759" i="10"/>
  <c r="O759" i="10" s="1"/>
  <c r="F758" i="10"/>
  <c r="L757" i="10"/>
  <c r="F757" i="10"/>
  <c r="I757" i="10" s="1"/>
  <c r="L755" i="10"/>
  <c r="F755" i="10"/>
  <c r="L754" i="10"/>
  <c r="L753" i="10"/>
  <c r="F753" i="10"/>
  <c r="L752" i="10"/>
  <c r="L751" i="10"/>
  <c r="F751" i="10"/>
  <c r="L749" i="10"/>
  <c r="F749" i="10"/>
  <c r="K749" i="10" s="1"/>
  <c r="F748" i="10"/>
  <c r="L747" i="10"/>
  <c r="F747" i="10"/>
  <c r="P747" i="10" s="1"/>
  <c r="L746" i="10"/>
  <c r="F746" i="10"/>
  <c r="P746" i="10" s="1"/>
  <c r="L745" i="10"/>
  <c r="F745" i="10"/>
  <c r="I745" i="10" s="1"/>
  <c r="L744" i="10"/>
  <c r="F744" i="10"/>
  <c r="P744" i="10" s="1"/>
  <c r="L743" i="10"/>
  <c r="L742" i="10"/>
  <c r="F742" i="10"/>
  <c r="O742" i="10" s="1"/>
  <c r="L741" i="10"/>
  <c r="F741" i="10"/>
  <c r="L740" i="10"/>
  <c r="F740" i="10"/>
  <c r="L739" i="10"/>
  <c r="F739" i="10"/>
  <c r="P739" i="10" s="1"/>
  <c r="L738" i="10"/>
  <c r="F738" i="10"/>
  <c r="L737" i="10"/>
  <c r="F737" i="10"/>
  <c r="P737" i="10" s="1"/>
  <c r="L735" i="10"/>
  <c r="F735" i="10"/>
  <c r="K735" i="10" s="1"/>
  <c r="L734" i="10"/>
  <c r="L733" i="10"/>
  <c r="F733" i="10"/>
  <c r="P733" i="10" s="1"/>
  <c r="L731" i="10"/>
  <c r="F731" i="10"/>
  <c r="O731" i="10" s="1"/>
  <c r="L730" i="10"/>
  <c r="F730" i="10"/>
  <c r="L729" i="10"/>
  <c r="F729" i="10"/>
  <c r="L728" i="10"/>
  <c r="F728" i="10"/>
  <c r="L727" i="10"/>
  <c r="F727" i="10"/>
  <c r="O727" i="10" s="1"/>
  <c r="L726" i="10"/>
  <c r="F726" i="10"/>
  <c r="L724" i="10"/>
  <c r="F724" i="10"/>
  <c r="K724" i="10" s="1"/>
  <c r="F723" i="10"/>
  <c r="L721" i="10"/>
  <c r="F721" i="10"/>
  <c r="L720" i="10"/>
  <c r="F720" i="10"/>
  <c r="L718" i="10"/>
  <c r="F718" i="10"/>
  <c r="F717" i="10"/>
  <c r="L716" i="10"/>
  <c r="F716" i="10"/>
  <c r="K716" i="10" s="1"/>
  <c r="F715" i="10"/>
  <c r="L714" i="10"/>
  <c r="F714" i="10"/>
  <c r="P714" i="10" s="1"/>
  <c r="F713" i="10"/>
  <c r="P713" i="10" s="1"/>
  <c r="L712" i="10"/>
  <c r="F712" i="10"/>
  <c r="L711" i="10"/>
  <c r="F711" i="10"/>
  <c r="L709" i="10"/>
  <c r="F709" i="10"/>
  <c r="L707" i="10"/>
  <c r="F707" i="10"/>
  <c r="P707" i="10" s="1"/>
  <c r="L706" i="10"/>
  <c r="L705" i="10"/>
  <c r="F705" i="10"/>
  <c r="L703" i="10"/>
  <c r="F703" i="10"/>
  <c r="K703" i="10" s="1"/>
  <c r="L702" i="10"/>
  <c r="F702" i="10"/>
  <c r="L701" i="10"/>
  <c r="F701" i="10"/>
  <c r="K701" i="10" s="1"/>
  <c r="L700" i="10"/>
  <c r="F700" i="10"/>
  <c r="K700" i="10" s="1"/>
  <c r="F699" i="10"/>
  <c r="L698" i="10"/>
  <c r="F698" i="10"/>
  <c r="P698" i="10" s="1"/>
  <c r="L697" i="10"/>
  <c r="F697" i="10"/>
  <c r="I697" i="10" s="1"/>
  <c r="L695" i="10"/>
  <c r="F695" i="10"/>
  <c r="P695" i="10" s="1"/>
  <c r="L694" i="10"/>
  <c r="F694" i="10"/>
  <c r="L693" i="10"/>
  <c r="F693" i="10"/>
  <c r="K693" i="10" s="1"/>
  <c r="L692" i="10"/>
  <c r="L691" i="10"/>
  <c r="F691" i="10"/>
  <c r="P691" i="10" s="1"/>
  <c r="F690" i="10"/>
  <c r="L689" i="10"/>
  <c r="F689" i="10"/>
  <c r="L687" i="10"/>
  <c r="F687" i="10"/>
  <c r="P687" i="10" s="1"/>
  <c r="L683" i="10"/>
  <c r="F683" i="10"/>
  <c r="P683" i="10" s="1"/>
  <c r="L682" i="10"/>
  <c r="L681" i="10"/>
  <c r="F681" i="10"/>
  <c r="I681" i="10" s="1"/>
  <c r="F680" i="10"/>
  <c r="L679" i="10"/>
  <c r="F679" i="10"/>
  <c r="K679" i="10" s="1"/>
  <c r="L677" i="10"/>
  <c r="F677" i="10"/>
  <c r="P677" i="10" s="1"/>
  <c r="L675" i="10"/>
  <c r="F675" i="10"/>
  <c r="F674" i="10"/>
  <c r="L673" i="10"/>
  <c r="F673" i="10"/>
  <c r="L670" i="10"/>
  <c r="F670" i="10"/>
  <c r="L668" i="10"/>
  <c r="F668" i="10"/>
  <c r="F667" i="10"/>
  <c r="L666" i="10"/>
  <c r="F666" i="10"/>
  <c r="K666" i="10" s="1"/>
  <c r="L665" i="10"/>
  <c r="F665" i="10"/>
  <c r="P665" i="10" s="1"/>
  <c r="L664" i="10"/>
  <c r="L663" i="10"/>
  <c r="F663" i="10"/>
  <c r="P663" i="10" s="1"/>
  <c r="L662" i="10"/>
  <c r="L661" i="10"/>
  <c r="F661" i="10"/>
  <c r="L660" i="10"/>
  <c r="L659" i="10"/>
  <c r="F659" i="10"/>
  <c r="P659" i="10" s="1"/>
  <c r="L658" i="10"/>
  <c r="F658" i="10"/>
  <c r="L657" i="10"/>
  <c r="F657" i="10"/>
  <c r="I657" i="10" s="1"/>
  <c r="L655" i="10"/>
  <c r="F655" i="10"/>
  <c r="K655" i="10" s="1"/>
  <c r="F654" i="10"/>
  <c r="P654" i="10" s="1"/>
  <c r="L653" i="10"/>
  <c r="F653" i="10"/>
  <c r="I653" i="10" s="1"/>
  <c r="F652" i="10"/>
  <c r="I652" i="10" s="1"/>
  <c r="L651" i="10"/>
  <c r="F651" i="10"/>
  <c r="F650" i="10"/>
  <c r="L649" i="10"/>
  <c r="F649" i="10"/>
  <c r="I649" i="10" s="1"/>
  <c r="L648" i="10"/>
  <c r="L647" i="10"/>
  <c r="F647" i="10"/>
  <c r="P647" i="10" s="1"/>
  <c r="L646" i="10"/>
  <c r="L645" i="10"/>
  <c r="F645" i="10"/>
  <c r="O645" i="10" s="1"/>
  <c r="L644" i="10"/>
  <c r="L643" i="10"/>
  <c r="F643" i="10"/>
  <c r="P643" i="10" s="1"/>
  <c r="L640" i="10"/>
  <c r="F640" i="10"/>
  <c r="I640" i="10" s="1"/>
  <c r="L639" i="10"/>
  <c r="F639" i="10"/>
  <c r="P639" i="10" s="1"/>
  <c r="L638" i="10"/>
  <c r="F638" i="10"/>
  <c r="I638" i="10" s="1"/>
  <c r="L636" i="10"/>
  <c r="F636" i="10"/>
  <c r="K636" i="10" s="1"/>
  <c r="F635" i="10"/>
  <c r="L634" i="10"/>
  <c r="F634" i="10"/>
  <c r="K634" i="10" s="1"/>
  <c r="L632" i="10"/>
  <c r="F632" i="10"/>
  <c r="L631" i="10"/>
  <c r="F631" i="10"/>
  <c r="I631" i="10" s="1"/>
  <c r="L630" i="10"/>
  <c r="F630" i="10"/>
  <c r="K630" i="10" s="1"/>
  <c r="L629" i="10"/>
  <c r="L628" i="10"/>
  <c r="F628" i="10"/>
  <c r="K628" i="10" s="1"/>
  <c r="L626" i="10"/>
  <c r="F626" i="10"/>
  <c r="L624" i="10"/>
  <c r="F624" i="10"/>
  <c r="P624" i="10" s="1"/>
  <c r="F623" i="10"/>
  <c r="L621" i="10"/>
  <c r="F621" i="10"/>
  <c r="F620" i="10"/>
  <c r="L619" i="10"/>
  <c r="F619" i="10"/>
  <c r="L616" i="10"/>
  <c r="F616" i="10"/>
  <c r="L614" i="10"/>
  <c r="F614" i="10"/>
  <c r="K614" i="10" s="1"/>
  <c r="L613" i="10"/>
  <c r="L612" i="10"/>
  <c r="F612" i="10"/>
  <c r="L610" i="10"/>
  <c r="F610" i="10"/>
  <c r="K610" i="10" s="1"/>
  <c r="L608" i="10"/>
  <c r="F608" i="10"/>
  <c r="L607" i="10"/>
  <c r="F607" i="10"/>
  <c r="L605" i="10"/>
  <c r="F605" i="10"/>
  <c r="L603" i="10"/>
  <c r="F603" i="10"/>
  <c r="L602" i="10"/>
  <c r="F602" i="10"/>
  <c r="L601" i="10"/>
  <c r="F601" i="10"/>
  <c r="P601" i="10" s="1"/>
  <c r="F600" i="10"/>
  <c r="L599" i="10"/>
  <c r="F599" i="10"/>
  <c r="O599" i="10" s="1"/>
  <c r="L598" i="10"/>
  <c r="F598" i="10"/>
  <c r="L597" i="10"/>
  <c r="F597" i="10"/>
  <c r="L595" i="10"/>
  <c r="F595" i="10"/>
  <c r="L594" i="10"/>
  <c r="L593" i="10"/>
  <c r="F593" i="10"/>
  <c r="K593" i="10" s="1"/>
  <c r="L590" i="10"/>
  <c r="F590" i="10"/>
  <c r="L588" i="10"/>
  <c r="F588" i="10"/>
  <c r="I588" i="10" s="1"/>
  <c r="L587" i="10"/>
  <c r="L586" i="10"/>
  <c r="F586" i="10"/>
  <c r="P586" i="10" s="1"/>
  <c r="F585" i="10"/>
  <c r="L584" i="10"/>
  <c r="F584" i="10"/>
  <c r="O584" i="10" s="1"/>
  <c r="L583" i="10"/>
  <c r="F583" i="10"/>
  <c r="L581" i="10"/>
  <c r="F581" i="10"/>
  <c r="L580" i="10"/>
  <c r="F580" i="10"/>
  <c r="L579" i="10"/>
  <c r="F579" i="10"/>
  <c r="K579" i="10" s="1"/>
  <c r="F578" i="10"/>
  <c r="L577" i="10"/>
  <c r="F577" i="10"/>
  <c r="P577" i="10" s="1"/>
  <c r="L574" i="10"/>
  <c r="F574" i="10"/>
  <c r="K574" i="10" s="1"/>
  <c r="L573" i="10"/>
  <c r="L572" i="10"/>
  <c r="F572" i="10"/>
  <c r="P572" i="10" s="1"/>
  <c r="F571" i="10"/>
  <c r="L570" i="10"/>
  <c r="F570" i="10"/>
  <c r="O570" i="10" s="1"/>
  <c r="L569" i="10"/>
  <c r="F569" i="10"/>
  <c r="L568" i="10"/>
  <c r="F568" i="10"/>
  <c r="L565" i="10"/>
  <c r="F565" i="10"/>
  <c r="K565" i="10" s="1"/>
  <c r="F564" i="10"/>
  <c r="L563" i="10"/>
  <c r="F563" i="10"/>
  <c r="P563" i="10" s="1"/>
  <c r="L561" i="10"/>
  <c r="F561" i="10"/>
  <c r="P561" i="10" s="1"/>
  <c r="L560" i="10"/>
  <c r="F560" i="10"/>
  <c r="L559" i="10"/>
  <c r="F559" i="10"/>
  <c r="K559" i="10" s="1"/>
  <c r="L558" i="10"/>
  <c r="L557" i="10"/>
  <c r="F557" i="10"/>
  <c r="P557" i="10" s="1"/>
  <c r="L555" i="10"/>
  <c r="F555" i="10"/>
  <c r="F554" i="10"/>
  <c r="L553" i="10"/>
  <c r="F553" i="10"/>
  <c r="I553" i="10" s="1"/>
  <c r="L551" i="10"/>
  <c r="F551" i="10"/>
  <c r="L550" i="10"/>
  <c r="F550" i="10"/>
  <c r="L549" i="10"/>
  <c r="F549" i="10"/>
  <c r="L548" i="10"/>
  <c r="F548" i="10"/>
  <c r="L547" i="10"/>
  <c r="F547" i="10"/>
  <c r="I547" i="10" s="1"/>
  <c r="L546" i="10"/>
  <c r="F546" i="10"/>
  <c r="K546" i="10" s="1"/>
  <c r="F545" i="10"/>
  <c r="L544" i="10"/>
  <c r="F544" i="10"/>
  <c r="P544" i="10" s="1"/>
  <c r="F543" i="10"/>
  <c r="K543" i="10" s="1"/>
  <c r="L542" i="10"/>
  <c r="F542" i="10"/>
  <c r="P542" i="10" s="1"/>
  <c r="F541" i="10"/>
  <c r="P541" i="10" s="1"/>
  <c r="L540" i="10"/>
  <c r="F540" i="10"/>
  <c r="K540" i="10" s="1"/>
  <c r="L539" i="10"/>
  <c r="L538" i="10"/>
  <c r="F538" i="10"/>
  <c r="P538" i="10" s="1"/>
  <c r="L536" i="10"/>
  <c r="F536" i="10"/>
  <c r="O536" i="10" s="1"/>
  <c r="F535" i="10"/>
  <c r="P535" i="10" s="1"/>
  <c r="L534" i="10"/>
  <c r="F534" i="10"/>
  <c r="K534" i="10" s="1"/>
  <c r="L532" i="10"/>
  <c r="F532" i="10"/>
  <c r="L531" i="10"/>
  <c r="F531" i="10"/>
  <c r="L530" i="10"/>
  <c r="F530" i="10"/>
  <c r="K530" i="10" s="1"/>
  <c r="F529" i="10"/>
  <c r="L528" i="10"/>
  <c r="F528" i="10"/>
  <c r="P528" i="10" s="1"/>
  <c r="L527" i="10"/>
  <c r="F527" i="10"/>
  <c r="P527" i="10" s="1"/>
  <c r="L526" i="10"/>
  <c r="F526" i="10"/>
  <c r="P526" i="10" s="1"/>
  <c r="L524" i="10"/>
  <c r="F524" i="10"/>
  <c r="L523" i="10"/>
  <c r="F523" i="10"/>
  <c r="L522" i="10"/>
  <c r="F522" i="10"/>
  <c r="P522" i="10" s="1"/>
  <c r="L521" i="10"/>
  <c r="F521" i="10"/>
  <c r="L519" i="10"/>
  <c r="F519" i="10"/>
  <c r="K519" i="10" s="1"/>
  <c r="L518" i="10"/>
  <c r="L517" i="10"/>
  <c r="F517" i="10"/>
  <c r="P517" i="10" s="1"/>
  <c r="L515" i="10"/>
  <c r="F515" i="10"/>
  <c r="L514" i="10"/>
  <c r="F514" i="10"/>
  <c r="L513" i="10"/>
  <c r="F513" i="10"/>
  <c r="L511" i="10"/>
  <c r="F511" i="10"/>
  <c r="I511" i="10" s="1"/>
  <c r="L510" i="10"/>
  <c r="L509" i="10"/>
  <c r="F509" i="10"/>
  <c r="F508" i="10"/>
  <c r="P508" i="10" s="1"/>
  <c r="L506" i="10"/>
  <c r="F506" i="10"/>
  <c r="P506" i="10" s="1"/>
  <c r="F505" i="10"/>
  <c r="P505" i="10" s="1"/>
  <c r="L504" i="10"/>
  <c r="F504" i="10"/>
  <c r="P504" i="10" s="1"/>
  <c r="L502" i="10"/>
  <c r="F502" i="10"/>
  <c r="K502" i="10" s="1"/>
  <c r="L501" i="10"/>
  <c r="L500" i="10"/>
  <c r="F500" i="10"/>
  <c r="K500" i="10" s="1"/>
  <c r="L499" i="10"/>
  <c r="L498" i="10"/>
  <c r="F498" i="10"/>
  <c r="L496" i="10"/>
  <c r="F496" i="10"/>
  <c r="O496" i="10" s="1"/>
  <c r="L495" i="10"/>
  <c r="F495" i="10"/>
  <c r="K495" i="10" s="1"/>
  <c r="L494" i="10"/>
  <c r="F494" i="10"/>
  <c r="K494" i="10" s="1"/>
  <c r="L493" i="10"/>
  <c r="F493" i="10"/>
  <c r="K493" i="10" s="1"/>
  <c r="F492" i="10"/>
  <c r="L491" i="10"/>
  <c r="F491" i="10"/>
  <c r="L490" i="10"/>
  <c r="L488" i="10"/>
  <c r="F488" i="10"/>
  <c r="P488" i="10" s="1"/>
  <c r="L487" i="10"/>
  <c r="F487" i="10"/>
  <c r="P487" i="10" s="1"/>
  <c r="F486" i="10"/>
  <c r="L484" i="10"/>
  <c r="F484" i="10"/>
  <c r="L483" i="10"/>
  <c r="F483" i="10"/>
  <c r="L482" i="10"/>
  <c r="F482" i="10"/>
  <c r="K482" i="10" s="1"/>
  <c r="L480" i="10"/>
  <c r="F480" i="10"/>
  <c r="O480" i="10" s="1"/>
  <c r="L478" i="10"/>
  <c r="F478" i="10"/>
  <c r="I478" i="10" s="1"/>
  <c r="L477" i="10"/>
  <c r="F477" i="10"/>
  <c r="I477" i="10" s="1"/>
  <c r="L476" i="10"/>
  <c r="F476" i="10"/>
  <c r="P476" i="10" s="1"/>
  <c r="L475" i="10"/>
  <c r="L474" i="10"/>
  <c r="F474" i="10"/>
  <c r="P474" i="10" s="1"/>
  <c r="L472" i="10"/>
  <c r="F472" i="10"/>
  <c r="P472" i="10" s="1"/>
  <c r="F471" i="10"/>
  <c r="L470" i="10"/>
  <c r="F470" i="10"/>
  <c r="F469" i="10"/>
  <c r="P469" i="10" s="1"/>
  <c r="L468" i="10"/>
  <c r="F468" i="10"/>
  <c r="P468" i="10" s="1"/>
  <c r="L467" i="10"/>
  <c r="L466" i="10"/>
  <c r="F466" i="10"/>
  <c r="K466" i="10" s="1"/>
  <c r="L464" i="10"/>
  <c r="F464" i="10"/>
  <c r="K464" i="10" s="1"/>
  <c r="L462" i="10"/>
  <c r="F462" i="10"/>
  <c r="K462" i="10" s="1"/>
  <c r="L461" i="10"/>
  <c r="F461" i="10"/>
  <c r="P461" i="10" s="1"/>
  <c r="F460" i="10"/>
  <c r="L459" i="10"/>
  <c r="F459" i="10"/>
  <c r="L458" i="10"/>
  <c r="L457" i="10"/>
  <c r="F457" i="10"/>
  <c r="I457" i="10" s="1"/>
  <c r="L456" i="10"/>
  <c r="F456" i="10"/>
  <c r="L455" i="10"/>
  <c r="F455" i="10"/>
  <c r="O455" i="10" s="1"/>
  <c r="F454" i="10"/>
  <c r="L453" i="10"/>
  <c r="F453" i="10"/>
  <c r="K453" i="10" s="1"/>
  <c r="L452" i="10"/>
  <c r="L451" i="10"/>
  <c r="F451" i="10"/>
  <c r="O451" i="10" s="1"/>
  <c r="F450" i="10"/>
  <c r="L449" i="10"/>
  <c r="F449" i="10"/>
  <c r="I449" i="10" s="1"/>
  <c r="L447" i="10"/>
  <c r="F447" i="10"/>
  <c r="I447" i="10" s="1"/>
  <c r="L446" i="10"/>
  <c r="L445" i="10"/>
  <c r="F445" i="10"/>
  <c r="L444" i="10"/>
  <c r="F444" i="10"/>
  <c r="L443" i="10"/>
  <c r="F443" i="10"/>
  <c r="K443" i="10" s="1"/>
  <c r="F442" i="10"/>
  <c r="L441" i="10"/>
  <c r="F441" i="10"/>
  <c r="P441" i="10" s="1"/>
  <c r="F440" i="10"/>
  <c r="K440" i="10" s="1"/>
  <c r="L439" i="10"/>
  <c r="F439" i="10"/>
  <c r="O439" i="10" s="1"/>
  <c r="L436" i="10"/>
  <c r="F436" i="10"/>
  <c r="O436" i="10" s="1"/>
  <c r="F435" i="10"/>
  <c r="L434" i="10"/>
  <c r="F434" i="10"/>
  <c r="I434" i="10" s="1"/>
  <c r="L431" i="10"/>
  <c r="F431" i="10"/>
  <c r="I431" i="10" s="1"/>
  <c r="L430" i="10"/>
  <c r="L429" i="10"/>
  <c r="F429" i="10"/>
  <c r="L428" i="10"/>
  <c r="F428" i="10"/>
  <c r="L427" i="10"/>
  <c r="L426" i="10"/>
  <c r="F426" i="10"/>
  <c r="K426" i="10" s="1"/>
  <c r="F425" i="10"/>
  <c r="L423" i="10"/>
  <c r="F423" i="10"/>
  <c r="O423" i="10" s="1"/>
  <c r="F422" i="10"/>
  <c r="L421" i="10"/>
  <c r="F421" i="10"/>
  <c r="K421" i="10" s="1"/>
  <c r="F420" i="10"/>
  <c r="L419" i="10"/>
  <c r="F419" i="10"/>
  <c r="O419" i="10" s="1"/>
  <c r="F418" i="10"/>
  <c r="L417" i="10"/>
  <c r="F417" i="10"/>
  <c r="I417" i="10" s="1"/>
  <c r="L415" i="10"/>
  <c r="F415" i="10"/>
  <c r="I415" i="10" s="1"/>
  <c r="L414" i="10"/>
  <c r="F414" i="10"/>
  <c r="L413" i="10"/>
  <c r="F413" i="10"/>
  <c r="L412" i="10"/>
  <c r="L411" i="10"/>
  <c r="F411" i="10"/>
  <c r="K411" i="10" s="1"/>
  <c r="L409" i="10"/>
  <c r="F409" i="10"/>
  <c r="P409" i="10" s="1"/>
  <c r="F408" i="10"/>
  <c r="I408" i="10" s="1"/>
  <c r="L407" i="10"/>
  <c r="F407" i="10"/>
  <c r="O407" i="10" s="1"/>
  <c r="L405" i="10"/>
  <c r="F405" i="10"/>
  <c r="K405" i="10" s="1"/>
  <c r="L404" i="10"/>
  <c r="L403" i="10"/>
  <c r="F403" i="10"/>
  <c r="F402" i="10"/>
  <c r="L401" i="10"/>
  <c r="F401" i="10"/>
  <c r="L399" i="10"/>
  <c r="F399" i="10"/>
  <c r="I399" i="10" s="1"/>
  <c r="L398" i="10"/>
  <c r="L397" i="10"/>
  <c r="F397" i="10"/>
  <c r="L396" i="10"/>
  <c r="L395" i="10"/>
  <c r="F395" i="10"/>
  <c r="K395" i="10" s="1"/>
  <c r="L393" i="10"/>
  <c r="F393" i="10"/>
  <c r="K393" i="10" s="1"/>
  <c r="F392" i="10"/>
  <c r="I392" i="10" s="1"/>
  <c r="L391" i="10"/>
  <c r="F391" i="10"/>
  <c r="O391" i="10" s="1"/>
  <c r="L389" i="10"/>
  <c r="F389" i="10"/>
  <c r="K389" i="10" s="1"/>
  <c r="L388" i="10"/>
  <c r="L387" i="10"/>
  <c r="F387" i="10"/>
  <c r="L385" i="10"/>
  <c r="F385" i="10"/>
  <c r="I385" i="10" s="1"/>
  <c r="L383" i="10"/>
  <c r="F383" i="10"/>
  <c r="I383" i="10" s="1"/>
  <c r="L382" i="10"/>
  <c r="F382" i="10"/>
  <c r="I382" i="10" s="1"/>
  <c r="L381" i="10"/>
  <c r="L380" i="10"/>
  <c r="F380" i="10"/>
  <c r="L379" i="10"/>
  <c r="L378" i="10"/>
  <c r="F378" i="10"/>
  <c r="L376" i="10"/>
  <c r="F376" i="10"/>
  <c r="P376" i="10" s="1"/>
  <c r="F375" i="10"/>
  <c r="L374" i="10"/>
  <c r="F374" i="10"/>
  <c r="O374" i="10" s="1"/>
  <c r="L372" i="10"/>
  <c r="F372" i="10"/>
  <c r="K372" i="10" s="1"/>
  <c r="L371" i="10"/>
  <c r="L369" i="10"/>
  <c r="F369" i="10"/>
  <c r="I369" i="10" s="1"/>
  <c r="L367" i="10"/>
  <c r="F367" i="10"/>
  <c r="I367" i="10" s="1"/>
  <c r="L365" i="10"/>
  <c r="F365" i="10"/>
  <c r="K365" i="10" s="1"/>
  <c r="L364" i="10"/>
  <c r="F364" i="10"/>
  <c r="L363" i="10"/>
  <c r="F363" i="10"/>
  <c r="L361" i="10"/>
  <c r="F361" i="10"/>
  <c r="K361" i="10" s="1"/>
  <c r="L359" i="10"/>
  <c r="F359" i="10"/>
  <c r="F358" i="10"/>
  <c r="L357" i="10"/>
  <c r="F357" i="10"/>
  <c r="K357" i="10" s="1"/>
  <c r="F356" i="10"/>
  <c r="P356" i="10" s="1"/>
  <c r="L355" i="10"/>
  <c r="F355" i="10"/>
  <c r="K355" i="10" s="1"/>
  <c r="L353" i="10"/>
  <c r="F353" i="10"/>
  <c r="I353" i="10" s="1"/>
  <c r="L351" i="10"/>
  <c r="F351" i="10"/>
  <c r="K351" i="10" s="1"/>
  <c r="L350" i="10"/>
  <c r="L349" i="10"/>
  <c r="F349" i="10"/>
  <c r="L348" i="10"/>
  <c r="F348" i="10"/>
  <c r="L347" i="10"/>
  <c r="F347" i="10"/>
  <c r="P347" i="10" s="1"/>
  <c r="L345" i="10"/>
  <c r="F345" i="10"/>
  <c r="K345" i="10" s="1"/>
  <c r="L342" i="10"/>
  <c r="F342" i="10"/>
  <c r="K342" i="10" s="1"/>
  <c r="F341" i="10"/>
  <c r="I341" i="10" s="1"/>
  <c r="L340" i="10"/>
  <c r="F340" i="10"/>
  <c r="P340" i="10" s="1"/>
  <c r="L339" i="10"/>
  <c r="L338" i="10"/>
  <c r="F338" i="10"/>
  <c r="I338" i="10" s="1"/>
  <c r="L337" i="10"/>
  <c r="F337" i="10"/>
  <c r="I337" i="10" s="1"/>
  <c r="L336" i="10"/>
  <c r="F336" i="10"/>
  <c r="I336" i="10" s="1"/>
  <c r="L334" i="10"/>
  <c r="F334" i="10"/>
  <c r="O334" i="10" s="1"/>
  <c r="L332" i="10"/>
  <c r="F332" i="10"/>
  <c r="K332" i="10" s="1"/>
  <c r="L331" i="10"/>
  <c r="F331" i="10"/>
  <c r="I331" i="10" s="1"/>
  <c r="L330" i="10"/>
  <c r="F330" i="10"/>
  <c r="I330" i="10" s="1"/>
  <c r="L329" i="10"/>
  <c r="L323" i="10"/>
  <c r="F323" i="10"/>
  <c r="I323" i="10" s="1"/>
  <c r="L322" i="10"/>
  <c r="F322" i="10"/>
  <c r="I322" i="10" s="1"/>
  <c r="L321" i="10"/>
  <c r="F321" i="10"/>
  <c r="I321" i="10" s="1"/>
  <c r="L320" i="10"/>
  <c r="F320" i="10"/>
  <c r="I320" i="10" s="1"/>
  <c r="L318" i="10"/>
  <c r="F318" i="10"/>
  <c r="L317" i="10"/>
  <c r="L314" i="10"/>
  <c r="F314" i="10"/>
  <c r="K314" i="10" s="1"/>
  <c r="L313" i="10"/>
  <c r="F313" i="10"/>
  <c r="L312" i="10"/>
  <c r="F312" i="10"/>
  <c r="K312" i="10" s="1"/>
  <c r="F311" i="10"/>
  <c r="L310" i="10"/>
  <c r="F310" i="10"/>
  <c r="K310" i="10" s="1"/>
  <c r="L309" i="10"/>
  <c r="F309" i="10"/>
  <c r="K309" i="10" s="1"/>
  <c r="L308" i="10"/>
  <c r="F308" i="10"/>
  <c r="P308" i="10" s="1"/>
  <c r="L305" i="10"/>
  <c r="F305" i="10"/>
  <c r="O305" i="10" s="1"/>
  <c r="L304" i="10"/>
  <c r="F304" i="10"/>
  <c r="K304" i="10" s="1"/>
  <c r="L303" i="10"/>
  <c r="F303" i="10"/>
  <c r="O303" i="10" s="1"/>
  <c r="L301" i="10"/>
  <c r="F301" i="10"/>
  <c r="P301" i="10" s="1"/>
  <c r="L300" i="10"/>
  <c r="F300" i="10"/>
  <c r="I300" i="10" s="1"/>
  <c r="L299" i="10"/>
  <c r="F299" i="10"/>
  <c r="L298" i="10"/>
  <c r="F298" i="10"/>
  <c r="P298" i="10" s="1"/>
  <c r="L297" i="10"/>
  <c r="F297" i="10"/>
  <c r="P297" i="10" s="1"/>
  <c r="L296" i="10"/>
  <c r="F296" i="10"/>
  <c r="I296" i="10" s="1"/>
  <c r="L295" i="10"/>
  <c r="F295" i="10"/>
  <c r="L294" i="10"/>
  <c r="F294" i="10"/>
  <c r="P294" i="10" s="1"/>
  <c r="L292" i="10"/>
  <c r="F292" i="10"/>
  <c r="K292" i="10" s="1"/>
  <c r="L291" i="10"/>
  <c r="F291" i="10"/>
  <c r="K291" i="10" s="1"/>
  <c r="L289" i="10"/>
  <c r="F289" i="10"/>
  <c r="I289" i="10" s="1"/>
  <c r="L288" i="10"/>
  <c r="F288" i="10"/>
  <c r="I288" i="10" s="1"/>
  <c r="L287" i="10"/>
  <c r="F287" i="10"/>
  <c r="I287" i="10" s="1"/>
  <c r="L286" i="10"/>
  <c r="F286" i="10"/>
  <c r="I286" i="10" s="1"/>
  <c r="L285" i="10"/>
  <c r="F285" i="10"/>
  <c r="F284" i="10"/>
  <c r="L283" i="10"/>
  <c r="F283" i="10"/>
  <c r="L282" i="10"/>
  <c r="F282" i="10"/>
  <c r="L281" i="10"/>
  <c r="F281" i="10"/>
  <c r="L280" i="10"/>
  <c r="F280" i="10"/>
  <c r="L279" i="10"/>
  <c r="F279" i="10"/>
  <c r="L277" i="10"/>
  <c r="F277" i="10"/>
  <c r="K277" i="10" s="1"/>
  <c r="L276" i="10"/>
  <c r="F276" i="10"/>
  <c r="K276" i="10" s="1"/>
  <c r="L275" i="10"/>
  <c r="F275" i="10"/>
  <c r="K275" i="10" s="1"/>
  <c r="L274" i="10"/>
  <c r="F274" i="10"/>
  <c r="K274" i="10" s="1"/>
  <c r="L273" i="10"/>
  <c r="F273" i="10"/>
  <c r="K273" i="10" s="1"/>
  <c r="L270" i="10"/>
  <c r="F270" i="10"/>
  <c r="O270" i="10" s="1"/>
  <c r="L269" i="10"/>
  <c r="F269" i="10"/>
  <c r="O269" i="10" s="1"/>
  <c r="L268" i="10"/>
  <c r="F268" i="10"/>
  <c r="O268" i="10" s="1"/>
  <c r="L267" i="10"/>
  <c r="F267" i="10"/>
  <c r="O267" i="10" s="1"/>
  <c r="L266" i="10"/>
  <c r="F266" i="10"/>
  <c r="O266" i="10" s="1"/>
  <c r="L263" i="10"/>
  <c r="F263" i="10"/>
  <c r="O263" i="10" s="1"/>
  <c r="L262" i="10"/>
  <c r="F262" i="10"/>
  <c r="K262" i="10" s="1"/>
  <c r="L261" i="10"/>
  <c r="F261" i="10"/>
  <c r="P261" i="10" s="1"/>
  <c r="L259" i="10"/>
  <c r="F259" i="10"/>
  <c r="O259" i="10" s="1"/>
  <c r="L258" i="10"/>
  <c r="F258" i="10"/>
  <c r="O258" i="10" s="1"/>
  <c r="L257" i="10"/>
  <c r="F257" i="10"/>
  <c r="O257" i="10" s="1"/>
  <c r="L256" i="10"/>
  <c r="F256" i="10"/>
  <c r="O256" i="10" s="1"/>
  <c r="L255" i="10"/>
  <c r="F255" i="10"/>
  <c r="O255" i="10" s="1"/>
  <c r="L254" i="10"/>
  <c r="F254" i="10"/>
  <c r="O254" i="10" s="1"/>
  <c r="L253" i="10"/>
  <c r="F253" i="10"/>
  <c r="O253" i="10" s="1"/>
  <c r="L251" i="10"/>
  <c r="F251" i="10"/>
  <c r="I251" i="10" s="1"/>
  <c r="L250" i="10"/>
  <c r="F250" i="10"/>
  <c r="L249" i="10"/>
  <c r="F249" i="10"/>
  <c r="I249" i="10" s="1"/>
  <c r="L248" i="10"/>
  <c r="F248" i="10"/>
  <c r="I248" i="10" s="1"/>
  <c r="L247" i="10"/>
  <c r="F247" i="10"/>
  <c r="I247" i="10" s="1"/>
  <c r="F246" i="10"/>
  <c r="L245" i="10"/>
  <c r="F245" i="10"/>
  <c r="I245" i="10" s="1"/>
  <c r="L244" i="10"/>
  <c r="L243" i="10"/>
  <c r="F243" i="10"/>
  <c r="P243" i="10" s="1"/>
  <c r="L242" i="10"/>
  <c r="L241" i="10"/>
  <c r="F241" i="10"/>
  <c r="O241" i="10" s="1"/>
  <c r="L240" i="10"/>
  <c r="F240" i="10"/>
  <c r="L239" i="10"/>
  <c r="F239" i="10"/>
  <c r="O239" i="10" s="1"/>
  <c r="L238" i="10"/>
  <c r="F238" i="10"/>
  <c r="F236" i="10"/>
  <c r="F232" i="10"/>
  <c r="L235" i="10"/>
  <c r="F235" i="10"/>
  <c r="O235" i="10" s="1"/>
  <c r="L234" i="10"/>
  <c r="F234" i="10"/>
  <c r="O234" i="10" s="1"/>
  <c r="L233" i="10"/>
  <c r="F233" i="10"/>
  <c r="O233" i="10" s="1"/>
  <c r="L231" i="10"/>
  <c r="F231" i="10"/>
  <c r="K231" i="10" s="1"/>
  <c r="L230" i="10"/>
  <c r="F230" i="10"/>
  <c r="K230" i="10" s="1"/>
  <c r="L229" i="10"/>
  <c r="F229" i="10"/>
  <c r="K229" i="10" s="1"/>
  <c r="L228" i="10"/>
  <c r="F228" i="10"/>
  <c r="K228" i="10" s="1"/>
  <c r="L227" i="10"/>
  <c r="F227" i="10"/>
  <c r="K227" i="10" s="1"/>
  <c r="L226" i="10"/>
  <c r="F226" i="10"/>
  <c r="K226" i="10" s="1"/>
  <c r="L225" i="10"/>
  <c r="F225" i="10"/>
  <c r="K225" i="10" s="1"/>
  <c r="L224" i="10"/>
  <c r="F224" i="10"/>
  <c r="L222" i="10"/>
  <c r="F222" i="10"/>
  <c r="K222" i="10" s="1"/>
  <c r="L221" i="10"/>
  <c r="F221" i="10"/>
  <c r="P221" i="10" s="1"/>
  <c r="L220" i="10"/>
  <c r="F220" i="10"/>
  <c r="P220" i="10" s="1"/>
  <c r="L219" i="10"/>
  <c r="F219" i="10"/>
  <c r="O219" i="10" s="1"/>
  <c r="L218" i="10"/>
  <c r="F218" i="10"/>
  <c r="K218" i="10" s="1"/>
  <c r="L217" i="10"/>
  <c r="L215" i="10"/>
  <c r="F215" i="10"/>
  <c r="O215" i="10" s="1"/>
  <c r="F214" i="10"/>
  <c r="L213" i="10"/>
  <c r="F213" i="10"/>
  <c r="I213" i="10" s="1"/>
  <c r="L212" i="10"/>
  <c r="F212" i="10"/>
  <c r="I212" i="10" s="1"/>
  <c r="L211" i="10"/>
  <c r="F211" i="10"/>
  <c r="K211" i="10" s="1"/>
  <c r="L210" i="10"/>
  <c r="F210" i="10"/>
  <c r="K210" i="10" s="1"/>
  <c r="L209" i="10"/>
  <c r="L208" i="10"/>
  <c r="F208" i="10"/>
  <c r="P208" i="10" s="1"/>
  <c r="L207" i="10"/>
  <c r="F207" i="10"/>
  <c r="P207" i="10" s="1"/>
  <c r="L206" i="10"/>
  <c r="F206" i="10"/>
  <c r="O206" i="10" s="1"/>
  <c r="L205" i="10"/>
  <c r="F205" i="10"/>
  <c r="L204" i="10"/>
  <c r="F204" i="10"/>
  <c r="I204" i="10" s="1"/>
  <c r="L203" i="10"/>
  <c r="F203" i="10"/>
  <c r="P203" i="10" s="1"/>
  <c r="L202" i="10"/>
  <c r="F202" i="10"/>
  <c r="O202" i="10" s="1"/>
  <c r="L201" i="10"/>
  <c r="F201" i="10"/>
  <c r="O201" i="10" s="1"/>
  <c r="L200" i="10"/>
  <c r="F200" i="10"/>
  <c r="P200" i="10" s="1"/>
  <c r="L199" i="10"/>
  <c r="F199" i="10"/>
  <c r="P199" i="10" s="1"/>
  <c r="L198" i="10"/>
  <c r="F198" i="10"/>
  <c r="K198" i="10" s="1"/>
  <c r="L197" i="10"/>
  <c r="F197" i="10"/>
  <c r="K197" i="10" s="1"/>
  <c r="L196" i="10"/>
  <c r="F196" i="10"/>
  <c r="P196" i="10" s="1"/>
  <c r="L195" i="10"/>
  <c r="F195" i="10"/>
  <c r="P195" i="10" s="1"/>
  <c r="L194" i="10"/>
  <c r="F194" i="10"/>
  <c r="O194" i="10" s="1"/>
  <c r="L193" i="10"/>
  <c r="F193" i="10"/>
  <c r="O193" i="10" s="1"/>
  <c r="L192" i="10"/>
  <c r="F192" i="10"/>
  <c r="P192" i="10" s="1"/>
  <c r="L187" i="10"/>
  <c r="F187" i="10"/>
  <c r="K187" i="10" s="1"/>
  <c r="L186" i="10"/>
  <c r="L184" i="10"/>
  <c r="F184" i="10"/>
  <c r="K184" i="10" s="1"/>
  <c r="L183" i="10"/>
  <c r="F183" i="10"/>
  <c r="K183" i="10" s="1"/>
  <c r="L182" i="10"/>
  <c r="F182" i="10"/>
  <c r="K182" i="10" s="1"/>
  <c r="L181" i="10"/>
  <c r="F181" i="10"/>
  <c r="L180" i="10"/>
  <c r="F180" i="10"/>
  <c r="K180" i="10" s="1"/>
  <c r="L179" i="10"/>
  <c r="F179" i="10"/>
  <c r="K179" i="10" s="1"/>
  <c r="L178" i="10"/>
  <c r="F178" i="10"/>
  <c r="K178" i="10" s="1"/>
  <c r="L177" i="10"/>
  <c r="F177" i="10"/>
  <c r="K177" i="10" s="1"/>
  <c r="L176" i="10"/>
  <c r="F176" i="10"/>
  <c r="K176" i="10" s="1"/>
  <c r="L175" i="10"/>
  <c r="F175" i="10"/>
  <c r="K175" i="10" s="1"/>
  <c r="L174" i="10"/>
  <c r="F174" i="10"/>
  <c r="K174" i="10" s="1"/>
  <c r="L173" i="10"/>
  <c r="F173" i="10"/>
  <c r="K173" i="10" s="1"/>
  <c r="L172" i="10"/>
  <c r="F172" i="10"/>
  <c r="K172" i="10" s="1"/>
  <c r="L171" i="10"/>
  <c r="F171" i="10"/>
  <c r="L170" i="10"/>
  <c r="F170" i="10"/>
  <c r="K170" i="10" s="1"/>
  <c r="L169" i="10"/>
  <c r="F169" i="10"/>
  <c r="K169" i="10" s="1"/>
  <c r="L168" i="10"/>
  <c r="F168" i="10"/>
  <c r="K168" i="10" s="1"/>
  <c r="L167" i="10"/>
  <c r="F167" i="10"/>
  <c r="K167" i="10" s="1"/>
  <c r="L166" i="10"/>
  <c r="F166" i="10"/>
  <c r="K166" i="10" s="1"/>
  <c r="L165" i="10"/>
  <c r="F165" i="10"/>
  <c r="K165" i="10" s="1"/>
  <c r="L164" i="10"/>
  <c r="F164" i="10"/>
  <c r="K164" i="10" s="1"/>
  <c r="L163" i="10"/>
  <c r="F163" i="10"/>
  <c r="L162" i="10"/>
  <c r="F162" i="10"/>
  <c r="K162" i="10" s="1"/>
  <c r="L161" i="10"/>
  <c r="F161" i="10"/>
  <c r="K161" i="10" s="1"/>
  <c r="L160" i="10"/>
  <c r="F160" i="10"/>
  <c r="K160" i="10" s="1"/>
  <c r="L159" i="10"/>
  <c r="F159" i="10"/>
  <c r="K159" i="10" s="1"/>
  <c r="L158" i="10"/>
  <c r="F158" i="10"/>
  <c r="K158" i="10" s="1"/>
  <c r="L157" i="10"/>
  <c r="F157" i="10"/>
  <c r="K157" i="10" s="1"/>
  <c r="L156" i="10"/>
  <c r="F156" i="10"/>
  <c r="K156" i="10" s="1"/>
  <c r="L155" i="10"/>
  <c r="F155" i="10"/>
  <c r="L154" i="10"/>
  <c r="F154" i="10"/>
  <c r="K154" i="10" s="1"/>
  <c r="L153" i="10"/>
  <c r="F153" i="10"/>
  <c r="K153" i="10" s="1"/>
  <c r="L152" i="10"/>
  <c r="F152" i="10"/>
  <c r="K152" i="10" s="1"/>
  <c r="L151" i="10"/>
  <c r="F151" i="10"/>
  <c r="K151" i="10" s="1"/>
  <c r="L150" i="10"/>
  <c r="F150" i="10"/>
  <c r="K150" i="10" s="1"/>
  <c r="L149" i="10"/>
  <c r="F149" i="10"/>
  <c r="K149" i="10" s="1"/>
  <c r="L148" i="10"/>
  <c r="F148" i="10"/>
  <c r="K148" i="10" s="1"/>
  <c r="L146" i="10"/>
  <c r="F146" i="10"/>
  <c r="P146" i="10" s="1"/>
  <c r="L145" i="10"/>
  <c r="F145" i="10"/>
  <c r="K145" i="10" s="1"/>
  <c r="L144" i="10"/>
  <c r="F144" i="10"/>
  <c r="K144" i="10" s="1"/>
  <c r="L143" i="10"/>
  <c r="F143" i="10"/>
  <c r="K143" i="10" s="1"/>
  <c r="L142" i="10"/>
  <c r="F142" i="10"/>
  <c r="P142" i="10" s="1"/>
  <c r="L141" i="10"/>
  <c r="F141" i="10"/>
  <c r="K141" i="10" s="1"/>
  <c r="L140" i="10"/>
  <c r="F140" i="10"/>
  <c r="K140" i="10" s="1"/>
  <c r="L139" i="10"/>
  <c r="F139" i="10"/>
  <c r="K139" i="10" s="1"/>
  <c r="L138" i="10"/>
  <c r="F138" i="10"/>
  <c r="P138" i="10" s="1"/>
  <c r="L136" i="10"/>
  <c r="F136" i="10"/>
  <c r="O136" i="10" s="1"/>
  <c r="L135" i="10"/>
  <c r="F135" i="10"/>
  <c r="O135" i="10" s="1"/>
  <c r="L134" i="10"/>
  <c r="F134" i="10"/>
  <c r="O134" i="10" s="1"/>
  <c r="L133" i="10"/>
  <c r="F133" i="10"/>
  <c r="O133" i="10" s="1"/>
  <c r="L132" i="10"/>
  <c r="F132" i="10"/>
  <c r="O132" i="10" s="1"/>
  <c r="L131" i="10"/>
  <c r="F131" i="10"/>
  <c r="O131" i="10" s="1"/>
  <c r="L130" i="10"/>
  <c r="F130" i="10"/>
  <c r="O130" i="10" s="1"/>
  <c r="L128" i="10"/>
  <c r="F128" i="10"/>
  <c r="K128" i="10" s="1"/>
  <c r="L127" i="10"/>
  <c r="F127" i="10"/>
  <c r="P127" i="10" s="1"/>
  <c r="L126" i="10"/>
  <c r="F126" i="10"/>
  <c r="P126" i="10" s="1"/>
  <c r="L125" i="10"/>
  <c r="L124" i="10"/>
  <c r="F124" i="10"/>
  <c r="P124" i="10" s="1"/>
  <c r="L123" i="10"/>
  <c r="F123" i="10"/>
  <c r="O123" i="10" s="1"/>
  <c r="L122" i="10"/>
  <c r="F122" i="10"/>
  <c r="P122" i="10" s="1"/>
  <c r="L121" i="10"/>
  <c r="F121" i="10"/>
  <c r="O121" i="10" s="1"/>
  <c r="L120" i="10"/>
  <c r="F120" i="10"/>
  <c r="L119" i="10"/>
  <c r="F119" i="10"/>
  <c r="O119" i="10" s="1"/>
  <c r="L118" i="10"/>
  <c r="F118" i="10"/>
  <c r="P118" i="10" s="1"/>
  <c r="L117" i="10"/>
  <c r="F117" i="10"/>
  <c r="I117" i="10" s="1"/>
  <c r="L116" i="10"/>
  <c r="F116" i="10"/>
  <c r="L115" i="10"/>
  <c r="F115" i="10"/>
  <c r="K115" i="10" s="1"/>
  <c r="L114" i="10"/>
  <c r="F114" i="10"/>
  <c r="P114" i="10" s="1"/>
  <c r="L113" i="10"/>
  <c r="F113" i="10"/>
  <c r="P113" i="10" s="1"/>
  <c r="L112" i="10"/>
  <c r="F112" i="10"/>
  <c r="O112" i="10" s="1"/>
  <c r="L111" i="10"/>
  <c r="F111" i="10"/>
  <c r="K111" i="10" s="1"/>
  <c r="L108" i="10"/>
  <c r="F108" i="10"/>
  <c r="I108" i="10" s="1"/>
  <c r="L107" i="10"/>
  <c r="F107" i="10"/>
  <c r="I107" i="10" s="1"/>
  <c r="L106" i="10"/>
  <c r="F106" i="10"/>
  <c r="I106" i="10" s="1"/>
  <c r="L105" i="10"/>
  <c r="F105" i="10"/>
  <c r="I105" i="10" s="1"/>
  <c r="L104" i="10"/>
  <c r="F104" i="10"/>
  <c r="I104" i="10" s="1"/>
  <c r="L103" i="10"/>
  <c r="L102" i="10"/>
  <c r="F102" i="10"/>
  <c r="L101" i="10"/>
  <c r="F101" i="10"/>
  <c r="K101" i="10" s="1"/>
  <c r="L100" i="10"/>
  <c r="F100" i="10"/>
  <c r="K100" i="10" s="1"/>
  <c r="L99" i="10"/>
  <c r="F99" i="10"/>
  <c r="K99" i="10" s="1"/>
  <c r="L98" i="10"/>
  <c r="F98" i="10"/>
  <c r="K98" i="10" s="1"/>
  <c r="L97" i="10"/>
  <c r="F97" i="10"/>
  <c r="K97" i="10" s="1"/>
  <c r="L95" i="10"/>
  <c r="F95" i="10"/>
  <c r="P95" i="10" s="1"/>
  <c r="L94" i="10"/>
  <c r="F94" i="10"/>
  <c r="K94" i="10" s="1"/>
  <c r="L93" i="10"/>
  <c r="F93" i="10"/>
  <c r="P93" i="10" s="1"/>
  <c r="L92" i="10"/>
  <c r="F92" i="10"/>
  <c r="P92" i="10" s="1"/>
  <c r="L91" i="10"/>
  <c r="F91" i="10"/>
  <c r="K91" i="10" s="1"/>
  <c r="F90" i="10"/>
  <c r="I90" i="10" s="1"/>
  <c r="L89" i="10"/>
  <c r="F89" i="10"/>
  <c r="O89" i="10" s="1"/>
  <c r="L88" i="10"/>
  <c r="F88" i="10"/>
  <c r="O88" i="10" s="1"/>
  <c r="L87" i="10"/>
  <c r="F87" i="10"/>
  <c r="O87" i="10" s="1"/>
  <c r="L86" i="10"/>
  <c r="F86" i="10"/>
  <c r="O86" i="10" s="1"/>
  <c r="L85" i="10"/>
  <c r="F85" i="10"/>
  <c r="O85" i="10" s="1"/>
  <c r="F84" i="10"/>
  <c r="L83" i="10"/>
  <c r="F83" i="10"/>
  <c r="K83" i="10" s="1"/>
  <c r="L82" i="10"/>
  <c r="F82" i="10"/>
  <c r="O82" i="10" s="1"/>
  <c r="L81" i="10"/>
  <c r="F81" i="10"/>
  <c r="P81" i="10" s="1"/>
  <c r="L80" i="10"/>
  <c r="F80" i="10"/>
  <c r="O80" i="10" s="1"/>
  <c r="L79" i="10"/>
  <c r="L78" i="10"/>
  <c r="F78" i="10"/>
  <c r="P78" i="10" s="1"/>
  <c r="L77" i="10"/>
  <c r="F77" i="10"/>
  <c r="P77" i="10" s="1"/>
  <c r="L75" i="10"/>
  <c r="F75" i="10"/>
  <c r="K75" i="10" s="1"/>
  <c r="L74" i="10"/>
  <c r="F74" i="10"/>
  <c r="K74" i="10" s="1"/>
  <c r="L73" i="10"/>
  <c r="F73" i="10"/>
  <c r="K73" i="10" s="1"/>
  <c r="L72" i="10"/>
  <c r="F72" i="10"/>
  <c r="K72" i="10" s="1"/>
  <c r="L70" i="10"/>
  <c r="F70" i="10"/>
  <c r="I70" i="10" s="1"/>
  <c r="L69" i="10"/>
  <c r="F69" i="10"/>
  <c r="I69" i="10" s="1"/>
  <c r="L68" i="10"/>
  <c r="F68" i="10"/>
  <c r="I68" i="10" s="1"/>
  <c r="L67" i="10"/>
  <c r="F67" i="10"/>
  <c r="I67" i="10" s="1"/>
  <c r="L66" i="10"/>
  <c r="F66" i="10"/>
  <c r="I66" i="10" s="1"/>
  <c r="L65" i="10"/>
  <c r="L63" i="10"/>
  <c r="F63" i="10"/>
  <c r="K63" i="10" s="1"/>
  <c r="L62" i="10"/>
  <c r="F62" i="10"/>
  <c r="K62" i="10" s="1"/>
  <c r="L61" i="10"/>
  <c r="F61" i="10"/>
  <c r="K61" i="10" s="1"/>
  <c r="L60" i="10"/>
  <c r="F60" i="10"/>
  <c r="K60" i="10" s="1"/>
  <c r="L59" i="10"/>
  <c r="F59" i="10"/>
  <c r="K59" i="10" s="1"/>
  <c r="L58" i="10"/>
  <c r="F58" i="10"/>
  <c r="K58" i="10" s="1"/>
  <c r="L57" i="10"/>
  <c r="F57" i="10"/>
  <c r="K57" i="10" s="1"/>
  <c r="L56" i="10"/>
  <c r="F56" i="10"/>
  <c r="K56" i="10" s="1"/>
  <c r="L55" i="10"/>
  <c r="F55" i="10"/>
  <c r="K55" i="10" s="1"/>
  <c r="L54" i="10"/>
  <c r="F54" i="10"/>
  <c r="K54" i="10" s="1"/>
  <c r="L52" i="10"/>
  <c r="F52" i="10"/>
  <c r="P52" i="10" s="1"/>
  <c r="L51" i="10"/>
  <c r="F51" i="10"/>
  <c r="P51" i="10" s="1"/>
  <c r="L50" i="10"/>
  <c r="F50" i="10"/>
  <c r="K50" i="10" s="1"/>
  <c r="L49" i="10"/>
  <c r="F49" i="10"/>
  <c r="I49" i="10" s="1"/>
  <c r="L48" i="10"/>
  <c r="F48" i="10"/>
  <c r="P48" i="10" s="1"/>
  <c r="L45" i="10"/>
  <c r="F45" i="10"/>
  <c r="P45" i="10" s="1"/>
  <c r="L44" i="10"/>
  <c r="F44" i="10"/>
  <c r="O44" i="10" s="1"/>
  <c r="L43" i="10"/>
  <c r="F43" i="10"/>
  <c r="K43" i="10" s="1"/>
  <c r="L42" i="10"/>
  <c r="F42" i="10"/>
  <c r="O42" i="10" s="1"/>
  <c r="L41" i="10"/>
  <c r="F41" i="10"/>
  <c r="P41" i="10" s="1"/>
  <c r="L40" i="10"/>
  <c r="L39" i="10"/>
  <c r="F39" i="10"/>
  <c r="I39" i="10" s="1"/>
  <c r="L38" i="10"/>
  <c r="F38" i="10"/>
  <c r="P38" i="10" s="1"/>
  <c r="L36" i="10"/>
  <c r="F36" i="10"/>
  <c r="K36" i="10" s="1"/>
  <c r="L35" i="10"/>
  <c r="F35" i="10"/>
  <c r="K35" i="10" s="1"/>
  <c r="L34" i="10"/>
  <c r="F34" i="10"/>
  <c r="K34" i="10" s="1"/>
  <c r="L33" i="10"/>
  <c r="F33" i="10"/>
  <c r="K33" i="10" s="1"/>
  <c r="L32" i="10"/>
  <c r="F32" i="10"/>
  <c r="K32" i="10" s="1"/>
  <c r="L31" i="10"/>
  <c r="F31" i="10"/>
  <c r="K31" i="10" s="1"/>
  <c r="L29" i="10"/>
  <c r="F29" i="10"/>
  <c r="I29" i="10" s="1"/>
  <c r="L28" i="10"/>
  <c r="F28" i="10"/>
  <c r="I28" i="10" s="1"/>
  <c r="L27" i="10"/>
  <c r="F27" i="10"/>
  <c r="I27" i="10" s="1"/>
  <c r="L26" i="10"/>
  <c r="F26" i="10"/>
  <c r="I26" i="10" s="1"/>
  <c r="L25" i="10"/>
  <c r="F25" i="10"/>
  <c r="I25" i="10" s="1"/>
  <c r="L24" i="10"/>
  <c r="F24" i="10"/>
  <c r="I24" i="10" s="1"/>
  <c r="L23" i="10"/>
  <c r="F23" i="10"/>
  <c r="I23" i="10" s="1"/>
  <c r="L22" i="10"/>
  <c r="F22" i="10"/>
  <c r="I22" i="10" s="1"/>
  <c r="L21" i="10"/>
  <c r="F21" i="10"/>
  <c r="I21" i="10" s="1"/>
  <c r="L20" i="10"/>
  <c r="F20" i="10"/>
  <c r="I20" i="10" s="1"/>
  <c r="L19" i="10"/>
  <c r="F19" i="10"/>
  <c r="I19" i="10" s="1"/>
  <c r="L18" i="10"/>
  <c r="F18" i="10"/>
  <c r="I18" i="10" s="1"/>
  <c r="L17" i="10"/>
  <c r="F17" i="10"/>
  <c r="I17" i="10" s="1"/>
  <c r="L16" i="10"/>
  <c r="F16" i="10"/>
  <c r="I16" i="10" s="1"/>
  <c r="L15" i="10"/>
  <c r="F15" i="10"/>
  <c r="I15" i="10" s="1"/>
  <c r="L14" i="10"/>
  <c r="F14" i="10"/>
  <c r="I14" i="10" s="1"/>
  <c r="L13" i="10"/>
  <c r="F13" i="10"/>
  <c r="I13" i="10" s="1"/>
  <c r="L12" i="10"/>
  <c r="F12" i="10"/>
  <c r="I12" i="10" s="1"/>
  <c r="G323" i="9"/>
  <c r="C313" i="9"/>
  <c r="C303" i="9"/>
  <c r="C295" i="9" s="1"/>
  <c r="L295" i="9" s="1"/>
  <c r="C290" i="9"/>
  <c r="C285" i="9"/>
  <c r="C275" i="9"/>
  <c r="C234" i="9"/>
  <c r="C230" i="9"/>
  <c r="C229" i="9"/>
  <c r="C225" i="9"/>
  <c r="L225" i="9" s="1"/>
  <c r="C220" i="9"/>
  <c r="L220" i="9" s="1"/>
  <c r="C210" i="9"/>
  <c r="L210" i="9" s="1"/>
  <c r="C207" i="9"/>
  <c r="L207" i="9" s="1"/>
  <c r="C201" i="9"/>
  <c r="L201" i="9" s="1"/>
  <c r="C194" i="9"/>
  <c r="C187" i="9"/>
  <c r="L187" i="9" s="1"/>
  <c r="C184" i="9"/>
  <c r="L184" i="9" s="1"/>
  <c r="C179" i="9"/>
  <c r="L179" i="9" s="1"/>
  <c r="C176" i="9"/>
  <c r="C173" i="9"/>
  <c r="L173" i="9" s="1"/>
  <c r="C169" i="9"/>
  <c r="L169" i="9" s="1"/>
  <c r="C166" i="9"/>
  <c r="L166" i="9" s="1"/>
  <c r="C162" i="9"/>
  <c r="C144" i="9"/>
  <c r="L144" i="9" s="1"/>
  <c r="C143" i="9"/>
  <c r="C134" i="9"/>
  <c r="C133" i="9"/>
  <c r="L133" i="9" s="1"/>
  <c r="C128" i="9"/>
  <c r="C119" i="9"/>
  <c r="L119" i="9" s="1"/>
  <c r="C107" i="9"/>
  <c r="L107" i="9" s="1"/>
  <c r="C104" i="9"/>
  <c r="L104" i="9" s="1"/>
  <c r="C88" i="9"/>
  <c r="L88" i="9" s="1"/>
  <c r="C73" i="9"/>
  <c r="C68" i="9"/>
  <c r="L68" i="9" s="1"/>
  <c r="C58" i="9"/>
  <c r="L58" i="9" s="1"/>
  <c r="C47" i="9"/>
  <c r="L47" i="9" s="1"/>
  <c r="C40" i="9"/>
  <c r="L40" i="9" s="1"/>
  <c r="C37" i="9"/>
  <c r="C32" i="9"/>
  <c r="L32" i="9" s="1"/>
  <c r="C14" i="9"/>
  <c r="C8" i="9"/>
  <c r="L8" i="9" s="1"/>
  <c r="G139" i="6"/>
  <c r="D139" i="6"/>
  <c r="N236" i="4"/>
  <c r="J236" i="4"/>
  <c r="E236" i="4"/>
  <c r="L128" i="9" l="1"/>
  <c r="L162" i="9"/>
  <c r="L194" i="9"/>
  <c r="L290" i="9"/>
  <c r="L134" i="9"/>
  <c r="L176" i="9"/>
  <c r="L14" i="9"/>
  <c r="L143" i="9"/>
  <c r="L303" i="9"/>
  <c r="L37" i="9"/>
  <c r="L73" i="9"/>
  <c r="L275" i="9"/>
  <c r="C279" i="9"/>
  <c r="L279" i="9" s="1"/>
  <c r="L285" i="9"/>
  <c r="K1287" i="10"/>
  <c r="BB93" i="11"/>
  <c r="BB94" i="11" s="1"/>
  <c r="L230" i="9"/>
  <c r="K194" i="10"/>
  <c r="F996" i="10"/>
  <c r="F1023" i="10"/>
  <c r="M1023" i="10" s="1"/>
  <c r="F1056" i="10"/>
  <c r="F1072" i="10"/>
  <c r="F1088" i="10"/>
  <c r="F1141" i="10"/>
  <c r="K1141" i="10" s="1"/>
  <c r="F1158" i="10"/>
  <c r="D1178" i="10"/>
  <c r="D998" i="10"/>
  <c r="F1125" i="10"/>
  <c r="K1125" i="10" s="1"/>
  <c r="F1003" i="10"/>
  <c r="O1003" i="10" s="1"/>
  <c r="F1127" i="10"/>
  <c r="K1127" i="10" s="1"/>
  <c r="C228" i="9"/>
  <c r="F1216" i="10"/>
  <c r="P1216" i="10" s="1"/>
  <c r="I1242" i="10"/>
  <c r="M303" i="10"/>
  <c r="O835" i="10"/>
  <c r="M32" i="10"/>
  <c r="K837" i="10"/>
  <c r="D137" i="10"/>
  <c r="D847" i="10"/>
  <c r="F847" i="10" s="1"/>
  <c r="K105" i="10"/>
  <c r="K723" i="10"/>
  <c r="D11" i="10"/>
  <c r="D191" i="10"/>
  <c r="D252" i="10"/>
  <c r="K42" i="10"/>
  <c r="K93" i="10"/>
  <c r="D37" i="10"/>
  <c r="D316" i="10"/>
  <c r="F278" i="10"/>
  <c r="O278" i="10" s="1"/>
  <c r="O39" i="10"/>
  <c r="K451" i="10"/>
  <c r="D485" i="10"/>
  <c r="F485" i="10" s="1"/>
  <c r="P82" i="10"/>
  <c r="M1274" i="10"/>
  <c r="K1081" i="10"/>
  <c r="O1167" i="10"/>
  <c r="K892" i="10"/>
  <c r="M1247" i="10"/>
  <c r="K1253" i="10"/>
  <c r="M470" i="10"/>
  <c r="M730" i="10"/>
  <c r="O25" i="10"/>
  <c r="I44" i="10"/>
  <c r="K212" i="10"/>
  <c r="O336" i="10"/>
  <c r="M457" i="10"/>
  <c r="M1067" i="10"/>
  <c r="O41" i="10"/>
  <c r="K44" i="10"/>
  <c r="O70" i="10"/>
  <c r="O291" i="10"/>
  <c r="M1259" i="10"/>
  <c r="K95" i="10"/>
  <c r="M112" i="10"/>
  <c r="O821" i="10"/>
  <c r="M1157" i="10"/>
  <c r="K695" i="10"/>
  <c r="K707" i="10"/>
  <c r="K16" i="10"/>
  <c r="M183" i="10"/>
  <c r="M206" i="10"/>
  <c r="P963" i="10"/>
  <c r="M1184" i="10"/>
  <c r="M721" i="10"/>
  <c r="O32" i="10"/>
  <c r="M683" i="10"/>
  <c r="M1278" i="10"/>
  <c r="D1270" i="10"/>
  <c r="F1270" i="10" s="1"/>
  <c r="K1270" i="10" s="1"/>
  <c r="M1245" i="10"/>
  <c r="M1243" i="10"/>
  <c r="M1239" i="10"/>
  <c r="D1204" i="10"/>
  <c r="P1206" i="10"/>
  <c r="M1196" i="10"/>
  <c r="M1189" i="10"/>
  <c r="O1193" i="10"/>
  <c r="P1186" i="10"/>
  <c r="K1163" i="10"/>
  <c r="M1162" i="10"/>
  <c r="I1160" i="10"/>
  <c r="D1155" i="10"/>
  <c r="M1111" i="10"/>
  <c r="M1080" i="10"/>
  <c r="M1077" i="10"/>
  <c r="M1073" i="10"/>
  <c r="I1069" i="10"/>
  <c r="M1057" i="10"/>
  <c r="M1031" i="10"/>
  <c r="M1026" i="10"/>
  <c r="M1015" i="10"/>
  <c r="O1008" i="10"/>
  <c r="O1007" i="10"/>
  <c r="M1008" i="10"/>
  <c r="D993" i="10"/>
  <c r="D987" i="10"/>
  <c r="D964" i="10"/>
  <c r="P958" i="10"/>
  <c r="K949" i="10"/>
  <c r="D894" i="10"/>
  <c r="F894" i="10" s="1"/>
  <c r="D886" i="10"/>
  <c r="P884" i="10"/>
  <c r="M885" i="10"/>
  <c r="O881" i="10"/>
  <c r="D852" i="10"/>
  <c r="D838" i="10"/>
  <c r="D826" i="10"/>
  <c r="M832" i="10"/>
  <c r="O832" i="10"/>
  <c r="I833" i="10"/>
  <c r="M833" i="10"/>
  <c r="I815" i="10"/>
  <c r="M815" i="10"/>
  <c r="K811" i="10"/>
  <c r="D789" i="10"/>
  <c r="P773" i="10"/>
  <c r="K771" i="10"/>
  <c r="P768" i="10"/>
  <c r="I769" i="10"/>
  <c r="D722" i="10"/>
  <c r="D710" i="10"/>
  <c r="F708" i="10"/>
  <c r="O708" i="10" s="1"/>
  <c r="M705" i="10"/>
  <c r="M691" i="10"/>
  <c r="O679" i="10"/>
  <c r="D671" i="10"/>
  <c r="F671" i="10" s="1"/>
  <c r="K671" i="10" s="1"/>
  <c r="D617" i="10"/>
  <c r="M593" i="10"/>
  <c r="D582" i="10"/>
  <c r="D575" i="10"/>
  <c r="F575" i="10" s="1"/>
  <c r="K575" i="10" s="1"/>
  <c r="M579" i="10"/>
  <c r="D566" i="10"/>
  <c r="K561" i="10"/>
  <c r="K538" i="10"/>
  <c r="D507" i="10"/>
  <c r="M504" i="10"/>
  <c r="F497" i="10"/>
  <c r="I494" i="10"/>
  <c r="D489" i="10"/>
  <c r="M472" i="10"/>
  <c r="P453" i="10"/>
  <c r="F448" i="10"/>
  <c r="D437" i="10"/>
  <c r="F437" i="10" s="1"/>
  <c r="P436" i="10"/>
  <c r="O431" i="10"/>
  <c r="M427" i="10"/>
  <c r="I423" i="10"/>
  <c r="F416" i="10"/>
  <c r="O416" i="10" s="1"/>
  <c r="M414" i="10"/>
  <c r="M411" i="10"/>
  <c r="I393" i="10"/>
  <c r="F368" i="10"/>
  <c r="M369" i="10"/>
  <c r="M361" i="10"/>
  <c r="M342" i="10"/>
  <c r="F335" i="10"/>
  <c r="K335" i="10" s="1"/>
  <c r="D328" i="10"/>
  <c r="M314" i="10"/>
  <c r="P310" i="10"/>
  <c r="I310" i="10"/>
  <c r="F293" i="10"/>
  <c r="I293" i="10" s="1"/>
  <c r="M291" i="10"/>
  <c r="M289" i="10"/>
  <c r="D271" i="10"/>
  <c r="D265" i="10" s="1"/>
  <c r="I269" i="10"/>
  <c r="M266" i="10"/>
  <c r="P268" i="10"/>
  <c r="M261" i="10"/>
  <c r="M262" i="10"/>
  <c r="M243" i="10"/>
  <c r="P229" i="10"/>
  <c r="D216" i="10"/>
  <c r="F216" i="10" s="1"/>
  <c r="M222" i="10"/>
  <c r="M219" i="10"/>
  <c r="M221" i="10"/>
  <c r="M202" i="10"/>
  <c r="I196" i="10"/>
  <c r="M199" i="10"/>
  <c r="O203" i="10"/>
  <c r="M207" i="10"/>
  <c r="M156" i="10"/>
  <c r="M162" i="10"/>
  <c r="M152" i="10"/>
  <c r="I141" i="10"/>
  <c r="F137" i="10"/>
  <c r="I137" i="10" s="1"/>
  <c r="I145" i="10"/>
  <c r="M142" i="10"/>
  <c r="P145" i="10"/>
  <c r="P143" i="10"/>
  <c r="M146" i="10"/>
  <c r="D110" i="10"/>
  <c r="M133" i="10"/>
  <c r="I118" i="10"/>
  <c r="M118" i="10"/>
  <c r="I122" i="10"/>
  <c r="I119" i="10"/>
  <c r="I123" i="10"/>
  <c r="F96" i="10"/>
  <c r="P96" i="10" s="1"/>
  <c r="M91" i="10"/>
  <c r="M94" i="10"/>
  <c r="P91" i="10"/>
  <c r="P94" i="10"/>
  <c r="D71" i="10"/>
  <c r="M66" i="10"/>
  <c r="M70" i="10"/>
  <c r="M57" i="10"/>
  <c r="M62" i="10"/>
  <c r="M59" i="10"/>
  <c r="M63" i="10"/>
  <c r="F53" i="10"/>
  <c r="K53" i="10" s="1"/>
  <c r="M60" i="10"/>
  <c r="D46" i="10"/>
  <c r="F46" i="10" s="1"/>
  <c r="P44" i="10"/>
  <c r="M23" i="10"/>
  <c r="O26" i="10"/>
  <c r="O24" i="10"/>
  <c r="K14" i="10"/>
  <c r="C200" i="9"/>
  <c r="L200" i="9" s="1"/>
  <c r="C152" i="9"/>
  <c r="L152" i="9" s="1"/>
  <c r="C36" i="9"/>
  <c r="O448" i="10"/>
  <c r="L319" i="10"/>
  <c r="L432" i="10"/>
  <c r="L611" i="10"/>
  <c r="L1014" i="10"/>
  <c r="L1116" i="10"/>
  <c r="M555" i="10"/>
  <c r="L400" i="10"/>
  <c r="L352" i="10"/>
  <c r="L910" i="10"/>
  <c r="L147" i="10"/>
  <c r="M318" i="10"/>
  <c r="L448" i="10"/>
  <c r="M689" i="10"/>
  <c r="M648" i="10"/>
  <c r="M709" i="10"/>
  <c r="M331" i="10"/>
  <c r="L552" i="10"/>
  <c r="L1066" i="10"/>
  <c r="M1244" i="10"/>
  <c r="L596" i="10"/>
  <c r="L1098" i="10"/>
  <c r="M1165" i="10"/>
  <c r="M1248" i="10"/>
  <c r="M196" i="10"/>
  <c r="L512" i="10"/>
  <c r="L533" i="10"/>
  <c r="L567" i="10"/>
  <c r="L582" i="10"/>
  <c r="L962" i="10"/>
  <c r="M1180" i="10"/>
  <c r="M523" i="10"/>
  <c r="M590" i="10"/>
  <c r="L1082" i="10"/>
  <c r="M12" i="10"/>
  <c r="K15" i="10"/>
  <c r="O23" i="10"/>
  <c r="I80" i="10"/>
  <c r="O105" i="10"/>
  <c r="K127" i="10"/>
  <c r="M174" i="10"/>
  <c r="K192" i="10"/>
  <c r="P232" i="10"/>
  <c r="M249" i="10"/>
  <c r="M257" i="10"/>
  <c r="O289" i="10"/>
  <c r="I309" i="10"/>
  <c r="K318" i="10"/>
  <c r="O342" i="10"/>
  <c r="K376" i="10"/>
  <c r="K409" i="10"/>
  <c r="K511" i="10"/>
  <c r="I614" i="10"/>
  <c r="M655" i="10"/>
  <c r="K677" i="10"/>
  <c r="I687" i="10"/>
  <c r="I766" i="10"/>
  <c r="M771" i="10"/>
  <c r="M798" i="10"/>
  <c r="M807" i="10"/>
  <c r="P941" i="10"/>
  <c r="K1021" i="10"/>
  <c r="K1029" i="10"/>
  <c r="M1140" i="10"/>
  <c r="K1183" i="10"/>
  <c r="M15" i="10"/>
  <c r="M26" i="10"/>
  <c r="I42" i="10"/>
  <c r="K80" i="10"/>
  <c r="M83" i="10"/>
  <c r="M127" i="10"/>
  <c r="P194" i="10"/>
  <c r="M213" i="10"/>
  <c r="M348" i="10"/>
  <c r="M376" i="10"/>
  <c r="M385" i="10"/>
  <c r="M393" i="10"/>
  <c r="M409" i="10"/>
  <c r="I419" i="10"/>
  <c r="M421" i="10"/>
  <c r="K447" i="10"/>
  <c r="O494" i="10"/>
  <c r="P565" i="10"/>
  <c r="K664" i="10"/>
  <c r="M682" i="10"/>
  <c r="K687" i="10"/>
  <c r="K711" i="10"/>
  <c r="O746" i="10"/>
  <c r="M749" i="10"/>
  <c r="M757" i="10"/>
  <c r="P782" i="10"/>
  <c r="P807" i="10"/>
  <c r="I828" i="10"/>
  <c r="I883" i="10"/>
  <c r="M909" i="10"/>
  <c r="K1027" i="10"/>
  <c r="K1041" i="10"/>
  <c r="I1126" i="10"/>
  <c r="K1180" i="10"/>
  <c r="M1190" i="10"/>
  <c r="K1249" i="10"/>
  <c r="M1268" i="10"/>
  <c r="M1276" i="10"/>
  <c r="F552" i="10"/>
  <c r="O15" i="10"/>
  <c r="K18" i="10"/>
  <c r="O74" i="10"/>
  <c r="M92" i="10"/>
  <c r="K117" i="10"/>
  <c r="K122" i="10"/>
  <c r="M131" i="10"/>
  <c r="P134" i="10"/>
  <c r="P204" i="10"/>
  <c r="O207" i="10"/>
  <c r="P230" i="10"/>
  <c r="K296" i="10"/>
  <c r="P309" i="10"/>
  <c r="O318" i="10"/>
  <c r="P337" i="10"/>
  <c r="P385" i="10"/>
  <c r="M407" i="10"/>
  <c r="O417" i="10"/>
  <c r="K419" i="10"/>
  <c r="O440" i="10"/>
  <c r="M447" i="10"/>
  <c r="M474" i="10"/>
  <c r="M482" i="10"/>
  <c r="F512" i="10"/>
  <c r="M553" i="10"/>
  <c r="I561" i="10"/>
  <c r="M643" i="10"/>
  <c r="K649" i="10"/>
  <c r="M687" i="10"/>
  <c r="O697" i="10"/>
  <c r="I703" i="10"/>
  <c r="O766" i="10"/>
  <c r="M769" i="10"/>
  <c r="K785" i="10"/>
  <c r="M799" i="10"/>
  <c r="M836" i="10"/>
  <c r="K840" i="10"/>
  <c r="K842" i="10"/>
  <c r="I844" i="10"/>
  <c r="M858" i="10"/>
  <c r="K883" i="10"/>
  <c r="I929" i="10"/>
  <c r="I931" i="10"/>
  <c r="I959" i="10"/>
  <c r="M1027" i="10"/>
  <c r="M1088" i="10"/>
  <c r="K1124" i="10"/>
  <c r="M1197" i="10"/>
  <c r="M18" i="10"/>
  <c r="M24" i="10"/>
  <c r="M55" i="10"/>
  <c r="M95" i="10"/>
  <c r="O106" i="10"/>
  <c r="M122" i="10"/>
  <c r="M138" i="10"/>
  <c r="M160" i="10"/>
  <c r="M164" i="10"/>
  <c r="P321" i="10"/>
  <c r="P417" i="10"/>
  <c r="M443" i="10"/>
  <c r="O519" i="10"/>
  <c r="K522" i="10"/>
  <c r="M534" i="10"/>
  <c r="K542" i="10"/>
  <c r="M640" i="10"/>
  <c r="M700" i="10"/>
  <c r="O828" i="10"/>
  <c r="I832" i="10"/>
  <c r="M844" i="10"/>
  <c r="M883" i="10"/>
  <c r="K929" i="10"/>
  <c r="M945" i="10"/>
  <c r="M1019" i="10"/>
  <c r="M1041" i="10"/>
  <c r="I1081" i="10"/>
  <c r="I1169" i="10"/>
  <c r="M1172" i="10"/>
  <c r="P1180" i="10"/>
  <c r="M1221" i="10"/>
  <c r="M1225" i="10"/>
  <c r="M1229" i="10"/>
  <c r="M1233" i="10"/>
  <c r="M1237" i="10"/>
  <c r="M1249" i="10"/>
  <c r="F656" i="10"/>
  <c r="P656" i="10" s="1"/>
  <c r="F1166" i="10"/>
  <c r="O18" i="10"/>
  <c r="P141" i="10"/>
  <c r="M176" i="10"/>
  <c r="M180" i="10"/>
  <c r="M193" i="10"/>
  <c r="P202" i="10"/>
  <c r="P228" i="10"/>
  <c r="M231" i="10"/>
  <c r="O247" i="10"/>
  <c r="P267" i="10"/>
  <c r="K300" i="10"/>
  <c r="I355" i="10"/>
  <c r="K392" i="10"/>
  <c r="K399" i="10"/>
  <c r="I439" i="10"/>
  <c r="P519" i="10"/>
  <c r="M531" i="10"/>
  <c r="O559" i="10"/>
  <c r="O649" i="10"/>
  <c r="M662" i="10"/>
  <c r="P700" i="10"/>
  <c r="M703" i="10"/>
  <c r="M767" i="10"/>
  <c r="I770" i="10"/>
  <c r="I788" i="10"/>
  <c r="P815" i="10"/>
  <c r="P840" i="10"/>
  <c r="P842" i="10"/>
  <c r="O844" i="10"/>
  <c r="O883" i="10"/>
  <c r="M1169" i="10"/>
  <c r="O1172" i="10"/>
  <c r="M1188" i="10"/>
  <c r="K1198" i="10"/>
  <c r="F1116" i="10"/>
  <c r="I1116" i="10" s="1"/>
  <c r="F1151" i="10"/>
  <c r="M22" i="10"/>
  <c r="K39" i="10"/>
  <c r="I41" i="10"/>
  <c r="O45" i="10"/>
  <c r="I88" i="10"/>
  <c r="M93" i="10"/>
  <c r="I112" i="10"/>
  <c r="P132" i="10"/>
  <c r="M157" i="10"/>
  <c r="M161" i="10"/>
  <c r="M169" i="10"/>
  <c r="O225" i="10"/>
  <c r="M288" i="10"/>
  <c r="K297" i="10"/>
  <c r="I308" i="10"/>
  <c r="M363" i="10"/>
  <c r="O372" i="10"/>
  <c r="K436" i="10"/>
  <c r="M439" i="10"/>
  <c r="I453" i="10"/>
  <c r="M526" i="10"/>
  <c r="P540" i="10"/>
  <c r="O561" i="10"/>
  <c r="I577" i="10"/>
  <c r="M610" i="10"/>
  <c r="P649" i="10"/>
  <c r="M681" i="10"/>
  <c r="O693" i="10"/>
  <c r="M783" i="10"/>
  <c r="M837" i="10"/>
  <c r="P862" i="10"/>
  <c r="O892" i="10"/>
  <c r="O989" i="10"/>
  <c r="M1002" i="10"/>
  <c r="I1020" i="10"/>
  <c r="I1157" i="10"/>
  <c r="M1159" i="10"/>
  <c r="M1198" i="10"/>
  <c r="K1248" i="10"/>
  <c r="I1250" i="10"/>
  <c r="M1253" i="10"/>
  <c r="F977" i="10"/>
  <c r="P977" i="10" s="1"/>
  <c r="M14" i="10"/>
  <c r="M16" i="10"/>
  <c r="M19" i="10"/>
  <c r="M25" i="10"/>
  <c r="M39" i="10"/>
  <c r="M41" i="10"/>
  <c r="O107" i="10"/>
  <c r="K112" i="10"/>
  <c r="O115" i="10"/>
  <c r="K118" i="10"/>
  <c r="K121" i="10"/>
  <c r="I136" i="10"/>
  <c r="P139" i="10"/>
  <c r="M150" i="10"/>
  <c r="I194" i="10"/>
  <c r="I206" i="10"/>
  <c r="K219" i="10"/>
  <c r="P263" i="10"/>
  <c r="M268" i="10"/>
  <c r="M308" i="10"/>
  <c r="P345" i="10"/>
  <c r="K353" i="10"/>
  <c r="K369" i="10"/>
  <c r="M431" i="10"/>
  <c r="M436" i="10"/>
  <c r="P439" i="10"/>
  <c r="O526" i="10"/>
  <c r="M577" i="10"/>
  <c r="I666" i="10"/>
  <c r="M768" i="10"/>
  <c r="P788" i="10"/>
  <c r="M818" i="10"/>
  <c r="K865" i="10"/>
  <c r="K960" i="10"/>
  <c r="K1157" i="10"/>
  <c r="M1167" i="10"/>
  <c r="K1196" i="10"/>
  <c r="F750" i="10"/>
  <c r="O738" i="10"/>
  <c r="P738" i="10"/>
  <c r="K738" i="10"/>
  <c r="I738" i="10"/>
  <c r="M17" i="10"/>
  <c r="M36" i="10"/>
  <c r="M43" i="10"/>
  <c r="I50" i="10"/>
  <c r="M69" i="10"/>
  <c r="M73" i="10"/>
  <c r="I81" i="10"/>
  <c r="M99" i="10"/>
  <c r="I114" i="10"/>
  <c r="I128" i="10"/>
  <c r="I130" i="10"/>
  <c r="M154" i="10"/>
  <c r="M167" i="10"/>
  <c r="M178" i="10"/>
  <c r="O199" i="10"/>
  <c r="I220" i="10"/>
  <c r="O221" i="10"/>
  <c r="I227" i="10"/>
  <c r="M234" i="10"/>
  <c r="P262" i="10"/>
  <c r="P266" i="10"/>
  <c r="M274" i="10"/>
  <c r="M277" i="10"/>
  <c r="I301" i="10"/>
  <c r="I305" i="10"/>
  <c r="P336" i="10"/>
  <c r="M351" i="10"/>
  <c r="M353" i="10"/>
  <c r="M355" i="10"/>
  <c r="M357" i="10"/>
  <c r="P361" i="10"/>
  <c r="I389" i="10"/>
  <c r="M391" i="10"/>
  <c r="M395" i="10"/>
  <c r="M399" i="10"/>
  <c r="M412" i="10"/>
  <c r="I461" i="10"/>
  <c r="K478" i="10"/>
  <c r="I487" i="10"/>
  <c r="P494" i="10"/>
  <c r="P502" i="10"/>
  <c r="I523" i="10"/>
  <c r="I528" i="10"/>
  <c r="K619" i="10"/>
  <c r="P619" i="10"/>
  <c r="O619" i="10"/>
  <c r="I619" i="10"/>
  <c r="D591" i="10"/>
  <c r="F596" i="10"/>
  <c r="M596" i="10" s="1"/>
  <c r="P1099" i="10"/>
  <c r="O1099" i="10"/>
  <c r="I1099" i="10"/>
  <c r="O17" i="10"/>
  <c r="O36" i="10"/>
  <c r="P43" i="10"/>
  <c r="I45" i="10"/>
  <c r="M81" i="10"/>
  <c r="I91" i="10"/>
  <c r="K106" i="10"/>
  <c r="M108" i="10"/>
  <c r="K114" i="10"/>
  <c r="M128" i="10"/>
  <c r="I135" i="10"/>
  <c r="I138" i="10"/>
  <c r="M140" i="10"/>
  <c r="I142" i="10"/>
  <c r="M144" i="10"/>
  <c r="I146" i="10"/>
  <c r="M182" i="10"/>
  <c r="P193" i="10"/>
  <c r="M212" i="10"/>
  <c r="M218" i="10"/>
  <c r="K220" i="10"/>
  <c r="M227" i="10"/>
  <c r="I229" i="10"/>
  <c r="M248" i="10"/>
  <c r="M251" i="10"/>
  <c r="M286" i="10"/>
  <c r="K289" i="10"/>
  <c r="O296" i="10"/>
  <c r="K301" i="10"/>
  <c r="I303" i="10"/>
  <c r="K305" i="10"/>
  <c r="K323" i="10"/>
  <c r="O353" i="10"/>
  <c r="O355" i="10"/>
  <c r="P357" i="10"/>
  <c r="M379" i="10"/>
  <c r="K382" i="10"/>
  <c r="M389" i="10"/>
  <c r="O399" i="10"/>
  <c r="K417" i="10"/>
  <c r="K420" i="10"/>
  <c r="M448" i="10"/>
  <c r="M456" i="10"/>
  <c r="K461" i="10"/>
  <c r="M478" i="10"/>
  <c r="M480" i="10"/>
  <c r="K517" i="10"/>
  <c r="K528" i="10"/>
  <c r="M530" i="10"/>
  <c r="O1097" i="10"/>
  <c r="P1097" i="10"/>
  <c r="K1097" i="10"/>
  <c r="P1152" i="10"/>
  <c r="K1152" i="10"/>
  <c r="I1152" i="10"/>
  <c r="M20" i="10"/>
  <c r="K23" i="10"/>
  <c r="M27" i="10"/>
  <c r="M45" i="10"/>
  <c r="M50" i="10"/>
  <c r="M67" i="10"/>
  <c r="K70" i="10"/>
  <c r="M74" i="10"/>
  <c r="O81" i="10"/>
  <c r="P83" i="10"/>
  <c r="I86" i="10"/>
  <c r="I93" i="10"/>
  <c r="I95" i="10"/>
  <c r="M106" i="10"/>
  <c r="O108" i="10"/>
  <c r="P112" i="10"/>
  <c r="M114" i="10"/>
  <c r="O118" i="10"/>
  <c r="I121" i="10"/>
  <c r="O122" i="10"/>
  <c r="I127" i="10"/>
  <c r="O128" i="10"/>
  <c r="P130" i="10"/>
  <c r="I133" i="10"/>
  <c r="M135" i="10"/>
  <c r="P140" i="10"/>
  <c r="P144" i="10"/>
  <c r="K146" i="10"/>
  <c r="M148" i="10"/>
  <c r="M151" i="10"/>
  <c r="M158" i="10"/>
  <c r="M165" i="10"/>
  <c r="M168" i="10"/>
  <c r="M172" i="10"/>
  <c r="M175" i="10"/>
  <c r="O195" i="10"/>
  <c r="P218" i="10"/>
  <c r="M220" i="10"/>
  <c r="O227" i="10"/>
  <c r="M229" i="10"/>
  <c r="O231" i="10"/>
  <c r="O248" i="10"/>
  <c r="K263" i="10"/>
  <c r="I267" i="10"/>
  <c r="M305" i="10"/>
  <c r="M323" i="10"/>
  <c r="I342" i="10"/>
  <c r="I345" i="10"/>
  <c r="P355" i="10"/>
  <c r="I374" i="10"/>
  <c r="I376" i="10"/>
  <c r="O389" i="10"/>
  <c r="P393" i="10"/>
  <c r="I409" i="10"/>
  <c r="M415" i="10"/>
  <c r="M461" i="10"/>
  <c r="K465" i="10"/>
  <c r="P478" i="10"/>
  <c r="M487" i="10"/>
  <c r="M493" i="10"/>
  <c r="M501" i="10"/>
  <c r="M517" i="10"/>
  <c r="M519" i="10"/>
  <c r="O523" i="10"/>
  <c r="M528" i="10"/>
  <c r="P530" i="10"/>
  <c r="I616" i="10"/>
  <c r="O616" i="10"/>
  <c r="K616" i="10"/>
  <c r="K702" i="10"/>
  <c r="I702" i="10"/>
  <c r="K1095" i="10"/>
  <c r="O1095" i="10"/>
  <c r="P1177" i="10"/>
  <c r="K1177" i="10"/>
  <c r="I1177" i="10"/>
  <c r="D370" i="10"/>
  <c r="F370" i="10" s="1"/>
  <c r="D685" i="10"/>
  <c r="F688" i="10"/>
  <c r="I688" i="10" s="1"/>
  <c r="D1182" i="10"/>
  <c r="F1199" i="10"/>
  <c r="P1199" i="10" s="1"/>
  <c r="O114" i="10"/>
  <c r="M215" i="10"/>
  <c r="O220" i="10"/>
  <c r="P222" i="10"/>
  <c r="P227" i="10"/>
  <c r="O229" i="10"/>
  <c r="O246" i="10"/>
  <c r="I261" i="10"/>
  <c r="M263" i="10"/>
  <c r="P269" i="10"/>
  <c r="M275" i="10"/>
  <c r="I297" i="10"/>
  <c r="O301" i="10"/>
  <c r="P303" i="10"/>
  <c r="P305" i="10"/>
  <c r="M310" i="10"/>
  <c r="M312" i="10"/>
  <c r="O461" i="10"/>
  <c r="O487" i="10"/>
  <c r="P523" i="10"/>
  <c r="P740" i="10"/>
  <c r="O740" i="10"/>
  <c r="K740" i="10"/>
  <c r="I740" i="10"/>
  <c r="I879" i="10"/>
  <c r="P879" i="10"/>
  <c r="M879" i="10"/>
  <c r="K879" i="10"/>
  <c r="I1150" i="10"/>
  <c r="O1150" i="10"/>
  <c r="P1170" i="10"/>
  <c r="O1170" i="10"/>
  <c r="K49" i="10"/>
  <c r="M51" i="10"/>
  <c r="I82" i="10"/>
  <c r="M97" i="10"/>
  <c r="I113" i="10"/>
  <c r="K830" i="10"/>
  <c r="O830" i="10"/>
  <c r="I830" i="10"/>
  <c r="I921" i="10"/>
  <c r="M921" i="10"/>
  <c r="K921" i="10"/>
  <c r="I937" i="10"/>
  <c r="K937" i="10"/>
  <c r="K955" i="10"/>
  <c r="O955" i="10"/>
  <c r="I955" i="10"/>
  <c r="K991" i="10"/>
  <c r="O991" i="10"/>
  <c r="P1093" i="10"/>
  <c r="O1093" i="10"/>
  <c r="K1093" i="10"/>
  <c r="K1113" i="10"/>
  <c r="P1113" i="10"/>
  <c r="D424" i="10"/>
  <c r="M28" i="10"/>
  <c r="M31" i="10"/>
  <c r="M42" i="10"/>
  <c r="M44" i="10"/>
  <c r="M54" i="10"/>
  <c r="M61" i="10"/>
  <c r="M80" i="10"/>
  <c r="K82" i="10"/>
  <c r="M101" i="10"/>
  <c r="K107" i="10"/>
  <c r="M111" i="10"/>
  <c r="O117" i="10"/>
  <c r="M119" i="10"/>
  <c r="P121" i="10"/>
  <c r="M123" i="10"/>
  <c r="O127" i="10"/>
  <c r="I134" i="10"/>
  <c r="I139" i="10"/>
  <c r="I143" i="10"/>
  <c r="M159" i="10"/>
  <c r="M166" i="10"/>
  <c r="O192" i="10"/>
  <c r="M194" i="10"/>
  <c r="I199" i="10"/>
  <c r="M201" i="10"/>
  <c r="P206" i="10"/>
  <c r="I228" i="10"/>
  <c r="M238" i="10"/>
  <c r="K247" i="10"/>
  <c r="M259" i="10"/>
  <c r="O261" i="10"/>
  <c r="M270" i="10"/>
  <c r="M276" i="10"/>
  <c r="K288" i="10"/>
  <c r="M304" i="10"/>
  <c r="K331" i="10"/>
  <c r="I361" i="10"/>
  <c r="O369" i="10"/>
  <c r="O383" i="10"/>
  <c r="O392" i="10"/>
  <c r="O405" i="10"/>
  <c r="M419" i="10"/>
  <c r="O421" i="10"/>
  <c r="M423" i="10"/>
  <c r="M426" i="10"/>
  <c r="O447" i="10"/>
  <c r="M453" i="10"/>
  <c r="M462" i="10"/>
  <c r="I466" i="10"/>
  <c r="O468" i="10"/>
  <c r="O472" i="10"/>
  <c r="I502" i="10"/>
  <c r="M511" i="10"/>
  <c r="K529" i="10"/>
  <c r="I531" i="10"/>
  <c r="M538" i="10"/>
  <c r="K612" i="10"/>
  <c r="O612" i="10"/>
  <c r="K651" i="10"/>
  <c r="I651" i="10"/>
  <c r="M728" i="10"/>
  <c r="O728" i="10"/>
  <c r="O765" i="10"/>
  <c r="P765" i="10"/>
  <c r="K765" i="10"/>
  <c r="I765" i="10"/>
  <c r="K797" i="10"/>
  <c r="O797" i="10"/>
  <c r="K874" i="10"/>
  <c r="O874" i="10"/>
  <c r="I874" i="10"/>
  <c r="D315" i="10"/>
  <c r="D343" i="10"/>
  <c r="D606" i="10"/>
  <c r="O16" i="10"/>
  <c r="K22" i="10"/>
  <c r="K24" i="10"/>
  <c r="K26" i="10"/>
  <c r="P42" i="10"/>
  <c r="M49" i="10"/>
  <c r="K69" i="10"/>
  <c r="M72" i="10"/>
  <c r="P80" i="10"/>
  <c r="M82" i="10"/>
  <c r="I92" i="10"/>
  <c r="M105" i="10"/>
  <c r="O113" i="10"/>
  <c r="P119" i="10"/>
  <c r="P123" i="10"/>
  <c r="I132" i="10"/>
  <c r="P136" i="10"/>
  <c r="M139" i="10"/>
  <c r="M141" i="10"/>
  <c r="M143" i="10"/>
  <c r="M145" i="10"/>
  <c r="M153" i="10"/>
  <c r="M170" i="10"/>
  <c r="M177" i="10"/>
  <c r="M184" i="10"/>
  <c r="K199" i="10"/>
  <c r="M204" i="10"/>
  <c r="P219" i="10"/>
  <c r="I221" i="10"/>
  <c r="M228" i="10"/>
  <c r="M230" i="10"/>
  <c r="M247" i="10"/>
  <c r="P270" i="10"/>
  <c r="M273" i="10"/>
  <c r="O297" i="10"/>
  <c r="O300" i="10"/>
  <c r="P304" i="10"/>
  <c r="K322" i="10"/>
  <c r="M334" i="10"/>
  <c r="M336" i="10"/>
  <c r="P419" i="10"/>
  <c r="P421" i="10"/>
  <c r="K431" i="10"/>
  <c r="P451" i="10"/>
  <c r="O453" i="10"/>
  <c r="O464" i="10"/>
  <c r="M477" i="10"/>
  <c r="M494" i="10"/>
  <c r="K504" i="10"/>
  <c r="I506" i="10"/>
  <c r="O522" i="10"/>
  <c r="M527" i="10"/>
  <c r="O933" i="10"/>
  <c r="M933" i="10"/>
  <c r="I933" i="10"/>
  <c r="D974" i="10"/>
  <c r="F1014" i="10"/>
  <c r="P1014" i="10" s="1"/>
  <c r="P593" i="10"/>
  <c r="M653" i="10"/>
  <c r="K662" i="10"/>
  <c r="M677" i="10"/>
  <c r="O681" i="10"/>
  <c r="M695" i="10"/>
  <c r="M733" i="10"/>
  <c r="O749" i="10"/>
  <c r="O770" i="10"/>
  <c r="F774" i="10"/>
  <c r="I774" i="10" s="1"/>
  <c r="M794" i="10"/>
  <c r="M797" i="10"/>
  <c r="P836" i="10"/>
  <c r="M880" i="10"/>
  <c r="P885" i="10"/>
  <c r="P892" i="10"/>
  <c r="O909" i="10"/>
  <c r="O927" i="10"/>
  <c r="M929" i="10"/>
  <c r="M959" i="10"/>
  <c r="M991" i="10"/>
  <c r="P1027" i="10"/>
  <c r="P1057" i="10"/>
  <c r="P1067" i="10"/>
  <c r="M1095" i="10"/>
  <c r="M1113" i="10"/>
  <c r="M1150" i="10"/>
  <c r="O1159" i="10"/>
  <c r="O1213" i="10"/>
  <c r="M1285" i="10"/>
  <c r="M546" i="10"/>
  <c r="M560" i="10"/>
  <c r="M573" i="10"/>
  <c r="K586" i="10"/>
  <c r="K588" i="10"/>
  <c r="O614" i="10"/>
  <c r="M616" i="10"/>
  <c r="M634" i="10"/>
  <c r="M651" i="10"/>
  <c r="O666" i="10"/>
  <c r="M668" i="10"/>
  <c r="P697" i="10"/>
  <c r="M702" i="10"/>
  <c r="I746" i="10"/>
  <c r="P749" i="10"/>
  <c r="I767" i="10"/>
  <c r="M830" i="10"/>
  <c r="K854" i="10"/>
  <c r="M856" i="10"/>
  <c r="I858" i="10"/>
  <c r="M874" i="10"/>
  <c r="O929" i="10"/>
  <c r="P931" i="10"/>
  <c r="M937" i="10"/>
  <c r="O957" i="10"/>
  <c r="M989" i="10"/>
  <c r="M995" i="10"/>
  <c r="M997" i="10"/>
  <c r="M1021" i="10"/>
  <c r="P1069" i="10"/>
  <c r="M1089" i="10"/>
  <c r="M1093" i="10"/>
  <c r="M1097" i="10"/>
  <c r="K1108" i="10"/>
  <c r="K1168" i="10"/>
  <c r="O1189" i="10"/>
  <c r="K1192" i="10"/>
  <c r="K1194" i="10"/>
  <c r="P1196" i="10"/>
  <c r="P1198" i="10"/>
  <c r="K1209" i="10"/>
  <c r="M1222" i="10"/>
  <c r="M1226" i="10"/>
  <c r="M1230" i="10"/>
  <c r="M1234" i="10"/>
  <c r="M1238" i="10"/>
  <c r="K1244" i="10"/>
  <c r="I1246" i="10"/>
  <c r="M1251" i="10"/>
  <c r="M1265" i="10"/>
  <c r="M1269" i="10"/>
  <c r="M1273" i="10"/>
  <c r="M544" i="10"/>
  <c r="P546" i="10"/>
  <c r="M586" i="10"/>
  <c r="M588" i="10"/>
  <c r="P614" i="10"/>
  <c r="F625" i="10"/>
  <c r="I625" i="10" s="1"/>
  <c r="O634" i="10"/>
  <c r="I665" i="10"/>
  <c r="P666" i="10"/>
  <c r="K708" i="10"/>
  <c r="I716" i="10"/>
  <c r="I724" i="10"/>
  <c r="M738" i="10"/>
  <c r="M744" i="10"/>
  <c r="M746" i="10"/>
  <c r="M765" i="10"/>
  <c r="K767" i="10"/>
  <c r="K769" i="10"/>
  <c r="I771" i="10"/>
  <c r="K783" i="10"/>
  <c r="M795" i="10"/>
  <c r="K805" i="10"/>
  <c r="K819" i="10"/>
  <c r="I821" i="10"/>
  <c r="M828" i="10"/>
  <c r="M835" i="10"/>
  <c r="I837" i="10"/>
  <c r="P844" i="10"/>
  <c r="M854" i="10"/>
  <c r="P856" i="10"/>
  <c r="M870" i="10"/>
  <c r="M877" i="10"/>
  <c r="K884" i="10"/>
  <c r="M891" i="10"/>
  <c r="M893" i="10"/>
  <c r="M896" i="10"/>
  <c r="M901" i="10"/>
  <c r="M970" i="10"/>
  <c r="M978" i="10"/>
  <c r="O995" i="10"/>
  <c r="M1017" i="10"/>
  <c r="O1021" i="10"/>
  <c r="K1026" i="10"/>
  <c r="M1039" i="10"/>
  <c r="M1053" i="10"/>
  <c r="M1152" i="10"/>
  <c r="M1168" i="10"/>
  <c r="M1177" i="10"/>
  <c r="M1185" i="10"/>
  <c r="M1192" i="10"/>
  <c r="M1194" i="10"/>
  <c r="P1207" i="10"/>
  <c r="M1209" i="10"/>
  <c r="O1211" i="10"/>
  <c r="P1276" i="10"/>
  <c r="O544" i="10"/>
  <c r="K572" i="10"/>
  <c r="O577" i="10"/>
  <c r="P579" i="10"/>
  <c r="O588" i="10"/>
  <c r="M630" i="10"/>
  <c r="I647" i="10"/>
  <c r="K656" i="10"/>
  <c r="M658" i="10"/>
  <c r="K665" i="10"/>
  <c r="M694" i="10"/>
  <c r="I707" i="10"/>
  <c r="M716" i="10"/>
  <c r="M742" i="10"/>
  <c r="M805" i="10"/>
  <c r="M811" i="10"/>
  <c r="F845" i="10"/>
  <c r="P854" i="10"/>
  <c r="O893" i="10"/>
  <c r="P896" i="10"/>
  <c r="O912" i="10"/>
  <c r="M915" i="10"/>
  <c r="I945" i="10"/>
  <c r="I947" i="10"/>
  <c r="I949" i="10"/>
  <c r="M958" i="10"/>
  <c r="M973" i="10"/>
  <c r="M1006" i="10"/>
  <c r="I1011" i="10"/>
  <c r="M1083" i="10"/>
  <c r="P1085" i="10"/>
  <c r="F1098" i="10"/>
  <c r="K1098" i="10" s="1"/>
  <c r="K1132" i="10"/>
  <c r="M1144" i="10"/>
  <c r="I1180" i="10"/>
  <c r="O1185" i="10"/>
  <c r="K1188" i="10"/>
  <c r="K1190" i="10"/>
  <c r="P1192" i="10"/>
  <c r="P1194" i="10"/>
  <c r="P1209" i="10"/>
  <c r="O1214" i="10"/>
  <c r="M1223" i="10"/>
  <c r="M1227" i="10"/>
  <c r="M1231" i="10"/>
  <c r="M1235" i="10"/>
  <c r="O1244" i="10"/>
  <c r="M1258" i="10"/>
  <c r="K1260" i="10"/>
  <c r="M572" i="10"/>
  <c r="K601" i="10"/>
  <c r="O630" i="10"/>
  <c r="K647" i="10"/>
  <c r="K652" i="10"/>
  <c r="M665" i="10"/>
  <c r="O716" i="10"/>
  <c r="M724" i="10"/>
  <c r="I737" i="10"/>
  <c r="P767" i="10"/>
  <c r="P769" i="10"/>
  <c r="I773" i="10"/>
  <c r="I782" i="10"/>
  <c r="O805" i="10"/>
  <c r="F824" i="10"/>
  <c r="I824" i="10" s="1"/>
  <c r="I831" i="10"/>
  <c r="M884" i="10"/>
  <c r="O1006" i="10"/>
  <c r="M1009" i="10"/>
  <c r="M1011" i="10"/>
  <c r="M1020" i="10"/>
  <c r="M1022" i="10"/>
  <c r="P1026" i="10"/>
  <c r="I1033" i="10"/>
  <c r="M1037" i="10"/>
  <c r="M1049" i="10"/>
  <c r="M1061" i="10"/>
  <c r="M1081" i="10"/>
  <c r="K1107" i="10"/>
  <c r="K1117" i="10"/>
  <c r="M1122" i="10"/>
  <c r="P1140" i="10"/>
  <c r="M1142" i="10"/>
  <c r="O1252" i="10"/>
  <c r="M1260" i="10"/>
  <c r="M1277" i="10"/>
  <c r="M1287" i="10"/>
  <c r="P559" i="10"/>
  <c r="K563" i="10"/>
  <c r="M568" i="10"/>
  <c r="M601" i="10"/>
  <c r="M628" i="10"/>
  <c r="M645" i="10"/>
  <c r="M647" i="10"/>
  <c r="K659" i="10"/>
  <c r="O665" i="10"/>
  <c r="M707" i="10"/>
  <c r="P716" i="10"/>
  <c r="P724" i="10"/>
  <c r="M737" i="10"/>
  <c r="M739" i="10"/>
  <c r="I749" i="10"/>
  <c r="K757" i="10"/>
  <c r="M764" i="10"/>
  <c r="P771" i="10"/>
  <c r="K782" i="10"/>
  <c r="F808" i="10"/>
  <c r="I808" i="10" s="1"/>
  <c r="I829" i="10"/>
  <c r="M831" i="10"/>
  <c r="I836" i="10"/>
  <c r="O837" i="10"/>
  <c r="M840" i="10"/>
  <c r="I842" i="10"/>
  <c r="O910" i="10"/>
  <c r="M930" i="10"/>
  <c r="O945" i="10"/>
  <c r="M949" i="10"/>
  <c r="I969" i="10"/>
  <c r="M971" i="10"/>
  <c r="P1011" i="10"/>
  <c r="P1020" i="10"/>
  <c r="O1022" i="10"/>
  <c r="K1044" i="10"/>
  <c r="P1049" i="10"/>
  <c r="P1081" i="10"/>
  <c r="P1124" i="10"/>
  <c r="M1126" i="10"/>
  <c r="O1132" i="10"/>
  <c r="K1169" i="10"/>
  <c r="M1183" i="10"/>
  <c r="K1186" i="10"/>
  <c r="P1188" i="10"/>
  <c r="P1190" i="10"/>
  <c r="O1197" i="10"/>
  <c r="K1199" i="10"/>
  <c r="O1212" i="10"/>
  <c r="M1224" i="10"/>
  <c r="M1228" i="10"/>
  <c r="M1232" i="10"/>
  <c r="M1236" i="10"/>
  <c r="M1240" i="10"/>
  <c r="K1245" i="10"/>
  <c r="M1263" i="10"/>
  <c r="M1267" i="10"/>
  <c r="P1277" i="10"/>
  <c r="M547" i="10"/>
  <c r="K553" i="10"/>
  <c r="M563" i="10"/>
  <c r="M565" i="10"/>
  <c r="K640" i="10"/>
  <c r="O647" i="10"/>
  <c r="M659" i="10"/>
  <c r="K681" i="10"/>
  <c r="M693" i="10"/>
  <c r="I695" i="10"/>
  <c r="K697" i="10"/>
  <c r="M701" i="10"/>
  <c r="P703" i="10"/>
  <c r="I723" i="10"/>
  <c r="F725" i="10"/>
  <c r="I725" i="10" s="1"/>
  <c r="K733" i="10"/>
  <c r="M735" i="10"/>
  <c r="O737" i="10"/>
  <c r="K745" i="10"/>
  <c r="O747" i="10"/>
  <c r="P764" i="10"/>
  <c r="M773" i="10"/>
  <c r="M782" i="10"/>
  <c r="O788" i="10"/>
  <c r="K801" i="10"/>
  <c r="M829" i="10"/>
  <c r="M866" i="10"/>
  <c r="M871" i="10"/>
  <c r="K909" i="10"/>
  <c r="M941" i="10"/>
  <c r="P949" i="10"/>
  <c r="M963" i="10"/>
  <c r="M1007" i="10"/>
  <c r="O1033" i="10"/>
  <c r="M1117" i="10"/>
  <c r="M1186" i="10"/>
  <c r="M1193" i="10"/>
  <c r="M1215" i="10"/>
  <c r="P1281" i="10"/>
  <c r="K90" i="10"/>
  <c r="O12" i="10"/>
  <c r="K19" i="10"/>
  <c r="O20" i="10"/>
  <c r="K27" i="10"/>
  <c r="O28" i="10"/>
  <c r="M35" i="10"/>
  <c r="I38" i="10"/>
  <c r="O43" i="10"/>
  <c r="I48" i="10"/>
  <c r="P50" i="10"/>
  <c r="I52" i="10"/>
  <c r="K66" i="10"/>
  <c r="O67" i="10"/>
  <c r="I78" i="10"/>
  <c r="O83" i="10"/>
  <c r="I85" i="10"/>
  <c r="I87" i="10"/>
  <c r="I89" i="10"/>
  <c r="O111" i="10"/>
  <c r="P115" i="10"/>
  <c r="F147" i="10"/>
  <c r="K147" i="10" s="1"/>
  <c r="K313" i="10"/>
  <c r="P313" i="10"/>
  <c r="M313" i="10"/>
  <c r="M332" i="10"/>
  <c r="O359" i="10"/>
  <c r="P359" i="10"/>
  <c r="I359" i="10"/>
  <c r="F1254" i="10"/>
  <c r="O35" i="10"/>
  <c r="K38" i="10"/>
  <c r="K48" i="10"/>
  <c r="K52" i="10"/>
  <c r="M58" i="10"/>
  <c r="K78" i="10"/>
  <c r="M85" i="10"/>
  <c r="M87" i="10"/>
  <c r="M89" i="10"/>
  <c r="O90" i="10"/>
  <c r="M100" i="10"/>
  <c r="P111" i="10"/>
  <c r="I116" i="10"/>
  <c r="O116" i="10"/>
  <c r="M149" i="10"/>
  <c r="K163" i="10"/>
  <c r="M163" i="10"/>
  <c r="P554" i="10"/>
  <c r="I554" i="10"/>
  <c r="K621" i="10"/>
  <c r="P621" i="10"/>
  <c r="K13" i="10"/>
  <c r="O14" i="10"/>
  <c r="K21" i="10"/>
  <c r="O22" i="10"/>
  <c r="K29" i="10"/>
  <c r="M33" i="10"/>
  <c r="M38" i="10"/>
  <c r="P39" i="10"/>
  <c r="K41" i="10"/>
  <c r="K45" i="10"/>
  <c r="F47" i="10"/>
  <c r="I47" i="10" s="1"/>
  <c r="P49" i="10"/>
  <c r="I51" i="10"/>
  <c r="L53" i="10"/>
  <c r="M53" i="10" s="1"/>
  <c r="K68" i="10"/>
  <c r="O69" i="10"/>
  <c r="O72" i="10"/>
  <c r="M75" i="10"/>
  <c r="I77" i="10"/>
  <c r="M78" i="10"/>
  <c r="K81" i="10"/>
  <c r="P85" i="10"/>
  <c r="P87" i="10"/>
  <c r="P89" i="10"/>
  <c r="K92" i="10"/>
  <c r="K104" i="10"/>
  <c r="K113" i="10"/>
  <c r="K116" i="10"/>
  <c r="P117" i="10"/>
  <c r="M173" i="10"/>
  <c r="F191" i="10"/>
  <c r="I191" i="10" s="1"/>
  <c r="F209" i="10"/>
  <c r="M209" i="10" s="1"/>
  <c r="P299" i="10"/>
  <c r="O299" i="10"/>
  <c r="K299" i="10"/>
  <c r="I299" i="10"/>
  <c r="O341" i="10"/>
  <c r="O19" i="10"/>
  <c r="O27" i="10"/>
  <c r="O33" i="10"/>
  <c r="O38" i="10"/>
  <c r="M48" i="10"/>
  <c r="K51" i="10"/>
  <c r="M52" i="10"/>
  <c r="M56" i="10"/>
  <c r="O66" i="10"/>
  <c r="O75" i="10"/>
  <c r="K77" i="10"/>
  <c r="O78" i="10"/>
  <c r="M98" i="10"/>
  <c r="F103" i="10"/>
  <c r="K103" i="10" s="1"/>
  <c r="M107" i="10"/>
  <c r="M113" i="10"/>
  <c r="M116" i="10"/>
  <c r="K181" i="10"/>
  <c r="M181" i="10"/>
  <c r="K224" i="10"/>
  <c r="P224" i="10"/>
  <c r="O224" i="10"/>
  <c r="I224" i="10"/>
  <c r="P387" i="10"/>
  <c r="O387" i="10"/>
  <c r="K387" i="10"/>
  <c r="I387" i="10"/>
  <c r="M13" i="10"/>
  <c r="M21" i="10"/>
  <c r="M29" i="10"/>
  <c r="M68" i="10"/>
  <c r="M77" i="10"/>
  <c r="M104" i="10"/>
  <c r="P116" i="10"/>
  <c r="K120" i="10"/>
  <c r="I120" i="10"/>
  <c r="O120" i="10"/>
  <c r="K171" i="10"/>
  <c r="M171" i="10"/>
  <c r="I250" i="10"/>
  <c r="O250" i="10"/>
  <c r="K250" i="10"/>
  <c r="I403" i="10"/>
  <c r="P403" i="10"/>
  <c r="O403" i="10"/>
  <c r="K403" i="10"/>
  <c r="K12" i="10"/>
  <c r="O13" i="10"/>
  <c r="K20" i="10"/>
  <c r="O21" i="10"/>
  <c r="K28" i="10"/>
  <c r="O29" i="10"/>
  <c r="O31" i="10"/>
  <c r="M34" i="10"/>
  <c r="I43" i="10"/>
  <c r="K67" i="10"/>
  <c r="O68" i="10"/>
  <c r="O73" i="10"/>
  <c r="O77" i="10"/>
  <c r="I83" i="10"/>
  <c r="M86" i="10"/>
  <c r="M88" i="10"/>
  <c r="I94" i="10"/>
  <c r="L96" i="10"/>
  <c r="O104" i="10"/>
  <c r="I111" i="10"/>
  <c r="I115" i="10"/>
  <c r="M120" i="10"/>
  <c r="K124" i="10"/>
  <c r="I124" i="10"/>
  <c r="O124" i="10"/>
  <c r="O126" i="10"/>
  <c r="I126" i="10"/>
  <c r="M250" i="10"/>
  <c r="I285" i="10"/>
  <c r="O285" i="10"/>
  <c r="K285" i="10"/>
  <c r="P295" i="10"/>
  <c r="O295" i="10"/>
  <c r="K295" i="10"/>
  <c r="I295" i="10"/>
  <c r="L333" i="10"/>
  <c r="K360" i="10"/>
  <c r="I401" i="10"/>
  <c r="O401" i="10"/>
  <c r="K401" i="10"/>
  <c r="P401" i="10"/>
  <c r="K17" i="10"/>
  <c r="K25" i="10"/>
  <c r="F30" i="10"/>
  <c r="O30" i="10" s="1"/>
  <c r="O34" i="10"/>
  <c r="F79" i="10"/>
  <c r="K79" i="10" s="1"/>
  <c r="O84" i="10"/>
  <c r="P86" i="10"/>
  <c r="P88" i="10"/>
  <c r="K108" i="10"/>
  <c r="M115" i="10"/>
  <c r="P120" i="10"/>
  <c r="M124" i="10"/>
  <c r="K126" i="10"/>
  <c r="K155" i="10"/>
  <c r="M155" i="10"/>
  <c r="M285" i="10"/>
  <c r="L366" i="10"/>
  <c r="K119" i="10"/>
  <c r="K123" i="10"/>
  <c r="P128" i="10"/>
  <c r="M130" i="10"/>
  <c r="M132" i="10"/>
  <c r="M134" i="10"/>
  <c r="M136" i="10"/>
  <c r="O187" i="10"/>
  <c r="P201" i="10"/>
  <c r="O218" i="10"/>
  <c r="K221" i="10"/>
  <c r="O222" i="10"/>
  <c r="P225" i="10"/>
  <c r="O230" i="10"/>
  <c r="K232" i="10"/>
  <c r="P234" i="10"/>
  <c r="F244" i="10"/>
  <c r="I244" i="10" s="1"/>
  <c r="O251" i="10"/>
  <c r="K261" i="10"/>
  <c r="O262" i="10"/>
  <c r="M267" i="10"/>
  <c r="M269" i="10"/>
  <c r="P273" i="10"/>
  <c r="P275" i="10"/>
  <c r="P277" i="10"/>
  <c r="O286" i="10"/>
  <c r="F290" i="10"/>
  <c r="O290" i="10" s="1"/>
  <c r="M296" i="10"/>
  <c r="M300" i="10"/>
  <c r="K303" i="10"/>
  <c r="O304" i="10"/>
  <c r="K308" i="10"/>
  <c r="F352" i="10"/>
  <c r="O352" i="10" s="1"/>
  <c r="O357" i="10"/>
  <c r="F371" i="10"/>
  <c r="M371" i="10" s="1"/>
  <c r="P372" i="10"/>
  <c r="F384" i="10"/>
  <c r="I384" i="10" s="1"/>
  <c r="O385" i="10"/>
  <c r="F390" i="10"/>
  <c r="P390" i="10" s="1"/>
  <c r="P391" i="10"/>
  <c r="F398" i="10"/>
  <c r="K398" i="10" s="1"/>
  <c r="M401" i="10"/>
  <c r="P598" i="10"/>
  <c r="I598" i="10"/>
  <c r="M664" i="10"/>
  <c r="K668" i="10"/>
  <c r="P668" i="10"/>
  <c r="I668" i="10"/>
  <c r="P688" i="10"/>
  <c r="O688" i="10"/>
  <c r="P902" i="10"/>
  <c r="I902" i="10"/>
  <c r="M224" i="10"/>
  <c r="M359" i="10"/>
  <c r="P514" i="10"/>
  <c r="I514" i="10"/>
  <c r="P569" i="10"/>
  <c r="I569" i="10"/>
  <c r="P583" i="10"/>
  <c r="O583" i="10"/>
  <c r="I583" i="10"/>
  <c r="K712" i="10"/>
  <c r="O712" i="10"/>
  <c r="M126" i="10"/>
  <c r="F129" i="10"/>
  <c r="K129" i="10" s="1"/>
  <c r="K138" i="10"/>
  <c r="K142" i="10"/>
  <c r="K200" i="10"/>
  <c r="I202" i="10"/>
  <c r="I226" i="10"/>
  <c r="I233" i="10"/>
  <c r="I235" i="10"/>
  <c r="F237" i="10"/>
  <c r="K237" i="10" s="1"/>
  <c r="K287" i="10"/>
  <c r="O288" i="10"/>
  <c r="M292" i="10"/>
  <c r="I294" i="10"/>
  <c r="M295" i="10"/>
  <c r="P296" i="10"/>
  <c r="I298" i="10"/>
  <c r="M299" i="10"/>
  <c r="P300" i="10"/>
  <c r="F302" i="10"/>
  <c r="K302" i="10" s="1"/>
  <c r="M320" i="10"/>
  <c r="F329" i="10"/>
  <c r="O329" i="10" s="1"/>
  <c r="K338" i="10"/>
  <c r="I340" i="10"/>
  <c r="P342" i="10"/>
  <c r="K348" i="10"/>
  <c r="P353" i="10"/>
  <c r="F366" i="10"/>
  <c r="O366" i="10" s="1"/>
  <c r="K367" i="10"/>
  <c r="F373" i="10"/>
  <c r="P373" i="10" s="1"/>
  <c r="M374" i="10"/>
  <c r="F381" i="10"/>
  <c r="O381" i="10" s="1"/>
  <c r="M382" i="10"/>
  <c r="F386" i="10"/>
  <c r="K386" i="10" s="1"/>
  <c r="M387" i="10"/>
  <c r="I456" i="10"/>
  <c r="F672" i="10"/>
  <c r="K718" i="10"/>
  <c r="P718" i="10"/>
  <c r="I718" i="10"/>
  <c r="F732" i="10"/>
  <c r="O732" i="10" s="1"/>
  <c r="P750" i="10"/>
  <c r="K750" i="10"/>
  <c r="I750" i="10"/>
  <c r="I131" i="10"/>
  <c r="M179" i="10"/>
  <c r="K202" i="10"/>
  <c r="I219" i="10"/>
  <c r="F223" i="10"/>
  <c r="I223" i="10" s="1"/>
  <c r="M226" i="10"/>
  <c r="I231" i="10"/>
  <c r="M233" i="10"/>
  <c r="M235" i="10"/>
  <c r="K249" i="10"/>
  <c r="M255" i="10"/>
  <c r="I263" i="10"/>
  <c r="I266" i="10"/>
  <c r="I268" i="10"/>
  <c r="I270" i="10"/>
  <c r="L290" i="10"/>
  <c r="O292" i="10"/>
  <c r="K294" i="10"/>
  <c r="K298" i="10"/>
  <c r="F319" i="10"/>
  <c r="I319" i="10" s="1"/>
  <c r="O320" i="10"/>
  <c r="F333" i="10"/>
  <c r="I333" i="10" s="1"/>
  <c r="K340" i="10"/>
  <c r="M345" i="10"/>
  <c r="L356" i="10"/>
  <c r="M356" i="10" s="1"/>
  <c r="M367" i="10"/>
  <c r="P374" i="10"/>
  <c r="O382" i="10"/>
  <c r="K396" i="10"/>
  <c r="P484" i="10"/>
  <c r="K484" i="10"/>
  <c r="I535" i="10"/>
  <c r="M718" i="10"/>
  <c r="M726" i="10"/>
  <c r="O726" i="10"/>
  <c r="O200" i="10"/>
  <c r="O226" i="10"/>
  <c r="P233" i="10"/>
  <c r="P235" i="10"/>
  <c r="P274" i="10"/>
  <c r="P276" i="10"/>
  <c r="K284" i="10"/>
  <c r="M287" i="10"/>
  <c r="M294" i="10"/>
  <c r="M298" i="10"/>
  <c r="P320" i="10"/>
  <c r="M340" i="10"/>
  <c r="O367" i="10"/>
  <c r="M396" i="10"/>
  <c r="K408" i="10"/>
  <c r="O460" i="10"/>
  <c r="I505" i="10"/>
  <c r="K603" i="10"/>
  <c r="P603" i="10"/>
  <c r="O603" i="10"/>
  <c r="P632" i="10"/>
  <c r="O632" i="10"/>
  <c r="K632" i="10"/>
  <c r="I632" i="10"/>
  <c r="K688" i="10"/>
  <c r="M117" i="10"/>
  <c r="M121" i="10"/>
  <c r="P131" i="10"/>
  <c r="P133" i="10"/>
  <c r="P135" i="10"/>
  <c r="I140" i="10"/>
  <c r="I144" i="10"/>
  <c r="I187" i="10"/>
  <c r="I218" i="10"/>
  <c r="I222" i="10"/>
  <c r="I225" i="10"/>
  <c r="P226" i="10"/>
  <c r="K251" i="10"/>
  <c r="M253" i="10"/>
  <c r="I262" i="10"/>
  <c r="L278" i="10"/>
  <c r="L284" i="10"/>
  <c r="M284" i="10" s="1"/>
  <c r="K286" i="10"/>
  <c r="O287" i="10"/>
  <c r="O294" i="10"/>
  <c r="O298" i="10"/>
  <c r="L302" i="10"/>
  <c r="I304" i="10"/>
  <c r="O340" i="10"/>
  <c r="K366" i="10"/>
  <c r="I372" i="10"/>
  <c r="K379" i="10"/>
  <c r="K383" i="10"/>
  <c r="O396" i="10"/>
  <c r="K483" i="10"/>
  <c r="P483" i="10"/>
  <c r="M483" i="10"/>
  <c r="P597" i="10"/>
  <c r="O597" i="10"/>
  <c r="M597" i="10"/>
  <c r="K597" i="10"/>
  <c r="I597" i="10"/>
  <c r="L223" i="10"/>
  <c r="M223" i="10" s="1"/>
  <c r="M225" i="10"/>
  <c r="O228" i="10"/>
  <c r="I230" i="10"/>
  <c r="P231" i="10"/>
  <c r="I234" i="10"/>
  <c r="M240" i="10"/>
  <c r="K248" i="10"/>
  <c r="O249" i="10"/>
  <c r="M297" i="10"/>
  <c r="M301" i="10"/>
  <c r="M309" i="10"/>
  <c r="P312" i="10"/>
  <c r="P314" i="10"/>
  <c r="O323" i="10"/>
  <c r="I357" i="10"/>
  <c r="O364" i="10"/>
  <c r="P369" i="10"/>
  <c r="M372" i="10"/>
  <c r="M383" i="10"/>
  <c r="K385" i="10"/>
  <c r="F388" i="10"/>
  <c r="P388" i="10" s="1"/>
  <c r="P389" i="10"/>
  <c r="I391" i="10"/>
  <c r="I479" i="10"/>
  <c r="P513" i="10"/>
  <c r="O513" i="10"/>
  <c r="M513" i="10"/>
  <c r="K513" i="10"/>
  <c r="I513" i="10"/>
  <c r="M521" i="10"/>
  <c r="P521" i="10"/>
  <c r="O521" i="10"/>
  <c r="K521" i="10"/>
  <c r="I521" i="10"/>
  <c r="P568" i="10"/>
  <c r="O568" i="10"/>
  <c r="K568" i="10"/>
  <c r="I568" i="10"/>
  <c r="P607" i="10"/>
  <c r="I607" i="10"/>
  <c r="M403" i="10"/>
  <c r="L420" i="10"/>
  <c r="M420" i="10" s="1"/>
  <c r="K463" i="10"/>
  <c r="K505" i="10"/>
  <c r="K535" i="10"/>
  <c r="M595" i="10"/>
  <c r="M603" i="10"/>
  <c r="M621" i="10"/>
  <c r="M712" i="10"/>
  <c r="I778" i="10"/>
  <c r="P778" i="10"/>
  <c r="M778" i="10"/>
  <c r="K778" i="10"/>
  <c r="P934" i="10"/>
  <c r="I934" i="10"/>
  <c r="I986" i="10"/>
  <c r="P986" i="10"/>
  <c r="K986" i="10"/>
  <c r="K1004" i="10"/>
  <c r="O1004" i="10"/>
  <c r="K1051" i="10"/>
  <c r="P1051" i="10"/>
  <c r="O1051" i="10"/>
  <c r="I1051" i="10"/>
  <c r="P1070" i="10"/>
  <c r="K1070" i="10"/>
  <c r="I1070" i="10"/>
  <c r="P1145" i="10"/>
  <c r="I1145" i="10"/>
  <c r="I405" i="10"/>
  <c r="K434" i="10"/>
  <c r="K449" i="10"/>
  <c r="F452" i="10"/>
  <c r="M452" i="10" s="1"/>
  <c r="I455" i="10"/>
  <c r="O462" i="10"/>
  <c r="I470" i="10"/>
  <c r="K479" i="10"/>
  <c r="M484" i="10"/>
  <c r="K486" i="10"/>
  <c r="O493" i="10"/>
  <c r="F503" i="10"/>
  <c r="I503" i="10" s="1"/>
  <c r="L505" i="10"/>
  <c r="M505" i="10" s="1"/>
  <c r="M524" i="10"/>
  <c r="O534" i="10"/>
  <c r="L535" i="10"/>
  <c r="M535" i="10" s="1"/>
  <c r="O542" i="10"/>
  <c r="K554" i="10"/>
  <c r="M574" i="10"/>
  <c r="I590" i="10"/>
  <c r="M605" i="10"/>
  <c r="I624" i="10"/>
  <c r="P634" i="10"/>
  <c r="I636" i="10"/>
  <c r="O648" i="10"/>
  <c r="P655" i="10"/>
  <c r="L656" i="10"/>
  <c r="M656" i="10" s="1"/>
  <c r="I663" i="10"/>
  <c r="L696" i="10"/>
  <c r="I698" i="10"/>
  <c r="F704" i="10"/>
  <c r="O704" i="10" s="1"/>
  <c r="M711" i="10"/>
  <c r="I714" i="10"/>
  <c r="I793" i="10"/>
  <c r="P793" i="10"/>
  <c r="K793" i="10"/>
  <c r="P823" i="10"/>
  <c r="O823" i="10"/>
  <c r="K823" i="10"/>
  <c r="I823" i="10"/>
  <c r="P889" i="10"/>
  <c r="I889" i="10"/>
  <c r="O917" i="10"/>
  <c r="P917" i="10"/>
  <c r="M917" i="10"/>
  <c r="K917" i="10"/>
  <c r="I917" i="10"/>
  <c r="M405" i="10"/>
  <c r="L416" i="10"/>
  <c r="I421" i="10"/>
  <c r="M434" i="10"/>
  <c r="F438" i="10"/>
  <c r="O438" i="10" s="1"/>
  <c r="I441" i="10"/>
  <c r="M449" i="10"/>
  <c r="M455" i="10"/>
  <c r="P462" i="10"/>
  <c r="L465" i="10"/>
  <c r="M465" i="10" s="1"/>
  <c r="K470" i="10"/>
  <c r="K471" i="10"/>
  <c r="F473" i="10"/>
  <c r="I473" i="10" s="1"/>
  <c r="I476" i="10"/>
  <c r="O478" i="10"/>
  <c r="L479" i="10"/>
  <c r="M479" i="10" s="1"/>
  <c r="I488" i="10"/>
  <c r="P493" i="10"/>
  <c r="M498" i="10"/>
  <c r="M500" i="10"/>
  <c r="M502" i="10"/>
  <c r="O504" i="10"/>
  <c r="O505" i="10"/>
  <c r="F520" i="10"/>
  <c r="P520" i="10" s="1"/>
  <c r="I524" i="10"/>
  <c r="I527" i="10"/>
  <c r="O528" i="10"/>
  <c r="P534" i="10"/>
  <c r="O535" i="10"/>
  <c r="I544" i="10"/>
  <c r="K545" i="10"/>
  <c r="M549" i="10"/>
  <c r="O553" i="10"/>
  <c r="L554" i="10"/>
  <c r="M554" i="10" s="1"/>
  <c r="O574" i="10"/>
  <c r="P588" i="10"/>
  <c r="K590" i="10"/>
  <c r="I605" i="10"/>
  <c r="F611" i="10"/>
  <c r="M611" i="10" s="1"/>
  <c r="F615" i="10"/>
  <c r="I615" i="10" s="1"/>
  <c r="P616" i="10"/>
  <c r="K624" i="10"/>
  <c r="L627" i="10"/>
  <c r="M632" i="10"/>
  <c r="L633" i="10"/>
  <c r="P640" i="10"/>
  <c r="K643" i="10"/>
  <c r="P651" i="10"/>
  <c r="L654" i="10"/>
  <c r="M654" i="10" s="1"/>
  <c r="O656" i="10"/>
  <c r="K658" i="10"/>
  <c r="K663" i="10"/>
  <c r="P681" i="10"/>
  <c r="I683" i="10"/>
  <c r="L688" i="10"/>
  <c r="M688" i="10" s="1"/>
  <c r="O695" i="10"/>
  <c r="K698" i="10"/>
  <c r="K699" i="10"/>
  <c r="I701" i="10"/>
  <c r="P702" i="10"/>
  <c r="L708" i="10"/>
  <c r="F710" i="10"/>
  <c r="K714" i="10"/>
  <c r="L715" i="10"/>
  <c r="M720" i="10"/>
  <c r="M793" i="10"/>
  <c r="K806" i="10"/>
  <c r="M823" i="10"/>
  <c r="K864" i="10"/>
  <c r="O864" i="10"/>
  <c r="I864" i="10"/>
  <c r="L904" i="10"/>
  <c r="M904" i="10" s="1"/>
  <c r="P950" i="10"/>
  <c r="I950" i="10"/>
  <c r="O434" i="10"/>
  <c r="I436" i="10"/>
  <c r="K441" i="10"/>
  <c r="O449" i="10"/>
  <c r="I451" i="10"/>
  <c r="P455" i="10"/>
  <c r="L460" i="10"/>
  <c r="M460" i="10" s="1"/>
  <c r="K476" i="10"/>
  <c r="K488" i="10"/>
  <c r="O500" i="10"/>
  <c r="K508" i="10"/>
  <c r="K516" i="10"/>
  <c r="K524" i="10"/>
  <c r="K527" i="10"/>
  <c r="M536" i="10"/>
  <c r="L541" i="10"/>
  <c r="M541" i="10" s="1"/>
  <c r="K544" i="10"/>
  <c r="P553" i="10"/>
  <c r="O554" i="10"/>
  <c r="I563" i="10"/>
  <c r="K569" i="10"/>
  <c r="P574" i="10"/>
  <c r="M583" i="10"/>
  <c r="F589" i="10"/>
  <c r="P589" i="10" s="1"/>
  <c r="F604" i="10"/>
  <c r="P604" i="10" s="1"/>
  <c r="K605" i="10"/>
  <c r="M612" i="10"/>
  <c r="M636" i="10"/>
  <c r="M639" i="10"/>
  <c r="M663" i="10"/>
  <c r="L678" i="10"/>
  <c r="L680" i="10"/>
  <c r="M680" i="10" s="1"/>
  <c r="K683" i="10"/>
  <c r="L686" i="10"/>
  <c r="O690" i="10"/>
  <c r="M698" i="10"/>
  <c r="M714" i="10"/>
  <c r="L848" i="10"/>
  <c r="L847" i="10"/>
  <c r="P957" i="10"/>
  <c r="I961" i="10"/>
  <c r="O961" i="10"/>
  <c r="F404" i="10"/>
  <c r="M404" i="10" s="1"/>
  <c r="P405" i="10"/>
  <c r="I407" i="10"/>
  <c r="K415" i="10"/>
  <c r="P434" i="10"/>
  <c r="I440" i="10"/>
  <c r="P449" i="10"/>
  <c r="K469" i="10"/>
  <c r="O470" i="10"/>
  <c r="M476" i="10"/>
  <c r="O477" i="10"/>
  <c r="M488" i="10"/>
  <c r="P495" i="10"/>
  <c r="P500" i="10"/>
  <c r="M514" i="10"/>
  <c r="O516" i="10"/>
  <c r="M569" i="10"/>
  <c r="K578" i="10"/>
  <c r="O590" i="10"/>
  <c r="M598" i="10"/>
  <c r="P623" i="10"/>
  <c r="M624" i="10"/>
  <c r="P636" i="10"/>
  <c r="O658" i="10"/>
  <c r="O663" i="10"/>
  <c r="O698" i="10"/>
  <c r="O714" i="10"/>
  <c r="O903" i="10"/>
  <c r="M903" i="10"/>
  <c r="K911" i="10"/>
  <c r="O911" i="10"/>
  <c r="I911" i="10"/>
  <c r="K934" i="10"/>
  <c r="O408" i="10"/>
  <c r="M441" i="10"/>
  <c r="O444" i="10"/>
  <c r="M451" i="10"/>
  <c r="P457" i="10"/>
  <c r="I462" i="10"/>
  <c r="L469" i="10"/>
  <c r="M469" i="10" s="1"/>
  <c r="P470" i="10"/>
  <c r="I472" i="10"/>
  <c r="K487" i="10"/>
  <c r="O488" i="10"/>
  <c r="I493" i="10"/>
  <c r="P501" i="10"/>
  <c r="O514" i="10"/>
  <c r="M522" i="10"/>
  <c r="K523" i="10"/>
  <c r="O524" i="10"/>
  <c r="I526" i="10"/>
  <c r="O527" i="10"/>
  <c r="I534" i="10"/>
  <c r="M540" i="10"/>
  <c r="M542" i="10"/>
  <c r="K557" i="10"/>
  <c r="F562" i="10"/>
  <c r="O562" i="10" s="1"/>
  <c r="O569" i="10"/>
  <c r="O571" i="10"/>
  <c r="K577" i="10"/>
  <c r="M584" i="10"/>
  <c r="P590" i="10"/>
  <c r="O598" i="10"/>
  <c r="O600" i="10"/>
  <c r="O605" i="10"/>
  <c r="F613" i="10"/>
  <c r="I613" i="10" s="1"/>
  <c r="I634" i="10"/>
  <c r="M638" i="10"/>
  <c r="M649" i="10"/>
  <c r="I655" i="10"/>
  <c r="F669" i="10"/>
  <c r="I669" i="10" s="1"/>
  <c r="K672" i="10"/>
  <c r="O683" i="10"/>
  <c r="K691" i="10"/>
  <c r="F696" i="10"/>
  <c r="K696" i="10" s="1"/>
  <c r="M697" i="10"/>
  <c r="I700" i="10"/>
  <c r="P701" i="10"/>
  <c r="L713" i="10"/>
  <c r="M713" i="10" s="1"/>
  <c r="F719" i="10"/>
  <c r="I719" i="10" s="1"/>
  <c r="K739" i="10"/>
  <c r="I739" i="10"/>
  <c r="O739" i="10"/>
  <c r="L763" i="10"/>
  <c r="O800" i="10"/>
  <c r="L800" i="10"/>
  <c r="P918" i="10"/>
  <c r="K918" i="10"/>
  <c r="I918" i="10"/>
  <c r="K943" i="10"/>
  <c r="O943" i="10"/>
  <c r="I943" i="10"/>
  <c r="K950" i="10"/>
  <c r="F400" i="10"/>
  <c r="I400" i="10" s="1"/>
  <c r="F406" i="10"/>
  <c r="P406" i="10" s="1"/>
  <c r="P407" i="10"/>
  <c r="O415" i="10"/>
  <c r="M417" i="10"/>
  <c r="P423" i="10"/>
  <c r="F432" i="10"/>
  <c r="O432" i="10" s="1"/>
  <c r="M466" i="10"/>
  <c r="K472" i="10"/>
  <c r="F481" i="10"/>
  <c r="K481" i="10" s="1"/>
  <c r="O502" i="10"/>
  <c r="I504" i="10"/>
  <c r="I522" i="10"/>
  <c r="P524" i="10"/>
  <c r="K526" i="10"/>
  <c r="F533" i="10"/>
  <c r="P533" i="10" s="1"/>
  <c r="F537" i="10"/>
  <c r="I537" i="10" s="1"/>
  <c r="O540" i="10"/>
  <c r="I542" i="10"/>
  <c r="O555" i="10"/>
  <c r="M557" i="10"/>
  <c r="M559" i="10"/>
  <c r="M561" i="10"/>
  <c r="O563" i="10"/>
  <c r="M570" i="10"/>
  <c r="L589" i="10"/>
  <c r="M599" i="10"/>
  <c r="L604" i="10"/>
  <c r="P605" i="10"/>
  <c r="M607" i="10"/>
  <c r="M614" i="10"/>
  <c r="M619" i="10"/>
  <c r="F627" i="10"/>
  <c r="O627" i="10" s="1"/>
  <c r="F629" i="10"/>
  <c r="K629" i="10" s="1"/>
  <c r="F633" i="10"/>
  <c r="O633" i="10" s="1"/>
  <c r="F637" i="10"/>
  <c r="I637" i="10" s="1"/>
  <c r="F646" i="10"/>
  <c r="P646" i="10" s="1"/>
  <c r="I656" i="10"/>
  <c r="M666" i="10"/>
  <c r="L672" i="10"/>
  <c r="M672" i="10" s="1"/>
  <c r="F676" i="10"/>
  <c r="O676" i="10" s="1"/>
  <c r="M679" i="10"/>
  <c r="O689" i="10"/>
  <c r="O709" i="10"/>
  <c r="L725" i="10"/>
  <c r="L820" i="10"/>
  <c r="M820" i="10" s="1"/>
  <c r="K820" i="10"/>
  <c r="L841" i="10"/>
  <c r="M841" i="10" s="1"/>
  <c r="P872" i="10"/>
  <c r="O872" i="10"/>
  <c r="K872" i="10"/>
  <c r="I872" i="10"/>
  <c r="P960" i="10"/>
  <c r="I960" i="10"/>
  <c r="M729" i="10"/>
  <c r="F743" i="10"/>
  <c r="I743" i="10" s="1"/>
  <c r="F756" i="10"/>
  <c r="O756" i="10" s="1"/>
  <c r="K758" i="10"/>
  <c r="O764" i="10"/>
  <c r="O768" i="10"/>
  <c r="K772" i="10"/>
  <c r="O773" i="10"/>
  <c r="L777" i="10"/>
  <c r="M777" i="10" s="1"/>
  <c r="O785" i="10"/>
  <c r="M791" i="10"/>
  <c r="F803" i="10"/>
  <c r="K803" i="10" s="1"/>
  <c r="F810" i="10"/>
  <c r="M810" i="10" s="1"/>
  <c r="O815" i="10"/>
  <c r="M817" i="10"/>
  <c r="P821" i="10"/>
  <c r="F827" i="10"/>
  <c r="O827" i="10" s="1"/>
  <c r="O836" i="10"/>
  <c r="O856" i="10"/>
  <c r="F859" i="10"/>
  <c r="P859" i="10" s="1"/>
  <c r="F863" i="10"/>
  <c r="O863" i="10" s="1"/>
  <c r="O865" i="10"/>
  <c r="F867" i="10"/>
  <c r="M867" i="10" s="1"/>
  <c r="P870" i="10"/>
  <c r="P874" i="10"/>
  <c r="L895" i="10"/>
  <c r="M895" i="10" s="1"/>
  <c r="P909" i="10"/>
  <c r="F914" i="10"/>
  <c r="M914" i="10" s="1"/>
  <c r="P933" i="10"/>
  <c r="O934" i="10"/>
  <c r="K936" i="10"/>
  <c r="O941" i="10"/>
  <c r="L954" i="10"/>
  <c r="M961" i="10"/>
  <c r="M986" i="10"/>
  <c r="P997" i="10"/>
  <c r="O997" i="10"/>
  <c r="K997" i="10"/>
  <c r="I997" i="10"/>
  <c r="L1030" i="10"/>
  <c r="P1077" i="10"/>
  <c r="O1077" i="10"/>
  <c r="K1077" i="10"/>
  <c r="P1134" i="10"/>
  <c r="O1134" i="10"/>
  <c r="M1134" i="10"/>
  <c r="K1134" i="10"/>
  <c r="I1134" i="10"/>
  <c r="O1139" i="10"/>
  <c r="P1139" i="10"/>
  <c r="L1261" i="10"/>
  <c r="O1282" i="10"/>
  <c r="P1282" i="10"/>
  <c r="K814" i="10"/>
  <c r="M864" i="10"/>
  <c r="M911" i="10"/>
  <c r="O932" i="10"/>
  <c r="M943" i="10"/>
  <c r="P966" i="10"/>
  <c r="O966" i="10"/>
  <c r="M966" i="10"/>
  <c r="I966" i="10"/>
  <c r="P982" i="10"/>
  <c r="O982" i="10"/>
  <c r="K982" i="10"/>
  <c r="I982" i="10"/>
  <c r="K1035" i="10"/>
  <c r="P1035" i="10"/>
  <c r="O1035" i="10"/>
  <c r="I1035" i="10"/>
  <c r="M1075" i="10"/>
  <c r="O1075" i="10"/>
  <c r="F1204" i="10"/>
  <c r="K1204" i="10" s="1"/>
  <c r="M727" i="10"/>
  <c r="O729" i="10"/>
  <c r="O735" i="10"/>
  <c r="K737" i="10"/>
  <c r="M740" i="10"/>
  <c r="K746" i="10"/>
  <c r="O757" i="10"/>
  <c r="K766" i="10"/>
  <c r="K770" i="10"/>
  <c r="K786" i="10"/>
  <c r="P797" i="10"/>
  <c r="P800" i="10"/>
  <c r="M801" i="10"/>
  <c r="P805" i="10"/>
  <c r="I807" i="10"/>
  <c r="P811" i="10"/>
  <c r="I813" i="10"/>
  <c r="O814" i="10"/>
  <c r="M819" i="10"/>
  <c r="P835" i="10"/>
  <c r="F848" i="10"/>
  <c r="O848" i="10" s="1"/>
  <c r="I849" i="10"/>
  <c r="K858" i="10"/>
  <c r="I866" i="10"/>
  <c r="M872" i="10"/>
  <c r="F875" i="10"/>
  <c r="I875" i="10" s="1"/>
  <c r="F878" i="10"/>
  <c r="I878" i="10" s="1"/>
  <c r="O884" i="10"/>
  <c r="K888" i="10"/>
  <c r="M892" i="10"/>
  <c r="P893" i="10"/>
  <c r="I896" i="10"/>
  <c r="I901" i="10"/>
  <c r="I913" i="10"/>
  <c r="F922" i="10"/>
  <c r="I922" i="10" s="1"/>
  <c r="K925" i="10"/>
  <c r="L926" i="10"/>
  <c r="M926" i="10" s="1"/>
  <c r="M931" i="10"/>
  <c r="F942" i="10"/>
  <c r="O942" i="10" s="1"/>
  <c r="K945" i="10"/>
  <c r="L946" i="10"/>
  <c r="M946" i="10" s="1"/>
  <c r="I958" i="10"/>
  <c r="K959" i="10"/>
  <c r="K966" i="10"/>
  <c r="M982" i="10"/>
  <c r="P1019" i="10"/>
  <c r="O1019" i="10"/>
  <c r="K1019" i="10"/>
  <c r="I1019" i="10"/>
  <c r="F736" i="10"/>
  <c r="P736" i="10" s="1"/>
  <c r="P757" i="10"/>
  <c r="M766" i="10"/>
  <c r="M770" i="10"/>
  <c r="M786" i="10"/>
  <c r="I795" i="10"/>
  <c r="P801" i="10"/>
  <c r="K807" i="10"/>
  <c r="F812" i="10"/>
  <c r="O812" i="10" s="1"/>
  <c r="M813" i="10"/>
  <c r="P819" i="10"/>
  <c r="O834" i="10"/>
  <c r="M849" i="10"/>
  <c r="K866" i="10"/>
  <c r="F886" i="10"/>
  <c r="O886" i="10" s="1"/>
  <c r="K889" i="10"/>
  <c r="K896" i="10"/>
  <c r="K901" i="10"/>
  <c r="K913" i="10"/>
  <c r="F924" i="10"/>
  <c r="O950" i="10"/>
  <c r="K958" i="10"/>
  <c r="I971" i="10"/>
  <c r="P971" i="10"/>
  <c r="K971" i="10"/>
  <c r="F994" i="10"/>
  <c r="I994" i="10" s="1"/>
  <c r="O1025" i="10"/>
  <c r="L1025" i="10"/>
  <c r="P1036" i="10"/>
  <c r="K1036" i="10"/>
  <c r="P1061" i="10"/>
  <c r="O1061" i="10"/>
  <c r="K1061" i="10"/>
  <c r="K1144" i="10"/>
  <c r="P1144" i="10"/>
  <c r="O1144" i="10"/>
  <c r="I1144" i="10"/>
  <c r="K1286" i="10"/>
  <c r="I1286" i="10"/>
  <c r="P786" i="10"/>
  <c r="O813" i="10"/>
  <c r="K818" i="10"/>
  <c r="K841" i="10"/>
  <c r="O849" i="10"/>
  <c r="K882" i="10"/>
  <c r="M888" i="10"/>
  <c r="M889" i="10"/>
  <c r="M910" i="10"/>
  <c r="M913" i="10"/>
  <c r="O918" i="10"/>
  <c r="K920" i="10"/>
  <c r="M925" i="10"/>
  <c r="O948" i="10"/>
  <c r="O730" i="10"/>
  <c r="M762" i="10"/>
  <c r="I764" i="10"/>
  <c r="I768" i="10"/>
  <c r="O795" i="10"/>
  <c r="I797" i="10"/>
  <c r="K800" i="10"/>
  <c r="K822" i="10"/>
  <c r="F826" i="10"/>
  <c r="I826" i="10" s="1"/>
  <c r="O829" i="10"/>
  <c r="O831" i="10"/>
  <c r="O833" i="10"/>
  <c r="I835" i="10"/>
  <c r="M842" i="10"/>
  <c r="P849" i="10"/>
  <c r="I856" i="10"/>
  <c r="O858" i="10"/>
  <c r="K862" i="10"/>
  <c r="M868" i="10"/>
  <c r="O875" i="10"/>
  <c r="I881" i="10"/>
  <c r="O882" i="10"/>
  <c r="I885" i="10"/>
  <c r="F887" i="10"/>
  <c r="I887" i="10" s="1"/>
  <c r="O888" i="10"/>
  <c r="L902" i="10"/>
  <c r="M902" i="10" s="1"/>
  <c r="O913" i="10"/>
  <c r="O916" i="10"/>
  <c r="O925" i="10"/>
  <c r="I927" i="10"/>
  <c r="K933" i="10"/>
  <c r="K941" i="10"/>
  <c r="L942" i="10"/>
  <c r="M942" i="10" s="1"/>
  <c r="M947" i="10"/>
  <c r="F954" i="10"/>
  <c r="I954" i="10" s="1"/>
  <c r="O959" i="10"/>
  <c r="P1086" i="10"/>
  <c r="K1086" i="10"/>
  <c r="I1086" i="10"/>
  <c r="P1108" i="10"/>
  <c r="I1108" i="10"/>
  <c r="F1178" i="10"/>
  <c r="I1178" i="10" s="1"/>
  <c r="M731" i="10"/>
  <c r="L736" i="10"/>
  <c r="M736" i="10" s="1"/>
  <c r="F763" i="10"/>
  <c r="I763" i="10" s="1"/>
  <c r="F779" i="10"/>
  <c r="P783" i="10"/>
  <c r="M788" i="10"/>
  <c r="K798" i="10"/>
  <c r="M821" i="10"/>
  <c r="F855" i="10"/>
  <c r="K855" i="10" s="1"/>
  <c r="F861" i="10"/>
  <c r="K861" i="10" s="1"/>
  <c r="M862" i="10"/>
  <c r="O866" i="10"/>
  <c r="F869" i="10"/>
  <c r="P869" i="10" s="1"/>
  <c r="K870" i="10"/>
  <c r="M881" i="10"/>
  <c r="K885" i="10"/>
  <c r="P888" i="10"/>
  <c r="O891" i="10"/>
  <c r="K893" i="10"/>
  <c r="M898" i="10"/>
  <c r="P901" i="10"/>
  <c r="O902" i="10"/>
  <c r="F908" i="10"/>
  <c r="K908" i="10" s="1"/>
  <c r="K912" i="10"/>
  <c r="I915" i="10"/>
  <c r="P925" i="10"/>
  <c r="M927" i="10"/>
  <c r="F938" i="10"/>
  <c r="I938" i="10" s="1"/>
  <c r="F940" i="10"/>
  <c r="K940" i="10" s="1"/>
  <c r="P947" i="10"/>
  <c r="K957" i="10"/>
  <c r="L960" i="10"/>
  <c r="M960" i="10" s="1"/>
  <c r="K983" i="10"/>
  <c r="F1102" i="10"/>
  <c r="O1102" i="10" s="1"/>
  <c r="P978" i="10"/>
  <c r="P989" i="10"/>
  <c r="P1002" i="10"/>
  <c r="M1004" i="10"/>
  <c r="O1009" i="10"/>
  <c r="K1011" i="10"/>
  <c r="O1017" i="10"/>
  <c r="K1020" i="10"/>
  <c r="P1033" i="10"/>
  <c r="P1037" i="10"/>
  <c r="F1040" i="10"/>
  <c r="P1040" i="10" s="1"/>
  <c r="O1044" i="10"/>
  <c r="O1049" i="10"/>
  <c r="F1054" i="10"/>
  <c r="O1054" i="10" s="1"/>
  <c r="F1066" i="10"/>
  <c r="K1066" i="10" s="1"/>
  <c r="O1067" i="10"/>
  <c r="O1083" i="10"/>
  <c r="M1091" i="10"/>
  <c r="L1094" i="10"/>
  <c r="L1096" i="10"/>
  <c r="M1096" i="10" s="1"/>
  <c r="M1099" i="10"/>
  <c r="F1106" i="10"/>
  <c r="I1106" i="10" s="1"/>
  <c r="O1113" i="10"/>
  <c r="M1124" i="10"/>
  <c r="F1131" i="10"/>
  <c r="O1131" i="10" s="1"/>
  <c r="M1132" i="10"/>
  <c r="M1139" i="10"/>
  <c r="P1142" i="10"/>
  <c r="K1242" i="10"/>
  <c r="K1246" i="10"/>
  <c r="K1250" i="10"/>
  <c r="O1259" i="10"/>
  <c r="O1263" i="10"/>
  <c r="O1265" i="10"/>
  <c r="O1267" i="10"/>
  <c r="O1269" i="10"/>
  <c r="L1271" i="10"/>
  <c r="F1275" i="10"/>
  <c r="P1275" i="10" s="1"/>
  <c r="P1279" i="10"/>
  <c r="K977" i="10"/>
  <c r="M1035" i="10"/>
  <c r="M1051" i="10"/>
  <c r="F1082" i="10"/>
  <c r="K1082" i="10" s="1"/>
  <c r="P1083" i="10"/>
  <c r="I1085" i="10"/>
  <c r="M1107" i="10"/>
  <c r="M1154" i="10"/>
  <c r="O1160" i="10"/>
  <c r="M1173" i="10"/>
  <c r="M1175" i="10"/>
  <c r="O1183" i="10"/>
  <c r="P1185" i="10"/>
  <c r="K1187" i="10"/>
  <c r="P1189" i="10"/>
  <c r="K1191" i="10"/>
  <c r="P1193" i="10"/>
  <c r="K1195" i="10"/>
  <c r="P1197" i="10"/>
  <c r="M1206" i="10"/>
  <c r="I1211" i="10"/>
  <c r="I1213" i="10"/>
  <c r="I1215" i="10"/>
  <c r="K1216" i="10"/>
  <c r="I1221" i="10"/>
  <c r="I1223" i="10"/>
  <c r="I1225" i="10"/>
  <c r="I1227" i="10"/>
  <c r="I1229" i="10"/>
  <c r="I1231" i="10"/>
  <c r="I1233" i="10"/>
  <c r="I1235" i="10"/>
  <c r="I1237" i="10"/>
  <c r="I1239" i="10"/>
  <c r="O1243" i="10"/>
  <c r="I1245" i="10"/>
  <c r="O1247" i="10"/>
  <c r="I1249" i="10"/>
  <c r="O1251" i="10"/>
  <c r="I1253" i="10"/>
  <c r="P1263" i="10"/>
  <c r="P1265" i="10"/>
  <c r="P1267" i="10"/>
  <c r="P1269" i="10"/>
  <c r="F965" i="10"/>
  <c r="O965" i="10" s="1"/>
  <c r="L977" i="10"/>
  <c r="M977" i="10" s="1"/>
  <c r="M992" i="10"/>
  <c r="P1022" i="10"/>
  <c r="O1028" i="10"/>
  <c r="L1032" i="10"/>
  <c r="F1034" i="10"/>
  <c r="I1034" i="10" s="1"/>
  <c r="F1038" i="10"/>
  <c r="K1045" i="10"/>
  <c r="F1058" i="10"/>
  <c r="I1058" i="10" s="1"/>
  <c r="F1060" i="10"/>
  <c r="O1060" i="10" s="1"/>
  <c r="M1063" i="10"/>
  <c r="I1065" i="10"/>
  <c r="F1076" i="10"/>
  <c r="K1076" i="10" s="1"/>
  <c r="M1079" i="10"/>
  <c r="O1091" i="10"/>
  <c r="I1101" i="10"/>
  <c r="O1107" i="10"/>
  <c r="O1117" i="10"/>
  <c r="M1119" i="10"/>
  <c r="M1121" i="10"/>
  <c r="K1126" i="10"/>
  <c r="F1133" i="10"/>
  <c r="O1133" i="10" s="1"/>
  <c r="K1149" i="10"/>
  <c r="O1152" i="10"/>
  <c r="O1154" i="10"/>
  <c r="P1159" i="10"/>
  <c r="I1168" i="10"/>
  <c r="O1169" i="10"/>
  <c r="O1173" i="10"/>
  <c r="P1175" i="10"/>
  <c r="O1188" i="10"/>
  <c r="O1192" i="10"/>
  <c r="O1196" i="10"/>
  <c r="M1201" i="10"/>
  <c r="O1206" i="10"/>
  <c r="M1211" i="10"/>
  <c r="M1213" i="10"/>
  <c r="O1216" i="10"/>
  <c r="F1220" i="10"/>
  <c r="M1220" i="10" s="1"/>
  <c r="M1242" i="10"/>
  <c r="M1246" i="10"/>
  <c r="M1250" i="10"/>
  <c r="M1272" i="10"/>
  <c r="M1286" i="10"/>
  <c r="I989" i="10"/>
  <c r="O992" i="10"/>
  <c r="M1005" i="10"/>
  <c r="M1013" i="10"/>
  <c r="K1015" i="10"/>
  <c r="P1021" i="10"/>
  <c r="P1029" i="10"/>
  <c r="K1031" i="10"/>
  <c r="F1042" i="10"/>
  <c r="F1050" i="10"/>
  <c r="O1050" i="10" s="1"/>
  <c r="I1053" i="10"/>
  <c r="O1063" i="10"/>
  <c r="K1065" i="10"/>
  <c r="M1069" i="10"/>
  <c r="O1079" i="10"/>
  <c r="M1085" i="10"/>
  <c r="F1092" i="10"/>
  <c r="I1097" i="10"/>
  <c r="P1107" i="10"/>
  <c r="M1114" i="10"/>
  <c r="P1117" i="10"/>
  <c r="O1119" i="10"/>
  <c r="P1121" i="10"/>
  <c r="O1145" i="10"/>
  <c r="M1149" i="10"/>
  <c r="M1187" i="10"/>
  <c r="M1191" i="10"/>
  <c r="M1195" i="10"/>
  <c r="I1199" i="10"/>
  <c r="I1244" i="10"/>
  <c r="I1248" i="10"/>
  <c r="O1250" i="10"/>
  <c r="I1252" i="10"/>
  <c r="M1262" i="10"/>
  <c r="M1264" i="10"/>
  <c r="M1266" i="10"/>
  <c r="P1280" i="10"/>
  <c r="O1005" i="10"/>
  <c r="K1010" i="10"/>
  <c r="M1045" i="10"/>
  <c r="M1065" i="10"/>
  <c r="O1070" i="10"/>
  <c r="O1086" i="10"/>
  <c r="O1088" i="10"/>
  <c r="M1101" i="10"/>
  <c r="M1109" i="10"/>
  <c r="P1114" i="10"/>
  <c r="M1136" i="10"/>
  <c r="F1153" i="10"/>
  <c r="M1153" i="10" s="1"/>
  <c r="K1165" i="10"/>
  <c r="I1170" i="10"/>
  <c r="L1171" i="10"/>
  <c r="F1174" i="10"/>
  <c r="I1174" i="10" s="1"/>
  <c r="O1187" i="10"/>
  <c r="O1191" i="10"/>
  <c r="O1195" i="10"/>
  <c r="F1210" i="10"/>
  <c r="O1210" i="10" s="1"/>
  <c r="O1215" i="10"/>
  <c r="K1252" i="10"/>
  <c r="M1255" i="10"/>
  <c r="O1262" i="10"/>
  <c r="O1264" i="10"/>
  <c r="O1266" i="10"/>
  <c r="O1268" i="10"/>
  <c r="P1283" i="10"/>
  <c r="I1285" i="10"/>
  <c r="I1287" i="10"/>
  <c r="F962" i="10"/>
  <c r="P962" i="10" s="1"/>
  <c r="K978" i="10"/>
  <c r="K981" i="10"/>
  <c r="L983" i="10"/>
  <c r="M983" i="10" s="1"/>
  <c r="L990" i="10"/>
  <c r="K1002" i="10"/>
  <c r="I1022" i="10"/>
  <c r="K1025" i="10"/>
  <c r="O1031" i="10"/>
  <c r="I1037" i="10"/>
  <c r="O1045" i="10"/>
  <c r="M1047" i="10"/>
  <c r="I1049" i="10"/>
  <c r="O1065" i="10"/>
  <c r="M1090" i="10"/>
  <c r="P1101" i="10"/>
  <c r="O1126" i="10"/>
  <c r="O1136" i="10"/>
  <c r="M1138" i="10"/>
  <c r="I1142" i="10"/>
  <c r="K1148" i="10"/>
  <c r="I1167" i="10"/>
  <c r="O1168" i="10"/>
  <c r="K1170" i="10"/>
  <c r="F1179" i="10"/>
  <c r="O1179" i="10" s="1"/>
  <c r="K1185" i="10"/>
  <c r="P1187" i="10"/>
  <c r="K1189" i="10"/>
  <c r="P1191" i="10"/>
  <c r="K1193" i="10"/>
  <c r="P1195" i="10"/>
  <c r="K1197" i="10"/>
  <c r="M1207" i="10"/>
  <c r="I1212" i="10"/>
  <c r="I1214" i="10"/>
  <c r="I1222" i="10"/>
  <c r="I1224" i="10"/>
  <c r="I1226" i="10"/>
  <c r="I1228" i="10"/>
  <c r="I1230" i="10"/>
  <c r="I1232" i="10"/>
  <c r="I1234" i="10"/>
  <c r="I1236" i="10"/>
  <c r="I1238" i="10"/>
  <c r="I1240" i="10"/>
  <c r="I1243" i="10"/>
  <c r="I1247" i="10"/>
  <c r="O1249" i="10"/>
  <c r="I1251" i="10"/>
  <c r="O1253" i="10"/>
  <c r="P1262" i="10"/>
  <c r="P1264" i="10"/>
  <c r="P1266" i="10"/>
  <c r="P1268" i="10"/>
  <c r="P1278" i="10"/>
  <c r="F1284" i="10"/>
  <c r="O1284" i="10" s="1"/>
  <c r="L964" i="10"/>
  <c r="F988" i="10"/>
  <c r="M988" i="10" s="1"/>
  <c r="P1015" i="10"/>
  <c r="F1032" i="10"/>
  <c r="M1033" i="10"/>
  <c r="F1046" i="10"/>
  <c r="L1050" i="10"/>
  <c r="P1053" i="10"/>
  <c r="K1057" i="10"/>
  <c r="I1067" i="10"/>
  <c r="K1073" i="10"/>
  <c r="I1083" i="10"/>
  <c r="K1089" i="10"/>
  <c r="F1110" i="10"/>
  <c r="O1110" i="10" s="1"/>
  <c r="F1112" i="10"/>
  <c r="M1112" i="10" s="1"/>
  <c r="P1122" i="10"/>
  <c r="F1135" i="10"/>
  <c r="M1135" i="10" s="1"/>
  <c r="F1137" i="10"/>
  <c r="P1137" i="10" s="1"/>
  <c r="P1138" i="10"/>
  <c r="F1147" i="10"/>
  <c r="K1147" i="10" s="1"/>
  <c r="K1150" i="10"/>
  <c r="I1159" i="10"/>
  <c r="O1165" i="10"/>
  <c r="K1167" i="10"/>
  <c r="M1170" i="10"/>
  <c r="O1180" i="10"/>
  <c r="O1186" i="10"/>
  <c r="O1190" i="10"/>
  <c r="O1194" i="10"/>
  <c r="O1198" i="10"/>
  <c r="O1207" i="10"/>
  <c r="I1209" i="10"/>
  <c r="M1212" i="10"/>
  <c r="M1214" i="10"/>
  <c r="K1251" i="10"/>
  <c r="M1252" i="10"/>
  <c r="K1259" i="10"/>
  <c r="P30" i="10"/>
  <c r="L46" i="10"/>
  <c r="P79" i="10"/>
  <c r="O214" i="10"/>
  <c r="M103" i="10"/>
  <c r="L11" i="10"/>
  <c r="M102" i="10"/>
  <c r="O102" i="10"/>
  <c r="P214" i="10"/>
  <c r="I214" i="10"/>
  <c r="K84" i="10"/>
  <c r="P84" i="10"/>
  <c r="I84" i="10"/>
  <c r="I103" i="10"/>
  <c r="P103" i="10"/>
  <c r="O103" i="10"/>
  <c r="P102" i="10"/>
  <c r="I102" i="10"/>
  <c r="K102" i="10"/>
  <c r="F71" i="10"/>
  <c r="K71" i="10" s="1"/>
  <c r="I246" i="10"/>
  <c r="P246" i="10"/>
  <c r="P1200" i="10"/>
  <c r="K1200" i="10"/>
  <c r="O1200" i="10"/>
  <c r="I1200" i="10"/>
  <c r="L1210" i="10"/>
  <c r="P31" i="10"/>
  <c r="P32" i="10"/>
  <c r="P33" i="10"/>
  <c r="P34" i="10"/>
  <c r="P35" i="10"/>
  <c r="P36" i="10"/>
  <c r="F40" i="10"/>
  <c r="K40" i="10" s="1"/>
  <c r="L47" i="10"/>
  <c r="O53" i="10"/>
  <c r="O54" i="10"/>
  <c r="O55" i="10"/>
  <c r="O56" i="10"/>
  <c r="O57" i="10"/>
  <c r="O58" i="10"/>
  <c r="O59" i="10"/>
  <c r="O60" i="10"/>
  <c r="O61" i="10"/>
  <c r="O62" i="10"/>
  <c r="O63" i="10"/>
  <c r="P72" i="10"/>
  <c r="P73" i="10"/>
  <c r="P74" i="10"/>
  <c r="P75" i="10"/>
  <c r="L90" i="10"/>
  <c r="M90" i="10" s="1"/>
  <c r="O97" i="10"/>
  <c r="O98" i="10"/>
  <c r="O99" i="10"/>
  <c r="O100" i="10"/>
  <c r="O101" i="10"/>
  <c r="F125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I198" i="10"/>
  <c r="K205" i="10"/>
  <c r="L214" i="10"/>
  <c r="M214" i="10" s="1"/>
  <c r="O236" i="10"/>
  <c r="K238" i="10"/>
  <c r="I238" i="10"/>
  <c r="P238" i="10"/>
  <c r="K240" i="10"/>
  <c r="I240" i="10"/>
  <c r="P240" i="10"/>
  <c r="O244" i="10"/>
  <c r="P282" i="10"/>
  <c r="O282" i="10"/>
  <c r="M282" i="10"/>
  <c r="K282" i="10"/>
  <c r="I282" i="10"/>
  <c r="I368" i="10"/>
  <c r="P368" i="10"/>
  <c r="O368" i="10"/>
  <c r="F11" i="10"/>
  <c r="K11" i="10" s="1"/>
  <c r="P53" i="10"/>
  <c r="P54" i="10"/>
  <c r="P55" i="10"/>
  <c r="P56" i="10"/>
  <c r="P57" i="10"/>
  <c r="P58" i="10"/>
  <c r="P59" i="10"/>
  <c r="P60" i="10"/>
  <c r="P61" i="10"/>
  <c r="P62" i="10"/>
  <c r="P63" i="10"/>
  <c r="F65" i="10"/>
  <c r="L76" i="10"/>
  <c r="P97" i="10"/>
  <c r="P98" i="10"/>
  <c r="P99" i="10"/>
  <c r="P100" i="10"/>
  <c r="P101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F186" i="10"/>
  <c r="M186" i="10" s="1"/>
  <c r="M187" i="10"/>
  <c r="L191" i="10"/>
  <c r="M192" i="10"/>
  <c r="I197" i="10"/>
  <c r="M200" i="10"/>
  <c r="I205" i="10"/>
  <c r="P210" i="10"/>
  <c r="O210" i="10"/>
  <c r="I211" i="10"/>
  <c r="F217" i="10"/>
  <c r="M217" i="10" s="1"/>
  <c r="F242" i="10"/>
  <c r="P244" i="10"/>
  <c r="P245" i="10"/>
  <c r="O245" i="10"/>
  <c r="M245" i="10"/>
  <c r="K254" i="10"/>
  <c r="I254" i="10"/>
  <c r="P254" i="10"/>
  <c r="K256" i="10"/>
  <c r="I256" i="10"/>
  <c r="P256" i="10"/>
  <c r="K258" i="10"/>
  <c r="I258" i="10"/>
  <c r="P258" i="10"/>
  <c r="F252" i="10"/>
  <c r="K252" i="10" s="1"/>
  <c r="F260" i="10"/>
  <c r="K260" i="10" s="1"/>
  <c r="O284" i="10"/>
  <c r="L311" i="10"/>
  <c r="M311" i="10" s="1"/>
  <c r="O311" i="10"/>
  <c r="F315" i="10"/>
  <c r="F316" i="10"/>
  <c r="K316" i="10" s="1"/>
  <c r="L335" i="10"/>
  <c r="L344" i="10"/>
  <c r="L354" i="10"/>
  <c r="L615" i="10"/>
  <c r="I53" i="10"/>
  <c r="I147" i="10"/>
  <c r="K208" i="10"/>
  <c r="K223" i="10"/>
  <c r="I232" i="10"/>
  <c r="K246" i="10"/>
  <c r="L252" i="10"/>
  <c r="K272" i="10"/>
  <c r="I272" i="10"/>
  <c r="P279" i="10"/>
  <c r="O279" i="10"/>
  <c r="M279" i="10"/>
  <c r="K279" i="10"/>
  <c r="I279" i="10"/>
  <c r="P283" i="10"/>
  <c r="O283" i="10"/>
  <c r="M283" i="10"/>
  <c r="K283" i="10"/>
  <c r="I283" i="10"/>
  <c r="P317" i="10"/>
  <c r="I317" i="10"/>
  <c r="P329" i="10"/>
  <c r="K329" i="10"/>
  <c r="I329" i="10"/>
  <c r="L386" i="10"/>
  <c r="K214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I31" i="10"/>
  <c r="I32" i="10"/>
  <c r="I33" i="10"/>
  <c r="I34" i="10"/>
  <c r="I35" i="10"/>
  <c r="I36" i="10"/>
  <c r="O48" i="10"/>
  <c r="O49" i="10"/>
  <c r="O50" i="10"/>
  <c r="O51" i="10"/>
  <c r="O52" i="10"/>
  <c r="P66" i="10"/>
  <c r="P67" i="10"/>
  <c r="P68" i="10"/>
  <c r="P69" i="10"/>
  <c r="P70" i="10"/>
  <c r="I72" i="10"/>
  <c r="I73" i="10"/>
  <c r="I74" i="10"/>
  <c r="I75" i="10"/>
  <c r="F76" i="10"/>
  <c r="K76" i="10" s="1"/>
  <c r="L84" i="10"/>
  <c r="M84" i="10" s="1"/>
  <c r="K85" i="10"/>
  <c r="K86" i="10"/>
  <c r="K87" i="10"/>
  <c r="K88" i="10"/>
  <c r="K89" i="10"/>
  <c r="O91" i="10"/>
  <c r="O92" i="10"/>
  <c r="O93" i="10"/>
  <c r="O94" i="10"/>
  <c r="O95" i="10"/>
  <c r="P104" i="10"/>
  <c r="P105" i="10"/>
  <c r="P106" i="10"/>
  <c r="P107" i="10"/>
  <c r="P108" i="10"/>
  <c r="F110" i="10"/>
  <c r="K110" i="10" s="1"/>
  <c r="L129" i="10"/>
  <c r="K130" i="10"/>
  <c r="K131" i="10"/>
  <c r="K132" i="10"/>
  <c r="K133" i="10"/>
  <c r="K134" i="10"/>
  <c r="K135" i="10"/>
  <c r="K136" i="10"/>
  <c r="O138" i="10"/>
  <c r="O139" i="10"/>
  <c r="O140" i="10"/>
  <c r="O141" i="10"/>
  <c r="O142" i="10"/>
  <c r="O143" i="10"/>
  <c r="O144" i="10"/>
  <c r="O145" i="10"/>
  <c r="O146" i="10"/>
  <c r="P187" i="10"/>
  <c r="I195" i="10"/>
  <c r="K196" i="10"/>
  <c r="M198" i="10"/>
  <c r="I203" i="10"/>
  <c r="K204" i="10"/>
  <c r="M205" i="10"/>
  <c r="I208" i="10"/>
  <c r="I210" i="10"/>
  <c r="P213" i="10"/>
  <c r="O213" i="10"/>
  <c r="O238" i="10"/>
  <c r="O240" i="10"/>
  <c r="K245" i="10"/>
  <c r="L246" i="10"/>
  <c r="M246" i="10" s="1"/>
  <c r="M254" i="10"/>
  <c r="M256" i="10"/>
  <c r="M258" i="10"/>
  <c r="L293" i="10"/>
  <c r="P211" i="10"/>
  <c r="O211" i="10"/>
  <c r="L30" i="10"/>
  <c r="M30" i="10" s="1"/>
  <c r="I54" i="10"/>
  <c r="I55" i="10"/>
  <c r="I56" i="10"/>
  <c r="I57" i="10"/>
  <c r="I58" i="10"/>
  <c r="I59" i="10"/>
  <c r="I60" i="10"/>
  <c r="I61" i="10"/>
  <c r="I62" i="10"/>
  <c r="I63" i="10"/>
  <c r="P90" i="10"/>
  <c r="I97" i="10"/>
  <c r="I98" i="10"/>
  <c r="I99" i="10"/>
  <c r="I100" i="10"/>
  <c r="I101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K195" i="10"/>
  <c r="M197" i="10"/>
  <c r="O198" i="10"/>
  <c r="K203" i="10"/>
  <c r="O205" i="10"/>
  <c r="K207" i="10"/>
  <c r="M211" i="10"/>
  <c r="I215" i="10"/>
  <c r="P215" i="10"/>
  <c r="I236" i="10"/>
  <c r="P236" i="10"/>
  <c r="K239" i="10"/>
  <c r="I239" i="10"/>
  <c r="P239" i="10"/>
  <c r="K241" i="10"/>
  <c r="I241" i="10"/>
  <c r="P241" i="10"/>
  <c r="P280" i="10"/>
  <c r="O280" i="10"/>
  <c r="M280" i="10"/>
  <c r="K280" i="10"/>
  <c r="I280" i="10"/>
  <c r="I284" i="10"/>
  <c r="P284" i="10"/>
  <c r="L346" i="10"/>
  <c r="M346" i="10" s="1"/>
  <c r="O346" i="10"/>
  <c r="L463" i="10"/>
  <c r="M463" i="10" s="1"/>
  <c r="O463" i="10"/>
  <c r="I193" i="10"/>
  <c r="O197" i="10"/>
  <c r="P198" i="10"/>
  <c r="I201" i="10"/>
  <c r="P205" i="10"/>
  <c r="I207" i="10"/>
  <c r="M208" i="10"/>
  <c r="P212" i="10"/>
  <c r="O212" i="10"/>
  <c r="K215" i="10"/>
  <c r="O223" i="10"/>
  <c r="K236" i="10"/>
  <c r="L237" i="10"/>
  <c r="K243" i="10"/>
  <c r="I243" i="10"/>
  <c r="O243" i="10"/>
  <c r="K253" i="10"/>
  <c r="I253" i="10"/>
  <c r="P253" i="10"/>
  <c r="K255" i="10"/>
  <c r="I255" i="10"/>
  <c r="P255" i="10"/>
  <c r="K257" i="10"/>
  <c r="I257" i="10"/>
  <c r="P257" i="10"/>
  <c r="K259" i="10"/>
  <c r="I259" i="10"/>
  <c r="P259" i="10"/>
  <c r="L260" i="10"/>
  <c r="L272" i="10"/>
  <c r="M272" i="10" s="1"/>
  <c r="O272" i="10"/>
  <c r="M317" i="10"/>
  <c r="F344" i="10"/>
  <c r="O344" i="10" s="1"/>
  <c r="O232" i="10"/>
  <c r="L232" i="10"/>
  <c r="M232" i="10" s="1"/>
  <c r="I717" i="10"/>
  <c r="P717" i="10"/>
  <c r="I192" i="10"/>
  <c r="K193" i="10"/>
  <c r="M195" i="10"/>
  <c r="O196" i="10"/>
  <c r="P197" i="10"/>
  <c r="I200" i="10"/>
  <c r="K201" i="10"/>
  <c r="M203" i="10"/>
  <c r="O204" i="10"/>
  <c r="K206" i="10"/>
  <c r="O208" i="10"/>
  <c r="M210" i="10"/>
  <c r="K213" i="10"/>
  <c r="P223" i="10"/>
  <c r="L236" i="10"/>
  <c r="M236" i="10" s="1"/>
  <c r="M239" i="10"/>
  <c r="M241" i="10"/>
  <c r="K244" i="10"/>
  <c r="P272" i="10"/>
  <c r="P281" i="10"/>
  <c r="O281" i="10"/>
  <c r="M281" i="10"/>
  <c r="K281" i="10"/>
  <c r="I281" i="10"/>
  <c r="K311" i="10"/>
  <c r="I311" i="10"/>
  <c r="P311" i="10"/>
  <c r="L316" i="10"/>
  <c r="O273" i="10"/>
  <c r="O274" i="10"/>
  <c r="O275" i="10"/>
  <c r="O276" i="10"/>
  <c r="O277" i="10"/>
  <c r="P291" i="10"/>
  <c r="P292" i="10"/>
  <c r="L307" i="10"/>
  <c r="O312" i="10"/>
  <c r="O313" i="10"/>
  <c r="O314" i="10"/>
  <c r="P330" i="10"/>
  <c r="O330" i="10"/>
  <c r="P341" i="10"/>
  <c r="O348" i="10"/>
  <c r="I351" i="10"/>
  <c r="P351" i="10"/>
  <c r="I358" i="10"/>
  <c r="O360" i="10"/>
  <c r="L360" i="10"/>
  <c r="M360" i="10" s="1"/>
  <c r="P365" i="10"/>
  <c r="O365" i="10"/>
  <c r="M365" i="10"/>
  <c r="I365" i="10"/>
  <c r="I375" i="10"/>
  <c r="P375" i="10"/>
  <c r="L394" i="10"/>
  <c r="M394" i="10" s="1"/>
  <c r="O394" i="10"/>
  <c r="O412" i="10"/>
  <c r="I430" i="10"/>
  <c r="P430" i="10"/>
  <c r="O430" i="10"/>
  <c r="P445" i="10"/>
  <c r="O445" i="10"/>
  <c r="M445" i="10"/>
  <c r="K445" i="10"/>
  <c r="I445" i="10"/>
  <c r="I450" i="10"/>
  <c r="P450" i="10"/>
  <c r="O450" i="10"/>
  <c r="K454" i="10"/>
  <c r="I454" i="10"/>
  <c r="L481" i="10"/>
  <c r="P581" i="10"/>
  <c r="O581" i="10"/>
  <c r="K581" i="10"/>
  <c r="I581" i="10"/>
  <c r="P346" i="10"/>
  <c r="P349" i="10"/>
  <c r="O349" i="10"/>
  <c r="I349" i="10"/>
  <c r="K362" i="10"/>
  <c r="P362" i="10"/>
  <c r="P364" i="10"/>
  <c r="L377" i="10"/>
  <c r="M377" i="10" s="1"/>
  <c r="O377" i="10"/>
  <c r="P413" i="10"/>
  <c r="O413" i="10"/>
  <c r="M413" i="10"/>
  <c r="K413" i="10"/>
  <c r="I413" i="10"/>
  <c r="I418" i="10"/>
  <c r="P418" i="10"/>
  <c r="O418" i="10"/>
  <c r="K422" i="10"/>
  <c r="I422" i="10"/>
  <c r="L425" i="10"/>
  <c r="M425" i="10" s="1"/>
  <c r="O425" i="10"/>
  <c r="P444" i="10"/>
  <c r="I492" i="10"/>
  <c r="K492" i="10"/>
  <c r="P492" i="10"/>
  <c r="F307" i="10"/>
  <c r="O307" i="10" s="1"/>
  <c r="O317" i="10"/>
  <c r="K347" i="10"/>
  <c r="P348" i="10"/>
  <c r="K378" i="10"/>
  <c r="I378" i="10"/>
  <c r="P378" i="10"/>
  <c r="O378" i="10"/>
  <c r="P412" i="10"/>
  <c r="K442" i="10"/>
  <c r="I442" i="10"/>
  <c r="P442" i="10"/>
  <c r="I446" i="10"/>
  <c r="P446" i="10"/>
  <c r="O446" i="10"/>
  <c r="O459" i="10"/>
  <c r="P459" i="10"/>
  <c r="K459" i="10"/>
  <c r="I459" i="10"/>
  <c r="K602" i="10"/>
  <c r="I602" i="10"/>
  <c r="P602" i="10"/>
  <c r="O602" i="10"/>
  <c r="M602" i="10"/>
  <c r="K233" i="10"/>
  <c r="K234" i="10"/>
  <c r="K235" i="10"/>
  <c r="P247" i="10"/>
  <c r="P248" i="10"/>
  <c r="P249" i="10"/>
  <c r="P250" i="10"/>
  <c r="P251" i="10"/>
  <c r="K266" i="10"/>
  <c r="K267" i="10"/>
  <c r="K268" i="10"/>
  <c r="K269" i="10"/>
  <c r="K270" i="10"/>
  <c r="P285" i="10"/>
  <c r="P286" i="10"/>
  <c r="P287" i="10"/>
  <c r="P288" i="10"/>
  <c r="P289" i="10"/>
  <c r="I291" i="10"/>
  <c r="I292" i="10"/>
  <c r="O308" i="10"/>
  <c r="O309" i="10"/>
  <c r="O310" i="10"/>
  <c r="I318" i="10"/>
  <c r="P318" i="10"/>
  <c r="M322" i="10"/>
  <c r="P323" i="10"/>
  <c r="K330" i="10"/>
  <c r="M338" i="10"/>
  <c r="I347" i="10"/>
  <c r="K349" i="10"/>
  <c r="O351" i="10"/>
  <c r="F354" i="10"/>
  <c r="K354" i="10" s="1"/>
  <c r="K358" i="10"/>
  <c r="I362" i="10"/>
  <c r="I366" i="10"/>
  <c r="P366" i="10"/>
  <c r="L368" i="10"/>
  <c r="M368" i="10" s="1"/>
  <c r="K368" i="10"/>
  <c r="K375" i="10"/>
  <c r="O379" i="10"/>
  <c r="L384" i="10"/>
  <c r="P397" i="10"/>
  <c r="O397" i="10"/>
  <c r="M397" i="10"/>
  <c r="K397" i="10"/>
  <c r="I397" i="10"/>
  <c r="I402" i="10"/>
  <c r="P402" i="10"/>
  <c r="O402" i="10"/>
  <c r="K410" i="10"/>
  <c r="I410" i="10"/>
  <c r="P410" i="10"/>
  <c r="I414" i="10"/>
  <c r="P414" i="10"/>
  <c r="O414" i="10"/>
  <c r="O427" i="10"/>
  <c r="K430" i="10"/>
  <c r="I435" i="10"/>
  <c r="P435" i="10"/>
  <c r="O435" i="10"/>
  <c r="L450" i="10"/>
  <c r="M450" i="10" s="1"/>
  <c r="K450" i="10"/>
  <c r="O454" i="10"/>
  <c r="P463" i="10"/>
  <c r="P465" i="10"/>
  <c r="I465" i="10"/>
  <c r="L520" i="10"/>
  <c r="L571" i="10"/>
  <c r="M571" i="10" s="1"/>
  <c r="K571" i="10"/>
  <c r="I273" i="10"/>
  <c r="I274" i="10"/>
  <c r="I275" i="10"/>
  <c r="I276" i="10"/>
  <c r="I277" i="10"/>
  <c r="I312" i="10"/>
  <c r="I313" i="10"/>
  <c r="I314" i="10"/>
  <c r="K321" i="10"/>
  <c r="O322" i="10"/>
  <c r="P332" i="10"/>
  <c r="O332" i="10"/>
  <c r="K337" i="10"/>
  <c r="O338" i="10"/>
  <c r="K341" i="10"/>
  <c r="I346" i="10"/>
  <c r="I348" i="10"/>
  <c r="I356" i="10"/>
  <c r="O358" i="10"/>
  <c r="I360" i="10"/>
  <c r="P360" i="10"/>
  <c r="I364" i="10"/>
  <c r="O375" i="10"/>
  <c r="L375" i="10"/>
  <c r="M375" i="10" s="1"/>
  <c r="M378" i="10"/>
  <c r="P380" i="10"/>
  <c r="O380" i="10"/>
  <c r="M380" i="10"/>
  <c r="I380" i="10"/>
  <c r="P396" i="10"/>
  <c r="L418" i="10"/>
  <c r="M418" i="10" s="1"/>
  <c r="K418" i="10"/>
  <c r="O422" i="10"/>
  <c r="P428" i="10"/>
  <c r="O428" i="10"/>
  <c r="M428" i="10"/>
  <c r="K428" i="10"/>
  <c r="I428" i="10"/>
  <c r="M430" i="10"/>
  <c r="I444" i="10"/>
  <c r="I448" i="10"/>
  <c r="P448" i="10"/>
  <c r="P454" i="10"/>
  <c r="L592" i="10"/>
  <c r="M592" i="10" s="1"/>
  <c r="O592" i="10"/>
  <c r="M321" i="10"/>
  <c r="P322" i="10"/>
  <c r="M329" i="10"/>
  <c r="M330" i="10"/>
  <c r="I334" i="10"/>
  <c r="P334" i="10"/>
  <c r="M337" i="10"/>
  <c r="P338" i="10"/>
  <c r="M347" i="10"/>
  <c r="M349" i="10"/>
  <c r="P358" i="10"/>
  <c r="L362" i="10"/>
  <c r="M362" i="10" s="1"/>
  <c r="O362" i="10"/>
  <c r="K364" i="10"/>
  <c r="K377" i="10"/>
  <c r="P377" i="10"/>
  <c r="P379" i="10"/>
  <c r="K380" i="10"/>
  <c r="K394" i="10"/>
  <c r="I394" i="10"/>
  <c r="P394" i="10"/>
  <c r="I412" i="10"/>
  <c r="P422" i="10"/>
  <c r="P427" i="10"/>
  <c r="L442" i="10"/>
  <c r="M442" i="10" s="1"/>
  <c r="O442" i="10"/>
  <c r="K444" i="10"/>
  <c r="K446" i="10"/>
  <c r="L492" i="10"/>
  <c r="M492" i="10" s="1"/>
  <c r="O492" i="10"/>
  <c r="K518" i="10"/>
  <c r="I518" i="10"/>
  <c r="P518" i="10"/>
  <c r="M518" i="10"/>
  <c r="K317" i="10"/>
  <c r="K320" i="10"/>
  <c r="O321" i="10"/>
  <c r="F328" i="10"/>
  <c r="P331" i="10"/>
  <c r="O331" i="10"/>
  <c r="I332" i="10"/>
  <c r="K334" i="10"/>
  <c r="K336" i="10"/>
  <c r="O337" i="10"/>
  <c r="F339" i="10"/>
  <c r="L341" i="10"/>
  <c r="M341" i="10" s="1"/>
  <c r="O347" i="10"/>
  <c r="F350" i="10"/>
  <c r="K350" i="10" s="1"/>
  <c r="K356" i="10"/>
  <c r="K363" i="10"/>
  <c r="I363" i="10"/>
  <c r="P363" i="10"/>
  <c r="O363" i="10"/>
  <c r="M364" i="10"/>
  <c r="L402" i="10"/>
  <c r="M402" i="10" s="1"/>
  <c r="K402" i="10"/>
  <c r="L410" i="10"/>
  <c r="M410" i="10" s="1"/>
  <c r="O410" i="10"/>
  <c r="K412" i="10"/>
  <c r="K414" i="10"/>
  <c r="I420" i="10"/>
  <c r="P420" i="10"/>
  <c r="K425" i="10"/>
  <c r="I425" i="10"/>
  <c r="P425" i="10"/>
  <c r="P429" i="10"/>
  <c r="O429" i="10"/>
  <c r="M429" i="10"/>
  <c r="K429" i="10"/>
  <c r="I429" i="10"/>
  <c r="L435" i="10"/>
  <c r="M435" i="10" s="1"/>
  <c r="K435" i="10"/>
  <c r="M444" i="10"/>
  <c r="M446" i="10"/>
  <c r="I460" i="10"/>
  <c r="K460" i="10"/>
  <c r="P460" i="10"/>
  <c r="P497" i="10"/>
  <c r="I497" i="10"/>
  <c r="K512" i="10"/>
  <c r="I512" i="10"/>
  <c r="P512" i="10"/>
  <c r="F525" i="10"/>
  <c r="O525" i="10" s="1"/>
  <c r="L392" i="10"/>
  <c r="M392" i="10" s="1"/>
  <c r="O395" i="10"/>
  <c r="L408" i="10"/>
  <c r="M408" i="10" s="1"/>
  <c r="O411" i="10"/>
  <c r="O426" i="10"/>
  <c r="L440" i="10"/>
  <c r="M440" i="10" s="1"/>
  <c r="O443" i="10"/>
  <c r="P464" i="10"/>
  <c r="K473" i="10"/>
  <c r="L486" i="10"/>
  <c r="M486" i="10" s="1"/>
  <c r="F489" i="10"/>
  <c r="K489" i="10" s="1"/>
  <c r="F490" i="10"/>
  <c r="M495" i="10"/>
  <c r="O497" i="10"/>
  <c r="L508" i="10"/>
  <c r="M508" i="10" s="1"/>
  <c r="O508" i="10"/>
  <c r="L545" i="10"/>
  <c r="M545" i="10" s="1"/>
  <c r="O545" i="10"/>
  <c r="P550" i="10"/>
  <c r="O550" i="10"/>
  <c r="K550" i="10"/>
  <c r="I550" i="10"/>
  <c r="L556" i="10"/>
  <c r="M556" i="10" s="1"/>
  <c r="K556" i="10"/>
  <c r="L575" i="10"/>
  <c r="I578" i="10"/>
  <c r="P578" i="10"/>
  <c r="P580" i="10"/>
  <c r="O580" i="10"/>
  <c r="K580" i="10"/>
  <c r="M581" i="10"/>
  <c r="I585" i="10"/>
  <c r="P585" i="10"/>
  <c r="K608" i="10"/>
  <c r="P608" i="10"/>
  <c r="O608" i="10"/>
  <c r="M608" i="10"/>
  <c r="I608" i="10"/>
  <c r="I620" i="10"/>
  <c r="P620" i="10"/>
  <c r="O356" i="10"/>
  <c r="P395" i="10"/>
  <c r="P411" i="10"/>
  <c r="O420" i="10"/>
  <c r="P426" i="10"/>
  <c r="K427" i="10"/>
  <c r="P443" i="10"/>
  <c r="O457" i="10"/>
  <c r="F467" i="10"/>
  <c r="M467" i="10" s="1"/>
  <c r="I469" i="10"/>
  <c r="O469" i="10"/>
  <c r="F475" i="10"/>
  <c r="M475" i="10" s="1"/>
  <c r="O483" i="10"/>
  <c r="O486" i="10"/>
  <c r="O495" i="10"/>
  <c r="P498" i="10"/>
  <c r="O498" i="10"/>
  <c r="I498" i="10"/>
  <c r="K501" i="10"/>
  <c r="O506" i="10"/>
  <c r="M506" i="10"/>
  <c r="K506" i="10"/>
  <c r="O512" i="10"/>
  <c r="L516" i="10"/>
  <c r="M516" i="10" s="1"/>
  <c r="L529" i="10"/>
  <c r="M529" i="10" s="1"/>
  <c r="O529" i="10"/>
  <c r="F539" i="10"/>
  <c r="I543" i="10"/>
  <c r="P543" i="10"/>
  <c r="M550" i="10"/>
  <c r="O552" i="10"/>
  <c r="O556" i="10"/>
  <c r="O560" i="10"/>
  <c r="I560" i="10"/>
  <c r="F582" i="10"/>
  <c r="F587" i="10"/>
  <c r="M594" i="10"/>
  <c r="L600" i="10"/>
  <c r="M600" i="10" s="1"/>
  <c r="K600" i="10"/>
  <c r="L625" i="10"/>
  <c r="P741" i="10"/>
  <c r="I741" i="10"/>
  <c r="K741" i="10"/>
  <c r="I781" i="10"/>
  <c r="P781" i="10"/>
  <c r="O456" i="10"/>
  <c r="O465" i="10"/>
  <c r="L471" i="10"/>
  <c r="M471" i="10" s="1"/>
  <c r="L473" i="10"/>
  <c r="P477" i="10"/>
  <c r="I486" i="10"/>
  <c r="P486" i="10"/>
  <c r="O491" i="10"/>
  <c r="K496" i="10"/>
  <c r="P496" i="10"/>
  <c r="L503" i="10"/>
  <c r="K509" i="10"/>
  <c r="I509" i="10"/>
  <c r="O509" i="10"/>
  <c r="M515" i="10"/>
  <c r="K515" i="10"/>
  <c r="I515" i="10"/>
  <c r="P515" i="10"/>
  <c r="P551" i="10"/>
  <c r="O551" i="10"/>
  <c r="K551" i="10"/>
  <c r="I551" i="10"/>
  <c r="I564" i="10"/>
  <c r="P564" i="10"/>
  <c r="O345" i="10"/>
  <c r="L358" i="10"/>
  <c r="M358" i="10" s="1"/>
  <c r="K359" i="10"/>
  <c r="O361" i="10"/>
  <c r="P367" i="10"/>
  <c r="L373" i="10"/>
  <c r="M373" i="10" s="1"/>
  <c r="K374" i="10"/>
  <c r="O376" i="10"/>
  <c r="P382" i="10"/>
  <c r="P383" i="10"/>
  <c r="L390" i="10"/>
  <c r="K391" i="10"/>
  <c r="O393" i="10"/>
  <c r="P399" i="10"/>
  <c r="L406" i="10"/>
  <c r="M406" i="10" s="1"/>
  <c r="K407" i="10"/>
  <c r="O409" i="10"/>
  <c r="P415" i="10"/>
  <c r="L422" i="10"/>
  <c r="M422" i="10" s="1"/>
  <c r="K423" i="10"/>
  <c r="P431" i="10"/>
  <c r="L438" i="10"/>
  <c r="K439" i="10"/>
  <c r="O441" i="10"/>
  <c r="P447" i="10"/>
  <c r="K448" i="10"/>
  <c r="L454" i="10"/>
  <c r="M454" i="10" s="1"/>
  <c r="K455" i="10"/>
  <c r="P456" i="10"/>
  <c r="F458" i="10"/>
  <c r="M458" i="10" s="1"/>
  <c r="M459" i="10"/>
  <c r="P466" i="10"/>
  <c r="O466" i="10"/>
  <c r="O471" i="10"/>
  <c r="O476" i="10"/>
  <c r="O479" i="10"/>
  <c r="P482" i="10"/>
  <c r="O482" i="10"/>
  <c r="I482" i="10"/>
  <c r="I484" i="10"/>
  <c r="I491" i="10"/>
  <c r="K498" i="10"/>
  <c r="L537" i="10"/>
  <c r="M551" i="10"/>
  <c r="F566" i="10"/>
  <c r="F567" i="10"/>
  <c r="O567" i="10" s="1"/>
  <c r="L578" i="10"/>
  <c r="M578" i="10" s="1"/>
  <c r="O578" i="10"/>
  <c r="I580" i="10"/>
  <c r="L585" i="10"/>
  <c r="M585" i="10" s="1"/>
  <c r="K585" i="10"/>
  <c r="P595" i="10"/>
  <c r="O595" i="10"/>
  <c r="K595" i="10"/>
  <c r="I595" i="10"/>
  <c r="P392" i="10"/>
  <c r="I395" i="10"/>
  <c r="P408" i="10"/>
  <c r="I411" i="10"/>
  <c r="I426" i="10"/>
  <c r="P440" i="10"/>
  <c r="I443" i="10"/>
  <c r="I464" i="10"/>
  <c r="I468" i="10"/>
  <c r="I471" i="10"/>
  <c r="P471" i="10"/>
  <c r="K474" i="10"/>
  <c r="I474" i="10"/>
  <c r="O474" i="10"/>
  <c r="P479" i="10"/>
  <c r="K480" i="10"/>
  <c r="P480" i="10"/>
  <c r="I483" i="10"/>
  <c r="K491" i="10"/>
  <c r="I496" i="10"/>
  <c r="M509" i="10"/>
  <c r="O515" i="10"/>
  <c r="O537" i="10"/>
  <c r="O541" i="10"/>
  <c r="I541" i="10"/>
  <c r="P548" i="10"/>
  <c r="O548" i="10"/>
  <c r="K548" i="10"/>
  <c r="I548" i="10"/>
  <c r="K552" i="10"/>
  <c r="I552" i="10"/>
  <c r="P552" i="10"/>
  <c r="K564" i="10"/>
  <c r="I571" i="10"/>
  <c r="P571" i="10"/>
  <c r="O585" i="10"/>
  <c r="I592" i="10"/>
  <c r="P592" i="10"/>
  <c r="P594" i="10"/>
  <c r="O594" i="10"/>
  <c r="K594" i="10"/>
  <c r="P609" i="10"/>
  <c r="I609" i="10"/>
  <c r="L676" i="10"/>
  <c r="K676" i="10"/>
  <c r="L732" i="10"/>
  <c r="K732" i="10"/>
  <c r="L756" i="10"/>
  <c r="K468" i="10"/>
  <c r="M491" i="10"/>
  <c r="I495" i="10"/>
  <c r="K497" i="10"/>
  <c r="O501" i="10"/>
  <c r="I501" i="10"/>
  <c r="P509" i="10"/>
  <c r="I516" i="10"/>
  <c r="P516" i="10"/>
  <c r="P532" i="10"/>
  <c r="O532" i="10"/>
  <c r="K532" i="10"/>
  <c r="I532" i="10"/>
  <c r="O543" i="10"/>
  <c r="I545" i="10"/>
  <c r="P545" i="10"/>
  <c r="P547" i="10"/>
  <c r="O547" i="10"/>
  <c r="K547" i="10"/>
  <c r="M548" i="10"/>
  <c r="I556" i="10"/>
  <c r="P556" i="10"/>
  <c r="L564" i="10"/>
  <c r="M564" i="10" s="1"/>
  <c r="O564" i="10"/>
  <c r="K573" i="10"/>
  <c r="I573" i="10"/>
  <c r="P573" i="10"/>
  <c r="O573" i="10"/>
  <c r="M580" i="10"/>
  <c r="O589" i="10"/>
  <c r="O623" i="10"/>
  <c r="L623" i="10"/>
  <c r="M623" i="10" s="1"/>
  <c r="L690" i="10"/>
  <c r="M690" i="10" s="1"/>
  <c r="K690" i="10"/>
  <c r="K456" i="10"/>
  <c r="K457" i="10"/>
  <c r="M464" i="10"/>
  <c r="M468" i="10"/>
  <c r="K477" i="10"/>
  <c r="I480" i="10"/>
  <c r="O484" i="10"/>
  <c r="P491" i="10"/>
  <c r="M496" i="10"/>
  <c r="L497" i="10"/>
  <c r="M497" i="10" s="1"/>
  <c r="F499" i="10"/>
  <c r="M499" i="10" s="1"/>
  <c r="I508" i="10"/>
  <c r="F510" i="10"/>
  <c r="M510" i="10" s="1"/>
  <c r="F507" i="10"/>
  <c r="P511" i="10"/>
  <c r="O511" i="10"/>
  <c r="I529" i="10"/>
  <c r="P529" i="10"/>
  <c r="P531" i="10"/>
  <c r="O531" i="10"/>
  <c r="K531" i="10"/>
  <c r="M532" i="10"/>
  <c r="P549" i="10"/>
  <c r="O549" i="10"/>
  <c r="K549" i="10"/>
  <c r="I549" i="10"/>
  <c r="F558" i="10"/>
  <c r="P560" i="10"/>
  <c r="K592" i="10"/>
  <c r="I600" i="10"/>
  <c r="P600" i="10"/>
  <c r="I753" i="10"/>
  <c r="O753" i="10"/>
  <c r="P753" i="10"/>
  <c r="M753" i="10"/>
  <c r="K753" i="10"/>
  <c r="I517" i="10"/>
  <c r="L525" i="10"/>
  <c r="O530" i="10"/>
  <c r="P536" i="10"/>
  <c r="I538" i="10"/>
  <c r="L543" i="10"/>
  <c r="M543" i="10" s="1"/>
  <c r="O546" i="10"/>
  <c r="P555" i="10"/>
  <c r="I557" i="10"/>
  <c r="L562" i="10"/>
  <c r="O565" i="10"/>
  <c r="P570" i="10"/>
  <c r="I572" i="10"/>
  <c r="L576" i="10"/>
  <c r="O579" i="10"/>
  <c r="P584" i="10"/>
  <c r="I586" i="10"/>
  <c r="O593" i="10"/>
  <c r="P599" i="10"/>
  <c r="I601" i="10"/>
  <c r="K611" i="10"/>
  <c r="O613" i="10"/>
  <c r="O631" i="10"/>
  <c r="K645" i="10"/>
  <c r="I645" i="10"/>
  <c r="P645" i="10"/>
  <c r="M657" i="10"/>
  <c r="K657" i="10"/>
  <c r="P657" i="10"/>
  <c r="F660" i="10"/>
  <c r="O680" i="10"/>
  <c r="I680" i="10"/>
  <c r="O694" i="10"/>
  <c r="I694" i="10"/>
  <c r="I699" i="10"/>
  <c r="P699" i="10"/>
  <c r="K706" i="10"/>
  <c r="I706" i="10"/>
  <c r="P706" i="10"/>
  <c r="P721" i="10"/>
  <c r="O721" i="10"/>
  <c r="K721" i="10"/>
  <c r="I721" i="10"/>
  <c r="I748" i="10"/>
  <c r="P748" i="10"/>
  <c r="I777" i="10"/>
  <c r="P613" i="10"/>
  <c r="K620" i="10"/>
  <c r="P625" i="10"/>
  <c r="K626" i="10"/>
  <c r="P626" i="10"/>
  <c r="P631" i="10"/>
  <c r="I667" i="10"/>
  <c r="M675" i="10"/>
  <c r="K675" i="10"/>
  <c r="I675" i="10"/>
  <c r="P675" i="10"/>
  <c r="K717" i="10"/>
  <c r="K541" i="10"/>
  <c r="K560" i="10"/>
  <c r="F576" i="10"/>
  <c r="O576" i="10" s="1"/>
  <c r="K609" i="10"/>
  <c r="I623" i="10"/>
  <c r="I626" i="10"/>
  <c r="I633" i="10"/>
  <c r="P633" i="10"/>
  <c r="I635" i="10"/>
  <c r="K639" i="10"/>
  <c r="I639" i="10"/>
  <c r="I648" i="10"/>
  <c r="P648" i="10"/>
  <c r="I650" i="10"/>
  <c r="K654" i="10"/>
  <c r="I654" i="10"/>
  <c r="K661" i="10"/>
  <c r="I661" i="10"/>
  <c r="P661" i="10"/>
  <c r="P670" i="10"/>
  <c r="O670" i="10"/>
  <c r="K670" i="10"/>
  <c r="I715" i="10"/>
  <c r="P715" i="10"/>
  <c r="O715" i="10"/>
  <c r="L717" i="10"/>
  <c r="M717" i="10" s="1"/>
  <c r="O717" i="10"/>
  <c r="F722" i="10"/>
  <c r="K722" i="10" s="1"/>
  <c r="P752" i="10"/>
  <c r="I752" i="10"/>
  <c r="K781" i="10"/>
  <c r="K514" i="10"/>
  <c r="I536" i="10"/>
  <c r="I555" i="10"/>
  <c r="I570" i="10"/>
  <c r="K583" i="10"/>
  <c r="I584" i="10"/>
  <c r="K598" i="10"/>
  <c r="I599" i="10"/>
  <c r="K607" i="10"/>
  <c r="L609" i="10"/>
  <c r="M609" i="10" s="1"/>
  <c r="L620" i="10"/>
  <c r="M620" i="10" s="1"/>
  <c r="O620" i="10"/>
  <c r="O646" i="10"/>
  <c r="O657" i="10"/>
  <c r="M661" i="10"/>
  <c r="K667" i="10"/>
  <c r="I670" i="10"/>
  <c r="M673" i="10"/>
  <c r="K673" i="10"/>
  <c r="I673" i="10"/>
  <c r="P673" i="10"/>
  <c r="O675" i="10"/>
  <c r="F686" i="10"/>
  <c r="M686" i="10" s="1"/>
  <c r="L699" i="10"/>
  <c r="M699" i="10" s="1"/>
  <c r="O699" i="10"/>
  <c r="I711" i="10"/>
  <c r="P711" i="10"/>
  <c r="O711" i="10"/>
  <c r="M741" i="10"/>
  <c r="L781" i="10"/>
  <c r="M781" i="10" s="1"/>
  <c r="P886" i="10"/>
  <c r="O517" i="10"/>
  <c r="I530" i="10"/>
  <c r="K536" i="10"/>
  <c r="O538" i="10"/>
  <c r="I546" i="10"/>
  <c r="K555" i="10"/>
  <c r="O557" i="10"/>
  <c r="I565" i="10"/>
  <c r="K570" i="10"/>
  <c r="O572" i="10"/>
  <c r="I579" i="10"/>
  <c r="K584" i="10"/>
  <c r="O586" i="10"/>
  <c r="I593" i="10"/>
  <c r="K599" i="10"/>
  <c r="O601" i="10"/>
  <c r="O611" i="10"/>
  <c r="M626" i="10"/>
  <c r="O629" i="10"/>
  <c r="K635" i="10"/>
  <c r="K650" i="10"/>
  <c r="O652" i="10"/>
  <c r="O661" i="10"/>
  <c r="I664" i="10"/>
  <c r="P664" i="10"/>
  <c r="O664" i="10"/>
  <c r="L667" i="10"/>
  <c r="M667" i="10" s="1"/>
  <c r="O667" i="10"/>
  <c r="M670" i="10"/>
  <c r="I690" i="10"/>
  <c r="P690" i="10"/>
  <c r="M706" i="10"/>
  <c r="P732" i="10"/>
  <c r="K748" i="10"/>
  <c r="P775" i="10"/>
  <c r="O775" i="10"/>
  <c r="K775" i="10"/>
  <c r="I775" i="10"/>
  <c r="I500" i="10"/>
  <c r="I519" i="10"/>
  <c r="I540" i="10"/>
  <c r="I559" i="10"/>
  <c r="I574" i="10"/>
  <c r="I603" i="10"/>
  <c r="O609" i="10"/>
  <c r="I612" i="10"/>
  <c r="P612" i="10"/>
  <c r="K613" i="10"/>
  <c r="K623" i="10"/>
  <c r="O626" i="10"/>
  <c r="I630" i="10"/>
  <c r="P630" i="10"/>
  <c r="K631" i="10"/>
  <c r="L635" i="10"/>
  <c r="M635" i="10" s="1"/>
  <c r="O635" i="10"/>
  <c r="P638" i="10"/>
  <c r="O638" i="10"/>
  <c r="K638" i="10"/>
  <c r="L650" i="10"/>
  <c r="M650" i="10" s="1"/>
  <c r="O650" i="10"/>
  <c r="P653" i="10"/>
  <c r="O653" i="10"/>
  <c r="K653" i="10"/>
  <c r="O662" i="10"/>
  <c r="I662" i="10"/>
  <c r="P667" i="10"/>
  <c r="O673" i="10"/>
  <c r="P680" i="10"/>
  <c r="I682" i="10"/>
  <c r="P682" i="10"/>
  <c r="O682" i="10"/>
  <c r="L685" i="10"/>
  <c r="P694" i="10"/>
  <c r="I696" i="10"/>
  <c r="P696" i="10"/>
  <c r="O696" i="10"/>
  <c r="O706" i="10"/>
  <c r="O713" i="10"/>
  <c r="I713" i="10"/>
  <c r="K715" i="10"/>
  <c r="O748" i="10"/>
  <c r="M752" i="10"/>
  <c r="P777" i="10"/>
  <c r="K780" i="10"/>
  <c r="P780" i="10"/>
  <c r="O780" i="10"/>
  <c r="I780" i="10"/>
  <c r="P845" i="10"/>
  <c r="I845" i="10"/>
  <c r="O607" i="10"/>
  <c r="P610" i="10"/>
  <c r="O610" i="10"/>
  <c r="I610" i="10"/>
  <c r="M613" i="10"/>
  <c r="F617" i="10"/>
  <c r="F618" i="10"/>
  <c r="K618" i="10" s="1"/>
  <c r="P628" i="10"/>
  <c r="O628" i="10"/>
  <c r="I628" i="10"/>
  <c r="M631" i="10"/>
  <c r="K633" i="10"/>
  <c r="P635" i="10"/>
  <c r="O639" i="10"/>
  <c r="F644" i="10"/>
  <c r="K648" i="10"/>
  <c r="P650" i="10"/>
  <c r="P652" i="10"/>
  <c r="O654" i="10"/>
  <c r="I658" i="10"/>
  <c r="P658" i="10"/>
  <c r="K674" i="10"/>
  <c r="I674" i="10"/>
  <c r="F678" i="10"/>
  <c r="F692" i="10"/>
  <c r="P705" i="10"/>
  <c r="O705" i="10"/>
  <c r="K705" i="10"/>
  <c r="I705" i="10"/>
  <c r="M715" i="10"/>
  <c r="P720" i="10"/>
  <c r="O720" i="10"/>
  <c r="K720" i="10"/>
  <c r="I720" i="10"/>
  <c r="F734" i="10"/>
  <c r="K734" i="10" s="1"/>
  <c r="P751" i="10"/>
  <c r="K751" i="10"/>
  <c r="O751" i="10"/>
  <c r="M751" i="10"/>
  <c r="I751" i="10"/>
  <c r="I796" i="10"/>
  <c r="P796" i="10"/>
  <c r="L789" i="10"/>
  <c r="L618" i="10"/>
  <c r="O621" i="10"/>
  <c r="O636" i="10"/>
  <c r="I643" i="10"/>
  <c r="O651" i="10"/>
  <c r="I659" i="10"/>
  <c r="O668" i="10"/>
  <c r="I677" i="10"/>
  <c r="P689" i="10"/>
  <c r="I691" i="10"/>
  <c r="O700" i="10"/>
  <c r="O701" i="10"/>
  <c r="O702" i="10"/>
  <c r="O703" i="10"/>
  <c r="P709" i="10"/>
  <c r="O718" i="10"/>
  <c r="P726" i="10"/>
  <c r="P727" i="10"/>
  <c r="P728" i="10"/>
  <c r="P729" i="10"/>
  <c r="P730" i="10"/>
  <c r="P731" i="10"/>
  <c r="I733" i="10"/>
  <c r="L748" i="10"/>
  <c r="M748" i="10" s="1"/>
  <c r="F760" i="10"/>
  <c r="O760" i="10" s="1"/>
  <c r="K762" i="10"/>
  <c r="K763" i="10"/>
  <c r="I772" i="10"/>
  <c r="I794" i="10"/>
  <c r="P794" i="10"/>
  <c r="O794" i="10"/>
  <c r="M800" i="10"/>
  <c r="I806" i="10"/>
  <c r="P806" i="10"/>
  <c r="O808" i="10"/>
  <c r="I818" i="10"/>
  <c r="L908" i="10"/>
  <c r="I928" i="10"/>
  <c r="P928" i="10"/>
  <c r="M745" i="10"/>
  <c r="L758" i="10"/>
  <c r="M758" i="10" s="1"/>
  <c r="O761" i="10"/>
  <c r="I761" i="10"/>
  <c r="M780" i="10"/>
  <c r="O781" i="10"/>
  <c r="I787" i="10"/>
  <c r="P787" i="10"/>
  <c r="M787" i="10"/>
  <c r="O787" i="10"/>
  <c r="K796" i="10"/>
  <c r="P809" i="10"/>
  <c r="O809" i="10"/>
  <c r="K809" i="10"/>
  <c r="I809" i="10"/>
  <c r="I816" i="10"/>
  <c r="P816" i="10"/>
  <c r="O816" i="10"/>
  <c r="F838" i="10"/>
  <c r="K838" i="10" s="1"/>
  <c r="P890" i="10"/>
  <c r="O890" i="10"/>
  <c r="K890" i="10"/>
  <c r="I890" i="10"/>
  <c r="I895" i="10"/>
  <c r="P895" i="10"/>
  <c r="O624" i="10"/>
  <c r="L637" i="10"/>
  <c r="O640" i="10"/>
  <c r="L652" i="10"/>
  <c r="M652" i="10" s="1"/>
  <c r="O655" i="10"/>
  <c r="L669" i="10"/>
  <c r="P679" i="10"/>
  <c r="K680" i="10"/>
  <c r="O687" i="10"/>
  <c r="P693" i="10"/>
  <c r="K694" i="10"/>
  <c r="L704" i="10"/>
  <c r="M704" i="10" s="1"/>
  <c r="O707" i="10"/>
  <c r="P712" i="10"/>
  <c r="K713" i="10"/>
  <c r="L719" i="10"/>
  <c r="O724" i="10"/>
  <c r="P735" i="10"/>
  <c r="O741" i="10"/>
  <c r="K752" i="10"/>
  <c r="I755" i="10"/>
  <c r="O758" i="10"/>
  <c r="M775" i="10"/>
  <c r="O783" i="10"/>
  <c r="L785" i="10"/>
  <c r="M785" i="10" s="1"/>
  <c r="P791" i="10"/>
  <c r="O791" i="10"/>
  <c r="K791" i="10"/>
  <c r="I791" i="10"/>
  <c r="O796" i="10"/>
  <c r="L796" i="10"/>
  <c r="M796" i="10" s="1"/>
  <c r="K799" i="10"/>
  <c r="I799" i="10"/>
  <c r="P799" i="10"/>
  <c r="O799" i="10"/>
  <c r="M809" i="10"/>
  <c r="I822" i="10"/>
  <c r="P822" i="10"/>
  <c r="O824" i="10"/>
  <c r="K845" i="10"/>
  <c r="K880" i="10"/>
  <c r="I880" i="10"/>
  <c r="P880" i="10"/>
  <c r="L887" i="10"/>
  <c r="M887" i="10" s="1"/>
  <c r="K887" i="10"/>
  <c r="I900" i="10"/>
  <c r="P900" i="10"/>
  <c r="I924" i="10"/>
  <c r="P924" i="10"/>
  <c r="O924" i="10"/>
  <c r="I689" i="10"/>
  <c r="I709" i="10"/>
  <c r="I726" i="10"/>
  <c r="I727" i="10"/>
  <c r="I728" i="10"/>
  <c r="I729" i="10"/>
  <c r="I730" i="10"/>
  <c r="I731" i="10"/>
  <c r="K742" i="10"/>
  <c r="P742" i="10"/>
  <c r="O744" i="10"/>
  <c r="I744" i="10"/>
  <c r="O745" i="10"/>
  <c r="K755" i="10"/>
  <c r="P758" i="10"/>
  <c r="K759" i="10"/>
  <c r="I759" i="10"/>
  <c r="P759" i="10"/>
  <c r="K761" i="10"/>
  <c r="P776" i="10"/>
  <c r="O776" i="10"/>
  <c r="K776" i="10"/>
  <c r="K777" i="10"/>
  <c r="K784" i="10"/>
  <c r="I784" i="10"/>
  <c r="P784" i="10"/>
  <c r="I803" i="10"/>
  <c r="P803" i="10"/>
  <c r="O803" i="10"/>
  <c r="M803" i="10"/>
  <c r="L806" i="10"/>
  <c r="M806" i="10" s="1"/>
  <c r="O806" i="10"/>
  <c r="K816" i="10"/>
  <c r="I820" i="10"/>
  <c r="P820" i="10"/>
  <c r="O820" i="10"/>
  <c r="P825" i="10"/>
  <c r="O825" i="10"/>
  <c r="K825" i="10"/>
  <c r="I825" i="10"/>
  <c r="I843" i="10"/>
  <c r="P843" i="10"/>
  <c r="O845" i="10"/>
  <c r="I857" i="10"/>
  <c r="P857" i="10"/>
  <c r="O861" i="10"/>
  <c r="I873" i="10"/>
  <c r="P873" i="10"/>
  <c r="P876" i="10"/>
  <c r="O876" i="10"/>
  <c r="K876" i="10"/>
  <c r="I876" i="10"/>
  <c r="I944" i="10"/>
  <c r="P944" i="10"/>
  <c r="I621" i="10"/>
  <c r="O643" i="10"/>
  <c r="O659" i="10"/>
  <c r="O677" i="10"/>
  <c r="K689" i="10"/>
  <c r="O691" i="10"/>
  <c r="K709" i="10"/>
  <c r="K726" i="10"/>
  <c r="K727" i="10"/>
  <c r="K728" i="10"/>
  <c r="K729" i="10"/>
  <c r="K730" i="10"/>
  <c r="K731" i="10"/>
  <c r="O733" i="10"/>
  <c r="P745" i="10"/>
  <c r="I747" i="10"/>
  <c r="M755" i="10"/>
  <c r="M761" i="10"/>
  <c r="O763" i="10"/>
  <c r="L772" i="10"/>
  <c r="M772" i="10" s="1"/>
  <c r="M784" i="10"/>
  <c r="F790" i="10"/>
  <c r="O790" i="10" s="1"/>
  <c r="F792" i="10"/>
  <c r="K792" i="10" s="1"/>
  <c r="P798" i="10"/>
  <c r="O798" i="10"/>
  <c r="I800" i="10"/>
  <c r="P808" i="10"/>
  <c r="K808" i="10"/>
  <c r="M816" i="10"/>
  <c r="M825" i="10"/>
  <c r="I841" i="10"/>
  <c r="P841" i="10"/>
  <c r="O841" i="10"/>
  <c r="P846" i="10"/>
  <c r="O846" i="10"/>
  <c r="K846" i="10"/>
  <c r="I846" i="10"/>
  <c r="K848" i="10"/>
  <c r="I848" i="10"/>
  <c r="P848" i="10"/>
  <c r="I855" i="10"/>
  <c r="P855" i="10"/>
  <c r="O855" i="10"/>
  <c r="P860" i="10"/>
  <c r="O860" i="10"/>
  <c r="K860" i="10"/>
  <c r="I860" i="10"/>
  <c r="I871" i="10"/>
  <c r="P871" i="10"/>
  <c r="O871" i="10"/>
  <c r="M876" i="10"/>
  <c r="I679" i="10"/>
  <c r="I693" i="10"/>
  <c r="I712" i="10"/>
  <c r="I735" i="10"/>
  <c r="I742" i="10"/>
  <c r="K744" i="10"/>
  <c r="K747" i="10"/>
  <c r="L750" i="10"/>
  <c r="M750" i="10" s="1"/>
  <c r="O752" i="10"/>
  <c r="F754" i="10"/>
  <c r="M754" i="10" s="1"/>
  <c r="O755" i="10"/>
  <c r="L760" i="10"/>
  <c r="P761" i="10"/>
  <c r="P763" i="10"/>
  <c r="O772" i="10"/>
  <c r="I776" i="10"/>
  <c r="O784" i="10"/>
  <c r="K794" i="10"/>
  <c r="O818" i="10"/>
  <c r="L822" i="10"/>
  <c r="M822" i="10" s="1"/>
  <c r="O822" i="10"/>
  <c r="K834" i="10"/>
  <c r="K843" i="10"/>
  <c r="M846" i="10"/>
  <c r="K857" i="10"/>
  <c r="M860" i="10"/>
  <c r="K873" i="10"/>
  <c r="P877" i="10"/>
  <c r="O877" i="10"/>
  <c r="K877" i="10"/>
  <c r="I877" i="10"/>
  <c r="I891" i="10"/>
  <c r="L900" i="10"/>
  <c r="M900" i="10" s="1"/>
  <c r="K900" i="10"/>
  <c r="K743" i="10"/>
  <c r="M747" i="10"/>
  <c r="O750" i="10"/>
  <c r="P755" i="10"/>
  <c r="I758" i="10"/>
  <c r="M759" i="10"/>
  <c r="O762" i="10"/>
  <c r="I762" i="10"/>
  <c r="M776" i="10"/>
  <c r="O777" i="10"/>
  <c r="I783" i="10"/>
  <c r="I785" i="10"/>
  <c r="K787" i="10"/>
  <c r="I798" i="10"/>
  <c r="P824" i="10"/>
  <c r="K824" i="10"/>
  <c r="L843" i="10"/>
  <c r="M843" i="10" s="1"/>
  <c r="O843" i="10"/>
  <c r="L857" i="10"/>
  <c r="M857" i="10" s="1"/>
  <c r="O857" i="10"/>
  <c r="I861" i="10"/>
  <c r="P861" i="10"/>
  <c r="L873" i="10"/>
  <c r="M873" i="10" s="1"/>
  <c r="O873" i="10"/>
  <c r="P875" i="10"/>
  <c r="K875" i="10"/>
  <c r="F897" i="10"/>
  <c r="P795" i="10"/>
  <c r="P813" i="10"/>
  <c r="P828" i="10"/>
  <c r="P829" i="10"/>
  <c r="P830" i="10"/>
  <c r="P831" i="10"/>
  <c r="P832" i="10"/>
  <c r="P833" i="10"/>
  <c r="P864" i="10"/>
  <c r="P881" i="10"/>
  <c r="O904" i="10"/>
  <c r="P907" i="10"/>
  <c r="I907" i="10"/>
  <c r="L814" i="10"/>
  <c r="M814" i="10" s="1"/>
  <c r="O817" i="10"/>
  <c r="L834" i="10"/>
  <c r="M834" i="10" s="1"/>
  <c r="L865" i="10"/>
  <c r="M865" i="10" s="1"/>
  <c r="O868" i="10"/>
  <c r="L882" i="10"/>
  <c r="M882" i="10" s="1"/>
  <c r="K895" i="10"/>
  <c r="K898" i="10"/>
  <c r="K902" i="10"/>
  <c r="I905" i="10"/>
  <c r="P905" i="10"/>
  <c r="O905" i="10"/>
  <c r="K907" i="10"/>
  <c r="K910" i="10"/>
  <c r="I910" i="10"/>
  <c r="P910" i="10"/>
  <c r="L920" i="10"/>
  <c r="M920" i="10" s="1"/>
  <c r="O920" i="10"/>
  <c r="K928" i="10"/>
  <c r="L936" i="10"/>
  <c r="M936" i="10" s="1"/>
  <c r="O936" i="10"/>
  <c r="K944" i="10"/>
  <c r="I970" i="10"/>
  <c r="P970" i="10"/>
  <c r="L774" i="10"/>
  <c r="M774" i="10" s="1"/>
  <c r="O778" i="10"/>
  <c r="I786" i="10"/>
  <c r="L790" i="10"/>
  <c r="O793" i="10"/>
  <c r="I801" i="10"/>
  <c r="L808" i="10"/>
  <c r="M808" i="10" s="1"/>
  <c r="O811" i="10"/>
  <c r="P817" i="10"/>
  <c r="I819" i="10"/>
  <c r="L824" i="10"/>
  <c r="M824" i="10" s="1"/>
  <c r="I840" i="10"/>
  <c r="L845" i="10"/>
  <c r="M845" i="10" s="1"/>
  <c r="I854" i="10"/>
  <c r="L859" i="10"/>
  <c r="O862" i="10"/>
  <c r="P868" i="10"/>
  <c r="I870" i="10"/>
  <c r="L875" i="10"/>
  <c r="M875" i="10" s="1"/>
  <c r="O879" i="10"/>
  <c r="K891" i="10"/>
  <c r="I898" i="10"/>
  <c r="O900" i="10"/>
  <c r="M907" i="10"/>
  <c r="K924" i="10"/>
  <c r="O928" i="10"/>
  <c r="O944" i="10"/>
  <c r="I957" i="10"/>
  <c r="O887" i="10"/>
  <c r="M890" i="10"/>
  <c r="P904" i="10"/>
  <c r="M924" i="10"/>
  <c r="I926" i="10"/>
  <c r="P926" i="10"/>
  <c r="K930" i="10"/>
  <c r="I930" i="10"/>
  <c r="P930" i="10"/>
  <c r="O930" i="10"/>
  <c r="I942" i="10"/>
  <c r="P942" i="10"/>
  <c r="K946" i="10"/>
  <c r="I946" i="10"/>
  <c r="P946" i="10"/>
  <c r="P980" i="10"/>
  <c r="K980" i="10"/>
  <c r="O980" i="10"/>
  <c r="I980" i="10"/>
  <c r="L996" i="10"/>
  <c r="M996" i="10" s="1"/>
  <c r="O996" i="10"/>
  <c r="P887" i="10"/>
  <c r="O895" i="10"/>
  <c r="O898" i="10"/>
  <c r="P903" i="10"/>
  <c r="K903" i="10"/>
  <c r="P814" i="10"/>
  <c r="I817" i="10"/>
  <c r="P834" i="10"/>
  <c r="F839" i="10"/>
  <c r="F853" i="10"/>
  <c r="O853" i="10" s="1"/>
  <c r="P865" i="10"/>
  <c r="I868" i="10"/>
  <c r="P882" i="10"/>
  <c r="P898" i="10"/>
  <c r="I903" i="10"/>
  <c r="I904" i="10"/>
  <c r="M905" i="10"/>
  <c r="P923" i="10"/>
  <c r="O923" i="10"/>
  <c r="K923" i="10"/>
  <c r="I923" i="10"/>
  <c r="P939" i="10"/>
  <c r="O939" i="10"/>
  <c r="K939" i="10"/>
  <c r="I939" i="10"/>
  <c r="O889" i="10"/>
  <c r="K904" i="10"/>
  <c r="F906" i="10"/>
  <c r="M906" i="10" s="1"/>
  <c r="I912" i="10"/>
  <c r="K914" i="10"/>
  <c r="I920" i="10"/>
  <c r="P920" i="10"/>
  <c r="O922" i="10"/>
  <c r="M923" i="10"/>
  <c r="I936" i="10"/>
  <c r="P936" i="10"/>
  <c r="P938" i="10"/>
  <c r="O938" i="10"/>
  <c r="K938" i="10"/>
  <c r="M939" i="10"/>
  <c r="P956" i="10"/>
  <c r="O956" i="10"/>
  <c r="K956" i="10"/>
  <c r="I956" i="10"/>
  <c r="F964" i="10"/>
  <c r="F967" i="10"/>
  <c r="I985" i="10"/>
  <c r="P985" i="10"/>
  <c r="P911" i="10"/>
  <c r="I916" i="10"/>
  <c r="L918" i="10"/>
  <c r="M918" i="10" s="1"/>
  <c r="K919" i="10"/>
  <c r="O921" i="10"/>
  <c r="P927" i="10"/>
  <c r="I932" i="10"/>
  <c r="L934" i="10"/>
  <c r="M934" i="10" s="1"/>
  <c r="K935" i="10"/>
  <c r="O937" i="10"/>
  <c r="P943" i="10"/>
  <c r="I948" i="10"/>
  <c r="L950" i="10"/>
  <c r="M950" i="10" s="1"/>
  <c r="K951" i="10"/>
  <c r="K952" i="10"/>
  <c r="K953" i="10"/>
  <c r="P968" i="10"/>
  <c r="K968" i="10"/>
  <c r="M969" i="10"/>
  <c r="I977" i="10"/>
  <c r="L981" i="10"/>
  <c r="M981" i="10" s="1"/>
  <c r="O981" i="10"/>
  <c r="F1001" i="10"/>
  <c r="O1001" i="10" s="1"/>
  <c r="P1024" i="10"/>
  <c r="O1024" i="10"/>
  <c r="K1024" i="10"/>
  <c r="I1024" i="10"/>
  <c r="I1032" i="10"/>
  <c r="P1032" i="10"/>
  <c r="O1032" i="10"/>
  <c r="K1032" i="10"/>
  <c r="L912" i="10"/>
  <c r="M912" i="10" s="1"/>
  <c r="O915" i="10"/>
  <c r="P921" i="10"/>
  <c r="L928" i="10"/>
  <c r="M928" i="10" s="1"/>
  <c r="O931" i="10"/>
  <c r="P937" i="10"/>
  <c r="L944" i="10"/>
  <c r="M944" i="10" s="1"/>
  <c r="O946" i="10"/>
  <c r="O947" i="10"/>
  <c r="O970" i="10"/>
  <c r="F972" i="10"/>
  <c r="F974" i="10"/>
  <c r="F975" i="10"/>
  <c r="M980" i="10"/>
  <c r="K985" i="10"/>
  <c r="O1010" i="10"/>
  <c r="M1024" i="10"/>
  <c r="P915" i="10"/>
  <c r="K916" i="10"/>
  <c r="M919" i="10"/>
  <c r="K932" i="10"/>
  <c r="M935" i="10"/>
  <c r="K948" i="10"/>
  <c r="M951" i="10"/>
  <c r="M952" i="10"/>
  <c r="M953" i="10"/>
  <c r="M956" i="10"/>
  <c r="O960" i="10"/>
  <c r="K976" i="10"/>
  <c r="P976" i="10"/>
  <c r="P984" i="10"/>
  <c r="O984" i="10"/>
  <c r="K984" i="10"/>
  <c r="M985" i="10"/>
  <c r="I1018" i="10"/>
  <c r="P1018" i="10"/>
  <c r="I1025" i="10"/>
  <c r="P1025" i="10"/>
  <c r="M1028" i="10"/>
  <c r="K1028" i="10"/>
  <c r="I1028" i="10"/>
  <c r="P1028" i="10"/>
  <c r="L1060" i="10"/>
  <c r="I1078" i="10"/>
  <c r="P1078" i="10"/>
  <c r="O1078" i="10"/>
  <c r="M1078" i="10"/>
  <c r="L916" i="10"/>
  <c r="M916" i="10" s="1"/>
  <c r="O919" i="10"/>
  <c r="K926" i="10"/>
  <c r="L932" i="10"/>
  <c r="M932" i="10" s="1"/>
  <c r="O935" i="10"/>
  <c r="K942" i="10"/>
  <c r="L948" i="10"/>
  <c r="M948" i="10" s="1"/>
  <c r="O951" i="10"/>
  <c r="O952" i="10"/>
  <c r="O953" i="10"/>
  <c r="K961" i="10"/>
  <c r="P961" i="10"/>
  <c r="O963" i="10"/>
  <c r="I963" i="10"/>
  <c r="M968" i="10"/>
  <c r="I976" i="10"/>
  <c r="P983" i="10"/>
  <c r="O983" i="10"/>
  <c r="I984" i="10"/>
  <c r="O985" i="10"/>
  <c r="F993" i="10"/>
  <c r="K993" i="10" s="1"/>
  <c r="M1003" i="10"/>
  <c r="K1003" i="10"/>
  <c r="I1003" i="10"/>
  <c r="P1003" i="10"/>
  <c r="F1012" i="10"/>
  <c r="I1040" i="10"/>
  <c r="L1076" i="10"/>
  <c r="L1106" i="10"/>
  <c r="P919" i="10"/>
  <c r="P935" i="10"/>
  <c r="P951" i="10"/>
  <c r="P952" i="10"/>
  <c r="P953" i="10"/>
  <c r="M955" i="10"/>
  <c r="L957" i="10"/>
  <c r="M957" i="10" s="1"/>
  <c r="O968" i="10"/>
  <c r="M976" i="10"/>
  <c r="O977" i="10"/>
  <c r="F979" i="10"/>
  <c r="M984" i="10"/>
  <c r="I996" i="10"/>
  <c r="P996" i="10"/>
  <c r="K1018" i="10"/>
  <c r="K1056" i="10"/>
  <c r="I1056" i="10"/>
  <c r="P1056" i="10"/>
  <c r="P969" i="10"/>
  <c r="K969" i="10"/>
  <c r="K973" i="10"/>
  <c r="P973" i="10"/>
  <c r="I981" i="10"/>
  <c r="I1010" i="10"/>
  <c r="P1010" i="10"/>
  <c r="I1016" i="10"/>
  <c r="P1016" i="10"/>
  <c r="O1016" i="10"/>
  <c r="M1016" i="10"/>
  <c r="L1018" i="10"/>
  <c r="M1018" i="10" s="1"/>
  <c r="O1018" i="10"/>
  <c r="I1023" i="10"/>
  <c r="P1038" i="10"/>
  <c r="K1038" i="10"/>
  <c r="I1038" i="10"/>
  <c r="L1068" i="10"/>
  <c r="M1068" i="10" s="1"/>
  <c r="O1068" i="10"/>
  <c r="K1072" i="10"/>
  <c r="I1072" i="10"/>
  <c r="P1072" i="10"/>
  <c r="O1103" i="10"/>
  <c r="I1103" i="10"/>
  <c r="P1103" i="10"/>
  <c r="K1103" i="10"/>
  <c r="P955" i="10"/>
  <c r="L967" i="10"/>
  <c r="K970" i="10"/>
  <c r="I973" i="10"/>
  <c r="F987" i="10"/>
  <c r="F990" i="10"/>
  <c r="K996" i="10"/>
  <c r="M1025" i="10"/>
  <c r="P1042" i="10"/>
  <c r="K1042" i="10"/>
  <c r="I1042" i="10"/>
  <c r="O1042" i="10"/>
  <c r="K995" i="10"/>
  <c r="L998" i="10"/>
  <c r="P1004" i="10"/>
  <c r="P1005" i="10"/>
  <c r="P1006" i="10"/>
  <c r="P1007" i="10"/>
  <c r="P1008" i="10"/>
  <c r="P1009" i="10"/>
  <c r="K1017" i="10"/>
  <c r="F1030" i="10"/>
  <c r="I1036" i="10"/>
  <c r="I1044" i="10"/>
  <c r="P1044" i="10"/>
  <c r="I1052" i="10"/>
  <c r="F1062" i="10"/>
  <c r="I1066" i="10"/>
  <c r="O1080" i="10"/>
  <c r="I1080" i="10"/>
  <c r="M1103" i="10"/>
  <c r="I1118" i="10"/>
  <c r="P1118" i="10"/>
  <c r="L1010" i="10"/>
  <c r="M1010" i="10" s="1"/>
  <c r="O1013" i="10"/>
  <c r="M1043" i="10"/>
  <c r="P1043" i="10"/>
  <c r="I1050" i="10"/>
  <c r="P1050" i="10"/>
  <c r="P1055" i="10"/>
  <c r="O1055" i="10"/>
  <c r="K1055" i="10"/>
  <c r="M1056" i="10"/>
  <c r="M1059" i="10"/>
  <c r="K1059" i="10"/>
  <c r="I1059" i="10"/>
  <c r="P1059" i="10"/>
  <c r="K1074" i="10"/>
  <c r="I1074" i="10"/>
  <c r="P1074" i="10"/>
  <c r="K1084" i="10"/>
  <c r="I1084" i="10"/>
  <c r="P1084" i="10"/>
  <c r="I1092" i="10"/>
  <c r="P1092" i="10"/>
  <c r="O1092" i="10"/>
  <c r="L1100" i="10"/>
  <c r="M1100" i="10" s="1"/>
  <c r="O1100" i="10"/>
  <c r="L1178" i="10"/>
  <c r="O971" i="10"/>
  <c r="I978" i="10"/>
  <c r="O986" i="10"/>
  <c r="P991" i="10"/>
  <c r="P992" i="10"/>
  <c r="O1002" i="10"/>
  <c r="P1013" i="10"/>
  <c r="I1015" i="10"/>
  <c r="O1026" i="10"/>
  <c r="O1027" i="10"/>
  <c r="P1031" i="10"/>
  <c r="I1041" i="10"/>
  <c r="O1041" i="10"/>
  <c r="I1043" i="10"/>
  <c r="L1046" i="10"/>
  <c r="M1046" i="10" s="1"/>
  <c r="K1046" i="10"/>
  <c r="F1048" i="10"/>
  <c r="K1052" i="10"/>
  <c r="I1055" i="10"/>
  <c r="O1056" i="10"/>
  <c r="P1087" i="10"/>
  <c r="O1087" i="10"/>
  <c r="M1087" i="10"/>
  <c r="K1087" i="10"/>
  <c r="I1087" i="10"/>
  <c r="I1098" i="10"/>
  <c r="P1098" i="10"/>
  <c r="O1098" i="10"/>
  <c r="P1129" i="10"/>
  <c r="I1129" i="10"/>
  <c r="I1176" i="10"/>
  <c r="P1176" i="10"/>
  <c r="M1176" i="10"/>
  <c r="K1176" i="10"/>
  <c r="I1004" i="10"/>
  <c r="I1005" i="10"/>
  <c r="I1006" i="10"/>
  <c r="I1007" i="10"/>
  <c r="I1008" i="10"/>
  <c r="I1009" i="10"/>
  <c r="K1043" i="10"/>
  <c r="L1052" i="10"/>
  <c r="M1052" i="10" s="1"/>
  <c r="O1052" i="10"/>
  <c r="M1055" i="10"/>
  <c r="O1059" i="10"/>
  <c r="O1064" i="10"/>
  <c r="I1064" i="10"/>
  <c r="M1072" i="10"/>
  <c r="L1118" i="10"/>
  <c r="M1118" i="10" s="1"/>
  <c r="O1118" i="10"/>
  <c r="P995" i="10"/>
  <c r="P1017" i="10"/>
  <c r="L1036" i="10"/>
  <c r="M1036" i="10" s="1"/>
  <c r="O1036" i="10"/>
  <c r="O1038" i="10"/>
  <c r="L1038" i="10"/>
  <c r="M1038" i="10" s="1"/>
  <c r="L1044" i="10"/>
  <c r="M1044" i="10" s="1"/>
  <c r="P1052" i="10"/>
  <c r="K1068" i="10"/>
  <c r="I1068" i="10"/>
  <c r="P1068" i="10"/>
  <c r="O1072" i="10"/>
  <c r="L1084" i="10"/>
  <c r="M1084" i="10" s="1"/>
  <c r="O1084" i="10"/>
  <c r="K1088" i="10"/>
  <c r="I1088" i="10"/>
  <c r="P1088" i="10"/>
  <c r="L1092" i="10"/>
  <c r="M1092" i="10" s="1"/>
  <c r="K1092" i="10"/>
  <c r="F1094" i="10"/>
  <c r="I991" i="10"/>
  <c r="I992" i="10"/>
  <c r="I1013" i="10"/>
  <c r="M1029" i="10"/>
  <c r="P1039" i="10"/>
  <c r="O1039" i="10"/>
  <c r="K1039" i="10"/>
  <c r="O1043" i="10"/>
  <c r="O1046" i="10"/>
  <c r="K1050" i="10"/>
  <c r="P1071" i="10"/>
  <c r="O1071" i="10"/>
  <c r="K1071" i="10"/>
  <c r="I1071" i="10"/>
  <c r="O1096" i="10"/>
  <c r="I1096" i="10"/>
  <c r="O1029" i="10"/>
  <c r="L1034" i="10"/>
  <c r="I1039" i="10"/>
  <c r="M1042" i="10"/>
  <c r="K1047" i="10"/>
  <c r="I1047" i="10"/>
  <c r="P1047" i="10"/>
  <c r="L1048" i="10"/>
  <c r="M1064" i="10"/>
  <c r="M1071" i="10"/>
  <c r="M1074" i="10"/>
  <c r="K1090" i="10"/>
  <c r="I1090" i="10"/>
  <c r="P1090" i="10"/>
  <c r="K1100" i="10"/>
  <c r="I1100" i="10"/>
  <c r="P1100" i="10"/>
  <c r="O1037" i="10"/>
  <c r="I1045" i="10"/>
  <c r="O1053" i="10"/>
  <c r="I1061" i="10"/>
  <c r="O1069" i="10"/>
  <c r="P1075" i="10"/>
  <c r="I1077" i="10"/>
  <c r="O1085" i="10"/>
  <c r="P1091" i="10"/>
  <c r="I1093" i="10"/>
  <c r="K1099" i="10"/>
  <c r="O1101" i="10"/>
  <c r="I1113" i="10"/>
  <c r="L1158" i="10"/>
  <c r="M1158" i="10" s="1"/>
  <c r="O1158" i="10"/>
  <c r="K1162" i="10"/>
  <c r="I1162" i="10"/>
  <c r="P1162" i="10"/>
  <c r="L1166" i="10"/>
  <c r="M1166" i="10" s="1"/>
  <c r="K1166" i="10"/>
  <c r="O1219" i="10"/>
  <c r="M1219" i="10"/>
  <c r="K1219" i="10"/>
  <c r="I1219" i="10"/>
  <c r="P1219" i="10"/>
  <c r="L1120" i="10"/>
  <c r="L1125" i="10"/>
  <c r="O1127" i="10"/>
  <c r="L1127" i="10"/>
  <c r="M1127" i="10" s="1"/>
  <c r="K1131" i="10"/>
  <c r="I1131" i="10"/>
  <c r="P1131" i="10"/>
  <c r="L1133" i="10"/>
  <c r="M1133" i="10" s="1"/>
  <c r="K1133" i="10"/>
  <c r="K1143" i="10"/>
  <c r="I1143" i="10"/>
  <c r="P1143" i="10"/>
  <c r="I1151" i="10"/>
  <c r="P1151" i="10"/>
  <c r="O1151" i="10"/>
  <c r="I1164" i="10"/>
  <c r="P1164" i="10"/>
  <c r="L1054" i="10"/>
  <c r="O1057" i="10"/>
  <c r="P1063" i="10"/>
  <c r="K1064" i="10"/>
  <c r="L1070" i="10"/>
  <c r="M1070" i="10" s="1"/>
  <c r="O1073" i="10"/>
  <c r="P1079" i="10"/>
  <c r="K1080" i="10"/>
  <c r="L1086" i="10"/>
  <c r="M1086" i="10" s="1"/>
  <c r="O1089" i="10"/>
  <c r="P1095" i="10"/>
  <c r="K1096" i="10"/>
  <c r="L1102" i="10"/>
  <c r="M1102" i="10" s="1"/>
  <c r="I1105" i="10"/>
  <c r="I1111" i="10"/>
  <c r="P1111" i="10"/>
  <c r="O1111" i="10"/>
  <c r="I1115" i="10"/>
  <c r="P1128" i="10"/>
  <c r="O1128" i="10"/>
  <c r="K1128" i="10"/>
  <c r="P1146" i="10"/>
  <c r="O1146" i="10"/>
  <c r="M1146" i="10"/>
  <c r="K1146" i="10"/>
  <c r="I1146" i="10"/>
  <c r="P1073" i="10"/>
  <c r="I1075" i="10"/>
  <c r="P1089" i="10"/>
  <c r="I1091" i="10"/>
  <c r="K1105" i="10"/>
  <c r="O1108" i="10"/>
  <c r="L1108" i="10"/>
  <c r="M1108" i="10" s="1"/>
  <c r="K1111" i="10"/>
  <c r="K1115" i="10"/>
  <c r="I1128" i="10"/>
  <c r="K1129" i="10"/>
  <c r="I1141" i="10"/>
  <c r="P1141" i="10"/>
  <c r="O1141" i="10"/>
  <c r="M1141" i="10"/>
  <c r="F1171" i="10"/>
  <c r="K1171" i="10" s="1"/>
  <c r="L1182" i="10"/>
  <c r="L1208" i="10"/>
  <c r="M1208" i="10" s="1"/>
  <c r="K1208" i="10"/>
  <c r="K1075" i="10"/>
  <c r="K1091" i="10"/>
  <c r="M1105" i="10"/>
  <c r="P1109" i="10"/>
  <c r="O1109" i="10"/>
  <c r="K1109" i="10"/>
  <c r="M1115" i="10"/>
  <c r="P1127" i="10"/>
  <c r="M1129" i="10"/>
  <c r="L1143" i="10"/>
  <c r="M1143" i="10" s="1"/>
  <c r="O1143" i="10"/>
  <c r="L1151" i="10"/>
  <c r="M1151" i="10" s="1"/>
  <c r="K1151" i="10"/>
  <c r="K1210" i="10"/>
  <c r="I1210" i="10"/>
  <c r="P1210" i="10"/>
  <c r="I1063" i="10"/>
  <c r="K1078" i="10"/>
  <c r="I1079" i="10"/>
  <c r="I1095" i="10"/>
  <c r="F1104" i="10"/>
  <c r="M1104" i="10" s="1"/>
  <c r="O1105" i="10"/>
  <c r="I1114" i="10"/>
  <c r="O1115" i="10"/>
  <c r="K1118" i="10"/>
  <c r="F1123" i="10"/>
  <c r="M1128" i="10"/>
  <c r="O1129" i="10"/>
  <c r="I1133" i="10"/>
  <c r="P1133" i="10"/>
  <c r="I1149" i="10"/>
  <c r="P1149" i="10"/>
  <c r="I1153" i="10"/>
  <c r="P1153" i="10"/>
  <c r="O1153" i="10"/>
  <c r="K1158" i="10"/>
  <c r="I1158" i="10"/>
  <c r="P1158" i="10"/>
  <c r="O1162" i="10"/>
  <c r="K1164" i="10"/>
  <c r="I1166" i="10"/>
  <c r="P1166" i="10"/>
  <c r="O1166" i="10"/>
  <c r="O1176" i="10"/>
  <c r="P1256" i="10"/>
  <c r="O1256" i="10"/>
  <c r="K1256" i="10"/>
  <c r="I1256" i="10"/>
  <c r="P1105" i="10"/>
  <c r="I1109" i="10"/>
  <c r="O1112" i="10"/>
  <c r="K1114" i="10"/>
  <c r="P1115" i="10"/>
  <c r="F1120" i="10"/>
  <c r="K1120" i="10" s="1"/>
  <c r="I1127" i="10"/>
  <c r="I1130" i="10"/>
  <c r="P1130" i="10"/>
  <c r="O1130" i="10"/>
  <c r="M1130" i="10"/>
  <c r="M1131" i="10"/>
  <c r="P1161" i="10"/>
  <c r="O1161" i="10"/>
  <c r="M1161" i="10"/>
  <c r="K1161" i="10"/>
  <c r="I1161" i="10"/>
  <c r="M1164" i="10"/>
  <c r="P1132" i="10"/>
  <c r="P1150" i="10"/>
  <c r="P1165" i="10"/>
  <c r="P1202" i="10"/>
  <c r="O1202" i="10"/>
  <c r="K1202" i="10"/>
  <c r="P1254" i="10"/>
  <c r="M1256" i="10"/>
  <c r="K1145" i="10"/>
  <c r="M1148" i="10"/>
  <c r="K1160" i="10"/>
  <c r="M1163" i="10"/>
  <c r="O1184" i="10"/>
  <c r="O1208" i="10"/>
  <c r="O1217" i="10"/>
  <c r="M1217" i="10"/>
  <c r="K1217" i="10"/>
  <c r="I1217" i="10"/>
  <c r="P1257" i="10"/>
  <c r="O1257" i="10"/>
  <c r="K1257" i="10"/>
  <c r="I1257" i="10"/>
  <c r="F1271" i="10"/>
  <c r="K1271" i="10" s="1"/>
  <c r="P1119" i="10"/>
  <c r="I1121" i="10"/>
  <c r="I1122" i="10"/>
  <c r="P1136" i="10"/>
  <c r="I1138" i="10"/>
  <c r="I1139" i="10"/>
  <c r="I1140" i="10"/>
  <c r="L1145" i="10"/>
  <c r="M1145" i="10" s="1"/>
  <c r="O1148" i="10"/>
  <c r="P1154" i="10"/>
  <c r="F1156" i="10"/>
  <c r="L1160" i="10"/>
  <c r="M1160" i="10" s="1"/>
  <c r="O1163" i="10"/>
  <c r="P1172" i="10"/>
  <c r="P1173" i="10"/>
  <c r="I1175" i="10"/>
  <c r="L1179" i="10"/>
  <c r="P1184" i="10"/>
  <c r="M1200" i="10"/>
  <c r="I1202" i="10"/>
  <c r="I1220" i="10"/>
  <c r="P1220" i="10"/>
  <c r="O1220" i="10"/>
  <c r="I1254" i="10"/>
  <c r="M1257" i="10"/>
  <c r="K1121" i="10"/>
  <c r="K1122" i="10"/>
  <c r="O1124" i="10"/>
  <c r="K1138" i="10"/>
  <c r="K1139" i="10"/>
  <c r="K1140" i="10"/>
  <c r="O1142" i="10"/>
  <c r="P1148" i="10"/>
  <c r="O1157" i="10"/>
  <c r="P1163" i="10"/>
  <c r="I1165" i="10"/>
  <c r="L1174" i="10"/>
  <c r="K1175" i="10"/>
  <c r="O1177" i="10"/>
  <c r="P1183" i="10"/>
  <c r="M1202" i="10"/>
  <c r="M1205" i="10"/>
  <c r="K1205" i="10"/>
  <c r="I1205" i="10"/>
  <c r="P1205" i="10"/>
  <c r="P1217" i="10"/>
  <c r="K1241" i="10"/>
  <c r="I1241" i="10"/>
  <c r="P1241" i="10"/>
  <c r="K1254" i="10"/>
  <c r="P1258" i="10"/>
  <c r="O1258" i="10"/>
  <c r="K1258" i="10"/>
  <c r="I1258" i="10"/>
  <c r="M1261" i="10"/>
  <c r="P1201" i="10"/>
  <c r="O1201" i="10"/>
  <c r="K1201" i="10"/>
  <c r="P1203" i="10"/>
  <c r="O1203" i="10"/>
  <c r="K1203" i="10"/>
  <c r="I1203" i="10"/>
  <c r="I1208" i="10"/>
  <c r="P1208" i="10"/>
  <c r="O1218" i="10"/>
  <c r="M1218" i="10"/>
  <c r="K1218" i="10"/>
  <c r="I1218" i="10"/>
  <c r="O1254" i="10"/>
  <c r="I1119" i="10"/>
  <c r="I1136" i="10"/>
  <c r="I1154" i="10"/>
  <c r="I1172" i="10"/>
  <c r="I1173" i="10"/>
  <c r="L1199" i="10"/>
  <c r="M1199" i="10" s="1"/>
  <c r="I1216" i="10"/>
  <c r="P1255" i="10"/>
  <c r="O1255" i="10"/>
  <c r="K1255" i="10"/>
  <c r="I1255" i="10"/>
  <c r="I1259" i="10"/>
  <c r="P1259" i="10"/>
  <c r="K1184" i="10"/>
  <c r="O1199" i="10"/>
  <c r="I1201" i="10"/>
  <c r="M1203" i="10"/>
  <c r="P1218" i="10"/>
  <c r="K1220" i="10"/>
  <c r="L1241" i="10"/>
  <c r="M1241" i="10" s="1"/>
  <c r="O1241" i="10"/>
  <c r="K1261" i="10"/>
  <c r="I1261" i="10"/>
  <c r="P1261" i="10"/>
  <c r="P1242" i="10"/>
  <c r="P1243" i="10"/>
  <c r="P1244" i="10"/>
  <c r="P1245" i="10"/>
  <c r="P1246" i="10"/>
  <c r="P1247" i="10"/>
  <c r="P1248" i="10"/>
  <c r="O1271" i="10"/>
  <c r="O1272" i="10"/>
  <c r="O1273" i="10"/>
  <c r="O1274" i="10"/>
  <c r="P1211" i="10"/>
  <c r="P1212" i="10"/>
  <c r="P1213" i="10"/>
  <c r="P1214" i="10"/>
  <c r="P1215" i="10"/>
  <c r="L1254" i="10"/>
  <c r="M1254" i="10" s="1"/>
  <c r="O1260" i="10"/>
  <c r="P1272" i="10"/>
  <c r="P1273" i="10"/>
  <c r="P1274" i="10"/>
  <c r="I1276" i="10"/>
  <c r="I1277" i="10"/>
  <c r="I1278" i="10"/>
  <c r="I1279" i="10"/>
  <c r="I1280" i="10"/>
  <c r="I1281" i="10"/>
  <c r="I1282" i="10"/>
  <c r="I1283" i="10"/>
  <c r="I1206" i="10"/>
  <c r="I1207" i="10"/>
  <c r="L1216" i="10"/>
  <c r="M1216" i="10" s="1"/>
  <c r="O1221" i="10"/>
  <c r="O1222" i="10"/>
  <c r="O1223" i="10"/>
  <c r="O1224" i="10"/>
  <c r="O1225" i="10"/>
  <c r="O1226" i="10"/>
  <c r="O1227" i="10"/>
  <c r="O1228" i="10"/>
  <c r="O1229" i="10"/>
  <c r="O1230" i="10"/>
  <c r="O1231" i="10"/>
  <c r="O1232" i="10"/>
  <c r="O1233" i="10"/>
  <c r="O1234" i="10"/>
  <c r="O1235" i="10"/>
  <c r="O1236" i="10"/>
  <c r="O1237" i="10"/>
  <c r="O1238" i="10"/>
  <c r="O1239" i="10"/>
  <c r="O1240" i="10"/>
  <c r="P1260" i="10"/>
  <c r="I1262" i="10"/>
  <c r="I1263" i="10"/>
  <c r="I1264" i="10"/>
  <c r="I1265" i="10"/>
  <c r="I1266" i="10"/>
  <c r="I1267" i="10"/>
  <c r="I1268" i="10"/>
  <c r="I1269" i="10"/>
  <c r="L1275" i="10"/>
  <c r="K1276" i="10"/>
  <c r="K1277" i="10"/>
  <c r="K1278" i="10"/>
  <c r="K1279" i="10"/>
  <c r="K1280" i="10"/>
  <c r="K1281" i="10"/>
  <c r="K1282" i="10"/>
  <c r="K1283" i="10"/>
  <c r="O1285" i="10"/>
  <c r="O1286" i="10"/>
  <c r="O1287" i="10"/>
  <c r="P1221" i="10"/>
  <c r="P1222" i="10"/>
  <c r="P1223" i="10"/>
  <c r="P1224" i="10"/>
  <c r="P1225" i="10"/>
  <c r="P1226" i="10"/>
  <c r="P1227" i="10"/>
  <c r="P1228" i="10"/>
  <c r="P1229" i="10"/>
  <c r="P1230" i="10"/>
  <c r="P1231" i="10"/>
  <c r="P1232" i="10"/>
  <c r="P1233" i="10"/>
  <c r="P1234" i="10"/>
  <c r="P1235" i="10"/>
  <c r="P1236" i="10"/>
  <c r="P1237" i="10"/>
  <c r="P1238" i="10"/>
  <c r="P1239" i="10"/>
  <c r="P1240" i="10"/>
  <c r="P1285" i="10"/>
  <c r="P1286" i="10"/>
  <c r="P1287" i="10"/>
  <c r="I1272" i="10"/>
  <c r="I1273" i="10"/>
  <c r="I1274" i="10"/>
  <c r="M1279" i="10"/>
  <c r="M1280" i="10"/>
  <c r="M1281" i="10"/>
  <c r="M1282" i="10"/>
  <c r="M1283" i="10"/>
  <c r="C46" i="9"/>
  <c r="L46" i="9" s="1"/>
  <c r="C115" i="9"/>
  <c r="L115" i="9" s="1"/>
  <c r="C199" i="9"/>
  <c r="L199" i="9" s="1"/>
  <c r="E229" i="9"/>
  <c r="C278" i="9"/>
  <c r="N40" i="4"/>
  <c r="J40" i="4"/>
  <c r="H40" i="4"/>
  <c r="E40" i="4"/>
  <c r="D40" i="4"/>
  <c r="N1275" i="4"/>
  <c r="J1275" i="4"/>
  <c r="H1275" i="4"/>
  <c r="E1275" i="4"/>
  <c r="D1275" i="4"/>
  <c r="D236" i="4"/>
  <c r="D232" i="4" s="1"/>
  <c r="D242" i="4"/>
  <c r="N302" i="4"/>
  <c r="N293" i="4"/>
  <c r="N290" i="4"/>
  <c r="N284" i="4"/>
  <c r="N278" i="4"/>
  <c r="N272" i="4"/>
  <c r="N271" i="4" s="1"/>
  <c r="N265" i="4" s="1"/>
  <c r="N264" i="4" s="1"/>
  <c r="N260" i="4"/>
  <c r="N252" i="4" s="1"/>
  <c r="N246" i="4"/>
  <c r="N244" i="4"/>
  <c r="N237" i="4"/>
  <c r="N232" i="4"/>
  <c r="N223" i="4"/>
  <c r="N217" i="4"/>
  <c r="N214" i="4"/>
  <c r="N209" i="4"/>
  <c r="N191" i="4" s="1"/>
  <c r="J302" i="4"/>
  <c r="J293" i="4"/>
  <c r="J290" i="4"/>
  <c r="J284" i="4"/>
  <c r="J278" i="4"/>
  <c r="J272" i="4"/>
  <c r="J271" i="4"/>
  <c r="J265" i="4" s="1"/>
  <c r="J264" i="4" s="1"/>
  <c r="J260" i="4"/>
  <c r="J252" i="4" s="1"/>
  <c r="J246" i="4"/>
  <c r="J244" i="4"/>
  <c r="J237" i="4"/>
  <c r="J232" i="4"/>
  <c r="J223" i="4"/>
  <c r="J217" i="4"/>
  <c r="J214" i="4"/>
  <c r="J209" i="4"/>
  <c r="J191" i="4" s="1"/>
  <c r="H302" i="4"/>
  <c r="H293" i="4"/>
  <c r="H290" i="4"/>
  <c r="H284" i="4"/>
  <c r="H278" i="4"/>
  <c r="H272" i="4"/>
  <c r="H260" i="4"/>
  <c r="H252" i="4" s="1"/>
  <c r="H246" i="4"/>
  <c r="H244" i="4"/>
  <c r="H237" i="4"/>
  <c r="H232" i="4"/>
  <c r="H223" i="4"/>
  <c r="H217" i="4"/>
  <c r="H216" i="4" s="1"/>
  <c r="H214" i="4"/>
  <c r="H209" i="4"/>
  <c r="H191" i="4"/>
  <c r="E302" i="4"/>
  <c r="D302" i="4"/>
  <c r="E293" i="4"/>
  <c r="D293" i="4"/>
  <c r="E290" i="4"/>
  <c r="D290" i="4"/>
  <c r="E284" i="4"/>
  <c r="D284" i="4"/>
  <c r="E278" i="4"/>
  <c r="D278" i="4"/>
  <c r="E272" i="4"/>
  <c r="D272" i="4"/>
  <c r="E260" i="4"/>
  <c r="E252" i="4" s="1"/>
  <c r="D260" i="4"/>
  <c r="D252" i="4" s="1"/>
  <c r="E246" i="4"/>
  <c r="D246" i="4"/>
  <c r="E244" i="4"/>
  <c r="D244" i="4"/>
  <c r="E237" i="4"/>
  <c r="D237" i="4"/>
  <c r="E232" i="4"/>
  <c r="E223" i="4"/>
  <c r="D223" i="4"/>
  <c r="E217" i="4"/>
  <c r="D217" i="4"/>
  <c r="E214" i="4"/>
  <c r="D214" i="4"/>
  <c r="E209" i="4"/>
  <c r="E191" i="4" s="1"/>
  <c r="D209" i="4"/>
  <c r="D191" i="4" s="1"/>
  <c r="I485" i="10" l="1"/>
  <c r="K485" i="10"/>
  <c r="M637" i="10"/>
  <c r="P352" i="10"/>
  <c r="K406" i="10"/>
  <c r="P637" i="10"/>
  <c r="O398" i="10"/>
  <c r="I352" i="10"/>
  <c r="M398" i="10"/>
  <c r="M438" i="10"/>
  <c r="P398" i="10"/>
  <c r="O386" i="10"/>
  <c r="I438" i="10"/>
  <c r="P404" i="10"/>
  <c r="P438" i="10"/>
  <c r="I398" i="10"/>
  <c r="P481" i="10"/>
  <c r="P386" i="10"/>
  <c r="K438" i="10"/>
  <c r="P473" i="10"/>
  <c r="I404" i="10"/>
  <c r="O473" i="10"/>
  <c r="O404" i="10"/>
  <c r="K352" i="10"/>
  <c r="O637" i="10"/>
  <c r="M503" i="10"/>
  <c r="M473" i="10"/>
  <c r="K736" i="10"/>
  <c r="I46" i="10"/>
  <c r="P46" i="10"/>
  <c r="O46" i="10"/>
  <c r="K46" i="10"/>
  <c r="M1125" i="10"/>
  <c r="P335" i="10"/>
  <c r="I388" i="10"/>
  <c r="M416" i="10"/>
  <c r="K725" i="10"/>
  <c r="P416" i="10"/>
  <c r="K388" i="10"/>
  <c r="I416" i="10"/>
  <c r="I390" i="10"/>
  <c r="O725" i="10"/>
  <c r="K1023" i="10"/>
  <c r="K390" i="10"/>
  <c r="K278" i="10"/>
  <c r="M46" i="10"/>
  <c r="M725" i="10"/>
  <c r="P1125" i="10"/>
  <c r="O1023" i="10"/>
  <c r="K827" i="10"/>
  <c r="M388" i="10"/>
  <c r="I335" i="10"/>
  <c r="P1023" i="10"/>
  <c r="K416" i="10"/>
  <c r="M390" i="10"/>
  <c r="I278" i="10"/>
  <c r="M335" i="10"/>
  <c r="I1125" i="10"/>
  <c r="O1125" i="10"/>
  <c r="O388" i="10"/>
  <c r="O335" i="10"/>
  <c r="M386" i="10"/>
  <c r="P129" i="10"/>
  <c r="L36" i="9"/>
  <c r="O129" i="10"/>
  <c r="I30" i="10"/>
  <c r="K719" i="10"/>
  <c r="I736" i="10"/>
  <c r="O481" i="10"/>
  <c r="M481" i="10"/>
  <c r="K30" i="10"/>
  <c r="O736" i="10"/>
  <c r="I481" i="10"/>
  <c r="I406" i="10"/>
  <c r="M129" i="10"/>
  <c r="O406" i="10"/>
  <c r="I129" i="10"/>
  <c r="K404" i="10"/>
  <c r="M627" i="10"/>
  <c r="I386" i="10"/>
  <c r="M237" i="10"/>
  <c r="P847" i="10"/>
  <c r="I847" i="10"/>
  <c r="K1137" i="10"/>
  <c r="P669" i="10"/>
  <c r="M676" i="10"/>
  <c r="P371" i="10"/>
  <c r="I371" i="10"/>
  <c r="P137" i="10"/>
  <c r="O209" i="10"/>
  <c r="O390" i="10"/>
  <c r="M669" i="10"/>
  <c r="I627" i="10"/>
  <c r="O371" i="10"/>
  <c r="K627" i="10"/>
  <c r="P627" i="10"/>
  <c r="K537" i="10"/>
  <c r="K209" i="10"/>
  <c r="M537" i="10"/>
  <c r="P537" i="10"/>
  <c r="I209" i="10"/>
  <c r="P676" i="10"/>
  <c r="K290" i="10"/>
  <c r="P290" i="10"/>
  <c r="P209" i="10"/>
  <c r="I988" i="10"/>
  <c r="O686" i="10"/>
  <c r="I676" i="10"/>
  <c r="I290" i="10"/>
  <c r="P725" i="10"/>
  <c r="F1155" i="10"/>
  <c r="O1155" i="10" s="1"/>
  <c r="D1181" i="10"/>
  <c r="K1284" i="10"/>
  <c r="P965" i="10"/>
  <c r="M965" i="10"/>
  <c r="P319" i="10"/>
  <c r="P278" i="10"/>
  <c r="K137" i="10"/>
  <c r="I965" i="10"/>
  <c r="P826" i="10"/>
  <c r="M278" i="10"/>
  <c r="K826" i="10"/>
  <c r="K589" i="10"/>
  <c r="K319" i="10"/>
  <c r="K293" i="10"/>
  <c r="O293" i="10"/>
  <c r="K965" i="10"/>
  <c r="M293" i="10"/>
  <c r="P293" i="10"/>
  <c r="P1284" i="10"/>
  <c r="P381" i="10"/>
  <c r="M1210" i="10"/>
  <c r="I1284" i="10"/>
  <c r="I962" i="10"/>
  <c r="I589" i="10"/>
  <c r="O319" i="10"/>
  <c r="M316" i="10"/>
  <c r="M1058" i="10"/>
  <c r="O1058" i="10"/>
  <c r="P1058" i="10"/>
  <c r="K1058" i="10"/>
  <c r="O1135" i="10"/>
  <c r="P1135" i="10"/>
  <c r="I1135" i="10"/>
  <c r="K1135" i="10"/>
  <c r="K1174" i="10"/>
  <c r="M1174" i="10"/>
  <c r="P1174" i="10"/>
  <c r="O1174" i="10"/>
  <c r="D190" i="10"/>
  <c r="D189" i="10" s="1"/>
  <c r="D684" i="10"/>
  <c r="F684" i="10" s="1"/>
  <c r="F606" i="10"/>
  <c r="K606" i="10" s="1"/>
  <c r="D109" i="10"/>
  <c r="D306" i="10"/>
  <c r="V93" i="11" s="1"/>
  <c r="V94" i="11" s="1"/>
  <c r="D264" i="10"/>
  <c r="F424" i="10"/>
  <c r="K424" i="10" s="1"/>
  <c r="D10" i="10"/>
  <c r="F10" i="10" s="1"/>
  <c r="K10" i="10" s="1"/>
  <c r="D64" i="10"/>
  <c r="F37" i="10"/>
  <c r="P37" i="10" s="1"/>
  <c r="K988" i="10"/>
  <c r="P922" i="10"/>
  <c r="O867" i="10"/>
  <c r="K867" i="10"/>
  <c r="K878" i="10"/>
  <c r="M1275" i="10"/>
  <c r="O1137" i="10"/>
  <c r="M878" i="10"/>
  <c r="P867" i="10"/>
  <c r="P878" i="10"/>
  <c r="O988" i="10"/>
  <c r="O878" i="10"/>
  <c r="I867" i="10"/>
  <c r="I1275" i="10"/>
  <c r="P988" i="10"/>
  <c r="K922" i="10"/>
  <c r="M1032" i="10"/>
  <c r="M1098" i="10"/>
  <c r="M533" i="10"/>
  <c r="K1179" i="10"/>
  <c r="M790" i="10"/>
  <c r="O810" i="10"/>
  <c r="I886" i="10"/>
  <c r="O503" i="10"/>
  <c r="P452" i="10"/>
  <c r="K520" i="10"/>
  <c r="O96" i="10"/>
  <c r="P708" i="10"/>
  <c r="P1060" i="10"/>
  <c r="I452" i="10"/>
  <c r="M520" i="10"/>
  <c r="M333" i="10"/>
  <c r="M708" i="10"/>
  <c r="I708" i="10"/>
  <c r="M147" i="10"/>
  <c r="K810" i="10"/>
  <c r="M863" i="10"/>
  <c r="M400" i="10"/>
  <c r="O400" i="10"/>
  <c r="I96" i="10"/>
  <c r="I1060" i="10"/>
  <c r="K400" i="10"/>
  <c r="O452" i="10"/>
  <c r="K503" i="10"/>
  <c r="K333" i="10"/>
  <c r="P400" i="10"/>
  <c r="M260" i="10"/>
  <c r="K96" i="10"/>
  <c r="M1060" i="10"/>
  <c r="P863" i="10"/>
  <c r="P503" i="10"/>
  <c r="M589" i="10"/>
  <c r="K1060" i="10"/>
  <c r="P810" i="10"/>
  <c r="I863" i="10"/>
  <c r="I520" i="10"/>
  <c r="O333" i="10"/>
  <c r="M1179" i="10"/>
  <c r="I810" i="10"/>
  <c r="K863" i="10"/>
  <c r="O520" i="10"/>
  <c r="P333" i="10"/>
  <c r="K452" i="10"/>
  <c r="M96" i="10"/>
  <c r="F1182" i="10"/>
  <c r="I1137" i="10"/>
  <c r="M1066" i="10"/>
  <c r="O1066" i="10"/>
  <c r="P1066" i="10"/>
  <c r="D851" i="10"/>
  <c r="F851" i="10" s="1"/>
  <c r="M859" i="10"/>
  <c r="M552" i="10"/>
  <c r="M512" i="10"/>
  <c r="M352" i="10"/>
  <c r="F343" i="10"/>
  <c r="K343" i="10" s="1"/>
  <c r="K191" i="10"/>
  <c r="P191" i="10"/>
  <c r="O191" i="10"/>
  <c r="M191" i="10"/>
  <c r="M79" i="10"/>
  <c r="I79" i="10"/>
  <c r="O79" i="10"/>
  <c r="K954" i="10"/>
  <c r="M719" i="10"/>
  <c r="I732" i="10"/>
  <c r="P719" i="10"/>
  <c r="M732" i="10"/>
  <c r="K437" i="10"/>
  <c r="I533" i="10"/>
  <c r="K1275" i="10"/>
  <c r="M938" i="10"/>
  <c r="K1116" i="10"/>
  <c r="I1014" i="10"/>
  <c r="O719" i="10"/>
  <c r="K604" i="10"/>
  <c r="M562" i="10"/>
  <c r="M525" i="10"/>
  <c r="K533" i="10"/>
  <c r="O1275" i="10"/>
  <c r="M290" i="10"/>
  <c r="M1034" i="10"/>
  <c r="P954" i="10"/>
  <c r="O533" i="10"/>
  <c r="O302" i="10"/>
  <c r="M604" i="10"/>
  <c r="K1014" i="10"/>
  <c r="P615" i="10"/>
  <c r="P302" i="10"/>
  <c r="M1116" i="10"/>
  <c r="O1116" i="10"/>
  <c r="K371" i="10"/>
  <c r="P1116" i="10"/>
  <c r="O914" i="10"/>
  <c r="P562" i="10"/>
  <c r="I604" i="10"/>
  <c r="I302" i="10"/>
  <c r="K1034" i="10"/>
  <c r="P914" i="10"/>
  <c r="K859" i="10"/>
  <c r="I859" i="10"/>
  <c r="I562" i="10"/>
  <c r="O604" i="10"/>
  <c r="M615" i="10"/>
  <c r="M302" i="10"/>
  <c r="P1034" i="10"/>
  <c r="O1014" i="10"/>
  <c r="I914" i="10"/>
  <c r="O859" i="10"/>
  <c r="K615" i="10"/>
  <c r="O615" i="10"/>
  <c r="M1147" i="10"/>
  <c r="K1040" i="10"/>
  <c r="O908" i="10"/>
  <c r="K625" i="10"/>
  <c r="M756" i="10"/>
  <c r="I381" i="10"/>
  <c r="K756" i="10"/>
  <c r="O1076" i="10"/>
  <c r="P908" i="10"/>
  <c r="P812" i="10"/>
  <c r="P774" i="10"/>
  <c r="O596" i="10"/>
  <c r="K381" i="10"/>
  <c r="P1076" i="10"/>
  <c r="I908" i="10"/>
  <c r="I812" i="10"/>
  <c r="O625" i="10"/>
  <c r="M1040" i="10"/>
  <c r="P1147" i="10"/>
  <c r="I1076" i="10"/>
  <c r="K812" i="10"/>
  <c r="M908" i="10"/>
  <c r="M625" i="10"/>
  <c r="K894" i="10"/>
  <c r="P756" i="10"/>
  <c r="P596" i="10"/>
  <c r="I1147" i="10"/>
  <c r="O1040" i="10"/>
  <c r="M1076" i="10"/>
  <c r="I756" i="10"/>
  <c r="K566" i="10"/>
  <c r="I596" i="10"/>
  <c r="M381" i="10"/>
  <c r="K1153" i="10"/>
  <c r="M1050" i="10"/>
  <c r="K774" i="10"/>
  <c r="O669" i="10"/>
  <c r="M633" i="10"/>
  <c r="M366" i="10"/>
  <c r="M1014" i="10"/>
  <c r="M812" i="10"/>
  <c r="K596" i="10"/>
  <c r="O774" i="10"/>
  <c r="K710" i="10"/>
  <c r="P710" i="10"/>
  <c r="K582" i="10"/>
  <c r="M582" i="10"/>
  <c r="O1106" i="10"/>
  <c r="O869" i="10"/>
  <c r="O940" i="10"/>
  <c r="M847" i="10"/>
  <c r="M618" i="10"/>
  <c r="I704" i="10"/>
  <c r="M576" i="10"/>
  <c r="P432" i="10"/>
  <c r="I1204" i="10"/>
  <c r="P1046" i="10"/>
  <c r="I1046" i="10"/>
  <c r="M1284" i="10"/>
  <c r="M855" i="10"/>
  <c r="K646" i="10"/>
  <c r="K1178" i="10"/>
  <c r="M1106" i="10"/>
  <c r="K994" i="10"/>
  <c r="P940" i="10"/>
  <c r="K869" i="10"/>
  <c r="I710" i="10"/>
  <c r="K704" i="10"/>
  <c r="I373" i="10"/>
  <c r="I432" i="10"/>
  <c r="K1054" i="10"/>
  <c r="M763" i="10"/>
  <c r="M848" i="10"/>
  <c r="M696" i="10"/>
  <c r="M319" i="10"/>
  <c r="M646" i="10"/>
  <c r="K1110" i="10"/>
  <c r="P1178" i="10"/>
  <c r="M1054" i="10"/>
  <c r="I1054" i="10"/>
  <c r="O1178" i="10"/>
  <c r="M967" i="10"/>
  <c r="O962" i="10"/>
  <c r="M994" i="10"/>
  <c r="I940" i="10"/>
  <c r="O847" i="10"/>
  <c r="I869" i="10"/>
  <c r="O743" i="10"/>
  <c r="M743" i="10"/>
  <c r="P704" i="10"/>
  <c r="P743" i="10"/>
  <c r="O1147" i="10"/>
  <c r="P1102" i="10"/>
  <c r="K1102" i="10"/>
  <c r="I1102" i="10"/>
  <c r="P779" i="10"/>
  <c r="O779" i="10"/>
  <c r="K779" i="10"/>
  <c r="I779" i="10"/>
  <c r="K847" i="10"/>
  <c r="P629" i="10"/>
  <c r="I629" i="10"/>
  <c r="O1082" i="10"/>
  <c r="P1054" i="10"/>
  <c r="M1178" i="10"/>
  <c r="K962" i="10"/>
  <c r="O994" i="10"/>
  <c r="M827" i="10"/>
  <c r="M792" i="10"/>
  <c r="O384" i="10"/>
  <c r="O47" i="10"/>
  <c r="M1137" i="10"/>
  <c r="M922" i="10"/>
  <c r="M629" i="10"/>
  <c r="P1082" i="10"/>
  <c r="P1106" i="10"/>
  <c r="I1110" i="10"/>
  <c r="M1030" i="10"/>
  <c r="P994" i="10"/>
  <c r="F591" i="10"/>
  <c r="K591" i="10" s="1"/>
  <c r="M432" i="10"/>
  <c r="M350" i="10"/>
  <c r="P384" i="10"/>
  <c r="M1110" i="10"/>
  <c r="M861" i="10"/>
  <c r="K669" i="10"/>
  <c r="O373" i="10"/>
  <c r="K562" i="10"/>
  <c r="K637" i="10"/>
  <c r="K1106" i="10"/>
  <c r="I1082" i="10"/>
  <c r="P1110" i="10"/>
  <c r="M962" i="10"/>
  <c r="M940" i="10"/>
  <c r="M869" i="10"/>
  <c r="P827" i="10"/>
  <c r="K432" i="10"/>
  <c r="K384" i="10"/>
  <c r="P47" i="10"/>
  <c r="M76" i="10"/>
  <c r="M47" i="10"/>
  <c r="P1179" i="10"/>
  <c r="I1179" i="10"/>
  <c r="M779" i="10"/>
  <c r="P611" i="10"/>
  <c r="I611" i="10"/>
  <c r="P672" i="10"/>
  <c r="I672" i="10"/>
  <c r="O672" i="10"/>
  <c r="M1171" i="10"/>
  <c r="M1082" i="10"/>
  <c r="I827" i="10"/>
  <c r="I646" i="10"/>
  <c r="M384" i="10"/>
  <c r="M11" i="10"/>
  <c r="K1112" i="10"/>
  <c r="P1112" i="10"/>
  <c r="I1112" i="10"/>
  <c r="O1034" i="10"/>
  <c r="M954" i="10"/>
  <c r="O954" i="10"/>
  <c r="P237" i="10"/>
  <c r="I237" i="10"/>
  <c r="O237" i="10"/>
  <c r="K373" i="10"/>
  <c r="M244" i="10"/>
  <c r="K47" i="10"/>
  <c r="I216" i="10"/>
  <c r="P216" i="10"/>
  <c r="K216" i="10"/>
  <c r="I617" i="10"/>
  <c r="P617" i="10"/>
  <c r="K617" i="10"/>
  <c r="P987" i="10"/>
  <c r="I987" i="10"/>
  <c r="I974" i="10"/>
  <c r="P974" i="10"/>
  <c r="O575" i="10"/>
  <c r="I125" i="10"/>
  <c r="P125" i="10"/>
  <c r="O1270" i="10"/>
  <c r="L1270" i="10"/>
  <c r="M1270" i="10" s="1"/>
  <c r="L987" i="10"/>
  <c r="M987" i="10" s="1"/>
  <c r="O987" i="10"/>
  <c r="K1012" i="10"/>
  <c r="I1012" i="10"/>
  <c r="P1012" i="10"/>
  <c r="O1012" i="10"/>
  <c r="F998" i="10"/>
  <c r="K998" i="10" s="1"/>
  <c r="P894" i="10"/>
  <c r="I894" i="10"/>
  <c r="L894" i="10"/>
  <c r="M894" i="10" s="1"/>
  <c r="O894" i="10"/>
  <c r="L838" i="10"/>
  <c r="M838" i="10" s="1"/>
  <c r="O838" i="10"/>
  <c r="K760" i="10"/>
  <c r="M1012" i="10"/>
  <c r="K567" i="10"/>
  <c r="I567" i="10"/>
  <c r="P567" i="10"/>
  <c r="K587" i="10"/>
  <c r="I587" i="10"/>
  <c r="P587" i="10"/>
  <c r="O587" i="10"/>
  <c r="M587" i="10"/>
  <c r="L566" i="10"/>
  <c r="M566" i="10" s="1"/>
  <c r="O315" i="10"/>
  <c r="L315" i="10"/>
  <c r="M315" i="10" s="1"/>
  <c r="I344" i="10"/>
  <c r="K344" i="10"/>
  <c r="P344" i="10"/>
  <c r="L37" i="10"/>
  <c r="O343" i="10"/>
  <c r="L343" i="10"/>
  <c r="M343" i="10" s="1"/>
  <c r="O125" i="10"/>
  <c r="I65" i="10"/>
  <c r="P65" i="10"/>
  <c r="O65" i="10"/>
  <c r="M65" i="10"/>
  <c r="O1048" i="10"/>
  <c r="I1048" i="10"/>
  <c r="P1048" i="10"/>
  <c r="I839" i="10"/>
  <c r="P839" i="10"/>
  <c r="O370" i="10"/>
  <c r="L370" i="10"/>
  <c r="M370" i="10" s="1"/>
  <c r="P328" i="10"/>
  <c r="I328" i="10"/>
  <c r="O1120" i="10"/>
  <c r="K987" i="10"/>
  <c r="P967" i="10"/>
  <c r="I967" i="10"/>
  <c r="O967" i="10"/>
  <c r="K853" i="10"/>
  <c r="L852" i="10"/>
  <c r="M853" i="10"/>
  <c r="P644" i="10"/>
  <c r="M644" i="10"/>
  <c r="I644" i="10"/>
  <c r="O644" i="10"/>
  <c r="I722" i="10"/>
  <c r="I576" i="10"/>
  <c r="P576" i="10"/>
  <c r="K576" i="10"/>
  <c r="K558" i="10"/>
  <c r="I558" i="10"/>
  <c r="P558" i="10"/>
  <c r="O558" i="10"/>
  <c r="M558" i="10"/>
  <c r="P566" i="10"/>
  <c r="I566" i="10"/>
  <c r="K467" i="10"/>
  <c r="I467" i="10"/>
  <c r="P467" i="10"/>
  <c r="O467" i="10"/>
  <c r="O566" i="10"/>
  <c r="L328" i="10"/>
  <c r="M328" i="10" s="1"/>
  <c r="K328" i="10"/>
  <c r="I307" i="10"/>
  <c r="P307" i="10"/>
  <c r="K307" i="10"/>
  <c r="P343" i="10"/>
  <c r="I343" i="10"/>
  <c r="K458" i="10"/>
  <c r="M252" i="10"/>
  <c r="O606" i="10"/>
  <c r="L606" i="10"/>
  <c r="M606" i="10" s="1"/>
  <c r="I260" i="10"/>
  <c r="P260" i="10"/>
  <c r="O260" i="10"/>
  <c r="M125" i="10"/>
  <c r="I1062" i="10"/>
  <c r="P1062" i="10"/>
  <c r="M1062" i="10"/>
  <c r="O1062" i="10"/>
  <c r="K990" i="10"/>
  <c r="I990" i="10"/>
  <c r="P990" i="10"/>
  <c r="O990" i="10"/>
  <c r="M990" i="10"/>
  <c r="P979" i="10"/>
  <c r="O979" i="10"/>
  <c r="M979" i="10"/>
  <c r="K979" i="10"/>
  <c r="I979" i="10"/>
  <c r="I964" i="10"/>
  <c r="P964" i="10"/>
  <c r="O993" i="10"/>
  <c r="L993" i="10"/>
  <c r="M993" i="10" s="1"/>
  <c r="O826" i="10"/>
  <c r="L826" i="10"/>
  <c r="M826" i="10" s="1"/>
  <c r="K886" i="10"/>
  <c r="I692" i="10"/>
  <c r="P692" i="10"/>
  <c r="O692" i="10"/>
  <c r="M692" i="10"/>
  <c r="I606" i="10"/>
  <c r="P606" i="10"/>
  <c r="I507" i="10"/>
  <c r="P507" i="10"/>
  <c r="I582" i="10"/>
  <c r="P582" i="10"/>
  <c r="O507" i="10"/>
  <c r="L507" i="10"/>
  <c r="M507" i="10" s="1"/>
  <c r="L591" i="10"/>
  <c r="K507" i="10"/>
  <c r="P252" i="10"/>
  <c r="O252" i="10"/>
  <c r="I252" i="10"/>
  <c r="K242" i="10"/>
  <c r="I242" i="10"/>
  <c r="O242" i="10"/>
  <c r="P242" i="10"/>
  <c r="M242" i="10"/>
  <c r="I186" i="10"/>
  <c r="P186" i="10"/>
  <c r="O186" i="10"/>
  <c r="K186" i="10"/>
  <c r="O1204" i="10"/>
  <c r="L1204" i="10"/>
  <c r="M1204" i="10" s="1"/>
  <c r="I993" i="10"/>
  <c r="P993" i="10"/>
  <c r="I1123" i="10"/>
  <c r="O1123" i="10"/>
  <c r="P1123" i="10"/>
  <c r="M1123" i="10"/>
  <c r="K1123" i="10"/>
  <c r="K1104" i="10"/>
  <c r="I1104" i="10"/>
  <c r="P1104" i="10"/>
  <c r="O1104" i="10"/>
  <c r="M1182" i="10"/>
  <c r="M1001" i="10"/>
  <c r="P975" i="10"/>
  <c r="K975" i="10"/>
  <c r="I975" i="10"/>
  <c r="O975" i="10"/>
  <c r="M975" i="10"/>
  <c r="K964" i="10"/>
  <c r="O839" i="10"/>
  <c r="O792" i="10"/>
  <c r="I678" i="10"/>
  <c r="P678" i="10"/>
  <c r="O678" i="10"/>
  <c r="M678" i="10"/>
  <c r="O617" i="10"/>
  <c r="L617" i="10"/>
  <c r="M617" i="10" s="1"/>
  <c r="O710" i="10"/>
  <c r="L710" i="10"/>
  <c r="M710" i="10" s="1"/>
  <c r="P510" i="10"/>
  <c r="O510" i="10"/>
  <c r="K510" i="10"/>
  <c r="I510" i="10"/>
  <c r="P458" i="10"/>
  <c r="O458" i="10"/>
  <c r="I458" i="10"/>
  <c r="O490" i="10"/>
  <c r="K490" i="10"/>
  <c r="I490" i="10"/>
  <c r="P490" i="10"/>
  <c r="M490" i="10"/>
  <c r="I370" i="10"/>
  <c r="P370" i="10"/>
  <c r="L216" i="10"/>
  <c r="M216" i="10" s="1"/>
  <c r="O216" i="10"/>
  <c r="M307" i="10"/>
  <c r="F271" i="10"/>
  <c r="O271" i="10" s="1"/>
  <c r="K315" i="10"/>
  <c r="I40" i="10"/>
  <c r="P40" i="10"/>
  <c r="O40" i="10"/>
  <c r="I71" i="10"/>
  <c r="P71" i="10"/>
  <c r="M40" i="10"/>
  <c r="P906" i="10"/>
  <c r="K906" i="10"/>
  <c r="I906" i="10"/>
  <c r="O906" i="10"/>
  <c r="I339" i="10"/>
  <c r="P339" i="10"/>
  <c r="O339" i="10"/>
  <c r="L10" i="10"/>
  <c r="I1182" i="10"/>
  <c r="P1182" i="10"/>
  <c r="I1120" i="10"/>
  <c r="P1120" i="10"/>
  <c r="O1182" i="10"/>
  <c r="M1120" i="10"/>
  <c r="K1048" i="10"/>
  <c r="M839" i="10"/>
  <c r="M760" i="10"/>
  <c r="I792" i="10"/>
  <c r="P792" i="10"/>
  <c r="F852" i="10"/>
  <c r="O852" i="10" s="1"/>
  <c r="I734" i="10"/>
  <c r="P734" i="10"/>
  <c r="O734" i="10"/>
  <c r="M734" i="10"/>
  <c r="K692" i="10"/>
  <c r="O582" i="10"/>
  <c r="I489" i="10"/>
  <c r="P489" i="10"/>
  <c r="L437" i="10"/>
  <c r="M437" i="10" s="1"/>
  <c r="O437" i="10"/>
  <c r="I525" i="10"/>
  <c r="P525" i="10"/>
  <c r="K525" i="10"/>
  <c r="P350" i="10"/>
  <c r="I350" i="10"/>
  <c r="O350" i="10"/>
  <c r="M567" i="10"/>
  <c r="I437" i="10"/>
  <c r="P437" i="10"/>
  <c r="K339" i="10"/>
  <c r="L424" i="10"/>
  <c r="L71" i="10"/>
  <c r="M71" i="10" s="1"/>
  <c r="O71" i="10"/>
  <c r="P316" i="10"/>
  <c r="I316" i="10"/>
  <c r="O316" i="10"/>
  <c r="I11" i="10"/>
  <c r="P11" i="10"/>
  <c r="O11" i="10"/>
  <c r="M339" i="10"/>
  <c r="K65" i="10"/>
  <c r="K125" i="10"/>
  <c r="I1094" i="10"/>
  <c r="P1094" i="10"/>
  <c r="O1094" i="10"/>
  <c r="I1030" i="10"/>
  <c r="P1030" i="10"/>
  <c r="O1030" i="10"/>
  <c r="I575" i="10"/>
  <c r="P575" i="10"/>
  <c r="P660" i="10"/>
  <c r="I660" i="10"/>
  <c r="O660" i="10"/>
  <c r="M660" i="10"/>
  <c r="I1156" i="10"/>
  <c r="P1156" i="10"/>
  <c r="M1156" i="10"/>
  <c r="K1156" i="10"/>
  <c r="I1271" i="10"/>
  <c r="P1271" i="10"/>
  <c r="M1271" i="10"/>
  <c r="K1182" i="10"/>
  <c r="O974" i="10"/>
  <c r="L974" i="10"/>
  <c r="M974" i="10" s="1"/>
  <c r="K974" i="10"/>
  <c r="I972" i="10"/>
  <c r="P972" i="10"/>
  <c r="O972" i="10"/>
  <c r="M972" i="10"/>
  <c r="K972" i="10"/>
  <c r="O964" i="10"/>
  <c r="M1094" i="10"/>
  <c r="F789" i="10"/>
  <c r="M789" i="10" s="1"/>
  <c r="L886" i="10"/>
  <c r="M886" i="10" s="1"/>
  <c r="I838" i="10"/>
  <c r="P838" i="10"/>
  <c r="K660" i="10"/>
  <c r="K686" i="10"/>
  <c r="I686" i="10"/>
  <c r="P686" i="10"/>
  <c r="K644" i="10"/>
  <c r="K499" i="10"/>
  <c r="I499" i="10"/>
  <c r="P499" i="10"/>
  <c r="O499" i="10"/>
  <c r="K539" i="10"/>
  <c r="I539" i="10"/>
  <c r="P539" i="10"/>
  <c r="O539" i="10"/>
  <c r="M539" i="10"/>
  <c r="L271" i="10"/>
  <c r="O110" i="10"/>
  <c r="L110" i="10"/>
  <c r="M110" i="10" s="1"/>
  <c r="I76" i="10"/>
  <c r="P76" i="10"/>
  <c r="O76" i="10"/>
  <c r="K370" i="10"/>
  <c r="M354" i="10"/>
  <c r="P315" i="10"/>
  <c r="I315" i="10"/>
  <c r="I217" i="10"/>
  <c r="P217" i="10"/>
  <c r="O217" i="10"/>
  <c r="O328" i="10"/>
  <c r="K217" i="10"/>
  <c r="I1001" i="10"/>
  <c r="P1001" i="10"/>
  <c r="M897" i="10"/>
  <c r="K897" i="10"/>
  <c r="I897" i="10"/>
  <c r="P897" i="10"/>
  <c r="O897" i="10"/>
  <c r="I760" i="10"/>
  <c r="P760" i="10"/>
  <c r="I1270" i="10"/>
  <c r="P1270" i="10"/>
  <c r="O1156" i="10"/>
  <c r="K1094" i="10"/>
  <c r="K1062" i="10"/>
  <c r="I1171" i="10"/>
  <c r="P1171" i="10"/>
  <c r="O1171" i="10"/>
  <c r="L1155" i="10"/>
  <c r="M1048" i="10"/>
  <c r="K1001" i="10"/>
  <c r="K1030" i="10"/>
  <c r="M964" i="10"/>
  <c r="I853" i="10"/>
  <c r="P853" i="10"/>
  <c r="K839" i="10"/>
  <c r="K967" i="10"/>
  <c r="K754" i="10"/>
  <c r="I754" i="10"/>
  <c r="P754" i="10"/>
  <c r="O754" i="10"/>
  <c r="P790" i="10"/>
  <c r="K790" i="10"/>
  <c r="I790" i="10"/>
  <c r="I618" i="10"/>
  <c r="P618" i="10"/>
  <c r="O618" i="10"/>
  <c r="I671" i="10"/>
  <c r="F685" i="10"/>
  <c r="K678" i="10"/>
  <c r="O475" i="10"/>
  <c r="K475" i="10"/>
  <c r="I475" i="10"/>
  <c r="P475" i="10"/>
  <c r="M575" i="10"/>
  <c r="O485" i="10"/>
  <c r="L485" i="10"/>
  <c r="M485" i="10" s="1"/>
  <c r="P485" i="10"/>
  <c r="L489" i="10"/>
  <c r="M489" i="10" s="1"/>
  <c r="O489" i="10"/>
  <c r="I354" i="10"/>
  <c r="P354" i="10"/>
  <c r="O354" i="10"/>
  <c r="I110" i="10"/>
  <c r="P110" i="10"/>
  <c r="O137" i="10"/>
  <c r="L137" i="10"/>
  <c r="M137" i="10" s="1"/>
  <c r="M344" i="10"/>
  <c r="F306" i="10"/>
  <c r="X93" i="11" s="1"/>
  <c r="X94" i="11" s="1"/>
  <c r="P1204" i="10"/>
  <c r="I229" i="9"/>
  <c r="H229" i="9"/>
  <c r="C92" i="9"/>
  <c r="L92" i="9" s="1"/>
  <c r="C35" i="9"/>
  <c r="L35" i="9" s="1"/>
  <c r="N216" i="4"/>
  <c r="N190" i="4" s="1"/>
  <c r="N189" i="4" s="1"/>
  <c r="N188" i="4" s="1"/>
  <c r="J216" i="4"/>
  <c r="J190" i="4" s="1"/>
  <c r="E216" i="4"/>
  <c r="E190" i="4" s="1"/>
  <c r="E189" i="4" s="1"/>
  <c r="D271" i="4"/>
  <c r="D265" i="4" s="1"/>
  <c r="D264" i="4" s="1"/>
  <c r="E271" i="4"/>
  <c r="E265" i="4" s="1"/>
  <c r="E264" i="4" s="1"/>
  <c r="H271" i="4"/>
  <c r="H265" i="4" s="1"/>
  <c r="H264" i="4" s="1"/>
  <c r="D216" i="4"/>
  <c r="D190" i="4" s="1"/>
  <c r="H190" i="4"/>
  <c r="H189" i="4" s="1"/>
  <c r="H188" i="4" s="1"/>
  <c r="N1284" i="4"/>
  <c r="N1271" i="4"/>
  <c r="N1261" i="4"/>
  <c r="N1259" i="4"/>
  <c r="N1254" i="4"/>
  <c r="N1241" i="4"/>
  <c r="N1220" i="4"/>
  <c r="N1216" i="4"/>
  <c r="N1210" i="4"/>
  <c r="N1208" i="4"/>
  <c r="N1205" i="4"/>
  <c r="N1199" i="4"/>
  <c r="N1182" i="4" s="1"/>
  <c r="N1179" i="4"/>
  <c r="N1178" i="4" s="1"/>
  <c r="N1176" i="4"/>
  <c r="N1174" i="4"/>
  <c r="N1171" i="4"/>
  <c r="N1166" i="4"/>
  <c r="N1164" i="4"/>
  <c r="N1162" i="4"/>
  <c r="N1160" i="4"/>
  <c r="N1158" i="4"/>
  <c r="N1156" i="4"/>
  <c r="N1153" i="4"/>
  <c r="N1151" i="4"/>
  <c r="N1149" i="4"/>
  <c r="N1147" i="4"/>
  <c r="N1145" i="4"/>
  <c r="N1143" i="4"/>
  <c r="N1141" i="4"/>
  <c r="N1137" i="4"/>
  <c r="N1135" i="4"/>
  <c r="N1133" i="4"/>
  <c r="N1131" i="4"/>
  <c r="N1129" i="4"/>
  <c r="N1127" i="4"/>
  <c r="N1125" i="4"/>
  <c r="N1123" i="4"/>
  <c r="N1120" i="4"/>
  <c r="N1118" i="4"/>
  <c r="N1116" i="4"/>
  <c r="N1112" i="4"/>
  <c r="N1110" i="4"/>
  <c r="N1108" i="4"/>
  <c r="N1106" i="4"/>
  <c r="N1104" i="4"/>
  <c r="N1102" i="4"/>
  <c r="N1100" i="4"/>
  <c r="N1098" i="4"/>
  <c r="N1096" i="4"/>
  <c r="N1094" i="4"/>
  <c r="N1092" i="4"/>
  <c r="N1090" i="4"/>
  <c r="N1088" i="4"/>
  <c r="N1086" i="4"/>
  <c r="N1084" i="4"/>
  <c r="N1082" i="4"/>
  <c r="N1080" i="4"/>
  <c r="N1078" i="4"/>
  <c r="N1076" i="4"/>
  <c r="N1074" i="4"/>
  <c r="N1072" i="4"/>
  <c r="N1070" i="4"/>
  <c r="N1068" i="4"/>
  <c r="N1066" i="4"/>
  <c r="N1064" i="4"/>
  <c r="N1062" i="4"/>
  <c r="N1060" i="4"/>
  <c r="N1058" i="4"/>
  <c r="N1056" i="4"/>
  <c r="N1054" i="4"/>
  <c r="N1052" i="4"/>
  <c r="N1050" i="4"/>
  <c r="N1048" i="4"/>
  <c r="N1046" i="4"/>
  <c r="N1044" i="4"/>
  <c r="N1042" i="4"/>
  <c r="N1040" i="4"/>
  <c r="N1038" i="4"/>
  <c r="N1036" i="4"/>
  <c r="N1034" i="4"/>
  <c r="N1032" i="4"/>
  <c r="N1030" i="4"/>
  <c r="N1028" i="4"/>
  <c r="N1025" i="4"/>
  <c r="N1023" i="4"/>
  <c r="N1018" i="4"/>
  <c r="N1016" i="4"/>
  <c r="N1014" i="4"/>
  <c r="N1012" i="4"/>
  <c r="N1010" i="4"/>
  <c r="N1003" i="4"/>
  <c r="N1001" i="4"/>
  <c r="N996" i="4"/>
  <c r="N994" i="4"/>
  <c r="N990" i="4"/>
  <c r="N988" i="4"/>
  <c r="N987" i="4" s="1"/>
  <c r="N985" i="4"/>
  <c r="N983" i="4"/>
  <c r="N981" i="4"/>
  <c r="N979" i="4"/>
  <c r="N977" i="4"/>
  <c r="N975" i="4"/>
  <c r="N972" i="4"/>
  <c r="N970" i="4"/>
  <c r="N967" i="4"/>
  <c r="N965" i="4"/>
  <c r="N964" i="4"/>
  <c r="N962" i="4"/>
  <c r="N960" i="4"/>
  <c r="N957" i="4"/>
  <c r="N954" i="4"/>
  <c r="N950" i="4"/>
  <c r="N948" i="4"/>
  <c r="N946" i="4"/>
  <c r="N944" i="4"/>
  <c r="N942" i="4"/>
  <c r="N940" i="4"/>
  <c r="N938" i="4"/>
  <c r="N936" i="4"/>
  <c r="N934" i="4"/>
  <c r="N932" i="4"/>
  <c r="N930" i="4"/>
  <c r="N928" i="4"/>
  <c r="N926" i="4"/>
  <c r="N924" i="4"/>
  <c r="N922" i="4"/>
  <c r="N920" i="4"/>
  <c r="N918" i="4"/>
  <c r="N916" i="4"/>
  <c r="N914" i="4"/>
  <c r="N912" i="4"/>
  <c r="N910" i="4"/>
  <c r="N908" i="4"/>
  <c r="N906" i="4"/>
  <c r="N904" i="4"/>
  <c r="N902" i="4"/>
  <c r="N900" i="4"/>
  <c r="N897" i="4"/>
  <c r="N895" i="4"/>
  <c r="N894" i="4" s="1"/>
  <c r="N891" i="4"/>
  <c r="N889" i="4"/>
  <c r="N887" i="4"/>
  <c r="N886" i="4" s="1"/>
  <c r="N882" i="4"/>
  <c r="N880" i="4"/>
  <c r="N878" i="4"/>
  <c r="N875" i="4"/>
  <c r="N873" i="4"/>
  <c r="N871" i="4"/>
  <c r="N869" i="4"/>
  <c r="N867" i="4"/>
  <c r="N865" i="4"/>
  <c r="N863" i="4"/>
  <c r="N861" i="4"/>
  <c r="N859" i="4"/>
  <c r="N857" i="4"/>
  <c r="N855" i="4"/>
  <c r="N853" i="4"/>
  <c r="N848" i="4"/>
  <c r="N847" i="4" s="1"/>
  <c r="N845" i="4"/>
  <c r="N843" i="4"/>
  <c r="N841" i="4"/>
  <c r="N839" i="4"/>
  <c r="N838" i="4" s="1"/>
  <c r="N834" i="4"/>
  <c r="N826" i="4" s="1"/>
  <c r="N827" i="4"/>
  <c r="N824" i="4"/>
  <c r="N822" i="4"/>
  <c r="N820" i="4"/>
  <c r="N818" i="4"/>
  <c r="N816" i="4"/>
  <c r="N814" i="4"/>
  <c r="N812" i="4"/>
  <c r="N810" i="4"/>
  <c r="N808" i="4"/>
  <c r="N806" i="4"/>
  <c r="N803" i="4"/>
  <c r="N800" i="4"/>
  <c r="N798" i="4"/>
  <c r="N796" i="4"/>
  <c r="N794" i="4"/>
  <c r="N792" i="4"/>
  <c r="N790" i="4"/>
  <c r="N787" i="4"/>
  <c r="N785" i="4"/>
  <c r="N783" i="4"/>
  <c r="N781" i="4"/>
  <c r="N779" i="4"/>
  <c r="N777" i="4"/>
  <c r="N774" i="4"/>
  <c r="N772" i="4"/>
  <c r="N763" i="4"/>
  <c r="N760" i="4"/>
  <c r="N758" i="4"/>
  <c r="N756" i="4"/>
  <c r="N754" i="4"/>
  <c r="L754" i="4" s="1"/>
  <c r="N752" i="4"/>
  <c r="N750" i="4"/>
  <c r="N748" i="4"/>
  <c r="N745" i="4"/>
  <c r="N743" i="4"/>
  <c r="N741" i="4"/>
  <c r="N736" i="4"/>
  <c r="N734" i="4"/>
  <c r="N732" i="4"/>
  <c r="N725" i="4"/>
  <c r="N719" i="4"/>
  <c r="N717" i="4"/>
  <c r="N715" i="4"/>
  <c r="N713" i="4"/>
  <c r="N711" i="4"/>
  <c r="N710" i="4"/>
  <c r="N708" i="4"/>
  <c r="N706" i="4"/>
  <c r="N704" i="4"/>
  <c r="N699" i="4"/>
  <c r="N696" i="4"/>
  <c r="N694" i="4"/>
  <c r="N692" i="4"/>
  <c r="N690" i="4"/>
  <c r="N688" i="4"/>
  <c r="N686" i="4"/>
  <c r="N682" i="4"/>
  <c r="N680" i="4"/>
  <c r="N678" i="4"/>
  <c r="N676" i="4"/>
  <c r="N672" i="4"/>
  <c r="N671" i="4" s="1"/>
  <c r="N669" i="4"/>
  <c r="L669" i="4" s="1"/>
  <c r="N667" i="4"/>
  <c r="N664" i="4"/>
  <c r="N662" i="4"/>
  <c r="N660" i="4"/>
  <c r="N658" i="4"/>
  <c r="N656" i="4"/>
  <c r="N654" i="4"/>
  <c r="N652" i="4"/>
  <c r="N650" i="4"/>
  <c r="N648" i="4"/>
  <c r="N646" i="4"/>
  <c r="N644" i="4"/>
  <c r="N641" i="4" s="1"/>
  <c r="N642" i="4"/>
  <c r="N639" i="4"/>
  <c r="N637" i="4"/>
  <c r="L637" i="4" s="1"/>
  <c r="N635" i="4"/>
  <c r="N633" i="4"/>
  <c r="N631" i="4"/>
  <c r="N629" i="4"/>
  <c r="N627" i="4"/>
  <c r="N625" i="4"/>
  <c r="N623" i="4"/>
  <c r="N620" i="4"/>
  <c r="L620" i="4" s="1"/>
  <c r="N618" i="4"/>
  <c r="N615" i="4"/>
  <c r="N613" i="4"/>
  <c r="N611" i="4"/>
  <c r="N609" i="4"/>
  <c r="N607" i="4"/>
  <c r="N606" i="4" s="1"/>
  <c r="N604" i="4"/>
  <c r="N602" i="4"/>
  <c r="L602" i="4" s="1"/>
  <c r="N600" i="4"/>
  <c r="N598" i="4"/>
  <c r="N596" i="4"/>
  <c r="N594" i="4"/>
  <c r="N592" i="4"/>
  <c r="N589" i="4"/>
  <c r="N587" i="4"/>
  <c r="N585" i="4"/>
  <c r="N583" i="4"/>
  <c r="N582" i="4" s="1"/>
  <c r="N580" i="4"/>
  <c r="N578" i="4"/>
  <c r="N576" i="4"/>
  <c r="N573" i="4"/>
  <c r="N571" i="4"/>
  <c r="N569" i="4"/>
  <c r="N567" i="4"/>
  <c r="N564" i="4"/>
  <c r="N562" i="4"/>
  <c r="N560" i="4"/>
  <c r="N558" i="4"/>
  <c r="N556" i="4"/>
  <c r="N554" i="4"/>
  <c r="N552" i="4"/>
  <c r="N547" i="4"/>
  <c r="N545" i="4"/>
  <c r="N543" i="4"/>
  <c r="N541" i="4"/>
  <c r="N539" i="4"/>
  <c r="N537" i="4"/>
  <c r="N535" i="4"/>
  <c r="N533" i="4"/>
  <c r="N531" i="4"/>
  <c r="N529" i="4"/>
  <c r="N525" i="4"/>
  <c r="N520" i="4"/>
  <c r="N518" i="4"/>
  <c r="N516" i="4"/>
  <c r="N514" i="4"/>
  <c r="N512" i="4"/>
  <c r="N507" i="4" s="1"/>
  <c r="N510" i="4"/>
  <c r="N508" i="4"/>
  <c r="N505" i="4"/>
  <c r="N503" i="4"/>
  <c r="N501" i="4"/>
  <c r="N499" i="4"/>
  <c r="N497" i="4"/>
  <c r="N495" i="4"/>
  <c r="L495" i="4" s="1"/>
  <c r="N492" i="4"/>
  <c r="N490" i="4"/>
  <c r="N486" i="4"/>
  <c r="N485" i="4" s="1"/>
  <c r="N483" i="4"/>
  <c r="N481" i="4"/>
  <c r="N479" i="4"/>
  <c r="N477" i="4"/>
  <c r="N475" i="4"/>
  <c r="N473" i="4"/>
  <c r="N471" i="4"/>
  <c r="N469" i="4"/>
  <c r="N467" i="4"/>
  <c r="N465" i="4"/>
  <c r="N463" i="4"/>
  <c r="N460" i="4"/>
  <c r="N458" i="4"/>
  <c r="N456" i="4"/>
  <c r="N454" i="4"/>
  <c r="N452" i="4"/>
  <c r="N450" i="4"/>
  <c r="N448" i="4"/>
  <c r="N446" i="4"/>
  <c r="N444" i="4"/>
  <c r="N442" i="4"/>
  <c r="N440" i="4"/>
  <c r="N438" i="4"/>
  <c r="N435" i="4"/>
  <c r="N432" i="4"/>
  <c r="N430" i="4"/>
  <c r="N427" i="4"/>
  <c r="N425" i="4"/>
  <c r="N422" i="4"/>
  <c r="L422" i="4" s="1"/>
  <c r="N420" i="4"/>
  <c r="N418" i="4"/>
  <c r="N416" i="4"/>
  <c r="N414" i="4"/>
  <c r="N412" i="4"/>
  <c r="N410" i="4"/>
  <c r="N408" i="4"/>
  <c r="N406" i="4"/>
  <c r="L406" i="4" s="1"/>
  <c r="N404" i="4"/>
  <c r="N402" i="4"/>
  <c r="N400" i="4"/>
  <c r="N398" i="4"/>
  <c r="N396" i="4"/>
  <c r="N394" i="4"/>
  <c r="N392" i="4"/>
  <c r="N390" i="4"/>
  <c r="N388" i="4"/>
  <c r="N386" i="4"/>
  <c r="N384" i="4"/>
  <c r="N381" i="4"/>
  <c r="N379" i="4"/>
  <c r="N377" i="4"/>
  <c r="N375" i="4"/>
  <c r="N373" i="4"/>
  <c r="L373" i="4" s="1"/>
  <c r="N371" i="4"/>
  <c r="N368" i="4"/>
  <c r="N366" i="4"/>
  <c r="N364" i="4"/>
  <c r="N362" i="4"/>
  <c r="N360" i="4"/>
  <c r="N358" i="4"/>
  <c r="N356" i="4"/>
  <c r="N354" i="4"/>
  <c r="N352" i="4"/>
  <c r="N350" i="4"/>
  <c r="N348" i="4"/>
  <c r="N346" i="4"/>
  <c r="N344" i="4"/>
  <c r="N341" i="4"/>
  <c r="N339" i="4"/>
  <c r="N335" i="4"/>
  <c r="N333" i="4"/>
  <c r="N329" i="4"/>
  <c r="N328" i="4" s="1"/>
  <c r="N319" i="4"/>
  <c r="N317" i="4"/>
  <c r="N316" i="4"/>
  <c r="N315" i="4" s="1"/>
  <c r="N311" i="4"/>
  <c r="N307" i="4"/>
  <c r="N186" i="4"/>
  <c r="N147" i="4"/>
  <c r="N137" i="4" s="1"/>
  <c r="N129" i="4"/>
  <c r="N125" i="4"/>
  <c r="N110" i="4" s="1"/>
  <c r="N103" i="4"/>
  <c r="N102" i="4"/>
  <c r="N96" i="4"/>
  <c r="N90" i="4"/>
  <c r="N84" i="4"/>
  <c r="N79" i="4"/>
  <c r="N76" i="4"/>
  <c r="N65" i="4"/>
  <c r="N53" i="4"/>
  <c r="N47" i="4"/>
  <c r="N37" i="4"/>
  <c r="N30" i="4"/>
  <c r="N11" i="4" s="1"/>
  <c r="J1284" i="4"/>
  <c r="J1271" i="4"/>
  <c r="J1261" i="4"/>
  <c r="J1259" i="4"/>
  <c r="J1254" i="4"/>
  <c r="J1204" i="4" s="1"/>
  <c r="J1241" i="4"/>
  <c r="J1220" i="4"/>
  <c r="J1216" i="4"/>
  <c r="J1210" i="4"/>
  <c r="J1208" i="4"/>
  <c r="J1205" i="4"/>
  <c r="J1199" i="4"/>
  <c r="J1182" i="4" s="1"/>
  <c r="J1179" i="4"/>
  <c r="J1178" i="4" s="1"/>
  <c r="J1176" i="4"/>
  <c r="J1174" i="4"/>
  <c r="J1171" i="4"/>
  <c r="J1166" i="4"/>
  <c r="J1164" i="4"/>
  <c r="J1162" i="4"/>
  <c r="J1160" i="4"/>
  <c r="J1158" i="4"/>
  <c r="J1155" i="4" s="1"/>
  <c r="J1156" i="4"/>
  <c r="J1153" i="4"/>
  <c r="J1151" i="4"/>
  <c r="J1149" i="4"/>
  <c r="J1147" i="4"/>
  <c r="J1145" i="4"/>
  <c r="J1143" i="4"/>
  <c r="J1141" i="4"/>
  <c r="J1137" i="4"/>
  <c r="J1135" i="4"/>
  <c r="J1133" i="4"/>
  <c r="J1131" i="4"/>
  <c r="J1129" i="4"/>
  <c r="J1127" i="4"/>
  <c r="J1125" i="4"/>
  <c r="J1123" i="4"/>
  <c r="J1120" i="4"/>
  <c r="J1118" i="4"/>
  <c r="J1116" i="4"/>
  <c r="J1112" i="4"/>
  <c r="J1110" i="4"/>
  <c r="J1108" i="4"/>
  <c r="J1106" i="4"/>
  <c r="J1104" i="4"/>
  <c r="J1102" i="4"/>
  <c r="J1100" i="4"/>
  <c r="J1098" i="4"/>
  <c r="J1096" i="4"/>
  <c r="J1094" i="4"/>
  <c r="J1092" i="4"/>
  <c r="J1090" i="4"/>
  <c r="J1088" i="4"/>
  <c r="J1086" i="4"/>
  <c r="J1084" i="4"/>
  <c r="J1082" i="4"/>
  <c r="J1080" i="4"/>
  <c r="J1078" i="4"/>
  <c r="J1076" i="4"/>
  <c r="J1074" i="4"/>
  <c r="J1072" i="4"/>
  <c r="J1070" i="4"/>
  <c r="J1068" i="4"/>
  <c r="J1066" i="4"/>
  <c r="J1064" i="4"/>
  <c r="J1062" i="4"/>
  <c r="J1060" i="4"/>
  <c r="J1058" i="4"/>
  <c r="J1056" i="4"/>
  <c r="J1054" i="4"/>
  <c r="J1052" i="4"/>
  <c r="J1050" i="4"/>
  <c r="J1048" i="4"/>
  <c r="J1046" i="4"/>
  <c r="J1044" i="4"/>
  <c r="J1042" i="4"/>
  <c r="J1040" i="4"/>
  <c r="J1038" i="4"/>
  <c r="J1036" i="4"/>
  <c r="J1034" i="4"/>
  <c r="J1032" i="4"/>
  <c r="J1030" i="4"/>
  <c r="J1028" i="4"/>
  <c r="J1025" i="4"/>
  <c r="J1023" i="4"/>
  <c r="J1018" i="4"/>
  <c r="J1016" i="4"/>
  <c r="J1014" i="4"/>
  <c r="J1012" i="4"/>
  <c r="J1010" i="4"/>
  <c r="J1003" i="4"/>
  <c r="J1001" i="4"/>
  <c r="J996" i="4"/>
  <c r="J994" i="4"/>
  <c r="J990" i="4"/>
  <c r="J988" i="4"/>
  <c r="J987" i="4" s="1"/>
  <c r="J985" i="4"/>
  <c r="J983" i="4"/>
  <c r="J981" i="4"/>
  <c r="J979" i="4"/>
  <c r="J977" i="4"/>
  <c r="J975" i="4"/>
  <c r="J972" i="4"/>
  <c r="J970" i="4"/>
  <c r="J967" i="4"/>
  <c r="J965" i="4"/>
  <c r="J962" i="4"/>
  <c r="J960" i="4"/>
  <c r="J957" i="4"/>
  <c r="J954" i="4"/>
  <c r="J950" i="4"/>
  <c r="J948" i="4"/>
  <c r="J946" i="4"/>
  <c r="J944" i="4"/>
  <c r="J942" i="4"/>
  <c r="J940" i="4"/>
  <c r="J938" i="4"/>
  <c r="J936" i="4"/>
  <c r="J934" i="4"/>
  <c r="J932" i="4"/>
  <c r="J930" i="4"/>
  <c r="J928" i="4"/>
  <c r="J926" i="4"/>
  <c r="J924" i="4"/>
  <c r="J922" i="4"/>
  <c r="J920" i="4"/>
  <c r="J918" i="4"/>
  <c r="J916" i="4"/>
  <c r="J914" i="4"/>
  <c r="J912" i="4"/>
  <c r="J910" i="4"/>
  <c r="J908" i="4"/>
  <c r="J906" i="4"/>
  <c r="J904" i="4"/>
  <c r="J902" i="4"/>
  <c r="J900" i="4"/>
  <c r="J897" i="4"/>
  <c r="J895" i="4"/>
  <c r="J894" i="4" s="1"/>
  <c r="J891" i="4"/>
  <c r="J889" i="4"/>
  <c r="J887" i="4"/>
  <c r="J886" i="4" s="1"/>
  <c r="J882" i="4"/>
  <c r="J880" i="4"/>
  <c r="J878" i="4"/>
  <c r="J875" i="4"/>
  <c r="J873" i="4"/>
  <c r="J871" i="4"/>
  <c r="J869" i="4"/>
  <c r="J867" i="4"/>
  <c r="J865" i="4"/>
  <c r="J863" i="4"/>
  <c r="J861" i="4"/>
  <c r="J859" i="4"/>
  <c r="J857" i="4"/>
  <c r="J855" i="4"/>
  <c r="J853" i="4"/>
  <c r="J848" i="4"/>
  <c r="J847" i="4" s="1"/>
  <c r="J845" i="4"/>
  <c r="J843" i="4"/>
  <c r="J841" i="4"/>
  <c r="J839" i="4"/>
  <c r="J834" i="4"/>
  <c r="J827" i="4"/>
  <c r="J826" i="4"/>
  <c r="J824" i="4"/>
  <c r="J822" i="4"/>
  <c r="J820" i="4"/>
  <c r="J818" i="4"/>
  <c r="J816" i="4"/>
  <c r="J814" i="4"/>
  <c r="J812" i="4"/>
  <c r="J810" i="4"/>
  <c r="L810" i="4" s="1"/>
  <c r="J808" i="4"/>
  <c r="J806" i="4"/>
  <c r="J803" i="4"/>
  <c r="J800" i="4"/>
  <c r="J798" i="4"/>
  <c r="J796" i="4"/>
  <c r="J794" i="4"/>
  <c r="J792" i="4"/>
  <c r="L792" i="4" s="1"/>
  <c r="J790" i="4"/>
  <c r="J787" i="4"/>
  <c r="J785" i="4"/>
  <c r="J783" i="4"/>
  <c r="J781" i="4"/>
  <c r="J779" i="4"/>
  <c r="J777" i="4"/>
  <c r="J774" i="4"/>
  <c r="J772" i="4"/>
  <c r="J763" i="4"/>
  <c r="J760" i="4"/>
  <c r="J758" i="4"/>
  <c r="J756" i="4"/>
  <c r="J754" i="4"/>
  <c r="J752" i="4"/>
  <c r="J750" i="4"/>
  <c r="J748" i="4"/>
  <c r="J745" i="4"/>
  <c r="J743" i="4"/>
  <c r="J741" i="4"/>
  <c r="J736" i="4"/>
  <c r="J734" i="4"/>
  <c r="J732" i="4"/>
  <c r="J725" i="4"/>
  <c r="J722" i="4" s="1"/>
  <c r="J719" i="4"/>
  <c r="J710" i="4" s="1"/>
  <c r="J717" i="4"/>
  <c r="J715" i="4"/>
  <c r="J713" i="4"/>
  <c r="J711" i="4"/>
  <c r="J708" i="4"/>
  <c r="J706" i="4"/>
  <c r="J704" i="4"/>
  <c r="L704" i="4" s="1"/>
  <c r="J699" i="4"/>
  <c r="J696" i="4"/>
  <c r="J694" i="4"/>
  <c r="J692" i="4"/>
  <c r="J690" i="4"/>
  <c r="J688" i="4"/>
  <c r="J686" i="4"/>
  <c r="J682" i="4"/>
  <c r="J680" i="4"/>
  <c r="J678" i="4"/>
  <c r="J676" i="4"/>
  <c r="J672" i="4"/>
  <c r="J669" i="4"/>
  <c r="J667" i="4"/>
  <c r="J664" i="4"/>
  <c r="J662" i="4"/>
  <c r="L662" i="4" s="1"/>
  <c r="J660" i="4"/>
  <c r="J658" i="4"/>
  <c r="J656" i="4"/>
  <c r="J654" i="4"/>
  <c r="J652" i="4"/>
  <c r="J650" i="4"/>
  <c r="J648" i="4"/>
  <c r="J646" i="4"/>
  <c r="J644" i="4"/>
  <c r="J641" i="4" s="1"/>
  <c r="J642" i="4"/>
  <c r="J639" i="4"/>
  <c r="J637" i="4"/>
  <c r="J635" i="4"/>
  <c r="J633" i="4"/>
  <c r="J631" i="4"/>
  <c r="J629" i="4"/>
  <c r="J627" i="4"/>
  <c r="J625" i="4"/>
  <c r="J623" i="4"/>
  <c r="J620" i="4"/>
  <c r="J618" i="4"/>
  <c r="J615" i="4"/>
  <c r="J613" i="4"/>
  <c r="L613" i="4" s="1"/>
  <c r="J611" i="4"/>
  <c r="J609" i="4"/>
  <c r="J607" i="4"/>
  <c r="J604" i="4"/>
  <c r="J602" i="4"/>
  <c r="J600" i="4"/>
  <c r="J598" i="4"/>
  <c r="J596" i="4"/>
  <c r="J591" i="4" s="1"/>
  <c r="J594" i="4"/>
  <c r="J592" i="4"/>
  <c r="J589" i="4"/>
  <c r="J587" i="4"/>
  <c r="J585" i="4"/>
  <c r="J583" i="4"/>
  <c r="J582" i="4" s="1"/>
  <c r="J580" i="4"/>
  <c r="L580" i="4" s="1"/>
  <c r="J578" i="4"/>
  <c r="J576" i="4"/>
  <c r="J573" i="4"/>
  <c r="J571" i="4"/>
  <c r="J569" i="4"/>
  <c r="J567" i="4"/>
  <c r="J564" i="4"/>
  <c r="J562" i="4"/>
  <c r="J560" i="4"/>
  <c r="J558" i="4"/>
  <c r="J556" i="4"/>
  <c r="J554" i="4"/>
  <c r="J552" i="4"/>
  <c r="J547" i="4"/>
  <c r="J545" i="4"/>
  <c r="J543" i="4"/>
  <c r="L543" i="4" s="1"/>
  <c r="J541" i="4"/>
  <c r="J539" i="4"/>
  <c r="J537" i="4"/>
  <c r="J535" i="4"/>
  <c r="J533" i="4"/>
  <c r="J531" i="4"/>
  <c r="J529" i="4"/>
  <c r="J525" i="4"/>
  <c r="J520" i="4"/>
  <c r="J518" i="4"/>
  <c r="J516" i="4"/>
  <c r="J514" i="4"/>
  <c r="J512" i="4"/>
  <c r="J510" i="4"/>
  <c r="J508" i="4"/>
  <c r="J505" i="4"/>
  <c r="L505" i="4" s="1"/>
  <c r="J503" i="4"/>
  <c r="J501" i="4"/>
  <c r="J499" i="4"/>
  <c r="J497" i="4"/>
  <c r="J495" i="4"/>
  <c r="J492" i="4"/>
  <c r="J490" i="4"/>
  <c r="J486" i="4"/>
  <c r="J485" i="4" s="1"/>
  <c r="J483" i="4"/>
  <c r="J481" i="4"/>
  <c r="J479" i="4"/>
  <c r="J477" i="4"/>
  <c r="J475" i="4"/>
  <c r="J473" i="4"/>
  <c r="J471" i="4"/>
  <c r="J469" i="4"/>
  <c r="L469" i="4" s="1"/>
  <c r="J467" i="4"/>
  <c r="J465" i="4"/>
  <c r="J463" i="4"/>
  <c r="J460" i="4"/>
  <c r="J458" i="4"/>
  <c r="J456" i="4"/>
  <c r="J454" i="4"/>
  <c r="J452" i="4"/>
  <c r="L452" i="4" s="1"/>
  <c r="J450" i="4"/>
  <c r="J448" i="4"/>
  <c r="J446" i="4"/>
  <c r="J444" i="4"/>
  <c r="J442" i="4"/>
  <c r="J440" i="4"/>
  <c r="J438" i="4"/>
  <c r="J435" i="4"/>
  <c r="J432" i="4"/>
  <c r="J430" i="4"/>
  <c r="J427" i="4"/>
  <c r="J425" i="4"/>
  <c r="J422" i="4"/>
  <c r="J420" i="4"/>
  <c r="J418" i="4"/>
  <c r="J416" i="4"/>
  <c r="J414" i="4"/>
  <c r="J412" i="4"/>
  <c r="J410" i="4"/>
  <c r="J408" i="4"/>
  <c r="J406" i="4"/>
  <c r="J404" i="4"/>
  <c r="J402" i="4"/>
  <c r="J400" i="4"/>
  <c r="J398" i="4"/>
  <c r="J396" i="4"/>
  <c r="J394" i="4"/>
  <c r="J392" i="4"/>
  <c r="J390" i="4"/>
  <c r="J388" i="4"/>
  <c r="J386" i="4"/>
  <c r="J384" i="4"/>
  <c r="J381" i="4"/>
  <c r="J379" i="4"/>
  <c r="J377" i="4"/>
  <c r="J375" i="4"/>
  <c r="J373" i="4"/>
  <c r="J371" i="4"/>
  <c r="J368" i="4"/>
  <c r="J366" i="4"/>
  <c r="J364" i="4"/>
  <c r="J362" i="4"/>
  <c r="J360" i="4"/>
  <c r="J358" i="4"/>
  <c r="J356" i="4"/>
  <c r="J354" i="4"/>
  <c r="J352" i="4"/>
  <c r="J350" i="4"/>
  <c r="J348" i="4"/>
  <c r="J346" i="4"/>
  <c r="J344" i="4"/>
  <c r="J341" i="4"/>
  <c r="J339" i="4"/>
  <c r="J335" i="4"/>
  <c r="J333" i="4"/>
  <c r="L333" i="4" s="1"/>
  <c r="J329" i="4"/>
  <c r="J319" i="4"/>
  <c r="J317" i="4"/>
  <c r="J316" i="4" s="1"/>
  <c r="J315" i="4" s="1"/>
  <c r="J311" i="4"/>
  <c r="J307" i="4"/>
  <c r="J186" i="4"/>
  <c r="J147" i="4"/>
  <c r="J137" i="4" s="1"/>
  <c r="J129" i="4"/>
  <c r="J125" i="4"/>
  <c r="J103" i="4"/>
  <c r="J102" i="4"/>
  <c r="J96" i="4"/>
  <c r="J90" i="4"/>
  <c r="J84" i="4"/>
  <c r="J79" i="4"/>
  <c r="J76" i="4"/>
  <c r="J65" i="4"/>
  <c r="J53" i="4"/>
  <c r="J47" i="4"/>
  <c r="J37" i="4"/>
  <c r="J30" i="4"/>
  <c r="J11" i="4" s="1"/>
  <c r="E1284" i="4"/>
  <c r="E1271" i="4"/>
  <c r="E1261" i="4"/>
  <c r="E1259" i="4"/>
  <c r="E1254" i="4"/>
  <c r="E1241" i="4"/>
  <c r="E1220" i="4"/>
  <c r="E1216" i="4"/>
  <c r="E1210" i="4"/>
  <c r="E1208" i="4"/>
  <c r="E1205" i="4"/>
  <c r="E1199" i="4"/>
  <c r="E1182" i="4" s="1"/>
  <c r="E1179" i="4"/>
  <c r="E1178" i="4" s="1"/>
  <c r="E1176" i="4"/>
  <c r="E1174" i="4"/>
  <c r="E1171" i="4"/>
  <c r="E1166" i="4"/>
  <c r="E1164" i="4"/>
  <c r="E1162" i="4"/>
  <c r="E1160" i="4"/>
  <c r="E1158" i="4"/>
  <c r="E1156" i="4"/>
  <c r="E1153" i="4"/>
  <c r="E1151" i="4"/>
  <c r="E1149" i="4"/>
  <c r="E1147" i="4"/>
  <c r="E1145" i="4"/>
  <c r="E1143" i="4"/>
  <c r="E1141" i="4"/>
  <c r="E1137" i="4"/>
  <c r="E1135" i="4"/>
  <c r="E1133" i="4"/>
  <c r="E1131" i="4"/>
  <c r="E1129" i="4"/>
  <c r="E1127" i="4"/>
  <c r="E1125" i="4"/>
  <c r="E1123" i="4"/>
  <c r="E1120" i="4"/>
  <c r="E1118" i="4"/>
  <c r="E1116" i="4"/>
  <c r="E1112" i="4"/>
  <c r="E1110" i="4"/>
  <c r="E1108" i="4"/>
  <c r="E1106" i="4"/>
  <c r="E1104" i="4"/>
  <c r="E1102" i="4"/>
  <c r="E1100" i="4"/>
  <c r="E1098" i="4"/>
  <c r="E1096" i="4"/>
  <c r="E1094" i="4"/>
  <c r="E1092" i="4"/>
  <c r="E1090" i="4"/>
  <c r="E1088" i="4"/>
  <c r="E1086" i="4"/>
  <c r="E1084" i="4"/>
  <c r="E1082" i="4"/>
  <c r="E1080" i="4"/>
  <c r="E1078" i="4"/>
  <c r="E1076" i="4"/>
  <c r="E1074" i="4"/>
  <c r="E1072" i="4"/>
  <c r="E1070" i="4"/>
  <c r="E1068" i="4"/>
  <c r="E1066" i="4"/>
  <c r="E1064" i="4"/>
  <c r="E1062" i="4"/>
  <c r="E1060" i="4"/>
  <c r="E1058" i="4"/>
  <c r="E1056" i="4"/>
  <c r="E1054" i="4"/>
  <c r="E1052" i="4"/>
  <c r="E1050" i="4"/>
  <c r="E1048" i="4"/>
  <c r="E1046" i="4"/>
  <c r="E1044" i="4"/>
  <c r="E1042" i="4"/>
  <c r="E1040" i="4"/>
  <c r="E1038" i="4"/>
  <c r="E1036" i="4"/>
  <c r="E1034" i="4"/>
  <c r="E1032" i="4"/>
  <c r="E1030" i="4"/>
  <c r="E1028" i="4"/>
  <c r="E1025" i="4"/>
  <c r="E1023" i="4"/>
  <c r="E1018" i="4"/>
  <c r="E1016" i="4"/>
  <c r="E1014" i="4"/>
  <c r="E998" i="4" s="1"/>
  <c r="E1012" i="4"/>
  <c r="E1010" i="4"/>
  <c r="E1003" i="4"/>
  <c r="E1001" i="4"/>
  <c r="E996" i="4"/>
  <c r="E993" i="4" s="1"/>
  <c r="E994" i="4"/>
  <c r="E990" i="4"/>
  <c r="E988" i="4"/>
  <c r="E987" i="4" s="1"/>
  <c r="E985" i="4"/>
  <c r="E983" i="4"/>
  <c r="E981" i="4"/>
  <c r="E979" i="4"/>
  <c r="E977" i="4"/>
  <c r="E975" i="4"/>
  <c r="E972" i="4"/>
  <c r="E970" i="4"/>
  <c r="E967" i="4"/>
  <c r="E965" i="4"/>
  <c r="E962" i="4"/>
  <c r="E960" i="4"/>
  <c r="E957" i="4"/>
  <c r="E954" i="4"/>
  <c r="E950" i="4"/>
  <c r="E948" i="4"/>
  <c r="E946" i="4"/>
  <c r="E944" i="4"/>
  <c r="E942" i="4"/>
  <c r="E940" i="4"/>
  <c r="E938" i="4"/>
  <c r="E936" i="4"/>
  <c r="E934" i="4"/>
  <c r="E932" i="4"/>
  <c r="E930" i="4"/>
  <c r="E928" i="4"/>
  <c r="E926" i="4"/>
  <c r="E924" i="4"/>
  <c r="E922" i="4"/>
  <c r="E920" i="4"/>
  <c r="E918" i="4"/>
  <c r="E916" i="4"/>
  <c r="E914" i="4"/>
  <c r="E912" i="4"/>
  <c r="E910" i="4"/>
  <c r="E908" i="4"/>
  <c r="E906" i="4"/>
  <c r="E904" i="4"/>
  <c r="E902" i="4"/>
  <c r="E900" i="4"/>
  <c r="E897" i="4"/>
  <c r="E895" i="4"/>
  <c r="E891" i="4"/>
  <c r="E889" i="4"/>
  <c r="E887" i="4"/>
  <c r="E886" i="4" s="1"/>
  <c r="E882" i="4"/>
  <c r="E880" i="4"/>
  <c r="E878" i="4"/>
  <c r="E875" i="4"/>
  <c r="E873" i="4"/>
  <c r="E871" i="4"/>
  <c r="E869" i="4"/>
  <c r="E867" i="4"/>
  <c r="E865" i="4"/>
  <c r="E863" i="4"/>
  <c r="E861" i="4"/>
  <c r="E859" i="4"/>
  <c r="E857" i="4"/>
  <c r="E855" i="4"/>
  <c r="E853" i="4"/>
  <c r="E848" i="4"/>
  <c r="E847" i="4"/>
  <c r="E845" i="4"/>
  <c r="E843" i="4"/>
  <c r="E841" i="4"/>
  <c r="E839" i="4"/>
  <c r="E834" i="4"/>
  <c r="E827" i="4"/>
  <c r="E824" i="4"/>
  <c r="E822" i="4"/>
  <c r="E820" i="4"/>
  <c r="E818" i="4"/>
  <c r="E816" i="4"/>
  <c r="E814" i="4"/>
  <c r="E812" i="4"/>
  <c r="F812" i="4" s="1"/>
  <c r="I812" i="4" s="1"/>
  <c r="E810" i="4"/>
  <c r="E808" i="4"/>
  <c r="E806" i="4"/>
  <c r="E803" i="4"/>
  <c r="E800" i="4"/>
  <c r="E798" i="4"/>
  <c r="E796" i="4"/>
  <c r="E794" i="4"/>
  <c r="F794" i="4" s="1"/>
  <c r="E792" i="4"/>
  <c r="E790" i="4"/>
  <c r="E787" i="4"/>
  <c r="E785" i="4"/>
  <c r="E783" i="4"/>
  <c r="E781" i="4"/>
  <c r="E779" i="4"/>
  <c r="E777" i="4"/>
  <c r="E774" i="4"/>
  <c r="E772" i="4"/>
  <c r="E763" i="4"/>
  <c r="E760" i="4"/>
  <c r="E758" i="4"/>
  <c r="E756" i="4"/>
  <c r="E754" i="4"/>
  <c r="E752" i="4"/>
  <c r="F752" i="4" s="1"/>
  <c r="E750" i="4"/>
  <c r="E748" i="4"/>
  <c r="E745" i="4"/>
  <c r="E743" i="4"/>
  <c r="E741" i="4"/>
  <c r="E736" i="4"/>
  <c r="E734" i="4"/>
  <c r="E732" i="4"/>
  <c r="E725" i="4"/>
  <c r="E719" i="4"/>
  <c r="E717" i="4"/>
  <c r="E715" i="4"/>
  <c r="E713" i="4"/>
  <c r="E711" i="4"/>
  <c r="E708" i="4"/>
  <c r="E706" i="4"/>
  <c r="F706" i="4" s="1"/>
  <c r="I706" i="4" s="1"/>
  <c r="E704" i="4"/>
  <c r="E699" i="4"/>
  <c r="E696" i="4"/>
  <c r="E694" i="4"/>
  <c r="E692" i="4"/>
  <c r="E690" i="4"/>
  <c r="E688" i="4"/>
  <c r="E686" i="4"/>
  <c r="F686" i="4" s="1"/>
  <c r="E682" i="4"/>
  <c r="E680" i="4"/>
  <c r="E678" i="4"/>
  <c r="E676" i="4"/>
  <c r="E672" i="4"/>
  <c r="E669" i="4"/>
  <c r="E667" i="4"/>
  <c r="E664" i="4"/>
  <c r="E662" i="4"/>
  <c r="E660" i="4"/>
  <c r="E658" i="4"/>
  <c r="E656" i="4"/>
  <c r="E654" i="4"/>
  <c r="E652" i="4"/>
  <c r="E650" i="4"/>
  <c r="E648" i="4"/>
  <c r="E646" i="4"/>
  <c r="E644" i="4"/>
  <c r="E642" i="4"/>
  <c r="E641" i="4" s="1"/>
  <c r="E639" i="4"/>
  <c r="E637" i="4"/>
  <c r="E635" i="4"/>
  <c r="E633" i="4"/>
  <c r="F633" i="4" s="1"/>
  <c r="E631" i="4"/>
  <c r="E629" i="4"/>
  <c r="E627" i="4"/>
  <c r="E625" i="4"/>
  <c r="E623" i="4"/>
  <c r="E620" i="4"/>
  <c r="E618" i="4"/>
  <c r="E617" i="4" s="1"/>
  <c r="E615" i="4"/>
  <c r="E613" i="4"/>
  <c r="E611" i="4"/>
  <c r="E609" i="4"/>
  <c r="E607" i="4"/>
  <c r="E604" i="4"/>
  <c r="E602" i="4"/>
  <c r="E600" i="4"/>
  <c r="E598" i="4"/>
  <c r="E596" i="4"/>
  <c r="E594" i="4"/>
  <c r="E592" i="4"/>
  <c r="E589" i="4"/>
  <c r="E587" i="4"/>
  <c r="E585" i="4"/>
  <c r="E583" i="4"/>
  <c r="E582" i="4"/>
  <c r="E580" i="4"/>
  <c r="E578" i="4"/>
  <c r="E576" i="4"/>
  <c r="E575" i="4" s="1"/>
  <c r="E573" i="4"/>
  <c r="E571" i="4"/>
  <c r="E569" i="4"/>
  <c r="E567" i="4"/>
  <c r="E564" i="4"/>
  <c r="F564" i="4" s="1"/>
  <c r="E562" i="4"/>
  <c r="E560" i="4"/>
  <c r="E558" i="4"/>
  <c r="E556" i="4"/>
  <c r="E554" i="4"/>
  <c r="E552" i="4"/>
  <c r="E547" i="4"/>
  <c r="E545" i="4"/>
  <c r="F545" i="4" s="1"/>
  <c r="E543" i="4"/>
  <c r="E541" i="4"/>
  <c r="E539" i="4"/>
  <c r="E537" i="4"/>
  <c r="E535" i="4"/>
  <c r="E533" i="4"/>
  <c r="E531" i="4"/>
  <c r="E529" i="4"/>
  <c r="E525" i="4"/>
  <c r="E520" i="4"/>
  <c r="E518" i="4"/>
  <c r="E516" i="4"/>
  <c r="E514" i="4"/>
  <c r="E512" i="4"/>
  <c r="E510" i="4"/>
  <c r="E508" i="4"/>
  <c r="F508" i="4" s="1"/>
  <c r="E505" i="4"/>
  <c r="E503" i="4"/>
  <c r="E501" i="4"/>
  <c r="E499" i="4"/>
  <c r="E497" i="4"/>
  <c r="E495" i="4"/>
  <c r="E492" i="4"/>
  <c r="E490" i="4"/>
  <c r="E489" i="4" s="1"/>
  <c r="E486" i="4"/>
  <c r="E485" i="4"/>
  <c r="E483" i="4"/>
  <c r="E481" i="4"/>
  <c r="E479" i="4"/>
  <c r="E477" i="4"/>
  <c r="E475" i="4"/>
  <c r="E473" i="4"/>
  <c r="F473" i="4" s="1"/>
  <c r="I473" i="4" s="1"/>
  <c r="E471" i="4"/>
  <c r="E469" i="4"/>
  <c r="E467" i="4"/>
  <c r="E465" i="4"/>
  <c r="E463" i="4"/>
  <c r="E460" i="4"/>
  <c r="E458" i="4"/>
  <c r="E456" i="4"/>
  <c r="F456" i="4" s="1"/>
  <c r="I456" i="4" s="1"/>
  <c r="E454" i="4"/>
  <c r="E452" i="4"/>
  <c r="E450" i="4"/>
  <c r="E448" i="4"/>
  <c r="E446" i="4"/>
  <c r="E444" i="4"/>
  <c r="E442" i="4"/>
  <c r="E440" i="4"/>
  <c r="F440" i="4" s="1"/>
  <c r="E438" i="4"/>
  <c r="E435" i="4"/>
  <c r="E432" i="4"/>
  <c r="E430" i="4"/>
  <c r="E427" i="4"/>
  <c r="E425" i="4"/>
  <c r="E422" i="4"/>
  <c r="E420" i="4"/>
  <c r="F420" i="4" s="1"/>
  <c r="K420" i="4" s="1"/>
  <c r="E418" i="4"/>
  <c r="E416" i="4"/>
  <c r="E414" i="4"/>
  <c r="E412" i="4"/>
  <c r="E410" i="4"/>
  <c r="E408" i="4"/>
  <c r="E406" i="4"/>
  <c r="E404" i="4"/>
  <c r="F404" i="4" s="1"/>
  <c r="E402" i="4"/>
  <c r="E400" i="4"/>
  <c r="E398" i="4"/>
  <c r="E396" i="4"/>
  <c r="E394" i="4"/>
  <c r="E392" i="4"/>
  <c r="E390" i="4"/>
  <c r="E388" i="4"/>
  <c r="F388" i="4" s="1"/>
  <c r="E386" i="4"/>
  <c r="E384" i="4"/>
  <c r="E381" i="4"/>
  <c r="E379" i="4"/>
  <c r="E377" i="4"/>
  <c r="E375" i="4"/>
  <c r="E373" i="4"/>
  <c r="E371" i="4"/>
  <c r="E370" i="4" s="1"/>
  <c r="E368" i="4"/>
  <c r="E366" i="4"/>
  <c r="F366" i="4" s="1"/>
  <c r="E364" i="4"/>
  <c r="E362" i="4"/>
  <c r="E360" i="4"/>
  <c r="E358" i="4"/>
  <c r="E356" i="4"/>
  <c r="E354" i="4"/>
  <c r="E352" i="4"/>
  <c r="F352" i="4" s="1"/>
  <c r="E350" i="4"/>
  <c r="E348" i="4"/>
  <c r="E346" i="4"/>
  <c r="E344" i="4"/>
  <c r="E341" i="4"/>
  <c r="E339" i="4"/>
  <c r="E335" i="4"/>
  <c r="E328" i="4" s="1"/>
  <c r="E333" i="4"/>
  <c r="E329" i="4"/>
  <c r="E319" i="4"/>
  <c r="E317" i="4"/>
  <c r="E316" i="4" s="1"/>
  <c r="E315" i="4" s="1"/>
  <c r="E306" i="4" s="1"/>
  <c r="E311" i="4"/>
  <c r="E307" i="4"/>
  <c r="E186" i="4"/>
  <c r="E147" i="4"/>
  <c r="E137" i="4" s="1"/>
  <c r="E129" i="4"/>
  <c r="E125" i="4"/>
  <c r="E110" i="4" s="1"/>
  <c r="E103" i="4"/>
  <c r="E102" i="4"/>
  <c r="E96" i="4"/>
  <c r="E90" i="4"/>
  <c r="E84" i="4"/>
  <c r="E79" i="4"/>
  <c r="E76" i="4"/>
  <c r="E65" i="4"/>
  <c r="E53" i="4"/>
  <c r="E47" i="4"/>
  <c r="E37" i="4"/>
  <c r="E30" i="4"/>
  <c r="E11" i="4" s="1"/>
  <c r="D1284" i="4"/>
  <c r="D1271" i="4"/>
  <c r="D1261" i="4"/>
  <c r="D1259" i="4"/>
  <c r="F1259" i="4" s="1"/>
  <c r="D1254" i="4"/>
  <c r="D1241" i="4"/>
  <c r="D1220" i="4"/>
  <c r="D1216" i="4"/>
  <c r="D1210" i="4"/>
  <c r="D1208" i="4"/>
  <c r="D1205" i="4"/>
  <c r="D1199" i="4"/>
  <c r="D1182" i="4" s="1"/>
  <c r="D1179" i="4"/>
  <c r="D1178" i="4" s="1"/>
  <c r="D1176" i="4"/>
  <c r="D1174" i="4"/>
  <c r="D1171" i="4"/>
  <c r="D1166" i="4"/>
  <c r="D1164" i="4"/>
  <c r="D1162" i="4"/>
  <c r="D1160" i="4"/>
  <c r="F1160" i="4" s="1"/>
  <c r="D1158" i="4"/>
  <c r="D1156" i="4"/>
  <c r="D1153" i="4"/>
  <c r="D1151" i="4"/>
  <c r="D1149" i="4"/>
  <c r="D1147" i="4"/>
  <c r="D1145" i="4"/>
  <c r="D1143" i="4"/>
  <c r="F1143" i="4" s="1"/>
  <c r="D1141" i="4"/>
  <c r="D1137" i="4"/>
  <c r="D1135" i="4"/>
  <c r="D1133" i="4"/>
  <c r="D1131" i="4"/>
  <c r="D1129" i="4"/>
  <c r="D1127" i="4"/>
  <c r="D1125" i="4"/>
  <c r="D1123" i="4"/>
  <c r="D1120" i="4"/>
  <c r="D1118" i="4"/>
  <c r="D1116" i="4"/>
  <c r="D1112" i="4"/>
  <c r="D1110" i="4"/>
  <c r="D1108" i="4"/>
  <c r="D1106" i="4"/>
  <c r="D1104" i="4"/>
  <c r="D1102" i="4"/>
  <c r="D1100" i="4"/>
  <c r="D1098" i="4"/>
  <c r="D1096" i="4"/>
  <c r="D1094" i="4"/>
  <c r="D1092" i="4"/>
  <c r="D1090" i="4"/>
  <c r="D1088" i="4"/>
  <c r="D1086" i="4"/>
  <c r="D1084" i="4"/>
  <c r="D1082" i="4"/>
  <c r="D1080" i="4"/>
  <c r="D1078" i="4"/>
  <c r="D1076" i="4"/>
  <c r="D1074" i="4"/>
  <c r="F1074" i="4" s="1"/>
  <c r="D1072" i="4"/>
  <c r="D1070" i="4"/>
  <c r="D1068" i="4"/>
  <c r="D1066" i="4"/>
  <c r="D1064" i="4"/>
  <c r="D1062" i="4"/>
  <c r="D1060" i="4"/>
  <c r="D1058" i="4"/>
  <c r="D1056" i="4"/>
  <c r="D1054" i="4"/>
  <c r="D1052" i="4"/>
  <c r="D1050" i="4"/>
  <c r="D1048" i="4"/>
  <c r="D1046" i="4"/>
  <c r="D1044" i="4"/>
  <c r="D1042" i="4"/>
  <c r="D1040" i="4"/>
  <c r="D1038" i="4"/>
  <c r="D1036" i="4"/>
  <c r="D1034" i="4"/>
  <c r="D1032" i="4"/>
  <c r="D1030" i="4"/>
  <c r="D1028" i="4"/>
  <c r="D1025" i="4"/>
  <c r="F1025" i="4" s="1"/>
  <c r="D1023" i="4"/>
  <c r="D1018" i="4"/>
  <c r="D1016" i="4"/>
  <c r="D1014" i="4"/>
  <c r="D1012" i="4"/>
  <c r="D1010" i="4"/>
  <c r="D1003" i="4"/>
  <c r="D1001" i="4"/>
  <c r="D998" i="4" s="1"/>
  <c r="D996" i="4"/>
  <c r="D994" i="4"/>
  <c r="D993" i="4" s="1"/>
  <c r="D990" i="4"/>
  <c r="D988" i="4"/>
  <c r="D987" i="4" s="1"/>
  <c r="D985" i="4"/>
  <c r="D983" i="4"/>
  <c r="F983" i="4" s="1"/>
  <c r="D981" i="4"/>
  <c r="D979" i="4"/>
  <c r="D977" i="4"/>
  <c r="D975" i="4"/>
  <c r="D972" i="4"/>
  <c r="D970" i="4"/>
  <c r="D967" i="4"/>
  <c r="D965" i="4"/>
  <c r="D962" i="4"/>
  <c r="D960" i="4"/>
  <c r="D957" i="4"/>
  <c r="D954" i="4"/>
  <c r="D950" i="4"/>
  <c r="D948" i="4"/>
  <c r="D946" i="4"/>
  <c r="D944" i="4"/>
  <c r="D942" i="4"/>
  <c r="D940" i="4"/>
  <c r="D938" i="4"/>
  <c r="D936" i="4"/>
  <c r="D934" i="4"/>
  <c r="D932" i="4"/>
  <c r="D930" i="4"/>
  <c r="D928" i="4"/>
  <c r="F928" i="4" s="1"/>
  <c r="D926" i="4"/>
  <c r="D924" i="4"/>
  <c r="D922" i="4"/>
  <c r="D920" i="4"/>
  <c r="D918" i="4"/>
  <c r="D916" i="4"/>
  <c r="D914" i="4"/>
  <c r="D912" i="4"/>
  <c r="D910" i="4"/>
  <c r="D908" i="4"/>
  <c r="D906" i="4"/>
  <c r="D904" i="4"/>
  <c r="D902" i="4"/>
  <c r="D900" i="4"/>
  <c r="D897" i="4"/>
  <c r="D895" i="4"/>
  <c r="D891" i="4"/>
  <c r="D889" i="4"/>
  <c r="D887" i="4"/>
  <c r="D882" i="4"/>
  <c r="D880" i="4"/>
  <c r="D878" i="4"/>
  <c r="D875" i="4"/>
  <c r="D873" i="4"/>
  <c r="F873" i="4" s="1"/>
  <c r="D871" i="4"/>
  <c r="D869" i="4"/>
  <c r="D867" i="4"/>
  <c r="D865" i="4"/>
  <c r="D863" i="4"/>
  <c r="D861" i="4"/>
  <c r="D859" i="4"/>
  <c r="D857" i="4"/>
  <c r="F857" i="4" s="1"/>
  <c r="D855" i="4"/>
  <c r="D853" i="4"/>
  <c r="D848" i="4"/>
  <c r="D847" i="4" s="1"/>
  <c r="D845" i="4"/>
  <c r="D843" i="4"/>
  <c r="D841" i="4"/>
  <c r="D838" i="4" s="1"/>
  <c r="D839" i="4"/>
  <c r="D834" i="4"/>
  <c r="D827" i="4"/>
  <c r="D826" i="4" s="1"/>
  <c r="D824" i="4"/>
  <c r="D822" i="4"/>
  <c r="D820" i="4"/>
  <c r="D818" i="4"/>
  <c r="D816" i="4"/>
  <c r="D814" i="4"/>
  <c r="D812" i="4"/>
  <c r="D810" i="4"/>
  <c r="D808" i="4"/>
  <c r="D806" i="4"/>
  <c r="D803" i="4"/>
  <c r="D800" i="4"/>
  <c r="D798" i="4"/>
  <c r="D796" i="4"/>
  <c r="D794" i="4"/>
  <c r="D792" i="4"/>
  <c r="D790" i="4"/>
  <c r="D787" i="4"/>
  <c r="D785" i="4"/>
  <c r="D783" i="4"/>
  <c r="F783" i="4" s="1"/>
  <c r="D781" i="4"/>
  <c r="D779" i="4"/>
  <c r="D777" i="4"/>
  <c r="D774" i="4"/>
  <c r="D772" i="4"/>
  <c r="D763" i="4"/>
  <c r="D760" i="4"/>
  <c r="D758" i="4"/>
  <c r="F758" i="4" s="1"/>
  <c r="O758" i="4" s="1"/>
  <c r="D756" i="4"/>
  <c r="D754" i="4"/>
  <c r="D752" i="4"/>
  <c r="D750" i="4"/>
  <c r="D748" i="4"/>
  <c r="D745" i="4"/>
  <c r="D743" i="4"/>
  <c r="D741" i="4"/>
  <c r="D736" i="4"/>
  <c r="D734" i="4"/>
  <c r="D732" i="4"/>
  <c r="D725" i="4"/>
  <c r="D719" i="4"/>
  <c r="D717" i="4"/>
  <c r="D715" i="4"/>
  <c r="D713" i="4"/>
  <c r="D711" i="4"/>
  <c r="D708" i="4"/>
  <c r="D706" i="4"/>
  <c r="D704" i="4"/>
  <c r="D699" i="4"/>
  <c r="D696" i="4"/>
  <c r="D694" i="4"/>
  <c r="D692" i="4"/>
  <c r="D690" i="4"/>
  <c r="D688" i="4"/>
  <c r="D686" i="4"/>
  <c r="D682" i="4"/>
  <c r="D680" i="4"/>
  <c r="D678" i="4"/>
  <c r="D676" i="4"/>
  <c r="D672" i="4"/>
  <c r="D669" i="4"/>
  <c r="D667" i="4"/>
  <c r="D664" i="4"/>
  <c r="D662" i="4"/>
  <c r="D660" i="4"/>
  <c r="D658" i="4"/>
  <c r="D656" i="4"/>
  <c r="D654" i="4"/>
  <c r="F654" i="4" s="1"/>
  <c r="P654" i="4" s="1"/>
  <c r="D652" i="4"/>
  <c r="D650" i="4"/>
  <c r="D648" i="4"/>
  <c r="D646" i="4"/>
  <c r="D644" i="4"/>
  <c r="D642" i="4"/>
  <c r="D639" i="4"/>
  <c r="D637" i="4"/>
  <c r="F637" i="4" s="1"/>
  <c r="K637" i="4" s="1"/>
  <c r="D635" i="4"/>
  <c r="D633" i="4"/>
  <c r="D631" i="4"/>
  <c r="D629" i="4"/>
  <c r="D627" i="4"/>
  <c r="D625" i="4"/>
  <c r="D623" i="4"/>
  <c r="D620" i="4"/>
  <c r="D618" i="4"/>
  <c r="D617" i="4" s="1"/>
  <c r="D615" i="4"/>
  <c r="D613" i="4"/>
  <c r="D611" i="4"/>
  <c r="D609" i="4"/>
  <c r="D607" i="4"/>
  <c r="D604" i="4"/>
  <c r="F604" i="4" s="1"/>
  <c r="K604" i="4" s="1"/>
  <c r="D602" i="4"/>
  <c r="D600" i="4"/>
  <c r="D598" i="4"/>
  <c r="D596" i="4"/>
  <c r="D594" i="4"/>
  <c r="D592" i="4"/>
  <c r="D589" i="4"/>
  <c r="D587" i="4"/>
  <c r="F587" i="4" s="1"/>
  <c r="D585" i="4"/>
  <c r="D583" i="4"/>
  <c r="D580" i="4"/>
  <c r="D578" i="4"/>
  <c r="D576" i="4"/>
  <c r="D573" i="4"/>
  <c r="D571" i="4"/>
  <c r="D569" i="4"/>
  <c r="D567" i="4"/>
  <c r="D564" i="4"/>
  <c r="D562" i="4"/>
  <c r="D560" i="4"/>
  <c r="D558" i="4"/>
  <c r="D556" i="4"/>
  <c r="D554" i="4"/>
  <c r="D552" i="4"/>
  <c r="D547" i="4"/>
  <c r="D545" i="4"/>
  <c r="D543" i="4"/>
  <c r="D541" i="4"/>
  <c r="D539" i="4"/>
  <c r="D537" i="4"/>
  <c r="D535" i="4"/>
  <c r="D533" i="4"/>
  <c r="D531" i="4"/>
  <c r="D529" i="4"/>
  <c r="D525" i="4"/>
  <c r="D520" i="4"/>
  <c r="D518" i="4"/>
  <c r="D516" i="4"/>
  <c r="D514" i="4"/>
  <c r="D512" i="4"/>
  <c r="D510" i="4"/>
  <c r="D508" i="4"/>
  <c r="D505" i="4"/>
  <c r="D503" i="4"/>
  <c r="D501" i="4"/>
  <c r="D499" i="4"/>
  <c r="D497" i="4"/>
  <c r="D495" i="4"/>
  <c r="D492" i="4"/>
  <c r="D490" i="4"/>
  <c r="D486" i="4"/>
  <c r="D485" i="4" s="1"/>
  <c r="D483" i="4"/>
  <c r="D481" i="4"/>
  <c r="D479" i="4"/>
  <c r="D477" i="4"/>
  <c r="D475" i="4"/>
  <c r="F475" i="4" s="1"/>
  <c r="D473" i="4"/>
  <c r="D471" i="4"/>
  <c r="D469" i="4"/>
  <c r="D467" i="4"/>
  <c r="D465" i="4"/>
  <c r="D463" i="4"/>
  <c r="D460" i="4"/>
  <c r="D458" i="4"/>
  <c r="D456" i="4"/>
  <c r="D454" i="4"/>
  <c r="D452" i="4"/>
  <c r="D450" i="4"/>
  <c r="D448" i="4"/>
  <c r="D446" i="4"/>
  <c r="D444" i="4"/>
  <c r="D442" i="4"/>
  <c r="F442" i="4" s="1"/>
  <c r="D440" i="4"/>
  <c r="D438" i="4"/>
  <c r="D435" i="4"/>
  <c r="D432" i="4"/>
  <c r="D430" i="4"/>
  <c r="D427" i="4"/>
  <c r="D425" i="4"/>
  <c r="D422" i="4"/>
  <c r="F422" i="4" s="1"/>
  <c r="D420" i="4"/>
  <c r="D418" i="4"/>
  <c r="D416" i="4"/>
  <c r="D414" i="4"/>
  <c r="D412" i="4"/>
  <c r="D410" i="4"/>
  <c r="D408" i="4"/>
  <c r="D406" i="4"/>
  <c r="F406" i="4" s="1"/>
  <c r="I406" i="4" s="1"/>
  <c r="D404" i="4"/>
  <c r="D402" i="4"/>
  <c r="D400" i="4"/>
  <c r="D398" i="4"/>
  <c r="D396" i="4"/>
  <c r="D394" i="4"/>
  <c r="D392" i="4"/>
  <c r="D390" i="4"/>
  <c r="F390" i="4" s="1"/>
  <c r="D388" i="4"/>
  <c r="D386" i="4"/>
  <c r="D384" i="4"/>
  <c r="D381" i="4"/>
  <c r="D379" i="4"/>
  <c r="D377" i="4"/>
  <c r="D375" i="4"/>
  <c r="D373" i="4"/>
  <c r="D371" i="4"/>
  <c r="D368" i="4"/>
  <c r="D366" i="4"/>
  <c r="D364" i="4"/>
  <c r="D362" i="4"/>
  <c r="D360" i="4"/>
  <c r="D358" i="4"/>
  <c r="D356" i="4"/>
  <c r="D354" i="4"/>
  <c r="F354" i="4" s="1"/>
  <c r="D352" i="4"/>
  <c r="D350" i="4"/>
  <c r="D348" i="4"/>
  <c r="D346" i="4"/>
  <c r="D344" i="4"/>
  <c r="D341" i="4"/>
  <c r="D339" i="4"/>
  <c r="D335" i="4"/>
  <c r="D333" i="4"/>
  <c r="D329" i="4"/>
  <c r="D319" i="4"/>
  <c r="D317" i="4"/>
  <c r="D316" i="4" s="1"/>
  <c r="D315" i="4" s="1"/>
  <c r="D311" i="4"/>
  <c r="D307" i="4"/>
  <c r="D306" i="4" s="1"/>
  <c r="D186" i="4"/>
  <c r="D147" i="4"/>
  <c r="D137" i="4" s="1"/>
  <c r="D129" i="4"/>
  <c r="D125" i="4"/>
  <c r="D110" i="4" s="1"/>
  <c r="D103" i="4"/>
  <c r="D102" i="4"/>
  <c r="D96" i="4"/>
  <c r="D90" i="4"/>
  <c r="F90" i="4" s="1"/>
  <c r="D84" i="4"/>
  <c r="D79" i="4"/>
  <c r="D76" i="4"/>
  <c r="D65" i="4"/>
  <c r="D53" i="4"/>
  <c r="D47" i="4"/>
  <c r="D37" i="4"/>
  <c r="D30" i="4"/>
  <c r="D11" i="4" s="1"/>
  <c r="L1287" i="4"/>
  <c r="F1287" i="4"/>
  <c r="K1287" i="4" s="1"/>
  <c r="L1286" i="4"/>
  <c r="F1286" i="4"/>
  <c r="K1286" i="4" s="1"/>
  <c r="L1285" i="4"/>
  <c r="F1285" i="4"/>
  <c r="K1285" i="4" s="1"/>
  <c r="H1284" i="4"/>
  <c r="L1283" i="4"/>
  <c r="F1283" i="4"/>
  <c r="P1283" i="4" s="1"/>
  <c r="L1282" i="4"/>
  <c r="F1282" i="4"/>
  <c r="P1282" i="4" s="1"/>
  <c r="L1281" i="4"/>
  <c r="F1281" i="4"/>
  <c r="P1281" i="4" s="1"/>
  <c r="L1280" i="4"/>
  <c r="F1280" i="4"/>
  <c r="P1280" i="4" s="1"/>
  <c r="L1279" i="4"/>
  <c r="F1279" i="4"/>
  <c r="P1279" i="4" s="1"/>
  <c r="L1278" i="4"/>
  <c r="F1278" i="4"/>
  <c r="P1278" i="4" s="1"/>
  <c r="L1277" i="4"/>
  <c r="F1277" i="4"/>
  <c r="L1276" i="4"/>
  <c r="F1276" i="4"/>
  <c r="P1276" i="4" s="1"/>
  <c r="L1274" i="4"/>
  <c r="F1274" i="4"/>
  <c r="O1274" i="4" s="1"/>
  <c r="L1273" i="4"/>
  <c r="F1273" i="4"/>
  <c r="O1273" i="4" s="1"/>
  <c r="L1272" i="4"/>
  <c r="F1272" i="4"/>
  <c r="O1272" i="4" s="1"/>
  <c r="H1271" i="4"/>
  <c r="H1270" i="4" s="1"/>
  <c r="L1269" i="4"/>
  <c r="F1269" i="4"/>
  <c r="P1269" i="4" s="1"/>
  <c r="L1268" i="4"/>
  <c r="F1268" i="4"/>
  <c r="P1268" i="4" s="1"/>
  <c r="L1267" i="4"/>
  <c r="F1267" i="4"/>
  <c r="P1267" i="4" s="1"/>
  <c r="L1266" i="4"/>
  <c r="F1266" i="4"/>
  <c r="P1266" i="4" s="1"/>
  <c r="L1265" i="4"/>
  <c r="F1265" i="4"/>
  <c r="P1265" i="4" s="1"/>
  <c r="L1264" i="4"/>
  <c r="F1264" i="4"/>
  <c r="P1264" i="4" s="1"/>
  <c r="L1263" i="4"/>
  <c r="F1263" i="4"/>
  <c r="P1263" i="4" s="1"/>
  <c r="L1262" i="4"/>
  <c r="F1262" i="4"/>
  <c r="P1262" i="4" s="1"/>
  <c r="H1261" i="4"/>
  <c r="L1260" i="4"/>
  <c r="F1260" i="4"/>
  <c r="I1260" i="4" s="1"/>
  <c r="L1259" i="4"/>
  <c r="H1259" i="4"/>
  <c r="L1258" i="4"/>
  <c r="F1258" i="4"/>
  <c r="I1258" i="4" s="1"/>
  <c r="L1257" i="4"/>
  <c r="F1257" i="4"/>
  <c r="I1257" i="4" s="1"/>
  <c r="L1256" i="4"/>
  <c r="F1256" i="4"/>
  <c r="I1256" i="4" s="1"/>
  <c r="L1255" i="4"/>
  <c r="F1255" i="4"/>
  <c r="I1255" i="4" s="1"/>
  <c r="H1254" i="4"/>
  <c r="L1253" i="4"/>
  <c r="F1253" i="4"/>
  <c r="O1253" i="4" s="1"/>
  <c r="L1252" i="4"/>
  <c r="F1252" i="4"/>
  <c r="O1252" i="4" s="1"/>
  <c r="L1251" i="4"/>
  <c r="F1251" i="4"/>
  <c r="L1250" i="4"/>
  <c r="F1250" i="4"/>
  <c r="O1250" i="4" s="1"/>
  <c r="L1249" i="4"/>
  <c r="F1249" i="4"/>
  <c r="O1249" i="4" s="1"/>
  <c r="L1248" i="4"/>
  <c r="F1248" i="4"/>
  <c r="O1248" i="4" s="1"/>
  <c r="L1247" i="4"/>
  <c r="F1247" i="4"/>
  <c r="O1247" i="4" s="1"/>
  <c r="L1246" i="4"/>
  <c r="F1246" i="4"/>
  <c r="O1246" i="4" s="1"/>
  <c r="L1245" i="4"/>
  <c r="F1245" i="4"/>
  <c r="O1245" i="4" s="1"/>
  <c r="L1244" i="4"/>
  <c r="F1244" i="4"/>
  <c r="O1244" i="4" s="1"/>
  <c r="L1243" i="4"/>
  <c r="F1243" i="4"/>
  <c r="L1242" i="4"/>
  <c r="F1242" i="4"/>
  <c r="O1242" i="4" s="1"/>
  <c r="H1241" i="4"/>
  <c r="F1241" i="4"/>
  <c r="L1240" i="4"/>
  <c r="F1240" i="4"/>
  <c r="K1240" i="4" s="1"/>
  <c r="L1239" i="4"/>
  <c r="F1239" i="4"/>
  <c r="K1239" i="4" s="1"/>
  <c r="L1238" i="4"/>
  <c r="F1238" i="4"/>
  <c r="K1238" i="4" s="1"/>
  <c r="L1237" i="4"/>
  <c r="F1237" i="4"/>
  <c r="K1237" i="4" s="1"/>
  <c r="L1236" i="4"/>
  <c r="F1236" i="4"/>
  <c r="K1236" i="4" s="1"/>
  <c r="L1235" i="4"/>
  <c r="F1235" i="4"/>
  <c r="K1235" i="4" s="1"/>
  <c r="L1234" i="4"/>
  <c r="F1234" i="4"/>
  <c r="L1233" i="4"/>
  <c r="F1233" i="4"/>
  <c r="L1232" i="4"/>
  <c r="F1232" i="4"/>
  <c r="L1231" i="4"/>
  <c r="F1231" i="4"/>
  <c r="L1230" i="4"/>
  <c r="F1230" i="4"/>
  <c r="L1229" i="4"/>
  <c r="F1229" i="4"/>
  <c r="L1228" i="4"/>
  <c r="F1228" i="4"/>
  <c r="L1227" i="4"/>
  <c r="F1227" i="4"/>
  <c r="L1226" i="4"/>
  <c r="F1226" i="4"/>
  <c r="L1225" i="4"/>
  <c r="F1225" i="4"/>
  <c r="L1224" i="4"/>
  <c r="F1224" i="4"/>
  <c r="L1223" i="4"/>
  <c r="F1223" i="4"/>
  <c r="L1222" i="4"/>
  <c r="F1222" i="4"/>
  <c r="L1221" i="4"/>
  <c r="F1221" i="4"/>
  <c r="L1220" i="4"/>
  <c r="H1220" i="4"/>
  <c r="L1219" i="4"/>
  <c r="F1219" i="4"/>
  <c r="L1218" i="4"/>
  <c r="F1218" i="4"/>
  <c r="K1218" i="4" s="1"/>
  <c r="L1217" i="4"/>
  <c r="F1217" i="4"/>
  <c r="K1217" i="4" s="1"/>
  <c r="H1216" i="4"/>
  <c r="L1215" i="4"/>
  <c r="F1215" i="4"/>
  <c r="L1214" i="4"/>
  <c r="F1214" i="4"/>
  <c r="K1214" i="4" s="1"/>
  <c r="L1213" i="4"/>
  <c r="F1213" i="4"/>
  <c r="L1212" i="4"/>
  <c r="F1212" i="4"/>
  <c r="O1212" i="4" s="1"/>
  <c r="L1211" i="4"/>
  <c r="F1211" i="4"/>
  <c r="I1211" i="4" s="1"/>
  <c r="L1210" i="4"/>
  <c r="H1210" i="4"/>
  <c r="L1209" i="4"/>
  <c r="F1209" i="4"/>
  <c r="I1209" i="4" s="1"/>
  <c r="H1208" i="4"/>
  <c r="L1207" i="4"/>
  <c r="F1207" i="4"/>
  <c r="L1206" i="4"/>
  <c r="F1206" i="4"/>
  <c r="K1206" i="4" s="1"/>
  <c r="H1205" i="4"/>
  <c r="L1203" i="4"/>
  <c r="F1203" i="4"/>
  <c r="L1202" i="4"/>
  <c r="F1202" i="4"/>
  <c r="P1202" i="4" s="1"/>
  <c r="L1201" i="4"/>
  <c r="F1201" i="4"/>
  <c r="L1200" i="4"/>
  <c r="F1200" i="4"/>
  <c r="H1199" i="4"/>
  <c r="H1182" i="4" s="1"/>
  <c r="L1198" i="4"/>
  <c r="F1198" i="4"/>
  <c r="O1198" i="4" s="1"/>
  <c r="L1197" i="4"/>
  <c r="F1197" i="4"/>
  <c r="L1196" i="4"/>
  <c r="F1196" i="4"/>
  <c r="O1196" i="4" s="1"/>
  <c r="L1195" i="4"/>
  <c r="F1195" i="4"/>
  <c r="L1194" i="4"/>
  <c r="F1194" i="4"/>
  <c r="O1194" i="4" s="1"/>
  <c r="L1193" i="4"/>
  <c r="F1193" i="4"/>
  <c r="L1192" i="4"/>
  <c r="F1192" i="4"/>
  <c r="I1192" i="4" s="1"/>
  <c r="L1191" i="4"/>
  <c r="F1191" i="4"/>
  <c r="K1191" i="4" s="1"/>
  <c r="L1190" i="4"/>
  <c r="F1190" i="4"/>
  <c r="K1190" i="4" s="1"/>
  <c r="L1189" i="4"/>
  <c r="F1189" i="4"/>
  <c r="K1189" i="4" s="1"/>
  <c r="L1188" i="4"/>
  <c r="F1188" i="4"/>
  <c r="K1188" i="4" s="1"/>
  <c r="L1187" i="4"/>
  <c r="F1187" i="4"/>
  <c r="L1186" i="4"/>
  <c r="F1186" i="4"/>
  <c r="K1186" i="4" s="1"/>
  <c r="L1185" i="4"/>
  <c r="F1185" i="4"/>
  <c r="L1184" i="4"/>
  <c r="F1184" i="4"/>
  <c r="K1184" i="4" s="1"/>
  <c r="L1183" i="4"/>
  <c r="F1183" i="4"/>
  <c r="K1183" i="4" s="1"/>
  <c r="L1180" i="4"/>
  <c r="F1180" i="4"/>
  <c r="K1180" i="4" s="1"/>
  <c r="H1179" i="4"/>
  <c r="H1178" i="4" s="1"/>
  <c r="L1177" i="4"/>
  <c r="F1177" i="4"/>
  <c r="P1177" i="4" s="1"/>
  <c r="L1176" i="4"/>
  <c r="H1176" i="4"/>
  <c r="F1176" i="4"/>
  <c r="L1175" i="4"/>
  <c r="F1175" i="4"/>
  <c r="K1175" i="4" s="1"/>
  <c r="H1174" i="4"/>
  <c r="F1174" i="4"/>
  <c r="L1173" i="4"/>
  <c r="F1173" i="4"/>
  <c r="I1173" i="4" s="1"/>
  <c r="L1172" i="4"/>
  <c r="F1172" i="4"/>
  <c r="I1172" i="4" s="1"/>
  <c r="H1171" i="4"/>
  <c r="L1170" i="4"/>
  <c r="F1170" i="4"/>
  <c r="O1170" i="4" s="1"/>
  <c r="L1169" i="4"/>
  <c r="F1169" i="4"/>
  <c r="O1169" i="4" s="1"/>
  <c r="L1168" i="4"/>
  <c r="F1168" i="4"/>
  <c r="O1168" i="4" s="1"/>
  <c r="L1167" i="4"/>
  <c r="F1167" i="4"/>
  <c r="O1167" i="4" s="1"/>
  <c r="H1166" i="4"/>
  <c r="L1165" i="4"/>
  <c r="F1165" i="4"/>
  <c r="K1165" i="4" s="1"/>
  <c r="L1164" i="4"/>
  <c r="H1164" i="4"/>
  <c r="L1163" i="4"/>
  <c r="F1163" i="4"/>
  <c r="O1163" i="4" s="1"/>
  <c r="H1162" i="4"/>
  <c r="L1161" i="4"/>
  <c r="F1161" i="4"/>
  <c r="K1161" i="4" s="1"/>
  <c r="H1160" i="4"/>
  <c r="L1159" i="4"/>
  <c r="F1159" i="4"/>
  <c r="P1159" i="4" s="1"/>
  <c r="H1158" i="4"/>
  <c r="L1157" i="4"/>
  <c r="F1157" i="4"/>
  <c r="P1157" i="4" s="1"/>
  <c r="H1156" i="4"/>
  <c r="F1156" i="4"/>
  <c r="L1154" i="4"/>
  <c r="F1154" i="4"/>
  <c r="I1154" i="4" s="1"/>
  <c r="H1153" i="4"/>
  <c r="F1153" i="4"/>
  <c r="L1152" i="4"/>
  <c r="F1152" i="4"/>
  <c r="O1152" i="4" s="1"/>
  <c r="H1151" i="4"/>
  <c r="L1150" i="4"/>
  <c r="F1150" i="4"/>
  <c r="K1150" i="4" s="1"/>
  <c r="H1149" i="4"/>
  <c r="L1148" i="4"/>
  <c r="F1148" i="4"/>
  <c r="O1148" i="4" s="1"/>
  <c r="L1147" i="4"/>
  <c r="H1147" i="4"/>
  <c r="L1146" i="4"/>
  <c r="F1146" i="4"/>
  <c r="K1146" i="4" s="1"/>
  <c r="K1145" i="4"/>
  <c r="H1145" i="4"/>
  <c r="F1145" i="4"/>
  <c r="P1145" i="4" s="1"/>
  <c r="L1144" i="4"/>
  <c r="F1144" i="4"/>
  <c r="L1143" i="4"/>
  <c r="H1143" i="4"/>
  <c r="L1142" i="4"/>
  <c r="M1142" i="4" s="1"/>
  <c r="F1142" i="4"/>
  <c r="I1142" i="4" s="1"/>
  <c r="H1141" i="4"/>
  <c r="F1141" i="4"/>
  <c r="L1140" i="4"/>
  <c r="F1140" i="4"/>
  <c r="I1140" i="4" s="1"/>
  <c r="L1139" i="4"/>
  <c r="F1139" i="4"/>
  <c r="I1139" i="4" s="1"/>
  <c r="L1138" i="4"/>
  <c r="M1138" i="4" s="1"/>
  <c r="F1138" i="4"/>
  <c r="I1138" i="4" s="1"/>
  <c r="H1137" i="4"/>
  <c r="F1137" i="4"/>
  <c r="L1136" i="4"/>
  <c r="M1136" i="4" s="1"/>
  <c r="F1136" i="4"/>
  <c r="I1136" i="4" s="1"/>
  <c r="H1135" i="4"/>
  <c r="L1134" i="4"/>
  <c r="F1134" i="4"/>
  <c r="O1134" i="4" s="1"/>
  <c r="H1133" i="4"/>
  <c r="L1132" i="4"/>
  <c r="F1132" i="4"/>
  <c r="K1132" i="4" s="1"/>
  <c r="L1131" i="4"/>
  <c r="H1131" i="4"/>
  <c r="L1130" i="4"/>
  <c r="F1130" i="4"/>
  <c r="O1130" i="4" s="1"/>
  <c r="L1129" i="4"/>
  <c r="H1129" i="4"/>
  <c r="L1128" i="4"/>
  <c r="F1128" i="4"/>
  <c r="H1127" i="4"/>
  <c r="L1126" i="4"/>
  <c r="F1126" i="4"/>
  <c r="P1126" i="4" s="1"/>
  <c r="L1125" i="4"/>
  <c r="H1125" i="4"/>
  <c r="L1124" i="4"/>
  <c r="F1124" i="4"/>
  <c r="H1123" i="4"/>
  <c r="F1123" i="4"/>
  <c r="L1122" i="4"/>
  <c r="F1122" i="4"/>
  <c r="I1122" i="4" s="1"/>
  <c r="L1121" i="4"/>
  <c r="F1121" i="4"/>
  <c r="L1120" i="4"/>
  <c r="H1120" i="4"/>
  <c r="F1120" i="4"/>
  <c r="L1119" i="4"/>
  <c r="F1119" i="4"/>
  <c r="I1119" i="4" s="1"/>
  <c r="H1118" i="4"/>
  <c r="F1118" i="4"/>
  <c r="L1117" i="4"/>
  <c r="F1117" i="4"/>
  <c r="K1117" i="4" s="1"/>
  <c r="H1116" i="4"/>
  <c r="L1115" i="4"/>
  <c r="F1115" i="4"/>
  <c r="L1114" i="4"/>
  <c r="F1114" i="4"/>
  <c r="L1113" i="4"/>
  <c r="F1113" i="4"/>
  <c r="K1113" i="4" s="1"/>
  <c r="H1112" i="4"/>
  <c r="F1112" i="4"/>
  <c r="L1111" i="4"/>
  <c r="F1111" i="4"/>
  <c r="L1110" i="4"/>
  <c r="H1110" i="4"/>
  <c r="L1109" i="4"/>
  <c r="F1109" i="4"/>
  <c r="H1108" i="4"/>
  <c r="F1108" i="4"/>
  <c r="I1108" i="4" s="1"/>
  <c r="L1107" i="4"/>
  <c r="F1107" i="4"/>
  <c r="P1107" i="4" s="1"/>
  <c r="L1106" i="4"/>
  <c r="H1106" i="4"/>
  <c r="L1105" i="4"/>
  <c r="F1105" i="4"/>
  <c r="I1105" i="4" s="1"/>
  <c r="H1104" i="4"/>
  <c r="L1103" i="4"/>
  <c r="F1103" i="4"/>
  <c r="P1103" i="4" s="1"/>
  <c r="H1102" i="4"/>
  <c r="F1102" i="4"/>
  <c r="L1101" i="4"/>
  <c r="F1101" i="4"/>
  <c r="O1101" i="4" s="1"/>
  <c r="H1100" i="4"/>
  <c r="F1100" i="4"/>
  <c r="L1099" i="4"/>
  <c r="F1099" i="4"/>
  <c r="P1099" i="4" s="1"/>
  <c r="H1098" i="4"/>
  <c r="L1097" i="4"/>
  <c r="F1097" i="4"/>
  <c r="L1096" i="4"/>
  <c r="H1096" i="4"/>
  <c r="F1096" i="4"/>
  <c r="L1095" i="4"/>
  <c r="F1095" i="4"/>
  <c r="K1095" i="4" s="1"/>
  <c r="H1094" i="4"/>
  <c r="F1094" i="4"/>
  <c r="L1093" i="4"/>
  <c r="F1093" i="4"/>
  <c r="H1092" i="4"/>
  <c r="F1092" i="4"/>
  <c r="I1092" i="4" s="1"/>
  <c r="L1091" i="4"/>
  <c r="F1091" i="4"/>
  <c r="K1091" i="4" s="1"/>
  <c r="L1090" i="4"/>
  <c r="H1090" i="4"/>
  <c r="L1089" i="4"/>
  <c r="F1089" i="4"/>
  <c r="I1089" i="4" s="1"/>
  <c r="H1088" i="4"/>
  <c r="L1087" i="4"/>
  <c r="F1087" i="4"/>
  <c r="P1087" i="4" s="1"/>
  <c r="H1086" i="4"/>
  <c r="F1086" i="4"/>
  <c r="L1085" i="4"/>
  <c r="F1085" i="4"/>
  <c r="L1084" i="4"/>
  <c r="H1084" i="4"/>
  <c r="L1083" i="4"/>
  <c r="F1083" i="4"/>
  <c r="H1082" i="4"/>
  <c r="L1081" i="4"/>
  <c r="F1081" i="4"/>
  <c r="O1081" i="4" s="1"/>
  <c r="L1080" i="4"/>
  <c r="H1080" i="4"/>
  <c r="L1079" i="4"/>
  <c r="F1079" i="4"/>
  <c r="K1079" i="4" s="1"/>
  <c r="L1078" i="4"/>
  <c r="H1078" i="4"/>
  <c r="F1078" i="4"/>
  <c r="L1077" i="4"/>
  <c r="F1077" i="4"/>
  <c r="P1077" i="4" s="1"/>
  <c r="H1076" i="4"/>
  <c r="F1076" i="4"/>
  <c r="L1075" i="4"/>
  <c r="F1075" i="4"/>
  <c r="I1075" i="4" s="1"/>
  <c r="L1074" i="4"/>
  <c r="H1074" i="4"/>
  <c r="L1073" i="4"/>
  <c r="F1073" i="4"/>
  <c r="I1073" i="4" s="1"/>
  <c r="H1072" i="4"/>
  <c r="L1071" i="4"/>
  <c r="F1071" i="4"/>
  <c r="P1071" i="4" s="1"/>
  <c r="H1070" i="4"/>
  <c r="F1070" i="4"/>
  <c r="L1069" i="4"/>
  <c r="F1069" i="4"/>
  <c r="L1068" i="4"/>
  <c r="H1068" i="4"/>
  <c r="F1068" i="4"/>
  <c r="L1067" i="4"/>
  <c r="F1067" i="4"/>
  <c r="K1067" i="4" s="1"/>
  <c r="H1066" i="4"/>
  <c r="L1065" i="4"/>
  <c r="F1065" i="4"/>
  <c r="O1065" i="4" s="1"/>
  <c r="L1064" i="4"/>
  <c r="H1064" i="4"/>
  <c r="L1063" i="4"/>
  <c r="F1063" i="4"/>
  <c r="K1063" i="4" s="1"/>
  <c r="H1062" i="4"/>
  <c r="F1062" i="4"/>
  <c r="P1062" i="4" s="1"/>
  <c r="L1061" i="4"/>
  <c r="F1061" i="4"/>
  <c r="O1061" i="4" s="1"/>
  <c r="H1060" i="4"/>
  <c r="F1060" i="4"/>
  <c r="L1059" i="4"/>
  <c r="K1059" i="4"/>
  <c r="F1059" i="4"/>
  <c r="P1059" i="4" s="1"/>
  <c r="L1058" i="4"/>
  <c r="H1058" i="4"/>
  <c r="L1057" i="4"/>
  <c r="F1057" i="4"/>
  <c r="H1056" i="4"/>
  <c r="F1056" i="4"/>
  <c r="L1055" i="4"/>
  <c r="F1055" i="4"/>
  <c r="H1054" i="4"/>
  <c r="F1054" i="4"/>
  <c r="L1053" i="4"/>
  <c r="F1053" i="4"/>
  <c r="L1052" i="4"/>
  <c r="H1052" i="4"/>
  <c r="F1052" i="4"/>
  <c r="O1052" i="4" s="1"/>
  <c r="L1051" i="4"/>
  <c r="F1051" i="4"/>
  <c r="H1050" i="4"/>
  <c r="L1049" i="4"/>
  <c r="F1049" i="4"/>
  <c r="L1048" i="4"/>
  <c r="H1048" i="4"/>
  <c r="F1048" i="4"/>
  <c r="L1047" i="4"/>
  <c r="F1047" i="4"/>
  <c r="I1047" i="4" s="1"/>
  <c r="H1046" i="4"/>
  <c r="F1046" i="4"/>
  <c r="I1046" i="4" s="1"/>
  <c r="L1045" i="4"/>
  <c r="F1045" i="4"/>
  <c r="H1044" i="4"/>
  <c r="F1044" i="4"/>
  <c r="L1043" i="4"/>
  <c r="F1043" i="4"/>
  <c r="P1043" i="4" s="1"/>
  <c r="L1042" i="4"/>
  <c r="H1042" i="4"/>
  <c r="L1041" i="4"/>
  <c r="F1041" i="4"/>
  <c r="P1041" i="4" s="1"/>
  <c r="L1040" i="4"/>
  <c r="H1040" i="4"/>
  <c r="F1040" i="4"/>
  <c r="L1039" i="4"/>
  <c r="F1039" i="4"/>
  <c r="O1039" i="4" s="1"/>
  <c r="H1038" i="4"/>
  <c r="F1038" i="4"/>
  <c r="P1038" i="4" s="1"/>
  <c r="L1037" i="4"/>
  <c r="F1037" i="4"/>
  <c r="H1036" i="4"/>
  <c r="F1036" i="4"/>
  <c r="L1035" i="4"/>
  <c r="F1035" i="4"/>
  <c r="K1035" i="4" s="1"/>
  <c r="H1034" i="4"/>
  <c r="L1033" i="4"/>
  <c r="F1033" i="4"/>
  <c r="L1032" i="4"/>
  <c r="H1032" i="4"/>
  <c r="F1032" i="4"/>
  <c r="L1031" i="4"/>
  <c r="F1031" i="4"/>
  <c r="K1031" i="4" s="1"/>
  <c r="L1030" i="4"/>
  <c r="M1030" i="4" s="1"/>
  <c r="H1030" i="4"/>
  <c r="F1030" i="4"/>
  <c r="L1029" i="4"/>
  <c r="F1029" i="4"/>
  <c r="H1028" i="4"/>
  <c r="F1028" i="4"/>
  <c r="L1027" i="4"/>
  <c r="F1027" i="4"/>
  <c r="L1026" i="4"/>
  <c r="F1026" i="4"/>
  <c r="P1026" i="4" s="1"/>
  <c r="L1025" i="4"/>
  <c r="H1025" i="4"/>
  <c r="L1024" i="4"/>
  <c r="F1024" i="4"/>
  <c r="H1023" i="4"/>
  <c r="L1022" i="4"/>
  <c r="F1022" i="4"/>
  <c r="L1021" i="4"/>
  <c r="F1021" i="4"/>
  <c r="L1020" i="4"/>
  <c r="F1020" i="4"/>
  <c r="L1019" i="4"/>
  <c r="F1019" i="4"/>
  <c r="L1018" i="4"/>
  <c r="H1018" i="4"/>
  <c r="F1018" i="4"/>
  <c r="L1017" i="4"/>
  <c r="F1017" i="4"/>
  <c r="H1016" i="4"/>
  <c r="F1016" i="4"/>
  <c r="L1015" i="4"/>
  <c r="F1015" i="4"/>
  <c r="H1014" i="4"/>
  <c r="L1013" i="4"/>
  <c r="F1013" i="4"/>
  <c r="O1013" i="4" s="1"/>
  <c r="H1012" i="4"/>
  <c r="L1011" i="4"/>
  <c r="F1011" i="4"/>
  <c r="K1011" i="4" s="1"/>
  <c r="H1010" i="4"/>
  <c r="L1009" i="4"/>
  <c r="F1009" i="4"/>
  <c r="I1009" i="4" s="1"/>
  <c r="L1008" i="4"/>
  <c r="F1008" i="4"/>
  <c r="I1008" i="4" s="1"/>
  <c r="L1007" i="4"/>
  <c r="F1007" i="4"/>
  <c r="I1007" i="4" s="1"/>
  <c r="L1006" i="4"/>
  <c r="F1006" i="4"/>
  <c r="I1006" i="4" s="1"/>
  <c r="L1005" i="4"/>
  <c r="F1005" i="4"/>
  <c r="I1005" i="4" s="1"/>
  <c r="L1004" i="4"/>
  <c r="F1004" i="4"/>
  <c r="I1004" i="4" s="1"/>
  <c r="H1003" i="4"/>
  <c r="L1002" i="4"/>
  <c r="F1002" i="4"/>
  <c r="P1002" i="4" s="1"/>
  <c r="H1001" i="4"/>
  <c r="L997" i="4"/>
  <c r="F997" i="4"/>
  <c r="L996" i="4"/>
  <c r="H996" i="4"/>
  <c r="L995" i="4"/>
  <c r="F995" i="4"/>
  <c r="O995" i="4" s="1"/>
  <c r="H994" i="4"/>
  <c r="H993" i="4" s="1"/>
  <c r="L992" i="4"/>
  <c r="F992" i="4"/>
  <c r="I992" i="4" s="1"/>
  <c r="L991" i="4"/>
  <c r="F991" i="4"/>
  <c r="H990" i="4"/>
  <c r="L989" i="4"/>
  <c r="F989" i="4"/>
  <c r="K989" i="4" s="1"/>
  <c r="L988" i="4"/>
  <c r="H988" i="4"/>
  <c r="L986" i="4"/>
  <c r="F986" i="4"/>
  <c r="H985" i="4"/>
  <c r="F985" i="4"/>
  <c r="L984" i="4"/>
  <c r="F984" i="4"/>
  <c r="I984" i="4" s="1"/>
  <c r="H983" i="4"/>
  <c r="L982" i="4"/>
  <c r="F982" i="4"/>
  <c r="I982" i="4" s="1"/>
  <c r="L981" i="4"/>
  <c r="H981" i="4"/>
  <c r="L980" i="4"/>
  <c r="F980" i="4"/>
  <c r="O980" i="4" s="1"/>
  <c r="H979" i="4"/>
  <c r="F979" i="4"/>
  <c r="L978" i="4"/>
  <c r="F978" i="4"/>
  <c r="K978" i="4" s="1"/>
  <c r="H977" i="4"/>
  <c r="L976" i="4"/>
  <c r="F976" i="4"/>
  <c r="K976" i="4" s="1"/>
  <c r="H975" i="4"/>
  <c r="L973" i="4"/>
  <c r="F973" i="4"/>
  <c r="I973" i="4" s="1"/>
  <c r="H972" i="4"/>
  <c r="L971" i="4"/>
  <c r="F971" i="4"/>
  <c r="H970" i="4"/>
  <c r="F970" i="4"/>
  <c r="P970" i="4" s="1"/>
  <c r="L969" i="4"/>
  <c r="F969" i="4"/>
  <c r="K969" i="4" s="1"/>
  <c r="L968" i="4"/>
  <c r="F968" i="4"/>
  <c r="I968" i="4" s="1"/>
  <c r="L967" i="4"/>
  <c r="H967" i="4"/>
  <c r="F967" i="4"/>
  <c r="P967" i="4" s="1"/>
  <c r="L966" i="4"/>
  <c r="F966" i="4"/>
  <c r="K966" i="4" s="1"/>
  <c r="H965" i="4"/>
  <c r="L963" i="4"/>
  <c r="F963" i="4"/>
  <c r="K963" i="4" s="1"/>
  <c r="H962" i="4"/>
  <c r="F962" i="4"/>
  <c r="L961" i="4"/>
  <c r="F961" i="4"/>
  <c r="O961" i="4" s="1"/>
  <c r="H960" i="4"/>
  <c r="F960" i="4"/>
  <c r="L959" i="4"/>
  <c r="F959" i="4"/>
  <c r="P959" i="4" s="1"/>
  <c r="L958" i="4"/>
  <c r="F958" i="4"/>
  <c r="P958" i="4" s="1"/>
  <c r="H957" i="4"/>
  <c r="F957" i="4"/>
  <c r="L956" i="4"/>
  <c r="F956" i="4"/>
  <c r="K956" i="4" s="1"/>
  <c r="L955" i="4"/>
  <c r="F955" i="4"/>
  <c r="K955" i="4" s="1"/>
  <c r="L954" i="4"/>
  <c r="H954" i="4"/>
  <c r="L953" i="4"/>
  <c r="F953" i="4"/>
  <c r="L952" i="4"/>
  <c r="F952" i="4"/>
  <c r="L951" i="4"/>
  <c r="F951" i="4"/>
  <c r="H950" i="4"/>
  <c r="L949" i="4"/>
  <c r="F949" i="4"/>
  <c r="H948" i="4"/>
  <c r="F948" i="4"/>
  <c r="L947" i="4"/>
  <c r="F947" i="4"/>
  <c r="K947" i="4" s="1"/>
  <c r="H946" i="4"/>
  <c r="F946" i="4"/>
  <c r="L945" i="4"/>
  <c r="F945" i="4"/>
  <c r="O945" i="4" s="1"/>
  <c r="H944" i="4"/>
  <c r="L943" i="4"/>
  <c r="F943" i="4"/>
  <c r="K943" i="4" s="1"/>
  <c r="H942" i="4"/>
  <c r="L941" i="4"/>
  <c r="F941" i="4"/>
  <c r="I941" i="4" s="1"/>
  <c r="L940" i="4"/>
  <c r="H940" i="4"/>
  <c r="F940" i="4"/>
  <c r="L939" i="4"/>
  <c r="F939" i="4"/>
  <c r="P939" i="4" s="1"/>
  <c r="L938" i="4"/>
  <c r="H938" i="4"/>
  <c r="L937" i="4"/>
  <c r="F937" i="4"/>
  <c r="K937" i="4" s="1"/>
  <c r="L936" i="4"/>
  <c r="H936" i="4"/>
  <c r="L935" i="4"/>
  <c r="F935" i="4"/>
  <c r="H934" i="4"/>
  <c r="L933" i="4"/>
  <c r="F933" i="4"/>
  <c r="O933" i="4" s="1"/>
  <c r="H932" i="4"/>
  <c r="F932" i="4"/>
  <c r="K932" i="4" s="1"/>
  <c r="L931" i="4"/>
  <c r="F931" i="4"/>
  <c r="K931" i="4" s="1"/>
  <c r="H930" i="4"/>
  <c r="L929" i="4"/>
  <c r="F929" i="4"/>
  <c r="H928" i="4"/>
  <c r="L927" i="4"/>
  <c r="F927" i="4"/>
  <c r="K927" i="4" s="1"/>
  <c r="H926" i="4"/>
  <c r="L925" i="4"/>
  <c r="F925" i="4"/>
  <c r="K925" i="4" s="1"/>
  <c r="L924" i="4"/>
  <c r="H924" i="4"/>
  <c r="F924" i="4"/>
  <c r="I924" i="4" s="1"/>
  <c r="L923" i="4"/>
  <c r="F923" i="4"/>
  <c r="L922" i="4"/>
  <c r="H922" i="4"/>
  <c r="F922" i="4"/>
  <c r="L921" i="4"/>
  <c r="F921" i="4"/>
  <c r="K921" i="4" s="1"/>
  <c r="L920" i="4"/>
  <c r="H920" i="4"/>
  <c r="F920" i="4"/>
  <c r="L919" i="4"/>
  <c r="F919" i="4"/>
  <c r="H918" i="4"/>
  <c r="L917" i="4"/>
  <c r="F917" i="4"/>
  <c r="O917" i="4" s="1"/>
  <c r="H916" i="4"/>
  <c r="F916" i="4"/>
  <c r="K916" i="4" s="1"/>
  <c r="L915" i="4"/>
  <c r="F915" i="4"/>
  <c r="H914" i="4"/>
  <c r="F914" i="4"/>
  <c r="L913" i="4"/>
  <c r="F913" i="4"/>
  <c r="O913" i="4" s="1"/>
  <c r="H912" i="4"/>
  <c r="L911" i="4"/>
  <c r="F911" i="4"/>
  <c r="K911" i="4" s="1"/>
  <c r="H910" i="4"/>
  <c r="L909" i="4"/>
  <c r="F909" i="4"/>
  <c r="P909" i="4" s="1"/>
  <c r="H908" i="4"/>
  <c r="F908" i="4"/>
  <c r="L907" i="4"/>
  <c r="F907" i="4"/>
  <c r="P907" i="4" s="1"/>
  <c r="L906" i="4"/>
  <c r="H906" i="4"/>
  <c r="L905" i="4"/>
  <c r="F905" i="4"/>
  <c r="L904" i="4"/>
  <c r="H904" i="4"/>
  <c r="L903" i="4"/>
  <c r="F903" i="4"/>
  <c r="H902" i="4"/>
  <c r="L901" i="4"/>
  <c r="F901" i="4"/>
  <c r="O901" i="4" s="1"/>
  <c r="H900" i="4"/>
  <c r="F900" i="4"/>
  <c r="L899" i="4"/>
  <c r="F899" i="4"/>
  <c r="K899" i="4" s="1"/>
  <c r="L898" i="4"/>
  <c r="F898" i="4"/>
  <c r="O898" i="4" s="1"/>
  <c r="H897" i="4"/>
  <c r="L896" i="4"/>
  <c r="F896" i="4"/>
  <c r="O896" i="4" s="1"/>
  <c r="H895" i="4"/>
  <c r="L893" i="4"/>
  <c r="F893" i="4"/>
  <c r="L892" i="4"/>
  <c r="F892" i="4"/>
  <c r="P892" i="4" s="1"/>
  <c r="H891" i="4"/>
  <c r="F891" i="4"/>
  <c r="L890" i="4"/>
  <c r="F890" i="4"/>
  <c r="P890" i="4" s="1"/>
  <c r="L889" i="4"/>
  <c r="H889" i="4"/>
  <c r="L888" i="4"/>
  <c r="F888" i="4"/>
  <c r="P888" i="4" s="1"/>
  <c r="H887" i="4"/>
  <c r="L885" i="4"/>
  <c r="F885" i="4"/>
  <c r="K885" i="4" s="1"/>
  <c r="L884" i="4"/>
  <c r="F884" i="4"/>
  <c r="K884" i="4" s="1"/>
  <c r="L883" i="4"/>
  <c r="F883" i="4"/>
  <c r="K883" i="4" s="1"/>
  <c r="H882" i="4"/>
  <c r="F882" i="4"/>
  <c r="K882" i="4" s="1"/>
  <c r="L881" i="4"/>
  <c r="F881" i="4"/>
  <c r="K881" i="4" s="1"/>
  <c r="L880" i="4"/>
  <c r="H880" i="4"/>
  <c r="L879" i="4"/>
  <c r="F879" i="4"/>
  <c r="O879" i="4" s="1"/>
  <c r="H878" i="4"/>
  <c r="F878" i="4"/>
  <c r="P878" i="4" s="1"/>
  <c r="L877" i="4"/>
  <c r="F877" i="4"/>
  <c r="L876" i="4"/>
  <c r="F876" i="4"/>
  <c r="O876" i="4" s="1"/>
  <c r="H875" i="4"/>
  <c r="L874" i="4"/>
  <c r="F874" i="4"/>
  <c r="H873" i="4"/>
  <c r="L872" i="4"/>
  <c r="F872" i="4"/>
  <c r="P872" i="4" s="1"/>
  <c r="H871" i="4"/>
  <c r="F871" i="4"/>
  <c r="O871" i="4" s="1"/>
  <c r="L870" i="4"/>
  <c r="F870" i="4"/>
  <c r="L869" i="4"/>
  <c r="H869" i="4"/>
  <c r="L868" i="4"/>
  <c r="F868" i="4"/>
  <c r="H867" i="4"/>
  <c r="F867" i="4"/>
  <c r="L866" i="4"/>
  <c r="F866" i="4"/>
  <c r="H865" i="4"/>
  <c r="L864" i="4"/>
  <c r="F864" i="4"/>
  <c r="P864" i="4" s="1"/>
  <c r="L863" i="4"/>
  <c r="M863" i="4" s="1"/>
  <c r="H863" i="4"/>
  <c r="F863" i="4"/>
  <c r="L862" i="4"/>
  <c r="F862" i="4"/>
  <c r="H861" i="4"/>
  <c r="F861" i="4"/>
  <c r="L860" i="4"/>
  <c r="F860" i="4"/>
  <c r="I860" i="4" s="1"/>
  <c r="H859" i="4"/>
  <c r="F859" i="4"/>
  <c r="L858" i="4"/>
  <c r="F858" i="4"/>
  <c r="I858" i="4" s="1"/>
  <c r="H857" i="4"/>
  <c r="L856" i="4"/>
  <c r="F856" i="4"/>
  <c r="P856" i="4" s="1"/>
  <c r="H855" i="4"/>
  <c r="L854" i="4"/>
  <c r="M854" i="4" s="1"/>
  <c r="F854" i="4"/>
  <c r="I854" i="4" s="1"/>
  <c r="H853" i="4"/>
  <c r="L850" i="4"/>
  <c r="F850" i="4"/>
  <c r="L849" i="4"/>
  <c r="F849" i="4"/>
  <c r="P849" i="4" s="1"/>
  <c r="H848" i="4"/>
  <c r="H847" i="4" s="1"/>
  <c r="F848" i="4"/>
  <c r="I848" i="4" s="1"/>
  <c r="L846" i="4"/>
  <c r="F846" i="4"/>
  <c r="I846" i="4" s="1"/>
  <c r="H845" i="4"/>
  <c r="L844" i="4"/>
  <c r="F844" i="4"/>
  <c r="I844" i="4" s="1"/>
  <c r="H843" i="4"/>
  <c r="L842" i="4"/>
  <c r="F842" i="4"/>
  <c r="P842" i="4" s="1"/>
  <c r="H841" i="4"/>
  <c r="L840" i="4"/>
  <c r="F840" i="4"/>
  <c r="I840" i="4" s="1"/>
  <c r="L839" i="4"/>
  <c r="H839" i="4"/>
  <c r="L837" i="4"/>
  <c r="F837" i="4"/>
  <c r="O837" i="4" s="1"/>
  <c r="L836" i="4"/>
  <c r="F836" i="4"/>
  <c r="O836" i="4" s="1"/>
  <c r="L835" i="4"/>
  <c r="F835" i="4"/>
  <c r="O835" i="4" s="1"/>
  <c r="H834" i="4"/>
  <c r="L833" i="4"/>
  <c r="F833" i="4"/>
  <c r="I833" i="4" s="1"/>
  <c r="L832" i="4"/>
  <c r="F832" i="4"/>
  <c r="P832" i="4" s="1"/>
  <c r="L831" i="4"/>
  <c r="F831" i="4"/>
  <c r="O831" i="4" s="1"/>
  <c r="L830" i="4"/>
  <c r="M830" i="4" s="1"/>
  <c r="F830" i="4"/>
  <c r="P830" i="4" s="1"/>
  <c r="L829" i="4"/>
  <c r="F829" i="4"/>
  <c r="O829" i="4" s="1"/>
  <c r="L828" i="4"/>
  <c r="F828" i="4"/>
  <c r="P828" i="4" s="1"/>
  <c r="H827" i="4"/>
  <c r="H826" i="4" s="1"/>
  <c r="O825" i="4"/>
  <c r="L825" i="4"/>
  <c r="F825" i="4"/>
  <c r="I825" i="4" s="1"/>
  <c r="H824" i="4"/>
  <c r="L823" i="4"/>
  <c r="F823" i="4"/>
  <c r="I823" i="4" s="1"/>
  <c r="H822" i="4"/>
  <c r="F822" i="4"/>
  <c r="L821" i="4"/>
  <c r="F821" i="4"/>
  <c r="P821" i="4" s="1"/>
  <c r="H820" i="4"/>
  <c r="F820" i="4"/>
  <c r="P820" i="4" s="1"/>
  <c r="L819" i="4"/>
  <c r="F819" i="4"/>
  <c r="O819" i="4" s="1"/>
  <c r="H818" i="4"/>
  <c r="L817" i="4"/>
  <c r="F817" i="4"/>
  <c r="P817" i="4" s="1"/>
  <c r="L816" i="4"/>
  <c r="H816" i="4"/>
  <c r="F816" i="4"/>
  <c r="L815" i="4"/>
  <c r="F815" i="4"/>
  <c r="O815" i="4" s="1"/>
  <c r="H814" i="4"/>
  <c r="F814" i="4"/>
  <c r="L813" i="4"/>
  <c r="F813" i="4"/>
  <c r="P813" i="4" s="1"/>
  <c r="H812" i="4"/>
  <c r="L811" i="4"/>
  <c r="F811" i="4"/>
  <c r="K811" i="4" s="1"/>
  <c r="H810" i="4"/>
  <c r="F810" i="4"/>
  <c r="L809" i="4"/>
  <c r="F809" i="4"/>
  <c r="I809" i="4" s="1"/>
  <c r="H808" i="4"/>
  <c r="L807" i="4"/>
  <c r="F807" i="4"/>
  <c r="I807" i="4" s="1"/>
  <c r="H806" i="4"/>
  <c r="L805" i="4"/>
  <c r="F805" i="4"/>
  <c r="P805" i="4" s="1"/>
  <c r="L804" i="4"/>
  <c r="F804" i="4"/>
  <c r="P804" i="4" s="1"/>
  <c r="H803" i="4"/>
  <c r="F803" i="4"/>
  <c r="L802" i="4"/>
  <c r="F802" i="4"/>
  <c r="O802" i="4" s="1"/>
  <c r="L801" i="4"/>
  <c r="F801" i="4"/>
  <c r="K801" i="4" s="1"/>
  <c r="L800" i="4"/>
  <c r="H800" i="4"/>
  <c r="L799" i="4"/>
  <c r="F799" i="4"/>
  <c r="L798" i="4"/>
  <c r="H798" i="4"/>
  <c r="F798" i="4"/>
  <c r="P798" i="4" s="1"/>
  <c r="L797" i="4"/>
  <c r="F797" i="4"/>
  <c r="H796" i="4"/>
  <c r="F796" i="4"/>
  <c r="L795" i="4"/>
  <c r="F795" i="4"/>
  <c r="K795" i="4" s="1"/>
  <c r="H794" i="4"/>
  <c r="L793" i="4"/>
  <c r="F793" i="4"/>
  <c r="H792" i="4"/>
  <c r="F792" i="4"/>
  <c r="I792" i="4" s="1"/>
  <c r="L791" i="4"/>
  <c r="F791" i="4"/>
  <c r="I791" i="4" s="1"/>
  <c r="H790" i="4"/>
  <c r="L788" i="4"/>
  <c r="F788" i="4"/>
  <c r="O788" i="4" s="1"/>
  <c r="L787" i="4"/>
  <c r="H787" i="4"/>
  <c r="F787" i="4"/>
  <c r="I787" i="4" s="1"/>
  <c r="L786" i="4"/>
  <c r="F786" i="4"/>
  <c r="K786" i="4" s="1"/>
  <c r="H785" i="4"/>
  <c r="F785" i="4"/>
  <c r="L784" i="4"/>
  <c r="F784" i="4"/>
  <c r="P784" i="4" s="1"/>
  <c r="H783" i="4"/>
  <c r="L782" i="4"/>
  <c r="F782" i="4"/>
  <c r="P782" i="4" s="1"/>
  <c r="H781" i="4"/>
  <c r="F781" i="4"/>
  <c r="L780" i="4"/>
  <c r="F780" i="4"/>
  <c r="K780" i="4" s="1"/>
  <c r="H779" i="4"/>
  <c r="L778" i="4"/>
  <c r="F778" i="4"/>
  <c r="P778" i="4" s="1"/>
  <c r="L777" i="4"/>
  <c r="H777" i="4"/>
  <c r="L776" i="4"/>
  <c r="F776" i="4"/>
  <c r="L775" i="4"/>
  <c r="F775" i="4"/>
  <c r="I775" i="4" s="1"/>
  <c r="H774" i="4"/>
  <c r="L773" i="4"/>
  <c r="F773" i="4"/>
  <c r="P773" i="4" s="1"/>
  <c r="H772" i="4"/>
  <c r="F772" i="4"/>
  <c r="P772" i="4" s="1"/>
  <c r="L771" i="4"/>
  <c r="F771" i="4"/>
  <c r="P771" i="4" s="1"/>
  <c r="L770" i="4"/>
  <c r="F770" i="4"/>
  <c r="P770" i="4" s="1"/>
  <c r="L769" i="4"/>
  <c r="F769" i="4"/>
  <c r="O769" i="4" s="1"/>
  <c r="L768" i="4"/>
  <c r="F768" i="4"/>
  <c r="K768" i="4" s="1"/>
  <c r="L767" i="4"/>
  <c r="F767" i="4"/>
  <c r="P767" i="4" s="1"/>
  <c r="L766" i="4"/>
  <c r="F766" i="4"/>
  <c r="P766" i="4" s="1"/>
  <c r="L765" i="4"/>
  <c r="F765" i="4"/>
  <c r="O765" i="4" s="1"/>
  <c r="L764" i="4"/>
  <c r="F764" i="4"/>
  <c r="K764" i="4" s="1"/>
  <c r="L763" i="4"/>
  <c r="H763" i="4"/>
  <c r="L762" i="4"/>
  <c r="F762" i="4"/>
  <c r="I762" i="4" s="1"/>
  <c r="L761" i="4"/>
  <c r="F761" i="4"/>
  <c r="I761" i="4" s="1"/>
  <c r="L760" i="4"/>
  <c r="H760" i="4"/>
  <c r="F760" i="4"/>
  <c r="L759" i="4"/>
  <c r="F759" i="4"/>
  <c r="P759" i="4" s="1"/>
  <c r="H758" i="4"/>
  <c r="L757" i="4"/>
  <c r="F757" i="4"/>
  <c r="P757" i="4" s="1"/>
  <c r="H756" i="4"/>
  <c r="F756" i="4"/>
  <c r="I756" i="4" s="1"/>
  <c r="L755" i="4"/>
  <c r="F755" i="4"/>
  <c r="P755" i="4" s="1"/>
  <c r="H754" i="4"/>
  <c r="F754" i="4"/>
  <c r="L753" i="4"/>
  <c r="F753" i="4"/>
  <c r="O753" i="4" s="1"/>
  <c r="L752" i="4"/>
  <c r="H752" i="4"/>
  <c r="L751" i="4"/>
  <c r="F751" i="4"/>
  <c r="K751" i="4" s="1"/>
  <c r="H750" i="4"/>
  <c r="L749" i="4"/>
  <c r="F749" i="4"/>
  <c r="O749" i="4" s="1"/>
  <c r="H748" i="4"/>
  <c r="F748" i="4"/>
  <c r="I748" i="4" s="1"/>
  <c r="L747" i="4"/>
  <c r="F747" i="4"/>
  <c r="I747" i="4" s="1"/>
  <c r="L746" i="4"/>
  <c r="F746" i="4"/>
  <c r="L745" i="4"/>
  <c r="H745" i="4"/>
  <c r="F745" i="4"/>
  <c r="L744" i="4"/>
  <c r="F744" i="4"/>
  <c r="I744" i="4" s="1"/>
  <c r="L743" i="4"/>
  <c r="H743" i="4"/>
  <c r="F743" i="4"/>
  <c r="L742" i="4"/>
  <c r="F742" i="4"/>
  <c r="P742" i="4" s="1"/>
  <c r="H741" i="4"/>
  <c r="L740" i="4"/>
  <c r="F740" i="4"/>
  <c r="P740" i="4" s="1"/>
  <c r="L739" i="4"/>
  <c r="F739" i="4"/>
  <c r="L738" i="4"/>
  <c r="F738" i="4"/>
  <c r="P738" i="4" s="1"/>
  <c r="L737" i="4"/>
  <c r="F737" i="4"/>
  <c r="P737" i="4" s="1"/>
  <c r="L736" i="4"/>
  <c r="H736" i="4"/>
  <c r="F736" i="4"/>
  <c r="L735" i="4"/>
  <c r="F735" i="4"/>
  <c r="P735" i="4" s="1"/>
  <c r="H734" i="4"/>
  <c r="F734" i="4"/>
  <c r="L733" i="4"/>
  <c r="F733" i="4"/>
  <c r="O733" i="4" s="1"/>
  <c r="L732" i="4"/>
  <c r="H732" i="4"/>
  <c r="L731" i="4"/>
  <c r="F731" i="4"/>
  <c r="L730" i="4"/>
  <c r="F730" i="4"/>
  <c r="L729" i="4"/>
  <c r="F729" i="4"/>
  <c r="L728" i="4"/>
  <c r="F728" i="4"/>
  <c r="L727" i="4"/>
  <c r="F727" i="4"/>
  <c r="L726" i="4"/>
  <c r="F726" i="4"/>
  <c r="H725" i="4"/>
  <c r="L724" i="4"/>
  <c r="F724" i="4"/>
  <c r="I724" i="4" s="1"/>
  <c r="F723" i="4"/>
  <c r="L721" i="4"/>
  <c r="F721" i="4"/>
  <c r="O721" i="4" s="1"/>
  <c r="L720" i="4"/>
  <c r="F720" i="4"/>
  <c r="O720" i="4" s="1"/>
  <c r="L719" i="4"/>
  <c r="H719" i="4"/>
  <c r="F719" i="4"/>
  <c r="L718" i="4"/>
  <c r="F718" i="4"/>
  <c r="H717" i="4"/>
  <c r="F717" i="4"/>
  <c r="L716" i="4"/>
  <c r="F716" i="4"/>
  <c r="O716" i="4" s="1"/>
  <c r="L715" i="4"/>
  <c r="H715" i="4"/>
  <c r="F715" i="4"/>
  <c r="L714" i="4"/>
  <c r="F714" i="4"/>
  <c r="P714" i="4" s="1"/>
  <c r="L713" i="4"/>
  <c r="H713" i="4"/>
  <c r="L712" i="4"/>
  <c r="F712" i="4"/>
  <c r="L711" i="4"/>
  <c r="H711" i="4"/>
  <c r="L709" i="4"/>
  <c r="F709" i="4"/>
  <c r="P709" i="4" s="1"/>
  <c r="H708" i="4"/>
  <c r="L707" i="4"/>
  <c r="F707" i="4"/>
  <c r="L706" i="4"/>
  <c r="H706" i="4"/>
  <c r="L705" i="4"/>
  <c r="F705" i="4"/>
  <c r="O705" i="4" s="1"/>
  <c r="H704" i="4"/>
  <c r="L703" i="4"/>
  <c r="F703" i="4"/>
  <c r="L702" i="4"/>
  <c r="F702" i="4"/>
  <c r="L701" i="4"/>
  <c r="F701" i="4"/>
  <c r="L700" i="4"/>
  <c r="F700" i="4"/>
  <c r="H699" i="4"/>
  <c r="L698" i="4"/>
  <c r="F698" i="4"/>
  <c r="O698" i="4" s="1"/>
  <c r="L697" i="4"/>
  <c r="F697" i="4"/>
  <c r="P697" i="4" s="1"/>
  <c r="H696" i="4"/>
  <c r="F696" i="4"/>
  <c r="K696" i="4" s="1"/>
  <c r="L695" i="4"/>
  <c r="F695" i="4"/>
  <c r="I695" i="4" s="1"/>
  <c r="L694" i="4"/>
  <c r="H694" i="4"/>
  <c r="F694" i="4"/>
  <c r="L693" i="4"/>
  <c r="F693" i="4"/>
  <c r="P693" i="4" s="1"/>
  <c r="L692" i="4"/>
  <c r="H692" i="4"/>
  <c r="L691" i="4"/>
  <c r="F691" i="4"/>
  <c r="H690" i="4"/>
  <c r="F690" i="4"/>
  <c r="L689" i="4"/>
  <c r="F689" i="4"/>
  <c r="P689" i="4" s="1"/>
  <c r="H688" i="4"/>
  <c r="L687" i="4"/>
  <c r="F687" i="4"/>
  <c r="P687" i="4" s="1"/>
  <c r="L686" i="4"/>
  <c r="H686" i="4"/>
  <c r="L683" i="4"/>
  <c r="F683" i="4"/>
  <c r="P683" i="4" s="1"/>
  <c r="H682" i="4"/>
  <c r="F682" i="4"/>
  <c r="L681" i="4"/>
  <c r="F681" i="4"/>
  <c r="I681" i="4" s="1"/>
  <c r="L680" i="4"/>
  <c r="H680" i="4"/>
  <c r="L679" i="4"/>
  <c r="F679" i="4"/>
  <c r="I679" i="4" s="1"/>
  <c r="H678" i="4"/>
  <c r="F678" i="4"/>
  <c r="L677" i="4"/>
  <c r="F677" i="4"/>
  <c r="P677" i="4" s="1"/>
  <c r="L676" i="4"/>
  <c r="H676" i="4"/>
  <c r="L675" i="4"/>
  <c r="F675" i="4"/>
  <c r="O675" i="4" s="1"/>
  <c r="F674" i="4"/>
  <c r="I674" i="4" s="1"/>
  <c r="L673" i="4"/>
  <c r="F673" i="4"/>
  <c r="O673" i="4" s="1"/>
  <c r="H672" i="4"/>
  <c r="H671" i="4" s="1"/>
  <c r="L670" i="4"/>
  <c r="F670" i="4"/>
  <c r="P670" i="4" s="1"/>
  <c r="H669" i="4"/>
  <c r="F669" i="4"/>
  <c r="L668" i="4"/>
  <c r="F668" i="4"/>
  <c r="P668" i="4" s="1"/>
  <c r="L667" i="4"/>
  <c r="H667" i="4"/>
  <c r="F667" i="4"/>
  <c r="L666" i="4"/>
  <c r="F666" i="4"/>
  <c r="O666" i="4" s="1"/>
  <c r="L665" i="4"/>
  <c r="F665" i="4"/>
  <c r="O665" i="4" s="1"/>
  <c r="H664" i="4"/>
  <c r="L663" i="4"/>
  <c r="F663" i="4"/>
  <c r="K663" i="4" s="1"/>
  <c r="H662" i="4"/>
  <c r="L661" i="4"/>
  <c r="F661" i="4"/>
  <c r="P661" i="4" s="1"/>
  <c r="H660" i="4"/>
  <c r="F660" i="4"/>
  <c r="I660" i="4" s="1"/>
  <c r="L659" i="4"/>
  <c r="F659" i="4"/>
  <c r="K659" i="4" s="1"/>
  <c r="L658" i="4"/>
  <c r="H658" i="4"/>
  <c r="F658" i="4"/>
  <c r="L657" i="4"/>
  <c r="F657" i="4"/>
  <c r="I657" i="4" s="1"/>
  <c r="H656" i="4"/>
  <c r="L655" i="4"/>
  <c r="F655" i="4"/>
  <c r="P655" i="4" s="1"/>
  <c r="H654" i="4"/>
  <c r="L653" i="4"/>
  <c r="F653" i="4"/>
  <c r="I653" i="4" s="1"/>
  <c r="L652" i="4"/>
  <c r="H652" i="4"/>
  <c r="F652" i="4"/>
  <c r="L651" i="4"/>
  <c r="F651" i="4"/>
  <c r="P651" i="4" s="1"/>
  <c r="L650" i="4"/>
  <c r="H650" i="4"/>
  <c r="L649" i="4"/>
  <c r="F649" i="4"/>
  <c r="O649" i="4" s="1"/>
  <c r="H648" i="4"/>
  <c r="L647" i="4"/>
  <c r="F647" i="4"/>
  <c r="K647" i="4" s="1"/>
  <c r="H646" i="4"/>
  <c r="L645" i="4"/>
  <c r="F645" i="4"/>
  <c r="P645" i="4" s="1"/>
  <c r="L644" i="4"/>
  <c r="H644" i="4"/>
  <c r="F644" i="4"/>
  <c r="L643" i="4"/>
  <c r="F643" i="4"/>
  <c r="O643" i="4" s="1"/>
  <c r="L642" i="4"/>
  <c r="H642" i="4"/>
  <c r="L640" i="4"/>
  <c r="F640" i="4"/>
  <c r="H639" i="4"/>
  <c r="F639" i="4"/>
  <c r="L638" i="4"/>
  <c r="F638" i="4"/>
  <c r="P638" i="4" s="1"/>
  <c r="H637" i="4"/>
  <c r="L636" i="4"/>
  <c r="F636" i="4"/>
  <c r="P636" i="4" s="1"/>
  <c r="L635" i="4"/>
  <c r="H635" i="4"/>
  <c r="L634" i="4"/>
  <c r="F634" i="4"/>
  <c r="O634" i="4" s="1"/>
  <c r="H633" i="4"/>
  <c r="L632" i="4"/>
  <c r="F632" i="4"/>
  <c r="K632" i="4" s="1"/>
  <c r="H631" i="4"/>
  <c r="F631" i="4"/>
  <c r="L630" i="4"/>
  <c r="F630" i="4"/>
  <c r="L629" i="4"/>
  <c r="H629" i="4"/>
  <c r="F629" i="4"/>
  <c r="L628" i="4"/>
  <c r="M628" i="4" s="1"/>
  <c r="F628" i="4"/>
  <c r="O628" i="4" s="1"/>
  <c r="L627" i="4"/>
  <c r="H627" i="4"/>
  <c r="F627" i="4"/>
  <c r="L626" i="4"/>
  <c r="F626" i="4"/>
  <c r="H625" i="4"/>
  <c r="O624" i="4"/>
  <c r="L624" i="4"/>
  <c r="F624" i="4"/>
  <c r="H623" i="4"/>
  <c r="F623" i="4"/>
  <c r="L621" i="4"/>
  <c r="F621" i="4"/>
  <c r="H620" i="4"/>
  <c r="L619" i="4"/>
  <c r="F619" i="4"/>
  <c r="O619" i="4" s="1"/>
  <c r="H618" i="4"/>
  <c r="L616" i="4"/>
  <c r="F616" i="4"/>
  <c r="K616" i="4" s="1"/>
  <c r="H615" i="4"/>
  <c r="L614" i="4"/>
  <c r="F614" i="4"/>
  <c r="H613" i="4"/>
  <c r="L612" i="4"/>
  <c r="F612" i="4"/>
  <c r="H611" i="4"/>
  <c r="L610" i="4"/>
  <c r="F610" i="4"/>
  <c r="K610" i="4" s="1"/>
  <c r="L609" i="4"/>
  <c r="H609" i="4"/>
  <c r="L608" i="4"/>
  <c r="F608" i="4"/>
  <c r="H607" i="4"/>
  <c r="L605" i="4"/>
  <c r="F605" i="4"/>
  <c r="P605" i="4" s="1"/>
  <c r="L604" i="4"/>
  <c r="H604" i="4"/>
  <c r="L603" i="4"/>
  <c r="F603" i="4"/>
  <c r="H602" i="4"/>
  <c r="L601" i="4"/>
  <c r="F601" i="4"/>
  <c r="O601" i="4" s="1"/>
  <c r="H600" i="4"/>
  <c r="F600" i="4"/>
  <c r="L599" i="4"/>
  <c r="F599" i="4"/>
  <c r="K599" i="4" s="1"/>
  <c r="L598" i="4"/>
  <c r="H598" i="4"/>
  <c r="L597" i="4"/>
  <c r="F597" i="4"/>
  <c r="I597" i="4" s="1"/>
  <c r="H596" i="4"/>
  <c r="L595" i="4"/>
  <c r="F595" i="4"/>
  <c r="O595" i="4" s="1"/>
  <c r="H594" i="4"/>
  <c r="L593" i="4"/>
  <c r="F593" i="4"/>
  <c r="P593" i="4" s="1"/>
  <c r="H592" i="4"/>
  <c r="H591" i="4" s="1"/>
  <c r="L590" i="4"/>
  <c r="F590" i="4"/>
  <c r="L589" i="4"/>
  <c r="H589" i="4"/>
  <c r="L588" i="4"/>
  <c r="F588" i="4"/>
  <c r="O588" i="4" s="1"/>
  <c r="L587" i="4"/>
  <c r="H587" i="4"/>
  <c r="L586" i="4"/>
  <c r="F586" i="4"/>
  <c r="O586" i="4" s="1"/>
  <c r="H585" i="4"/>
  <c r="F585" i="4"/>
  <c r="L584" i="4"/>
  <c r="F584" i="4"/>
  <c r="I584" i="4" s="1"/>
  <c r="L583" i="4"/>
  <c r="H583" i="4"/>
  <c r="L581" i="4"/>
  <c r="F581" i="4"/>
  <c r="P581" i="4" s="1"/>
  <c r="H580" i="4"/>
  <c r="F580" i="4"/>
  <c r="L579" i="4"/>
  <c r="F579" i="4"/>
  <c r="K579" i="4" s="1"/>
  <c r="H578" i="4"/>
  <c r="L577" i="4"/>
  <c r="F577" i="4"/>
  <c r="I577" i="4" s="1"/>
  <c r="H576" i="4"/>
  <c r="H575" i="4" s="1"/>
  <c r="L574" i="4"/>
  <c r="F574" i="4"/>
  <c r="O574" i="4" s="1"/>
  <c r="L573" i="4"/>
  <c r="H573" i="4"/>
  <c r="H566" i="4" s="1"/>
  <c r="L572" i="4"/>
  <c r="F572" i="4"/>
  <c r="P572" i="4" s="1"/>
  <c r="H571" i="4"/>
  <c r="F571" i="4"/>
  <c r="L570" i="4"/>
  <c r="F570" i="4"/>
  <c r="O570" i="4" s="1"/>
  <c r="H569" i="4"/>
  <c r="F569" i="4"/>
  <c r="L568" i="4"/>
  <c r="F568" i="4"/>
  <c r="K568" i="4" s="1"/>
  <c r="H567" i="4"/>
  <c r="L565" i="4"/>
  <c r="F565" i="4"/>
  <c r="H564" i="4"/>
  <c r="L563" i="4"/>
  <c r="F563" i="4"/>
  <c r="H562" i="4"/>
  <c r="L561" i="4"/>
  <c r="F561" i="4"/>
  <c r="I561" i="4" s="1"/>
  <c r="L560" i="4"/>
  <c r="H560" i="4"/>
  <c r="F560" i="4"/>
  <c r="L559" i="4"/>
  <c r="F559" i="4"/>
  <c r="P559" i="4" s="1"/>
  <c r="L558" i="4"/>
  <c r="H558" i="4"/>
  <c r="L557" i="4"/>
  <c r="M557" i="4" s="1"/>
  <c r="F557" i="4"/>
  <c r="L556" i="4"/>
  <c r="H556" i="4"/>
  <c r="L555" i="4"/>
  <c r="F555" i="4"/>
  <c r="L554" i="4"/>
  <c r="H554" i="4"/>
  <c r="F554" i="4"/>
  <c r="L553" i="4"/>
  <c r="F553" i="4"/>
  <c r="I553" i="4" s="1"/>
  <c r="H552" i="4"/>
  <c r="L551" i="4"/>
  <c r="F551" i="4"/>
  <c r="P551" i="4" s="1"/>
  <c r="L550" i="4"/>
  <c r="F550" i="4"/>
  <c r="P550" i="4" s="1"/>
  <c r="L549" i="4"/>
  <c r="F549" i="4"/>
  <c r="P549" i="4" s="1"/>
  <c r="L548" i="4"/>
  <c r="F548" i="4"/>
  <c r="P548" i="4" s="1"/>
  <c r="H547" i="4"/>
  <c r="F547" i="4"/>
  <c r="P547" i="4" s="1"/>
  <c r="L546" i="4"/>
  <c r="F546" i="4"/>
  <c r="K546" i="4" s="1"/>
  <c r="H545" i="4"/>
  <c r="L544" i="4"/>
  <c r="F544" i="4"/>
  <c r="I544" i="4" s="1"/>
  <c r="H543" i="4"/>
  <c r="L542" i="4"/>
  <c r="F542" i="4"/>
  <c r="I542" i="4" s="1"/>
  <c r="L541" i="4"/>
  <c r="H541" i="4"/>
  <c r="F541" i="4"/>
  <c r="L540" i="4"/>
  <c r="F540" i="4"/>
  <c r="K540" i="4" s="1"/>
  <c r="L539" i="4"/>
  <c r="H539" i="4"/>
  <c r="L538" i="4"/>
  <c r="F538" i="4"/>
  <c r="P538" i="4" s="1"/>
  <c r="H537" i="4"/>
  <c r="F537" i="4"/>
  <c r="K537" i="4" s="1"/>
  <c r="L536" i="4"/>
  <c r="F536" i="4"/>
  <c r="K536" i="4" s="1"/>
  <c r="L535" i="4"/>
  <c r="H535" i="4"/>
  <c r="L534" i="4"/>
  <c r="F534" i="4"/>
  <c r="I534" i="4" s="1"/>
  <c r="H533" i="4"/>
  <c r="L532" i="4"/>
  <c r="M532" i="4" s="1"/>
  <c r="F532" i="4"/>
  <c r="P532" i="4" s="1"/>
  <c r="H531" i="4"/>
  <c r="F531" i="4"/>
  <c r="P531" i="4" s="1"/>
  <c r="L530" i="4"/>
  <c r="F530" i="4"/>
  <c r="K530" i="4" s="1"/>
  <c r="L529" i="4"/>
  <c r="H529" i="4"/>
  <c r="F529" i="4"/>
  <c r="I529" i="4" s="1"/>
  <c r="L528" i="4"/>
  <c r="F528" i="4"/>
  <c r="K528" i="4" s="1"/>
  <c r="L527" i="4"/>
  <c r="F527" i="4"/>
  <c r="K527" i="4" s="1"/>
  <c r="L526" i="4"/>
  <c r="K526" i="4"/>
  <c r="F526" i="4"/>
  <c r="I526" i="4" s="1"/>
  <c r="L525" i="4"/>
  <c r="H525" i="4"/>
  <c r="F525" i="4"/>
  <c r="L524" i="4"/>
  <c r="F524" i="4"/>
  <c r="O524" i="4" s="1"/>
  <c r="L523" i="4"/>
  <c r="F523" i="4"/>
  <c r="L522" i="4"/>
  <c r="F522" i="4"/>
  <c r="O522" i="4" s="1"/>
  <c r="L521" i="4"/>
  <c r="F521" i="4"/>
  <c r="L520" i="4"/>
  <c r="H520" i="4"/>
  <c r="F520" i="4"/>
  <c r="L519" i="4"/>
  <c r="F519" i="4"/>
  <c r="K519" i="4" s="1"/>
  <c r="H518" i="4"/>
  <c r="F518" i="4"/>
  <c r="L517" i="4"/>
  <c r="F517" i="4"/>
  <c r="P517" i="4" s="1"/>
  <c r="L516" i="4"/>
  <c r="H516" i="4"/>
  <c r="F516" i="4"/>
  <c r="L515" i="4"/>
  <c r="F515" i="4"/>
  <c r="L514" i="4"/>
  <c r="H514" i="4"/>
  <c r="F514" i="4"/>
  <c r="L513" i="4"/>
  <c r="F513" i="4"/>
  <c r="I513" i="4" s="1"/>
  <c r="H512" i="4"/>
  <c r="L511" i="4"/>
  <c r="F511" i="4"/>
  <c r="P511" i="4" s="1"/>
  <c r="H510" i="4"/>
  <c r="F510" i="4"/>
  <c r="P510" i="4" s="1"/>
  <c r="L509" i="4"/>
  <c r="F509" i="4"/>
  <c r="K509" i="4" s="1"/>
  <c r="H508" i="4"/>
  <c r="L506" i="4"/>
  <c r="F506" i="4"/>
  <c r="I506" i="4" s="1"/>
  <c r="H505" i="4"/>
  <c r="F505" i="4"/>
  <c r="I505" i="4" s="1"/>
  <c r="L504" i="4"/>
  <c r="F504" i="4"/>
  <c r="O504" i="4" s="1"/>
  <c r="L503" i="4"/>
  <c r="H503" i="4"/>
  <c r="L502" i="4"/>
  <c r="F502" i="4"/>
  <c r="O502" i="4" s="1"/>
  <c r="L501" i="4"/>
  <c r="H501" i="4"/>
  <c r="L500" i="4"/>
  <c r="F500" i="4"/>
  <c r="K500" i="4" s="1"/>
  <c r="L499" i="4"/>
  <c r="H499" i="4"/>
  <c r="L498" i="4"/>
  <c r="I498" i="4"/>
  <c r="F498" i="4"/>
  <c r="P498" i="4" s="1"/>
  <c r="H497" i="4"/>
  <c r="L496" i="4"/>
  <c r="F496" i="4"/>
  <c r="K496" i="4" s="1"/>
  <c r="H495" i="4"/>
  <c r="L494" i="4"/>
  <c r="F494" i="4"/>
  <c r="I494" i="4" s="1"/>
  <c r="L493" i="4"/>
  <c r="F493" i="4"/>
  <c r="I493" i="4" s="1"/>
  <c r="L492" i="4"/>
  <c r="H492" i="4"/>
  <c r="F492" i="4"/>
  <c r="L491" i="4"/>
  <c r="F491" i="4"/>
  <c r="P491" i="4" s="1"/>
  <c r="H490" i="4"/>
  <c r="L488" i="4"/>
  <c r="F488" i="4"/>
  <c r="K488" i="4" s="1"/>
  <c r="L487" i="4"/>
  <c r="F487" i="4"/>
  <c r="I487" i="4" s="1"/>
  <c r="H486" i="4"/>
  <c r="H485" i="4" s="1"/>
  <c r="L484" i="4"/>
  <c r="F484" i="4"/>
  <c r="K484" i="4" s="1"/>
  <c r="H483" i="4"/>
  <c r="F483" i="4"/>
  <c r="L482" i="4"/>
  <c r="F482" i="4"/>
  <c r="P482" i="4" s="1"/>
  <c r="H481" i="4"/>
  <c r="L480" i="4"/>
  <c r="F480" i="4"/>
  <c r="K480" i="4" s="1"/>
  <c r="L479" i="4"/>
  <c r="H479" i="4"/>
  <c r="F479" i="4"/>
  <c r="L478" i="4"/>
  <c r="F478" i="4"/>
  <c r="L477" i="4"/>
  <c r="H477" i="4"/>
  <c r="F477" i="4"/>
  <c r="L476" i="4"/>
  <c r="M476" i="4" s="1"/>
  <c r="F476" i="4"/>
  <c r="P476" i="4" s="1"/>
  <c r="H475" i="4"/>
  <c r="L474" i="4"/>
  <c r="F474" i="4"/>
  <c r="H473" i="4"/>
  <c r="L472" i="4"/>
  <c r="M472" i="4" s="1"/>
  <c r="F472" i="4"/>
  <c r="O472" i="4" s="1"/>
  <c r="L471" i="4"/>
  <c r="H471" i="4"/>
  <c r="L470" i="4"/>
  <c r="F470" i="4"/>
  <c r="O470" i="4" s="1"/>
  <c r="H469" i="4"/>
  <c r="L468" i="4"/>
  <c r="F468" i="4"/>
  <c r="K468" i="4" s="1"/>
  <c r="H467" i="4"/>
  <c r="L466" i="4"/>
  <c r="F466" i="4"/>
  <c r="P466" i="4" s="1"/>
  <c r="H465" i="4"/>
  <c r="L464" i="4"/>
  <c r="M464" i="4" s="1"/>
  <c r="F464" i="4"/>
  <c r="I464" i="4" s="1"/>
  <c r="L463" i="4"/>
  <c r="H463" i="4"/>
  <c r="F463" i="4"/>
  <c r="L462" i="4"/>
  <c r="F462" i="4"/>
  <c r="L461" i="4"/>
  <c r="F461" i="4"/>
  <c r="P461" i="4" s="1"/>
  <c r="L460" i="4"/>
  <c r="H460" i="4"/>
  <c r="L459" i="4"/>
  <c r="F459" i="4"/>
  <c r="P459" i="4" s="1"/>
  <c r="H458" i="4"/>
  <c r="L457" i="4"/>
  <c r="F457" i="4"/>
  <c r="H456" i="4"/>
  <c r="L455" i="4"/>
  <c r="M455" i="4" s="1"/>
  <c r="F455" i="4"/>
  <c r="O455" i="4" s="1"/>
  <c r="H454" i="4"/>
  <c r="L453" i="4"/>
  <c r="M453" i="4" s="1"/>
  <c r="F453" i="4"/>
  <c r="O453" i="4" s="1"/>
  <c r="H452" i="4"/>
  <c r="F452" i="4"/>
  <c r="L451" i="4"/>
  <c r="F451" i="4"/>
  <c r="H450" i="4"/>
  <c r="L449" i="4"/>
  <c r="F449" i="4"/>
  <c r="P449" i="4" s="1"/>
  <c r="H448" i="4"/>
  <c r="L447" i="4"/>
  <c r="F447" i="4"/>
  <c r="L446" i="4"/>
  <c r="H446" i="4"/>
  <c r="F446" i="4"/>
  <c r="K446" i="4" s="1"/>
  <c r="L445" i="4"/>
  <c r="F445" i="4"/>
  <c r="L444" i="4"/>
  <c r="H444" i="4"/>
  <c r="F444" i="4"/>
  <c r="P444" i="4" s="1"/>
  <c r="L443" i="4"/>
  <c r="M443" i="4" s="1"/>
  <c r="F443" i="4"/>
  <c r="H442" i="4"/>
  <c r="L441" i="4"/>
  <c r="F441" i="4"/>
  <c r="K441" i="4" s="1"/>
  <c r="H440" i="4"/>
  <c r="L439" i="4"/>
  <c r="F439" i="4"/>
  <c r="K439" i="4" s="1"/>
  <c r="L438" i="4"/>
  <c r="H438" i="4"/>
  <c r="F438" i="4"/>
  <c r="L436" i="4"/>
  <c r="F436" i="4"/>
  <c r="H435" i="4"/>
  <c r="F435" i="4"/>
  <c r="L434" i="4"/>
  <c r="M434" i="4" s="1"/>
  <c r="F434" i="4"/>
  <c r="P434" i="4" s="1"/>
  <c r="L433" i="4"/>
  <c r="F433" i="4"/>
  <c r="P433" i="4" s="1"/>
  <c r="H432" i="4"/>
  <c r="F432" i="4"/>
  <c r="L431" i="4"/>
  <c r="F431" i="4"/>
  <c r="L430" i="4"/>
  <c r="H430" i="4"/>
  <c r="F430" i="4"/>
  <c r="L429" i="4"/>
  <c r="F429" i="4"/>
  <c r="P429" i="4" s="1"/>
  <c r="L428" i="4"/>
  <c r="F428" i="4"/>
  <c r="P428" i="4" s="1"/>
  <c r="L427" i="4"/>
  <c r="H427" i="4"/>
  <c r="F427" i="4"/>
  <c r="L426" i="4"/>
  <c r="F426" i="4"/>
  <c r="H425" i="4"/>
  <c r="L423" i="4"/>
  <c r="F423" i="4"/>
  <c r="H422" i="4"/>
  <c r="L421" i="4"/>
  <c r="F421" i="4"/>
  <c r="P421" i="4" s="1"/>
  <c r="L420" i="4"/>
  <c r="H420" i="4"/>
  <c r="L419" i="4"/>
  <c r="F419" i="4"/>
  <c r="L418" i="4"/>
  <c r="H418" i="4"/>
  <c r="F418" i="4"/>
  <c r="L417" i="4"/>
  <c r="F417" i="4"/>
  <c r="H416" i="4"/>
  <c r="L415" i="4"/>
  <c r="F415" i="4"/>
  <c r="P415" i="4" s="1"/>
  <c r="L414" i="4"/>
  <c r="H414" i="4"/>
  <c r="L413" i="4"/>
  <c r="F413" i="4"/>
  <c r="P413" i="4" s="1"/>
  <c r="H412" i="4"/>
  <c r="L411" i="4"/>
  <c r="F411" i="4"/>
  <c r="I411" i="4" s="1"/>
  <c r="L410" i="4"/>
  <c r="H410" i="4"/>
  <c r="F410" i="4"/>
  <c r="I410" i="4" s="1"/>
  <c r="L409" i="4"/>
  <c r="F409" i="4"/>
  <c r="P409" i="4" s="1"/>
  <c r="L408" i="4"/>
  <c r="H408" i="4"/>
  <c r="L407" i="4"/>
  <c r="F407" i="4"/>
  <c r="H406" i="4"/>
  <c r="L405" i="4"/>
  <c r="F405" i="4"/>
  <c r="K405" i="4" s="1"/>
  <c r="H404" i="4"/>
  <c r="L403" i="4"/>
  <c r="F403" i="4"/>
  <c r="O403" i="4" s="1"/>
  <c r="H402" i="4"/>
  <c r="F402" i="4"/>
  <c r="I402" i="4" s="1"/>
  <c r="L401" i="4"/>
  <c r="F401" i="4"/>
  <c r="H400" i="4"/>
  <c r="L399" i="4"/>
  <c r="F399" i="4"/>
  <c r="K399" i="4" s="1"/>
  <c r="L398" i="4"/>
  <c r="H398" i="4"/>
  <c r="L397" i="4"/>
  <c r="F397" i="4"/>
  <c r="P397" i="4" s="1"/>
  <c r="H396" i="4"/>
  <c r="F396" i="4"/>
  <c r="L395" i="4"/>
  <c r="F395" i="4"/>
  <c r="O395" i="4" s="1"/>
  <c r="H394" i="4"/>
  <c r="F394" i="4"/>
  <c r="L393" i="4"/>
  <c r="F393" i="4"/>
  <c r="O393" i="4" s="1"/>
  <c r="L392" i="4"/>
  <c r="H392" i="4"/>
  <c r="F392" i="4"/>
  <c r="L391" i="4"/>
  <c r="F391" i="4"/>
  <c r="H390" i="4"/>
  <c r="L389" i="4"/>
  <c r="F389" i="4"/>
  <c r="K389" i="4" s="1"/>
  <c r="H388" i="4"/>
  <c r="L387" i="4"/>
  <c r="M387" i="4" s="1"/>
  <c r="F387" i="4"/>
  <c r="H386" i="4"/>
  <c r="F386" i="4"/>
  <c r="I386" i="4" s="1"/>
  <c r="L385" i="4"/>
  <c r="F385" i="4"/>
  <c r="P385" i="4" s="1"/>
  <c r="H384" i="4"/>
  <c r="L383" i="4"/>
  <c r="F383" i="4"/>
  <c r="K383" i="4" s="1"/>
  <c r="L382" i="4"/>
  <c r="F382" i="4"/>
  <c r="K382" i="4" s="1"/>
  <c r="H381" i="4"/>
  <c r="F381" i="4"/>
  <c r="L380" i="4"/>
  <c r="F380" i="4"/>
  <c r="P380" i="4" s="1"/>
  <c r="H379" i="4"/>
  <c r="L378" i="4"/>
  <c r="M378" i="4" s="1"/>
  <c r="F378" i="4"/>
  <c r="K378" i="4" s="1"/>
  <c r="H377" i="4"/>
  <c r="F377" i="4"/>
  <c r="I377" i="4" s="1"/>
  <c r="L376" i="4"/>
  <c r="F376" i="4"/>
  <c r="P376" i="4" s="1"/>
  <c r="L375" i="4"/>
  <c r="H375" i="4"/>
  <c r="F375" i="4"/>
  <c r="L374" i="4"/>
  <c r="F374" i="4"/>
  <c r="H373" i="4"/>
  <c r="L372" i="4"/>
  <c r="F372" i="4"/>
  <c r="K372" i="4" s="1"/>
  <c r="H371" i="4"/>
  <c r="L369" i="4"/>
  <c r="F369" i="4"/>
  <c r="O369" i="4" s="1"/>
  <c r="H368" i="4"/>
  <c r="L367" i="4"/>
  <c r="F367" i="4"/>
  <c r="K367" i="4" s="1"/>
  <c r="L366" i="4"/>
  <c r="H366" i="4"/>
  <c r="L365" i="4"/>
  <c r="F365" i="4"/>
  <c r="P365" i="4" s="1"/>
  <c r="H364" i="4"/>
  <c r="L363" i="4"/>
  <c r="F363" i="4"/>
  <c r="I363" i="4" s="1"/>
  <c r="L362" i="4"/>
  <c r="H362" i="4"/>
  <c r="F362" i="4"/>
  <c r="I362" i="4" s="1"/>
  <c r="L361" i="4"/>
  <c r="F361" i="4"/>
  <c r="P361" i="4" s="1"/>
  <c r="L360" i="4"/>
  <c r="H360" i="4"/>
  <c r="L359" i="4"/>
  <c r="F359" i="4"/>
  <c r="K359" i="4" s="1"/>
  <c r="H358" i="4"/>
  <c r="F358" i="4"/>
  <c r="I358" i="4" s="1"/>
  <c r="L357" i="4"/>
  <c r="F357" i="4"/>
  <c r="H356" i="4"/>
  <c r="F356" i="4"/>
  <c r="I356" i="4" s="1"/>
  <c r="L355" i="4"/>
  <c r="F355" i="4"/>
  <c r="P355" i="4" s="1"/>
  <c r="H354" i="4"/>
  <c r="L353" i="4"/>
  <c r="F353" i="4"/>
  <c r="O353" i="4" s="1"/>
  <c r="H352" i="4"/>
  <c r="L351" i="4"/>
  <c r="F351" i="4"/>
  <c r="K351" i="4" s="1"/>
  <c r="L350" i="4"/>
  <c r="H350" i="4"/>
  <c r="L349" i="4"/>
  <c r="F349" i="4"/>
  <c r="P349" i="4" s="1"/>
  <c r="H348" i="4"/>
  <c r="L347" i="4"/>
  <c r="F347" i="4"/>
  <c r="H346" i="4"/>
  <c r="F346" i="4"/>
  <c r="L345" i="4"/>
  <c r="F345" i="4"/>
  <c r="P345" i="4" s="1"/>
  <c r="L344" i="4"/>
  <c r="H344" i="4"/>
  <c r="F344" i="4"/>
  <c r="O344" i="4" s="1"/>
  <c r="L342" i="4"/>
  <c r="F342" i="4"/>
  <c r="H341" i="4"/>
  <c r="F341" i="4"/>
  <c r="L340" i="4"/>
  <c r="M340" i="4" s="1"/>
  <c r="F340" i="4"/>
  <c r="P340" i="4" s="1"/>
  <c r="H339" i="4"/>
  <c r="F339" i="4"/>
  <c r="L338" i="4"/>
  <c r="M338" i="4" s="1"/>
  <c r="F338" i="4"/>
  <c r="K338" i="4" s="1"/>
  <c r="L337" i="4"/>
  <c r="F337" i="4"/>
  <c r="P337" i="4" s="1"/>
  <c r="L336" i="4"/>
  <c r="F336" i="4"/>
  <c r="O336" i="4" s="1"/>
  <c r="H335" i="4"/>
  <c r="L334" i="4"/>
  <c r="F334" i="4"/>
  <c r="K334" i="4" s="1"/>
  <c r="H333" i="4"/>
  <c r="L332" i="4"/>
  <c r="F332" i="4"/>
  <c r="P332" i="4" s="1"/>
  <c r="L331" i="4"/>
  <c r="F331" i="4"/>
  <c r="P331" i="4" s="1"/>
  <c r="L330" i="4"/>
  <c r="F330" i="4"/>
  <c r="P330" i="4" s="1"/>
  <c r="H329" i="4"/>
  <c r="F329" i="4"/>
  <c r="L323" i="4"/>
  <c r="F323" i="4"/>
  <c r="O323" i="4" s="1"/>
  <c r="L322" i="4"/>
  <c r="F322" i="4"/>
  <c r="P322" i="4" s="1"/>
  <c r="L321" i="4"/>
  <c r="F321" i="4"/>
  <c r="O321" i="4" s="1"/>
  <c r="L320" i="4"/>
  <c r="F320" i="4"/>
  <c r="K320" i="4" s="1"/>
  <c r="H319" i="4"/>
  <c r="L318" i="4"/>
  <c r="F318" i="4"/>
  <c r="H317" i="4"/>
  <c r="H316" i="4" s="1"/>
  <c r="L314" i="4"/>
  <c r="F314" i="4"/>
  <c r="O314" i="4" s="1"/>
  <c r="L313" i="4"/>
  <c r="F313" i="4"/>
  <c r="P313" i="4" s="1"/>
  <c r="L312" i="4"/>
  <c r="F312" i="4"/>
  <c r="O312" i="4" s="1"/>
  <c r="L311" i="4"/>
  <c r="H311" i="4"/>
  <c r="F311" i="4"/>
  <c r="O311" i="4" s="1"/>
  <c r="L310" i="4"/>
  <c r="F310" i="4"/>
  <c r="L309" i="4"/>
  <c r="F309" i="4"/>
  <c r="L308" i="4"/>
  <c r="F308" i="4"/>
  <c r="K308" i="4" s="1"/>
  <c r="L307" i="4"/>
  <c r="H307" i="4"/>
  <c r="L305" i="4"/>
  <c r="F305" i="4"/>
  <c r="P305" i="4" s="1"/>
  <c r="L304" i="4"/>
  <c r="F304" i="4"/>
  <c r="O304" i="4" s="1"/>
  <c r="L303" i="4"/>
  <c r="F303" i="4"/>
  <c r="K303" i="4" s="1"/>
  <c r="L302" i="4"/>
  <c r="F302" i="4"/>
  <c r="K302" i="4" s="1"/>
  <c r="L301" i="4"/>
  <c r="F301" i="4"/>
  <c r="K301" i="4" s="1"/>
  <c r="L300" i="4"/>
  <c r="F300" i="4"/>
  <c r="I300" i="4" s="1"/>
  <c r="L299" i="4"/>
  <c r="F299" i="4"/>
  <c r="O299" i="4" s="1"/>
  <c r="L298" i="4"/>
  <c r="F298" i="4"/>
  <c r="L297" i="4"/>
  <c r="F297" i="4"/>
  <c r="P297" i="4" s="1"/>
  <c r="L296" i="4"/>
  <c r="F296" i="4"/>
  <c r="O296" i="4" s="1"/>
  <c r="L295" i="4"/>
  <c r="F295" i="4"/>
  <c r="I295" i="4" s="1"/>
  <c r="L294" i="4"/>
  <c r="F294" i="4"/>
  <c r="K294" i="4" s="1"/>
  <c r="L293" i="4"/>
  <c r="F293" i="4"/>
  <c r="K293" i="4" s="1"/>
  <c r="L292" i="4"/>
  <c r="F292" i="4"/>
  <c r="I292" i="4" s="1"/>
  <c r="L291" i="4"/>
  <c r="F291" i="4"/>
  <c r="P291" i="4" s="1"/>
  <c r="L290" i="4"/>
  <c r="F290" i="4"/>
  <c r="L289" i="4"/>
  <c r="F289" i="4"/>
  <c r="P289" i="4" s="1"/>
  <c r="L288" i="4"/>
  <c r="F288" i="4"/>
  <c r="O288" i="4" s="1"/>
  <c r="L287" i="4"/>
  <c r="I287" i="4"/>
  <c r="F287" i="4"/>
  <c r="P287" i="4" s="1"/>
  <c r="L286" i="4"/>
  <c r="F286" i="4"/>
  <c r="K286" i="4" s="1"/>
  <c r="L285" i="4"/>
  <c r="F285" i="4"/>
  <c r="K285" i="4" s="1"/>
  <c r="L284" i="4"/>
  <c r="F284" i="4"/>
  <c r="I284" i="4" s="1"/>
  <c r="L283" i="4"/>
  <c r="F283" i="4"/>
  <c r="K283" i="4" s="1"/>
  <c r="L282" i="4"/>
  <c r="F282" i="4"/>
  <c r="L281" i="4"/>
  <c r="F281" i="4"/>
  <c r="P281" i="4" s="1"/>
  <c r="L280" i="4"/>
  <c r="F280" i="4"/>
  <c r="O280" i="4" s="1"/>
  <c r="L279" i="4"/>
  <c r="F279" i="4"/>
  <c r="O279" i="4" s="1"/>
  <c r="L278" i="4"/>
  <c r="F278" i="4"/>
  <c r="K278" i="4" s="1"/>
  <c r="L277" i="4"/>
  <c r="F277" i="4"/>
  <c r="K277" i="4" s="1"/>
  <c r="L276" i="4"/>
  <c r="F276" i="4"/>
  <c r="I276" i="4" s="1"/>
  <c r="L275" i="4"/>
  <c r="F275" i="4"/>
  <c r="I275" i="4" s="1"/>
  <c r="L274" i="4"/>
  <c r="F274" i="4"/>
  <c r="L273" i="4"/>
  <c r="F273" i="4"/>
  <c r="P273" i="4" s="1"/>
  <c r="L272" i="4"/>
  <c r="F272" i="4"/>
  <c r="O272" i="4" s="1"/>
  <c r="O271" i="4"/>
  <c r="L271" i="4"/>
  <c r="F271" i="4"/>
  <c r="K271" i="4" s="1"/>
  <c r="L270" i="4"/>
  <c r="F270" i="4"/>
  <c r="K270" i="4" s="1"/>
  <c r="L269" i="4"/>
  <c r="F269" i="4"/>
  <c r="K269" i="4" s="1"/>
  <c r="L268" i="4"/>
  <c r="F268" i="4"/>
  <c r="I268" i="4" s="1"/>
  <c r="L267" i="4"/>
  <c r="F267" i="4"/>
  <c r="P267" i="4" s="1"/>
  <c r="L266" i="4"/>
  <c r="F266" i="4"/>
  <c r="L265" i="4"/>
  <c r="F265" i="4"/>
  <c r="P265" i="4" s="1"/>
  <c r="L264" i="4"/>
  <c r="F264" i="4"/>
  <c r="O264" i="4" s="1"/>
  <c r="L263" i="4"/>
  <c r="F263" i="4"/>
  <c r="K263" i="4" s="1"/>
  <c r="L262" i="4"/>
  <c r="F262" i="4"/>
  <c r="K262" i="4" s="1"/>
  <c r="L261" i="4"/>
  <c r="F261" i="4"/>
  <c r="K261" i="4" s="1"/>
  <c r="L260" i="4"/>
  <c r="F260" i="4"/>
  <c r="I260" i="4" s="1"/>
  <c r="L259" i="4"/>
  <c r="F259" i="4"/>
  <c r="P259" i="4" s="1"/>
  <c r="L258" i="4"/>
  <c r="F258" i="4"/>
  <c r="L257" i="4"/>
  <c r="F257" i="4"/>
  <c r="P257" i="4" s="1"/>
  <c r="L256" i="4"/>
  <c r="F256" i="4"/>
  <c r="O256" i="4" s="1"/>
  <c r="L255" i="4"/>
  <c r="F255" i="4"/>
  <c r="I255" i="4" s="1"/>
  <c r="L254" i="4"/>
  <c r="F254" i="4"/>
  <c r="K254" i="4" s="1"/>
  <c r="L253" i="4"/>
  <c r="F253" i="4"/>
  <c r="K253" i="4" s="1"/>
  <c r="L252" i="4"/>
  <c r="F252" i="4"/>
  <c r="I252" i="4" s="1"/>
  <c r="L251" i="4"/>
  <c r="F251" i="4"/>
  <c r="O251" i="4" s="1"/>
  <c r="L250" i="4"/>
  <c r="F250" i="4"/>
  <c r="L249" i="4"/>
  <c r="F249" i="4"/>
  <c r="P249" i="4" s="1"/>
  <c r="L248" i="4"/>
  <c r="M248" i="4" s="1"/>
  <c r="F248" i="4"/>
  <c r="O248" i="4" s="1"/>
  <c r="L247" i="4"/>
  <c r="F247" i="4"/>
  <c r="P247" i="4" s="1"/>
  <c r="L246" i="4"/>
  <c r="F246" i="4"/>
  <c r="K246" i="4" s="1"/>
  <c r="L245" i="4"/>
  <c r="F245" i="4"/>
  <c r="K245" i="4" s="1"/>
  <c r="L244" i="4"/>
  <c r="F244" i="4"/>
  <c r="I244" i="4" s="1"/>
  <c r="L243" i="4"/>
  <c r="F243" i="4"/>
  <c r="K243" i="4" s="1"/>
  <c r="L242" i="4"/>
  <c r="F242" i="4"/>
  <c r="L241" i="4"/>
  <c r="F241" i="4"/>
  <c r="P241" i="4" s="1"/>
  <c r="L240" i="4"/>
  <c r="F240" i="4"/>
  <c r="O240" i="4" s="1"/>
  <c r="L239" i="4"/>
  <c r="F239" i="4"/>
  <c r="K239" i="4" s="1"/>
  <c r="L238" i="4"/>
  <c r="F238" i="4"/>
  <c r="K238" i="4" s="1"/>
  <c r="L237" i="4"/>
  <c r="F237" i="4"/>
  <c r="K237" i="4" s="1"/>
  <c r="L236" i="4"/>
  <c r="F236" i="4"/>
  <c r="I236" i="4" s="1"/>
  <c r="L235" i="4"/>
  <c r="F235" i="4"/>
  <c r="O235" i="4" s="1"/>
  <c r="L234" i="4"/>
  <c r="F234" i="4"/>
  <c r="L233" i="4"/>
  <c r="F233" i="4"/>
  <c r="P233" i="4" s="1"/>
  <c r="L232" i="4"/>
  <c r="F232" i="4"/>
  <c r="O232" i="4" s="1"/>
  <c r="L231" i="4"/>
  <c r="F231" i="4"/>
  <c r="I231" i="4" s="1"/>
  <c r="L230" i="4"/>
  <c r="F230" i="4"/>
  <c r="K230" i="4" s="1"/>
  <c r="L229" i="4"/>
  <c r="F229" i="4"/>
  <c r="K229" i="4" s="1"/>
  <c r="L228" i="4"/>
  <c r="F228" i="4"/>
  <c r="I228" i="4" s="1"/>
  <c r="L227" i="4"/>
  <c r="F227" i="4"/>
  <c r="K227" i="4" s="1"/>
  <c r="L226" i="4"/>
  <c r="F226" i="4"/>
  <c r="L225" i="4"/>
  <c r="F225" i="4"/>
  <c r="P225" i="4" s="1"/>
  <c r="L224" i="4"/>
  <c r="F224" i="4"/>
  <c r="O224" i="4" s="1"/>
  <c r="L223" i="4"/>
  <c r="F223" i="4"/>
  <c r="O223" i="4" s="1"/>
  <c r="L222" i="4"/>
  <c r="F222" i="4"/>
  <c r="K222" i="4" s="1"/>
  <c r="L221" i="4"/>
  <c r="F221" i="4"/>
  <c r="K221" i="4" s="1"/>
  <c r="L220" i="4"/>
  <c r="F220" i="4"/>
  <c r="I220" i="4" s="1"/>
  <c r="L219" i="4"/>
  <c r="F219" i="4"/>
  <c r="P219" i="4" s="1"/>
  <c r="L218" i="4"/>
  <c r="F218" i="4"/>
  <c r="L217" i="4"/>
  <c r="F217" i="4"/>
  <c r="P217" i="4" s="1"/>
  <c r="L216" i="4"/>
  <c r="F216" i="4"/>
  <c r="O216" i="4" s="1"/>
  <c r="L215" i="4"/>
  <c r="F215" i="4"/>
  <c r="I215" i="4" s="1"/>
  <c r="L214" i="4"/>
  <c r="F214" i="4"/>
  <c r="K214" i="4" s="1"/>
  <c r="L213" i="4"/>
  <c r="F213" i="4"/>
  <c r="K213" i="4" s="1"/>
  <c r="L212" i="4"/>
  <c r="F212" i="4"/>
  <c r="I212" i="4" s="1"/>
  <c r="L211" i="4"/>
  <c r="F211" i="4"/>
  <c r="I211" i="4" s="1"/>
  <c r="L210" i="4"/>
  <c r="F210" i="4"/>
  <c r="L209" i="4"/>
  <c r="F209" i="4"/>
  <c r="P209" i="4" s="1"/>
  <c r="L208" i="4"/>
  <c r="F208" i="4"/>
  <c r="O208" i="4" s="1"/>
  <c r="L207" i="4"/>
  <c r="F207" i="4"/>
  <c r="O207" i="4" s="1"/>
  <c r="L206" i="4"/>
  <c r="F206" i="4"/>
  <c r="K206" i="4" s="1"/>
  <c r="L205" i="4"/>
  <c r="F205" i="4"/>
  <c r="K205" i="4" s="1"/>
  <c r="L204" i="4"/>
  <c r="F204" i="4"/>
  <c r="I204" i="4" s="1"/>
  <c r="L203" i="4"/>
  <c r="F203" i="4"/>
  <c r="K203" i="4" s="1"/>
  <c r="L202" i="4"/>
  <c r="F202" i="4"/>
  <c r="L201" i="4"/>
  <c r="F201" i="4"/>
  <c r="P201" i="4" s="1"/>
  <c r="L200" i="4"/>
  <c r="F200" i="4"/>
  <c r="O200" i="4" s="1"/>
  <c r="L199" i="4"/>
  <c r="F199" i="4"/>
  <c r="O199" i="4" s="1"/>
  <c r="L198" i="4"/>
  <c r="F198" i="4"/>
  <c r="K198" i="4" s="1"/>
  <c r="L197" i="4"/>
  <c r="F197" i="4"/>
  <c r="K197" i="4" s="1"/>
  <c r="L196" i="4"/>
  <c r="F196" i="4"/>
  <c r="I196" i="4" s="1"/>
  <c r="L195" i="4"/>
  <c r="F195" i="4"/>
  <c r="I195" i="4" s="1"/>
  <c r="L194" i="4"/>
  <c r="F194" i="4"/>
  <c r="L193" i="4"/>
  <c r="F193" i="4"/>
  <c r="L192" i="4"/>
  <c r="F192" i="4"/>
  <c r="O192" i="4" s="1"/>
  <c r="L191" i="4"/>
  <c r="F191" i="4"/>
  <c r="O191" i="4" s="1"/>
  <c r="L187" i="4"/>
  <c r="F187" i="4"/>
  <c r="P187" i="4" s="1"/>
  <c r="H186" i="4"/>
  <c r="L185" i="4"/>
  <c r="M185" i="4" s="1"/>
  <c r="F185" i="4"/>
  <c r="P185" i="4" s="1"/>
  <c r="L184" i="4"/>
  <c r="F184" i="4"/>
  <c r="K184" i="4" s="1"/>
  <c r="L183" i="4"/>
  <c r="F183" i="4"/>
  <c r="I183" i="4" s="1"/>
  <c r="L182" i="4"/>
  <c r="F182" i="4"/>
  <c r="I182" i="4" s="1"/>
  <c r="L181" i="4"/>
  <c r="F181" i="4"/>
  <c r="P181" i="4" s="1"/>
  <c r="L180" i="4"/>
  <c r="F180" i="4"/>
  <c r="K180" i="4" s="1"/>
  <c r="L179" i="4"/>
  <c r="F179" i="4"/>
  <c r="I179" i="4" s="1"/>
  <c r="L178" i="4"/>
  <c r="F178" i="4"/>
  <c r="I178" i="4" s="1"/>
  <c r="L177" i="4"/>
  <c r="F177" i="4"/>
  <c r="P177" i="4" s="1"/>
  <c r="L176" i="4"/>
  <c r="F176" i="4"/>
  <c r="K176" i="4" s="1"/>
  <c r="L175" i="4"/>
  <c r="F175" i="4"/>
  <c r="I175" i="4" s="1"/>
  <c r="L174" i="4"/>
  <c r="F174" i="4"/>
  <c r="K174" i="4" s="1"/>
  <c r="L173" i="4"/>
  <c r="F173" i="4"/>
  <c r="P173" i="4" s="1"/>
  <c r="L172" i="4"/>
  <c r="F172" i="4"/>
  <c r="K172" i="4" s="1"/>
  <c r="L171" i="4"/>
  <c r="F171" i="4"/>
  <c r="I171" i="4" s="1"/>
  <c r="L170" i="4"/>
  <c r="F170" i="4"/>
  <c r="K170" i="4" s="1"/>
  <c r="L169" i="4"/>
  <c r="F169" i="4"/>
  <c r="P169" i="4" s="1"/>
  <c r="L168" i="4"/>
  <c r="F168" i="4"/>
  <c r="K168" i="4" s="1"/>
  <c r="L167" i="4"/>
  <c r="F167" i="4"/>
  <c r="I167" i="4" s="1"/>
  <c r="L166" i="4"/>
  <c r="F166" i="4"/>
  <c r="K166" i="4" s="1"/>
  <c r="L165" i="4"/>
  <c r="F165" i="4"/>
  <c r="P165" i="4" s="1"/>
  <c r="L164" i="4"/>
  <c r="F164" i="4"/>
  <c r="K164" i="4" s="1"/>
  <c r="L163" i="4"/>
  <c r="F163" i="4"/>
  <c r="I163" i="4" s="1"/>
  <c r="L162" i="4"/>
  <c r="F162" i="4"/>
  <c r="K162" i="4" s="1"/>
  <c r="L161" i="4"/>
  <c r="F161" i="4"/>
  <c r="K161" i="4" s="1"/>
  <c r="L160" i="4"/>
  <c r="F160" i="4"/>
  <c r="K160" i="4" s="1"/>
  <c r="L159" i="4"/>
  <c r="F159" i="4"/>
  <c r="I159" i="4" s="1"/>
  <c r="L158" i="4"/>
  <c r="F158" i="4"/>
  <c r="K158" i="4" s="1"/>
  <c r="L157" i="4"/>
  <c r="F157" i="4"/>
  <c r="L156" i="4"/>
  <c r="F156" i="4"/>
  <c r="K156" i="4" s="1"/>
  <c r="L155" i="4"/>
  <c r="F155" i="4"/>
  <c r="I155" i="4" s="1"/>
  <c r="L154" i="4"/>
  <c r="F154" i="4"/>
  <c r="O154" i="4" s="1"/>
  <c r="L153" i="4"/>
  <c r="F153" i="4"/>
  <c r="K153" i="4" s="1"/>
  <c r="L152" i="4"/>
  <c r="F152" i="4"/>
  <c r="K152" i="4" s="1"/>
  <c r="L151" i="4"/>
  <c r="F151" i="4"/>
  <c r="I151" i="4" s="1"/>
  <c r="L150" i="4"/>
  <c r="F150" i="4"/>
  <c r="P150" i="4" s="1"/>
  <c r="L149" i="4"/>
  <c r="F149" i="4"/>
  <c r="L148" i="4"/>
  <c r="F148" i="4"/>
  <c r="K148" i="4" s="1"/>
  <c r="H147" i="4"/>
  <c r="H137" i="4" s="1"/>
  <c r="L146" i="4"/>
  <c r="F146" i="4"/>
  <c r="K146" i="4" s="1"/>
  <c r="L145" i="4"/>
  <c r="F145" i="4"/>
  <c r="L144" i="4"/>
  <c r="F144" i="4"/>
  <c r="K144" i="4" s="1"/>
  <c r="L143" i="4"/>
  <c r="F143" i="4"/>
  <c r="L142" i="4"/>
  <c r="F142" i="4"/>
  <c r="K142" i="4" s="1"/>
  <c r="L141" i="4"/>
  <c r="F141" i="4"/>
  <c r="L140" i="4"/>
  <c r="F140" i="4"/>
  <c r="K140" i="4" s="1"/>
  <c r="L139" i="4"/>
  <c r="F139" i="4"/>
  <c r="L138" i="4"/>
  <c r="F138" i="4"/>
  <c r="K138" i="4" s="1"/>
  <c r="L136" i="4"/>
  <c r="F136" i="4"/>
  <c r="L135" i="4"/>
  <c r="F135" i="4"/>
  <c r="M135" i="4" s="1"/>
  <c r="L134" i="4"/>
  <c r="F134" i="4"/>
  <c r="L133" i="4"/>
  <c r="F133" i="4"/>
  <c r="L132" i="4"/>
  <c r="F132" i="4"/>
  <c r="L131" i="4"/>
  <c r="F131" i="4"/>
  <c r="L130" i="4"/>
  <c r="F130" i="4"/>
  <c r="H129" i="4"/>
  <c r="L128" i="4"/>
  <c r="F128" i="4"/>
  <c r="L127" i="4"/>
  <c r="F127" i="4"/>
  <c r="L126" i="4"/>
  <c r="F126" i="4"/>
  <c r="L125" i="4"/>
  <c r="H125" i="4"/>
  <c r="L124" i="4"/>
  <c r="M124" i="4" s="1"/>
  <c r="F124" i="4"/>
  <c r="L123" i="4"/>
  <c r="F123" i="4"/>
  <c r="L122" i="4"/>
  <c r="F122" i="4"/>
  <c r="L121" i="4"/>
  <c r="F121" i="4"/>
  <c r="L120" i="4"/>
  <c r="F120" i="4"/>
  <c r="L119" i="4"/>
  <c r="F119" i="4"/>
  <c r="L118" i="4"/>
  <c r="F118" i="4"/>
  <c r="L117" i="4"/>
  <c r="F117" i="4"/>
  <c r="L116" i="4"/>
  <c r="F116" i="4"/>
  <c r="L115" i="4"/>
  <c r="F115" i="4"/>
  <c r="L114" i="4"/>
  <c r="F114" i="4"/>
  <c r="L113" i="4"/>
  <c r="F113" i="4"/>
  <c r="L112" i="4"/>
  <c r="F112" i="4"/>
  <c r="L111" i="4"/>
  <c r="F111" i="4"/>
  <c r="L108" i="4"/>
  <c r="F108" i="4"/>
  <c r="K108" i="4" s="1"/>
  <c r="L107" i="4"/>
  <c r="F107" i="4"/>
  <c r="I107" i="4" s="1"/>
  <c r="L106" i="4"/>
  <c r="F106" i="4"/>
  <c r="P106" i="4" s="1"/>
  <c r="L105" i="4"/>
  <c r="F105" i="4"/>
  <c r="P105" i="4" s="1"/>
  <c r="L104" i="4"/>
  <c r="F104" i="4"/>
  <c r="K104" i="4" s="1"/>
  <c r="L103" i="4"/>
  <c r="H103" i="4"/>
  <c r="F103" i="4"/>
  <c r="P103" i="4" s="1"/>
  <c r="H102" i="4"/>
  <c r="L101" i="4"/>
  <c r="F101" i="4"/>
  <c r="L100" i="4"/>
  <c r="F100" i="4"/>
  <c r="L99" i="4"/>
  <c r="F99" i="4"/>
  <c r="L98" i="4"/>
  <c r="F98" i="4"/>
  <c r="L97" i="4"/>
  <c r="F97" i="4"/>
  <c r="H96" i="4"/>
  <c r="L95" i="4"/>
  <c r="F95" i="4"/>
  <c r="I95" i="4" s="1"/>
  <c r="L94" i="4"/>
  <c r="F94" i="4"/>
  <c r="P94" i="4" s="1"/>
  <c r="L93" i="4"/>
  <c r="F93" i="4"/>
  <c r="P93" i="4" s="1"/>
  <c r="L92" i="4"/>
  <c r="F92" i="4"/>
  <c r="P92" i="4" s="1"/>
  <c r="L91" i="4"/>
  <c r="F91" i="4"/>
  <c r="O91" i="4" s="1"/>
  <c r="H90" i="4"/>
  <c r="L89" i="4"/>
  <c r="F89" i="4"/>
  <c r="I89" i="4" s="1"/>
  <c r="L88" i="4"/>
  <c r="F88" i="4"/>
  <c r="P88" i="4" s="1"/>
  <c r="L87" i="4"/>
  <c r="F87" i="4"/>
  <c r="P87" i="4" s="1"/>
  <c r="L86" i="4"/>
  <c r="F86" i="4"/>
  <c r="K86" i="4" s="1"/>
  <c r="L85" i="4"/>
  <c r="F85" i="4"/>
  <c r="P85" i="4" s="1"/>
  <c r="L84" i="4"/>
  <c r="H84" i="4"/>
  <c r="L83" i="4"/>
  <c r="F83" i="4"/>
  <c r="K83" i="4" s="1"/>
  <c r="L82" i="4"/>
  <c r="F82" i="4"/>
  <c r="L81" i="4"/>
  <c r="F81" i="4"/>
  <c r="P81" i="4" s="1"/>
  <c r="L80" i="4"/>
  <c r="F80" i="4"/>
  <c r="P80" i="4" s="1"/>
  <c r="L79" i="4"/>
  <c r="H79" i="4"/>
  <c r="L78" i="4"/>
  <c r="F78" i="4"/>
  <c r="I78" i="4" s="1"/>
  <c r="L77" i="4"/>
  <c r="F77" i="4"/>
  <c r="H76" i="4"/>
  <c r="L75" i="4"/>
  <c r="F75" i="4"/>
  <c r="P75" i="4" s="1"/>
  <c r="L74" i="4"/>
  <c r="F74" i="4"/>
  <c r="O74" i="4" s="1"/>
  <c r="L73" i="4"/>
  <c r="F73" i="4"/>
  <c r="P73" i="4" s="1"/>
  <c r="L72" i="4"/>
  <c r="F72" i="4"/>
  <c r="K72" i="4" s="1"/>
  <c r="L70" i="4"/>
  <c r="F70" i="4"/>
  <c r="K70" i="4" s="1"/>
  <c r="L69" i="4"/>
  <c r="F69" i="4"/>
  <c r="O69" i="4" s="1"/>
  <c r="L68" i="4"/>
  <c r="F68" i="4"/>
  <c r="P68" i="4" s="1"/>
  <c r="L67" i="4"/>
  <c r="F67" i="4"/>
  <c r="O67" i="4" s="1"/>
  <c r="L66" i="4"/>
  <c r="F66" i="4"/>
  <c r="K66" i="4" s="1"/>
  <c r="L65" i="4"/>
  <c r="H65" i="4"/>
  <c r="F65" i="4"/>
  <c r="P65" i="4" s="1"/>
  <c r="L63" i="4"/>
  <c r="F63" i="4"/>
  <c r="I63" i="4" s="1"/>
  <c r="L62" i="4"/>
  <c r="F62" i="4"/>
  <c r="O62" i="4" s="1"/>
  <c r="L61" i="4"/>
  <c r="F61" i="4"/>
  <c r="O61" i="4" s="1"/>
  <c r="L60" i="4"/>
  <c r="F60" i="4"/>
  <c r="I60" i="4" s="1"/>
  <c r="L59" i="4"/>
  <c r="F59" i="4"/>
  <c r="L58" i="4"/>
  <c r="F58" i="4"/>
  <c r="O58" i="4" s="1"/>
  <c r="L57" i="4"/>
  <c r="F57" i="4"/>
  <c r="O57" i="4" s="1"/>
  <c r="L56" i="4"/>
  <c r="F56" i="4"/>
  <c r="I56" i="4" s="1"/>
  <c r="L55" i="4"/>
  <c r="F55" i="4"/>
  <c r="L54" i="4"/>
  <c r="F54" i="4"/>
  <c r="O54" i="4" s="1"/>
  <c r="H53" i="4"/>
  <c r="L52" i="4"/>
  <c r="F52" i="4"/>
  <c r="K52" i="4" s="1"/>
  <c r="L51" i="4"/>
  <c r="F51" i="4"/>
  <c r="K51" i="4" s="1"/>
  <c r="L50" i="4"/>
  <c r="F50" i="4"/>
  <c r="O50" i="4" s="1"/>
  <c r="L49" i="4"/>
  <c r="F49" i="4"/>
  <c r="L48" i="4"/>
  <c r="F48" i="4"/>
  <c r="P48" i="4" s="1"/>
  <c r="L47" i="4"/>
  <c r="H47" i="4"/>
  <c r="L45" i="4"/>
  <c r="F45" i="4"/>
  <c r="P45" i="4" s="1"/>
  <c r="L44" i="4"/>
  <c r="F44" i="4"/>
  <c r="K44" i="4" s="1"/>
  <c r="L43" i="4"/>
  <c r="F43" i="4"/>
  <c r="K43" i="4" s="1"/>
  <c r="L42" i="4"/>
  <c r="F42" i="4"/>
  <c r="P42" i="4" s="1"/>
  <c r="L41" i="4"/>
  <c r="F41" i="4"/>
  <c r="K41" i="4" s="1"/>
  <c r="F40" i="4"/>
  <c r="O40" i="4" s="1"/>
  <c r="L39" i="4"/>
  <c r="F39" i="4"/>
  <c r="O39" i="4" s="1"/>
  <c r="L38" i="4"/>
  <c r="F38" i="4"/>
  <c r="O38" i="4" s="1"/>
  <c r="H37" i="4"/>
  <c r="L36" i="4"/>
  <c r="F36" i="4"/>
  <c r="K36" i="4" s="1"/>
  <c r="L35" i="4"/>
  <c r="F35" i="4"/>
  <c r="K35" i="4" s="1"/>
  <c r="L34" i="4"/>
  <c r="F34" i="4"/>
  <c r="P34" i="4" s="1"/>
  <c r="L33" i="4"/>
  <c r="F33" i="4"/>
  <c r="L32" i="4"/>
  <c r="F32" i="4"/>
  <c r="K32" i="4" s="1"/>
  <c r="L31" i="4"/>
  <c r="F31" i="4"/>
  <c r="K31" i="4" s="1"/>
  <c r="H30" i="4"/>
  <c r="H11" i="4" s="1"/>
  <c r="F30" i="4"/>
  <c r="I30" i="4" s="1"/>
  <c r="L29" i="4"/>
  <c r="F29" i="4"/>
  <c r="L28" i="4"/>
  <c r="F28" i="4"/>
  <c r="O28" i="4" s="1"/>
  <c r="L27" i="4"/>
  <c r="F27" i="4"/>
  <c r="P27" i="4" s="1"/>
  <c r="L26" i="4"/>
  <c r="F26" i="4"/>
  <c r="K26" i="4" s="1"/>
  <c r="L25" i="4"/>
  <c r="F25" i="4"/>
  <c r="O25" i="4" s="1"/>
  <c r="L24" i="4"/>
  <c r="F24" i="4"/>
  <c r="P24" i="4" s="1"/>
  <c r="L23" i="4"/>
  <c r="F23" i="4"/>
  <c r="P23" i="4" s="1"/>
  <c r="L22" i="4"/>
  <c r="F22" i="4"/>
  <c r="P22" i="4" s="1"/>
  <c r="L21" i="4"/>
  <c r="F21" i="4"/>
  <c r="I21" i="4" s="1"/>
  <c r="L20" i="4"/>
  <c r="F20" i="4"/>
  <c r="K20" i="4" s="1"/>
  <c r="L19" i="4"/>
  <c r="F19" i="4"/>
  <c r="K19" i="4" s="1"/>
  <c r="L18" i="4"/>
  <c r="F18" i="4"/>
  <c r="I18" i="4" s="1"/>
  <c r="L17" i="4"/>
  <c r="F17" i="4"/>
  <c r="L16" i="4"/>
  <c r="F16" i="4"/>
  <c r="P16" i="4" s="1"/>
  <c r="L15" i="4"/>
  <c r="F15" i="4"/>
  <c r="P15" i="4" s="1"/>
  <c r="L14" i="4"/>
  <c r="F14" i="4"/>
  <c r="K14" i="4" s="1"/>
  <c r="L13" i="4"/>
  <c r="F13" i="4"/>
  <c r="I13" i="4" s="1"/>
  <c r="L12" i="4"/>
  <c r="F12" i="4"/>
  <c r="K12" i="4" s="1"/>
  <c r="K1155" i="10" l="1"/>
  <c r="P1155" i="10"/>
  <c r="M1155" i="10"/>
  <c r="M37" i="10"/>
  <c r="I1155" i="10"/>
  <c r="M271" i="10"/>
  <c r="O37" i="10"/>
  <c r="P591" i="10"/>
  <c r="I591" i="10"/>
  <c r="M591" i="10"/>
  <c r="O591" i="10"/>
  <c r="D9" i="10"/>
  <c r="B93" i="11" s="1"/>
  <c r="B94" i="11" s="1"/>
  <c r="M424" i="10"/>
  <c r="O424" i="10"/>
  <c r="P424" i="10"/>
  <c r="I424" i="10"/>
  <c r="F1181" i="10"/>
  <c r="I302" i="4"/>
  <c r="M81" i="4"/>
  <c r="M362" i="4"/>
  <c r="M626" i="4"/>
  <c r="O659" i="4"/>
  <c r="K721" i="4"/>
  <c r="F109" i="10"/>
  <c r="O109" i="10" s="1"/>
  <c r="P300" i="4"/>
  <c r="I37" i="10"/>
  <c r="K37" i="10"/>
  <c r="D188" i="10"/>
  <c r="L93" i="11" s="1"/>
  <c r="L94" i="11" s="1"/>
  <c r="O15" i="4"/>
  <c r="M409" i="4"/>
  <c r="P160" i="4"/>
  <c r="P255" i="4"/>
  <c r="M653" i="4"/>
  <c r="K724" i="4"/>
  <c r="M939" i="4"/>
  <c r="M1020" i="4"/>
  <c r="F64" i="10"/>
  <c r="E894" i="4"/>
  <c r="F918" i="4"/>
  <c r="F934" i="4"/>
  <c r="I934" i="4" s="1"/>
  <c r="F950" i="4"/>
  <c r="I950" i="4" s="1"/>
  <c r="I863" i="4"/>
  <c r="M1169" i="4"/>
  <c r="I1174" i="4"/>
  <c r="O1188" i="4"/>
  <c r="L1023" i="4"/>
  <c r="L1123" i="4"/>
  <c r="L1141" i="4"/>
  <c r="L1158" i="4"/>
  <c r="N1204" i="4"/>
  <c r="K941" i="4"/>
  <c r="M1256" i="4"/>
  <c r="D886" i="4"/>
  <c r="M856" i="4"/>
  <c r="K860" i="4"/>
  <c r="L912" i="4"/>
  <c r="L928" i="4"/>
  <c r="L944" i="4"/>
  <c r="O856" i="4"/>
  <c r="P1101" i="4"/>
  <c r="M1262" i="4"/>
  <c r="M1266" i="4"/>
  <c r="O989" i="4"/>
  <c r="O1002" i="4"/>
  <c r="F1034" i="4"/>
  <c r="F1066" i="4"/>
  <c r="F1082" i="4"/>
  <c r="F1098" i="4"/>
  <c r="F1116" i="4"/>
  <c r="F1133" i="4"/>
  <c r="F1151" i="4"/>
  <c r="F1171" i="4"/>
  <c r="F1216" i="4"/>
  <c r="J964" i="4"/>
  <c r="M10" i="10"/>
  <c r="O10" i="10"/>
  <c r="L9" i="10"/>
  <c r="H93" i="11" s="1"/>
  <c r="H94" i="11" s="1"/>
  <c r="F189" i="10"/>
  <c r="I306" i="10"/>
  <c r="P306" i="10"/>
  <c r="L190" i="10"/>
  <c r="K306" i="10"/>
  <c r="AA93" i="11" s="1"/>
  <c r="AA94" i="11" s="1"/>
  <c r="P998" i="10"/>
  <c r="I998" i="10"/>
  <c r="O998" i="10"/>
  <c r="L109" i="10"/>
  <c r="P10" i="10"/>
  <c r="I10" i="10"/>
  <c r="O851" i="10"/>
  <c r="L851" i="10"/>
  <c r="M851" i="10" s="1"/>
  <c r="M998" i="10"/>
  <c r="P685" i="10"/>
  <c r="I685" i="10"/>
  <c r="O685" i="10"/>
  <c r="O306" i="10"/>
  <c r="AE93" i="11" s="1"/>
  <c r="AE94" i="11" s="1"/>
  <c r="L306" i="10"/>
  <c r="I271" i="10"/>
  <c r="P271" i="10"/>
  <c r="K271" i="10"/>
  <c r="F9" i="10"/>
  <c r="K851" i="10"/>
  <c r="M852" i="10"/>
  <c r="M685" i="10"/>
  <c r="I684" i="10"/>
  <c r="I852" i="10"/>
  <c r="P852" i="10"/>
  <c r="K852" i="10"/>
  <c r="F264" i="10"/>
  <c r="K264" i="10" s="1"/>
  <c r="F265" i="10"/>
  <c r="O265" i="10" s="1"/>
  <c r="K685" i="10"/>
  <c r="L1181" i="10"/>
  <c r="M1181" i="10" s="1"/>
  <c r="O1181" i="10"/>
  <c r="I851" i="10"/>
  <c r="P851" i="10"/>
  <c r="K684" i="10"/>
  <c r="O64" i="10"/>
  <c r="L64" i="10"/>
  <c r="M64" i="10" s="1"/>
  <c r="I789" i="10"/>
  <c r="P789" i="10"/>
  <c r="K789" i="10"/>
  <c r="O789" i="10"/>
  <c r="F190" i="10"/>
  <c r="L265" i="10"/>
  <c r="P64" i="10"/>
  <c r="C34" i="9"/>
  <c r="L34" i="9" s="1"/>
  <c r="C91" i="9"/>
  <c r="N993" i="4"/>
  <c r="J993" i="4"/>
  <c r="J189" i="4"/>
  <c r="L189" i="4" s="1"/>
  <c r="L190" i="4"/>
  <c r="P228" i="4"/>
  <c r="E188" i="4"/>
  <c r="K165" i="4"/>
  <c r="O160" i="4"/>
  <c r="K177" i="4"/>
  <c r="K91" i="4"/>
  <c r="F102" i="4"/>
  <c r="P102" i="4" s="1"/>
  <c r="J71" i="4"/>
  <c r="M49" i="4"/>
  <c r="M17" i="4"/>
  <c r="M50" i="4"/>
  <c r="I49" i="4"/>
  <c r="P49" i="4"/>
  <c r="E46" i="4"/>
  <c r="J343" i="4"/>
  <c r="M1276" i="4"/>
  <c r="F1284" i="4"/>
  <c r="M330" i="4"/>
  <c r="J328" i="4"/>
  <c r="I340" i="4"/>
  <c r="D328" i="4"/>
  <c r="D343" i="4"/>
  <c r="F343" i="4" s="1"/>
  <c r="N343" i="4"/>
  <c r="I346" i="4"/>
  <c r="O686" i="4"/>
  <c r="K686" i="4"/>
  <c r="M484" i="4"/>
  <c r="I605" i="4"/>
  <c r="P754" i="4"/>
  <c r="M764" i="4"/>
  <c r="D424" i="4"/>
  <c r="D606" i="4"/>
  <c r="F606" i="4" s="1"/>
  <c r="O606" i="4" s="1"/>
  <c r="E566" i="4"/>
  <c r="E685" i="4"/>
  <c r="F708" i="4"/>
  <c r="E838" i="4"/>
  <c r="J489" i="4"/>
  <c r="N424" i="4"/>
  <c r="K580" i="4"/>
  <c r="M668" i="4"/>
  <c r="F841" i="4"/>
  <c r="P841" i="4" s="1"/>
  <c r="D566" i="4"/>
  <c r="D641" i="4"/>
  <c r="E424" i="4"/>
  <c r="F512" i="4"/>
  <c r="F552" i="4"/>
  <c r="E710" i="4"/>
  <c r="J370" i="4"/>
  <c r="J566" i="4"/>
  <c r="J617" i="4"/>
  <c r="J685" i="4"/>
  <c r="N622" i="4"/>
  <c r="K386" i="4"/>
  <c r="H507" i="4"/>
  <c r="M570" i="4"/>
  <c r="M645" i="4"/>
  <c r="M695" i="4"/>
  <c r="I736" i="4"/>
  <c r="M761" i="4"/>
  <c r="H838" i="4"/>
  <c r="D507" i="4"/>
  <c r="D575" i="4"/>
  <c r="D671" i="4"/>
  <c r="D789" i="4"/>
  <c r="F789" i="4" s="1"/>
  <c r="K789" i="4" s="1"/>
  <c r="F497" i="4"/>
  <c r="E622" i="4"/>
  <c r="E671" i="4"/>
  <c r="J437" i="4"/>
  <c r="J507" i="4"/>
  <c r="J838" i="4"/>
  <c r="N575" i="4"/>
  <c r="F371" i="4"/>
  <c r="P371" i="4" s="1"/>
  <c r="K561" i="4"/>
  <c r="O616" i="4"/>
  <c r="O695" i="4"/>
  <c r="F448" i="4"/>
  <c r="F465" i="4"/>
  <c r="F481" i="4"/>
  <c r="I481" i="4" s="1"/>
  <c r="E606" i="4"/>
  <c r="F625" i="4"/>
  <c r="I625" i="4" s="1"/>
  <c r="F845" i="4"/>
  <c r="J424" i="4"/>
  <c r="J671" i="4"/>
  <c r="M554" i="4"/>
  <c r="D685" i="4"/>
  <c r="J622" i="4"/>
  <c r="N591" i="4"/>
  <c r="N789" i="4"/>
  <c r="M399" i="4"/>
  <c r="M643" i="4"/>
  <c r="I659" i="4"/>
  <c r="H722" i="4"/>
  <c r="D437" i="4"/>
  <c r="D489" i="4"/>
  <c r="D582" i="4"/>
  <c r="F384" i="4"/>
  <c r="P384" i="4" s="1"/>
  <c r="F611" i="4"/>
  <c r="E789" i="4"/>
  <c r="F808" i="4"/>
  <c r="F824" i="4"/>
  <c r="J575" i="4"/>
  <c r="N437" i="4"/>
  <c r="N489" i="4"/>
  <c r="N722" i="4"/>
  <c r="N684" i="4" s="1"/>
  <c r="K455" i="4"/>
  <c r="M528" i="4"/>
  <c r="H582" i="4"/>
  <c r="P734" i="4"/>
  <c r="I771" i="4"/>
  <c r="L848" i="4"/>
  <c r="D370" i="4"/>
  <c r="D591" i="4"/>
  <c r="F591" i="4" s="1"/>
  <c r="D710" i="4"/>
  <c r="D722" i="4"/>
  <c r="F368" i="4"/>
  <c r="E591" i="4"/>
  <c r="E722" i="4"/>
  <c r="E826" i="4"/>
  <c r="J606" i="4"/>
  <c r="J789" i="4"/>
  <c r="J684" i="4" s="1"/>
  <c r="N370" i="4"/>
  <c r="N566" i="4"/>
  <c r="N617" i="4"/>
  <c r="N685" i="4"/>
  <c r="K840" i="4"/>
  <c r="M862" i="4"/>
  <c r="K913" i="4"/>
  <c r="D964" i="4"/>
  <c r="K888" i="4"/>
  <c r="M913" i="4"/>
  <c r="P947" i="4"/>
  <c r="I959" i="4"/>
  <c r="D894" i="4"/>
  <c r="E852" i="4"/>
  <c r="E974" i="4"/>
  <c r="F902" i="4"/>
  <c r="I960" i="4"/>
  <c r="H964" i="4"/>
  <c r="D852" i="4"/>
  <c r="D974" i="4"/>
  <c r="F926" i="4"/>
  <c r="F875" i="4"/>
  <c r="E964" i="4"/>
  <c r="J974" i="4"/>
  <c r="N852" i="4"/>
  <c r="M919" i="4"/>
  <c r="J852" i="4"/>
  <c r="N974" i="4"/>
  <c r="K854" i="4"/>
  <c r="M881" i="4"/>
  <c r="L895" i="4"/>
  <c r="I908" i="4"/>
  <c r="M1005" i="4"/>
  <c r="I1112" i="4"/>
  <c r="M1206" i="4"/>
  <c r="M1218" i="4"/>
  <c r="M1242" i="4"/>
  <c r="P1248" i="4"/>
  <c r="J998" i="4"/>
  <c r="N998" i="4"/>
  <c r="I1076" i="4"/>
  <c r="P1152" i="4"/>
  <c r="M1189" i="4"/>
  <c r="K1247" i="4"/>
  <c r="M1249" i="4"/>
  <c r="E1204" i="4"/>
  <c r="N1155" i="4"/>
  <c r="P1247" i="4"/>
  <c r="L1082" i="4"/>
  <c r="M1150" i="4"/>
  <c r="P1123" i="4"/>
  <c r="O1217" i="4"/>
  <c r="K1248" i="4"/>
  <c r="D1155" i="4"/>
  <c r="D1204" i="4"/>
  <c r="D1181" i="4" s="1"/>
  <c r="F1166" i="4"/>
  <c r="P1166" i="4" s="1"/>
  <c r="J1270" i="4"/>
  <c r="N1270" i="4"/>
  <c r="E1270" i="4"/>
  <c r="D1270" i="4"/>
  <c r="K363" i="4"/>
  <c r="K361" i="4"/>
  <c r="E343" i="4"/>
  <c r="I353" i="4"/>
  <c r="J306" i="4"/>
  <c r="N306" i="4"/>
  <c r="I251" i="4"/>
  <c r="P251" i="4"/>
  <c r="I246" i="4"/>
  <c r="O187" i="4"/>
  <c r="K185" i="4"/>
  <c r="I271" i="4"/>
  <c r="M245" i="4"/>
  <c r="P243" i="4"/>
  <c r="P232" i="4"/>
  <c r="M228" i="4"/>
  <c r="D189" i="4"/>
  <c r="F190" i="4"/>
  <c r="K190" i="4" s="1"/>
  <c r="O215" i="4"/>
  <c r="P195" i="4"/>
  <c r="P211" i="4"/>
  <c r="O222" i="4"/>
  <c r="O247" i="4"/>
  <c r="M197" i="4"/>
  <c r="I262" i="4"/>
  <c r="P271" i="4"/>
  <c r="P278" i="4"/>
  <c r="I286" i="4"/>
  <c r="M296" i="4"/>
  <c r="M262" i="4"/>
  <c r="M272" i="4"/>
  <c r="K276" i="4"/>
  <c r="M286" i="4"/>
  <c r="P270" i="4"/>
  <c r="M276" i="4"/>
  <c r="O286" i="4"/>
  <c r="P304" i="4"/>
  <c r="K199" i="4"/>
  <c r="M243" i="4"/>
  <c r="M256" i="4"/>
  <c r="M260" i="4"/>
  <c r="M280" i="4"/>
  <c r="M284" i="4"/>
  <c r="O203" i="4"/>
  <c r="M222" i="4"/>
  <c r="P240" i="4"/>
  <c r="M285" i="4"/>
  <c r="K171" i="4"/>
  <c r="E109" i="4"/>
  <c r="P154" i="4"/>
  <c r="M183" i="4"/>
  <c r="I152" i="4"/>
  <c r="M155" i="4"/>
  <c r="P162" i="4"/>
  <c r="M157" i="4"/>
  <c r="M181" i="4"/>
  <c r="J110" i="4"/>
  <c r="K103" i="4"/>
  <c r="E71" i="4"/>
  <c r="E64" i="4" s="1"/>
  <c r="N71" i="4"/>
  <c r="N64" i="4" s="1"/>
  <c r="H46" i="4"/>
  <c r="H10" i="4" s="1"/>
  <c r="N46" i="4"/>
  <c r="N10" i="4" s="1"/>
  <c r="J46" i="4"/>
  <c r="J10" i="4" s="1"/>
  <c r="L30" i="4"/>
  <c r="M30" i="4" s="1"/>
  <c r="F96" i="4"/>
  <c r="I96" i="4" s="1"/>
  <c r="I94" i="4"/>
  <c r="D71" i="4"/>
  <c r="D64" i="4" s="1"/>
  <c r="D46" i="4"/>
  <c r="D10" i="4" s="1"/>
  <c r="I23" i="4"/>
  <c r="K18" i="4"/>
  <c r="O13" i="4"/>
  <c r="N1181" i="4"/>
  <c r="N109" i="4"/>
  <c r="N327" i="4"/>
  <c r="P611" i="4"/>
  <c r="P1133" i="4"/>
  <c r="P1151" i="4"/>
  <c r="L552" i="4"/>
  <c r="L137" i="4"/>
  <c r="P368" i="4"/>
  <c r="M612" i="4"/>
  <c r="M952" i="4"/>
  <c r="L845" i="4"/>
  <c r="L808" i="4"/>
  <c r="L824" i="4"/>
  <c r="L384" i="4"/>
  <c r="L774" i="4"/>
  <c r="L1050" i="4"/>
  <c r="O465" i="4"/>
  <c r="L352" i="4"/>
  <c r="M352" i="4" s="1"/>
  <c r="L368" i="4"/>
  <c r="J1181" i="4"/>
  <c r="J64" i="4"/>
  <c r="J109" i="4"/>
  <c r="M22" i="4"/>
  <c r="M29" i="4"/>
  <c r="L335" i="4"/>
  <c r="L400" i="4"/>
  <c r="M33" i="4"/>
  <c r="L53" i="4"/>
  <c r="L147" i="4"/>
  <c r="L319" i="4"/>
  <c r="M342" i="4"/>
  <c r="L533" i="4"/>
  <c r="M563" i="4"/>
  <c r="L725" i="4"/>
  <c r="L750" i="4"/>
  <c r="M868" i="4"/>
  <c r="L1182" i="4"/>
  <c r="M366" i="4"/>
  <c r="M630" i="4"/>
  <c r="M951" i="4"/>
  <c r="L977" i="4"/>
  <c r="M1121" i="4"/>
  <c r="L448" i="4"/>
  <c r="L512" i="4"/>
  <c r="L596" i="4"/>
  <c r="M118" i="4"/>
  <c r="L859" i="4"/>
  <c r="L1199" i="4"/>
  <c r="M14" i="4"/>
  <c r="L672" i="4"/>
  <c r="M870" i="4"/>
  <c r="L1098" i="4"/>
  <c r="M555" i="4"/>
  <c r="M565" i="4"/>
  <c r="E684" i="4"/>
  <c r="E10" i="4"/>
  <c r="F11" i="4"/>
  <c r="P11" i="4" s="1"/>
  <c r="E1181" i="4"/>
  <c r="O22" i="4"/>
  <c r="K89" i="4"/>
  <c r="M91" i="4"/>
  <c r="K94" i="4"/>
  <c r="O104" i="4"/>
  <c r="M117" i="4"/>
  <c r="M121" i="4"/>
  <c r="K167" i="4"/>
  <c r="K173" i="4"/>
  <c r="O176" i="4"/>
  <c r="K179" i="4"/>
  <c r="P203" i="4"/>
  <c r="I207" i="4"/>
  <c r="M214" i="4"/>
  <c r="P223" i="4"/>
  <c r="K236" i="4"/>
  <c r="K251" i="4"/>
  <c r="P276" i="4"/>
  <c r="I291" i="4"/>
  <c r="P296" i="4"/>
  <c r="I312" i="4"/>
  <c r="P336" i="4"/>
  <c r="M422" i="4"/>
  <c r="M429" i="4"/>
  <c r="M446" i="4"/>
  <c r="K470" i="4"/>
  <c r="O506" i="4"/>
  <c r="K524" i="4"/>
  <c r="M552" i="4"/>
  <c r="M605" i="4"/>
  <c r="O638" i="4"/>
  <c r="I670" i="4"/>
  <c r="I697" i="4"/>
  <c r="M724" i="4"/>
  <c r="K737" i="4"/>
  <c r="I828" i="4"/>
  <c r="O934" i="4"/>
  <c r="M945" i="4"/>
  <c r="I1071" i="4"/>
  <c r="M1105" i="4"/>
  <c r="M1128" i="4"/>
  <c r="O1153" i="4"/>
  <c r="M1202" i="4"/>
  <c r="I50" i="4"/>
  <c r="M72" i="4"/>
  <c r="M83" i="4"/>
  <c r="O86" i="4"/>
  <c r="M89" i="4"/>
  <c r="P91" i="4"/>
  <c r="M94" i="4"/>
  <c r="O108" i="4"/>
  <c r="M151" i="4"/>
  <c r="I154" i="4"/>
  <c r="I162" i="4"/>
  <c r="M167" i="4"/>
  <c r="P176" i="4"/>
  <c r="M179" i="4"/>
  <c r="K207" i="4"/>
  <c r="K212" i="4"/>
  <c r="M230" i="4"/>
  <c r="M236" i="4"/>
  <c r="K291" i="4"/>
  <c r="K300" i="4"/>
  <c r="M302" i="4"/>
  <c r="M331" i="4"/>
  <c r="M411" i="4"/>
  <c r="M470" i="4"/>
  <c r="P526" i="4"/>
  <c r="M549" i="4"/>
  <c r="K697" i="4"/>
  <c r="K828" i="4"/>
  <c r="K859" i="4"/>
  <c r="K870" i="4"/>
  <c r="I883" i="4"/>
  <c r="K1006" i="4"/>
  <c r="M1032" i="4"/>
  <c r="M1170" i="4"/>
  <c r="M1184" i="4"/>
  <c r="M1214" i="4"/>
  <c r="E437" i="4"/>
  <c r="E1155" i="4"/>
  <c r="E851" i="4" s="1"/>
  <c r="M20" i="4"/>
  <c r="I26" i="4"/>
  <c r="P86" i="4"/>
  <c r="M105" i="4"/>
  <c r="O151" i="4"/>
  <c r="K154" i="4"/>
  <c r="O167" i="4"/>
  <c r="O179" i="4"/>
  <c r="K191" i="4"/>
  <c r="M207" i="4"/>
  <c r="K215" i="4"/>
  <c r="M224" i="4"/>
  <c r="K228" i="4"/>
  <c r="O230" i="4"/>
  <c r="O243" i="4"/>
  <c r="P256" i="4"/>
  <c r="K260" i="4"/>
  <c r="O262" i="4"/>
  <c r="M269" i="4"/>
  <c r="P279" i="4"/>
  <c r="M291" i="4"/>
  <c r="M300" i="4"/>
  <c r="O302" i="4"/>
  <c r="O320" i="4"/>
  <c r="K358" i="4"/>
  <c r="M468" i="4"/>
  <c r="I480" i="4"/>
  <c r="P588" i="4"/>
  <c r="I610" i="4"/>
  <c r="M670" i="4"/>
  <c r="K706" i="4"/>
  <c r="K769" i="4"/>
  <c r="M795" i="4"/>
  <c r="M825" i="4"/>
  <c r="M828" i="4"/>
  <c r="K890" i="4"/>
  <c r="M969" i="4"/>
  <c r="I1035" i="4"/>
  <c r="I1059" i="4"/>
  <c r="M62" i="4"/>
  <c r="K69" i="4"/>
  <c r="K95" i="4"/>
  <c r="M138" i="4"/>
  <c r="O162" i="4"/>
  <c r="P207" i="4"/>
  <c r="O291" i="4"/>
  <c r="P294" i="4"/>
  <c r="K356" i="4"/>
  <c r="I580" i="4"/>
  <c r="F596" i="4"/>
  <c r="O596" i="4" s="1"/>
  <c r="M619" i="4"/>
  <c r="I628" i="4"/>
  <c r="I630" i="4"/>
  <c r="M634" i="4"/>
  <c r="I643" i="4"/>
  <c r="K645" i="4"/>
  <c r="I647" i="4"/>
  <c r="O670" i="4"/>
  <c r="F688" i="4"/>
  <c r="I755" i="4"/>
  <c r="O766" i="4"/>
  <c r="O828" i="4"/>
  <c r="O870" i="4"/>
  <c r="M917" i="4"/>
  <c r="I925" i="4"/>
  <c r="F977" i="4"/>
  <c r="M1132" i="4"/>
  <c r="M1161" i="4"/>
  <c r="M1180" i="4"/>
  <c r="M1192" i="4"/>
  <c r="M1247" i="4"/>
  <c r="P1249" i="4"/>
  <c r="M1278" i="4"/>
  <c r="I15" i="4"/>
  <c r="M26" i="4"/>
  <c r="O66" i="4"/>
  <c r="M103" i="4"/>
  <c r="K195" i="4"/>
  <c r="K200" i="4"/>
  <c r="I203" i="4"/>
  <c r="M205" i="4"/>
  <c r="K211" i="4"/>
  <c r="M213" i="4"/>
  <c r="I247" i="4"/>
  <c r="K255" i="4"/>
  <c r="M263" i="4"/>
  <c r="M303" i="4"/>
  <c r="O361" i="4"/>
  <c r="O363" i="4"/>
  <c r="M380" i="4"/>
  <c r="M511" i="4"/>
  <c r="M536" i="4"/>
  <c r="K559" i="4"/>
  <c r="I568" i="4"/>
  <c r="O610" i="4"/>
  <c r="K628" i="4"/>
  <c r="K630" i="4"/>
  <c r="I632" i="4"/>
  <c r="M637" i="4"/>
  <c r="K643" i="4"/>
  <c r="M647" i="4"/>
  <c r="K653" i="4"/>
  <c r="M675" i="4"/>
  <c r="K698" i="4"/>
  <c r="M733" i="4"/>
  <c r="P744" i="4"/>
  <c r="I958" i="4"/>
  <c r="P1035" i="4"/>
  <c r="K1075" i="4"/>
  <c r="I1077" i="4"/>
  <c r="M1244" i="4"/>
  <c r="E507" i="4"/>
  <c r="O26" i="4"/>
  <c r="M45" i="4"/>
  <c r="K49" i="4"/>
  <c r="P95" i="4"/>
  <c r="M127" i="4"/>
  <c r="M149" i="4"/>
  <c r="M175" i="4"/>
  <c r="O180" i="4"/>
  <c r="K187" i="4"/>
  <c r="M192" i="4"/>
  <c r="M195" i="4"/>
  <c r="M200" i="4"/>
  <c r="M208" i="4"/>
  <c r="M211" i="4"/>
  <c r="P215" i="4"/>
  <c r="K235" i="4"/>
  <c r="I238" i="4"/>
  <c r="K247" i="4"/>
  <c r="K252" i="4"/>
  <c r="M255" i="4"/>
  <c r="O263" i="4"/>
  <c r="M270" i="4"/>
  <c r="M278" i="4"/>
  <c r="P284" i="4"/>
  <c r="P286" i="4"/>
  <c r="K314" i="4"/>
  <c r="P338" i="4"/>
  <c r="P393" i="4"/>
  <c r="M436" i="4"/>
  <c r="M474" i="4"/>
  <c r="M487" i="4"/>
  <c r="M525" i="4"/>
  <c r="M551" i="4"/>
  <c r="M726" i="4"/>
  <c r="M730" i="4"/>
  <c r="O755" i="4"/>
  <c r="K767" i="4"/>
  <c r="M802" i="4"/>
  <c r="O821" i="4"/>
  <c r="M842" i="4"/>
  <c r="K879" i="4"/>
  <c r="P884" i="4"/>
  <c r="I901" i="4"/>
  <c r="P925" i="4"/>
  <c r="M1019" i="4"/>
  <c r="M1031" i="4"/>
  <c r="K1077" i="4"/>
  <c r="M1091" i="4"/>
  <c r="P1189" i="4"/>
  <c r="K15" i="4"/>
  <c r="M13" i="4"/>
  <c r="I22" i="4"/>
  <c r="P26" i="4"/>
  <c r="I67" i="4"/>
  <c r="M70" i="4"/>
  <c r="M112" i="4"/>
  <c r="M116" i="4"/>
  <c r="M120" i="4"/>
  <c r="F147" i="4"/>
  <c r="O147" i="4" s="1"/>
  <c r="K155" i="4"/>
  <c r="O158" i="4"/>
  <c r="K163" i="4"/>
  <c r="O172" i="4"/>
  <c r="P192" i="4"/>
  <c r="O195" i="4"/>
  <c r="I198" i="4"/>
  <c r="P200" i="4"/>
  <c r="M203" i="4"/>
  <c r="P208" i="4"/>
  <c r="O211" i="4"/>
  <c r="I214" i="4"/>
  <c r="M232" i="4"/>
  <c r="M235" i="4"/>
  <c r="M247" i="4"/>
  <c r="O255" i="4"/>
  <c r="P263" i="4"/>
  <c r="O270" i="4"/>
  <c r="O278" i="4"/>
  <c r="P292" i="4"/>
  <c r="K299" i="4"/>
  <c r="M308" i="4"/>
  <c r="K336" i="4"/>
  <c r="M428" i="4"/>
  <c r="K453" i="4"/>
  <c r="K464" i="4"/>
  <c r="K472" i="4"/>
  <c r="K506" i="4"/>
  <c r="P630" i="4"/>
  <c r="O645" i="4"/>
  <c r="P653" i="4"/>
  <c r="P660" i="4"/>
  <c r="P698" i="4"/>
  <c r="O805" i="4"/>
  <c r="O840" i="4"/>
  <c r="K1005" i="4"/>
  <c r="K1008" i="4"/>
  <c r="O1031" i="4"/>
  <c r="M1052" i="4"/>
  <c r="P1075" i="4"/>
  <c r="P1130" i="4"/>
  <c r="O1268" i="4"/>
  <c r="M19" i="4"/>
  <c r="M12" i="4"/>
  <c r="O19" i="4"/>
  <c r="K23" i="4"/>
  <c r="I27" i="4"/>
  <c r="I38" i="4"/>
  <c r="M54" i="4"/>
  <c r="M58" i="4"/>
  <c r="P67" i="4"/>
  <c r="I73" i="4"/>
  <c r="P74" i="4"/>
  <c r="P83" i="4"/>
  <c r="M85" i="4"/>
  <c r="O159" i="4"/>
  <c r="M163" i="4"/>
  <c r="K169" i="4"/>
  <c r="I174" i="4"/>
  <c r="I176" i="4"/>
  <c r="O184" i="4"/>
  <c r="P191" i="4"/>
  <c r="K196" i="4"/>
  <c r="P199" i="4"/>
  <c r="K204" i="4"/>
  <c r="M206" i="4"/>
  <c r="M212" i="4"/>
  <c r="O214" i="4"/>
  <c r="K216" i="4"/>
  <c r="I219" i="4"/>
  <c r="P220" i="4"/>
  <c r="P224" i="4"/>
  <c r="M227" i="4"/>
  <c r="M229" i="4"/>
  <c r="K231" i="4"/>
  <c r="P235" i="4"/>
  <c r="M239" i="4"/>
  <c r="M254" i="4"/>
  <c r="I267" i="4"/>
  <c r="P268" i="4"/>
  <c r="K275" i="4"/>
  <c r="P280" i="4"/>
  <c r="M283" i="4"/>
  <c r="K295" i="4"/>
  <c r="P299" i="4"/>
  <c r="D109" i="4"/>
  <c r="O14" i="4"/>
  <c r="M18" i="4"/>
  <c r="P19" i="4"/>
  <c r="M23" i="4"/>
  <c r="K27" i="4"/>
  <c r="K38" i="4"/>
  <c r="M52" i="4"/>
  <c r="K73" i="4"/>
  <c r="K107" i="4"/>
  <c r="M119" i="4"/>
  <c r="O163" i="4"/>
  <c r="M169" i="4"/>
  <c r="I172" i="4"/>
  <c r="P184" i="4"/>
  <c r="M196" i="4"/>
  <c r="M198" i="4"/>
  <c r="M204" i="4"/>
  <c r="O206" i="4"/>
  <c r="K208" i="4"/>
  <c r="P212" i="4"/>
  <c r="M216" i="4"/>
  <c r="K219" i="4"/>
  <c r="I223" i="4"/>
  <c r="O227" i="4"/>
  <c r="M231" i="4"/>
  <c r="O239" i="4"/>
  <c r="K244" i="4"/>
  <c r="M246" i="4"/>
  <c r="M252" i="4"/>
  <c r="O254" i="4"/>
  <c r="I259" i="4"/>
  <c r="P260" i="4"/>
  <c r="P262" i="4"/>
  <c r="M264" i="4"/>
  <c r="K267" i="4"/>
  <c r="P272" i="4"/>
  <c r="M275" i="4"/>
  <c r="M277" i="4"/>
  <c r="I279" i="4"/>
  <c r="O283" i="4"/>
  <c r="K287" i="4"/>
  <c r="I294" i="4"/>
  <c r="M295" i="4"/>
  <c r="O303" i="4"/>
  <c r="P14" i="4"/>
  <c r="M16" i="4"/>
  <c r="O18" i="4"/>
  <c r="K22" i="4"/>
  <c r="O23" i="4"/>
  <c r="M27" i="4"/>
  <c r="M41" i="4"/>
  <c r="K50" i="4"/>
  <c r="O52" i="4"/>
  <c r="M66" i="4"/>
  <c r="O70" i="4"/>
  <c r="M73" i="4"/>
  <c r="M75" i="4"/>
  <c r="M78" i="4"/>
  <c r="K81" i="4"/>
  <c r="M95" i="4"/>
  <c r="P104" i="4"/>
  <c r="M107" i="4"/>
  <c r="M130" i="4"/>
  <c r="M134" i="4"/>
  <c r="M141" i="4"/>
  <c r="I160" i="4"/>
  <c r="O174" i="4"/>
  <c r="P180" i="4"/>
  <c r="K183" i="4"/>
  <c r="I187" i="4"/>
  <c r="K192" i="4"/>
  <c r="P196" i="4"/>
  <c r="O198" i="4"/>
  <c r="P204" i="4"/>
  <c r="P216" i="4"/>
  <c r="M219" i="4"/>
  <c r="M221" i="4"/>
  <c r="K223" i="4"/>
  <c r="P227" i="4"/>
  <c r="I230" i="4"/>
  <c r="O231" i="4"/>
  <c r="M238" i="4"/>
  <c r="P239" i="4"/>
  <c r="M244" i="4"/>
  <c r="O246" i="4"/>
  <c r="P252" i="4"/>
  <c r="P254" i="4"/>
  <c r="K259" i="4"/>
  <c r="P264" i="4"/>
  <c r="M267" i="4"/>
  <c r="O275" i="4"/>
  <c r="K279" i="4"/>
  <c r="P283" i="4"/>
  <c r="M287" i="4"/>
  <c r="O295" i="4"/>
  <c r="P303" i="4"/>
  <c r="P18" i="4"/>
  <c r="O27" i="4"/>
  <c r="P38" i="4"/>
  <c r="O73" i="4"/>
  <c r="K151" i="4"/>
  <c r="O155" i="4"/>
  <c r="O219" i="4"/>
  <c r="M223" i="4"/>
  <c r="P231" i="4"/>
  <c r="O238" i="4"/>
  <c r="I243" i="4"/>
  <c r="P244" i="4"/>
  <c r="P246" i="4"/>
  <c r="M259" i="4"/>
  <c r="M261" i="4"/>
  <c r="I263" i="4"/>
  <c r="O267" i="4"/>
  <c r="P275" i="4"/>
  <c r="I278" i="4"/>
  <c r="M279" i="4"/>
  <c r="O287" i="4"/>
  <c r="K292" i="4"/>
  <c r="M294" i="4"/>
  <c r="P295" i="4"/>
  <c r="K42" i="4"/>
  <c r="P50" i="4"/>
  <c r="I69" i="4"/>
  <c r="K105" i="4"/>
  <c r="K175" i="4"/>
  <c r="K181" i="4"/>
  <c r="O183" i="4"/>
  <c r="M187" i="4"/>
  <c r="I191" i="4"/>
  <c r="I199" i="4"/>
  <c r="M215" i="4"/>
  <c r="I222" i="4"/>
  <c r="I235" i="4"/>
  <c r="P236" i="4"/>
  <c r="P238" i="4"/>
  <c r="M240" i="4"/>
  <c r="P248" i="4"/>
  <c r="M251" i="4"/>
  <c r="M253" i="4"/>
  <c r="O259" i="4"/>
  <c r="I270" i="4"/>
  <c r="M271" i="4"/>
  <c r="K284" i="4"/>
  <c r="M292" i="4"/>
  <c r="O294" i="4"/>
  <c r="I299" i="4"/>
  <c r="P302" i="4"/>
  <c r="M304" i="4"/>
  <c r="I19" i="4"/>
  <c r="M24" i="4"/>
  <c r="M42" i="4"/>
  <c r="D622" i="4"/>
  <c r="I14" i="4"/>
  <c r="M15" i="4"/>
  <c r="M21" i="4"/>
  <c r="P39" i="4"/>
  <c r="O49" i="4"/>
  <c r="M51" i="4"/>
  <c r="M57" i="4"/>
  <c r="M61" i="4"/>
  <c r="M65" i="4"/>
  <c r="K67" i="4"/>
  <c r="O72" i="4"/>
  <c r="K74" i="4"/>
  <c r="I85" i="4"/>
  <c r="K87" i="4"/>
  <c r="O94" i="4"/>
  <c r="K102" i="4"/>
  <c r="P108" i="4"/>
  <c r="M132" i="4"/>
  <c r="M136" i="4"/>
  <c r="O156" i="4"/>
  <c r="K159" i="4"/>
  <c r="M165" i="4"/>
  <c r="M171" i="4"/>
  <c r="M173" i="4"/>
  <c r="O175" i="4"/>
  <c r="M177" i="4"/>
  <c r="I184" i="4"/>
  <c r="M191" i="4"/>
  <c r="M199" i="4"/>
  <c r="I206" i="4"/>
  <c r="K220" i="4"/>
  <c r="I227" i="4"/>
  <c r="M237" i="4"/>
  <c r="I239" i="4"/>
  <c r="I254" i="4"/>
  <c r="K268" i="4"/>
  <c r="I283" i="4"/>
  <c r="M288" i="4"/>
  <c r="M299" i="4"/>
  <c r="M301" i="4"/>
  <c r="I303" i="4"/>
  <c r="O21" i="4"/>
  <c r="P69" i="4"/>
  <c r="M74" i="4"/>
  <c r="K85" i="4"/>
  <c r="M87" i="4"/>
  <c r="M92" i="4"/>
  <c r="P156" i="4"/>
  <c r="M159" i="4"/>
  <c r="O171" i="4"/>
  <c r="I180" i="4"/>
  <c r="M220" i="4"/>
  <c r="M268" i="4"/>
  <c r="P288" i="4"/>
  <c r="M293" i="4"/>
  <c r="I314" i="4"/>
  <c r="M320" i="4"/>
  <c r="M336" i="4"/>
  <c r="O338" i="4"/>
  <c r="P363" i="4"/>
  <c r="O378" i="4"/>
  <c r="I393" i="4"/>
  <c r="M427" i="4"/>
  <c r="M449" i="4"/>
  <c r="P453" i="4"/>
  <c r="P455" i="4"/>
  <c r="O464" i="4"/>
  <c r="P470" i="4"/>
  <c r="P472" i="4"/>
  <c r="P487" i="4"/>
  <c r="M493" i="4"/>
  <c r="M496" i="4"/>
  <c r="M498" i="4"/>
  <c r="P504" i="4"/>
  <c r="I509" i="4"/>
  <c r="K529" i="4"/>
  <c r="O538" i="4"/>
  <c r="P542" i="4"/>
  <c r="M544" i="4"/>
  <c r="I546" i="4"/>
  <c r="I574" i="4"/>
  <c r="M584" i="4"/>
  <c r="K634" i="4"/>
  <c r="I638" i="4"/>
  <c r="M658" i="4"/>
  <c r="M667" i="4"/>
  <c r="M669" i="4"/>
  <c r="M694" i="4"/>
  <c r="P716" i="4"/>
  <c r="M751" i="4"/>
  <c r="K753" i="4"/>
  <c r="K829" i="4"/>
  <c r="M833" i="4"/>
  <c r="K845" i="4"/>
  <c r="M849" i="4"/>
  <c r="M909" i="4"/>
  <c r="O931" i="4"/>
  <c r="I947" i="4"/>
  <c r="K968" i="4"/>
  <c r="M976" i="4"/>
  <c r="P980" i="4"/>
  <c r="P984" i="4"/>
  <c r="M1007" i="4"/>
  <c r="O1016" i="4"/>
  <c r="K1062" i="4"/>
  <c r="K1081" i="4"/>
  <c r="I1091" i="4"/>
  <c r="O1206" i="4"/>
  <c r="M1209" i="4"/>
  <c r="O1211" i="4"/>
  <c r="M1217" i="4"/>
  <c r="M1223" i="4"/>
  <c r="M1227" i="4"/>
  <c r="M1231" i="4"/>
  <c r="M1235" i="4"/>
  <c r="M1239" i="4"/>
  <c r="M1268" i="4"/>
  <c r="M1281" i="4"/>
  <c r="P378" i="4"/>
  <c r="K393" i="4"/>
  <c r="M397" i="4"/>
  <c r="M415" i="4"/>
  <c r="K438" i="4"/>
  <c r="P464" i="4"/>
  <c r="M466" i="4"/>
  <c r="M480" i="4"/>
  <c r="M482" i="4"/>
  <c r="M491" i="4"/>
  <c r="M509" i="4"/>
  <c r="I528" i="4"/>
  <c r="P544" i="4"/>
  <c r="M546" i="4"/>
  <c r="M548" i="4"/>
  <c r="O577" i="4"/>
  <c r="K600" i="4"/>
  <c r="K619" i="4"/>
  <c r="K638" i="4"/>
  <c r="M721" i="4"/>
  <c r="O724" i="4"/>
  <c r="M737" i="4"/>
  <c r="M740" i="4"/>
  <c r="K747" i="4"/>
  <c r="M749" i="4"/>
  <c r="M753" i="4"/>
  <c r="I766" i="4"/>
  <c r="M768" i="4"/>
  <c r="O770" i="4"/>
  <c r="O791" i="4"/>
  <c r="M804" i="4"/>
  <c r="M811" i="4"/>
  <c r="M813" i="4"/>
  <c r="M829" i="4"/>
  <c r="I832" i="4"/>
  <c r="P833" i="4"/>
  <c r="M836" i="4"/>
  <c r="M858" i="4"/>
  <c r="M860" i="4"/>
  <c r="M864" i="4"/>
  <c r="I884" i="4"/>
  <c r="M949" i="4"/>
  <c r="M963" i="4"/>
  <c r="M968" i="4"/>
  <c r="K973" i="4"/>
  <c r="P989" i="4"/>
  <c r="K992" i="4"/>
  <c r="M1047" i="4"/>
  <c r="M1071" i="4"/>
  <c r="M1077" i="4"/>
  <c r="M1122" i="4"/>
  <c r="O1132" i="4"/>
  <c r="M1134" i="4"/>
  <c r="P1138" i="4"/>
  <c r="K1148" i="4"/>
  <c r="M1157" i="4"/>
  <c r="M1159" i="4"/>
  <c r="I1168" i="4"/>
  <c r="P1192" i="4"/>
  <c r="K312" i="4"/>
  <c r="M314" i="4"/>
  <c r="I323" i="4"/>
  <c r="K377" i="4"/>
  <c r="P383" i="4"/>
  <c r="M389" i="4"/>
  <c r="M393" i="4"/>
  <c r="K404" i="4"/>
  <c r="K411" i="4"/>
  <c r="M430" i="4"/>
  <c r="M463" i="4"/>
  <c r="M488" i="4"/>
  <c r="O509" i="4"/>
  <c r="M572" i="4"/>
  <c r="P574" i="4"/>
  <c r="P596" i="4"/>
  <c r="M616" i="4"/>
  <c r="O630" i="4"/>
  <c r="M632" i="4"/>
  <c r="M638" i="4"/>
  <c r="I645" i="4"/>
  <c r="P665" i="4"/>
  <c r="K695" i="4"/>
  <c r="M698" i="4"/>
  <c r="M706" i="4"/>
  <c r="M719" i="4"/>
  <c r="P721" i="4"/>
  <c r="P724" i="4"/>
  <c r="M747" i="4"/>
  <c r="P749" i="4"/>
  <c r="P753" i="4"/>
  <c r="I798" i="4"/>
  <c r="O804" i="4"/>
  <c r="M809" i="4"/>
  <c r="P829" i="4"/>
  <c r="K832" i="4"/>
  <c r="K878" i="4"/>
  <c r="O899" i="4"/>
  <c r="K959" i="4"/>
  <c r="M961" i="4"/>
  <c r="O963" i="4"/>
  <c r="P968" i="4"/>
  <c r="M973" i="4"/>
  <c r="M992" i="4"/>
  <c r="M995" i="4"/>
  <c r="I1013" i="4"/>
  <c r="I1061" i="4"/>
  <c r="K1065" i="4"/>
  <c r="M1067" i="4"/>
  <c r="O1077" i="4"/>
  <c r="M1089" i="4"/>
  <c r="P1091" i="4"/>
  <c r="I1107" i="4"/>
  <c r="O1113" i="4"/>
  <c r="K1116" i="4"/>
  <c r="P1122" i="4"/>
  <c r="M1126" i="4"/>
  <c r="P1132" i="4"/>
  <c r="P1134" i="4"/>
  <c r="O1150" i="4"/>
  <c r="I1152" i="4"/>
  <c r="M1168" i="4"/>
  <c r="P1170" i="4"/>
  <c r="M1175" i="4"/>
  <c r="M1177" i="4"/>
  <c r="I1188" i="4"/>
  <c r="I1190" i="4"/>
  <c r="M1207" i="4"/>
  <c r="M1212" i="4"/>
  <c r="K1246" i="4"/>
  <c r="M1250" i="4"/>
  <c r="M1272" i="4"/>
  <c r="M1282" i="4"/>
  <c r="M312" i="4"/>
  <c r="P314" i="4"/>
  <c r="I321" i="4"/>
  <c r="K323" i="4"/>
  <c r="K738" i="4"/>
  <c r="O747" i="4"/>
  <c r="K784" i="4"/>
  <c r="M786" i="4"/>
  <c r="M816" i="4"/>
  <c r="M821" i="4"/>
  <c r="M832" i="4"/>
  <c r="M884" i="4"/>
  <c r="M901" i="4"/>
  <c r="M903" i="4"/>
  <c r="I917" i="4"/>
  <c r="M925" i="4"/>
  <c r="M959" i="4"/>
  <c r="P961" i="4"/>
  <c r="K977" i="4"/>
  <c r="O992" i="4"/>
  <c r="P995" i="4"/>
  <c r="K1013" i="4"/>
  <c r="M1059" i="4"/>
  <c r="M1061" i="4"/>
  <c r="P1067" i="4"/>
  <c r="K1107" i="4"/>
  <c r="K1139" i="4"/>
  <c r="P1148" i="4"/>
  <c r="M1152" i="4"/>
  <c r="P1168" i="4"/>
  <c r="M1173" i="4"/>
  <c r="P1175" i="4"/>
  <c r="M1185" i="4"/>
  <c r="M1188" i="4"/>
  <c r="M1190" i="4"/>
  <c r="M1193" i="4"/>
  <c r="P312" i="4"/>
  <c r="K321" i="4"/>
  <c r="M323" i="4"/>
  <c r="K403" i="4"/>
  <c r="O409" i="4"/>
  <c r="P411" i="4"/>
  <c r="M433" i="4"/>
  <c r="M439" i="4"/>
  <c r="M441" i="4"/>
  <c r="K473" i="4"/>
  <c r="I504" i="4"/>
  <c r="M514" i="4"/>
  <c r="M526" i="4"/>
  <c r="M530" i="4"/>
  <c r="M561" i="4"/>
  <c r="O563" i="4"/>
  <c r="P565" i="4"/>
  <c r="M568" i="4"/>
  <c r="K597" i="4"/>
  <c r="I599" i="4"/>
  <c r="K601" i="4"/>
  <c r="K605" i="4"/>
  <c r="K649" i="4"/>
  <c r="M657" i="4"/>
  <c r="I716" i="4"/>
  <c r="I723" i="4"/>
  <c r="M728" i="4"/>
  <c r="K734" i="4"/>
  <c r="I757" i="4"/>
  <c r="M759" i="4"/>
  <c r="K771" i="4"/>
  <c r="K775" i="4"/>
  <c r="M782" i="4"/>
  <c r="K794" i="4"/>
  <c r="I801" i="4"/>
  <c r="M805" i="4"/>
  <c r="O832" i="4"/>
  <c r="M840" i="4"/>
  <c r="M844" i="4"/>
  <c r="K846" i="4"/>
  <c r="O891" i="4"/>
  <c r="I898" i="4"/>
  <c r="P901" i="4"/>
  <c r="M941" i="4"/>
  <c r="M977" i="4"/>
  <c r="P1011" i="4"/>
  <c r="M1013" i="4"/>
  <c r="P1061" i="4"/>
  <c r="M1087" i="4"/>
  <c r="M1107" i="4"/>
  <c r="M1139" i="4"/>
  <c r="O1218" i="4"/>
  <c r="M1221" i="4"/>
  <c r="M1225" i="4"/>
  <c r="M1246" i="4"/>
  <c r="M1248" i="4"/>
  <c r="M1251" i="4"/>
  <c r="O1266" i="4"/>
  <c r="I1273" i="4"/>
  <c r="M1279" i="4"/>
  <c r="M1283" i="4"/>
  <c r="M1286" i="4"/>
  <c r="M321" i="4"/>
  <c r="P323" i="4"/>
  <c r="I338" i="4"/>
  <c r="K355" i="4"/>
  <c r="K376" i="4"/>
  <c r="I378" i="4"/>
  <c r="M403" i="4"/>
  <c r="M405" i="4"/>
  <c r="K487" i="4"/>
  <c r="P502" i="4"/>
  <c r="K504" i="4"/>
  <c r="M512" i="4"/>
  <c r="M517" i="4"/>
  <c r="K522" i="4"/>
  <c r="M550" i="4"/>
  <c r="P561" i="4"/>
  <c r="M593" i="4"/>
  <c r="M597" i="4"/>
  <c r="M599" i="4"/>
  <c r="M601" i="4"/>
  <c r="M649" i="4"/>
  <c r="M655" i="4"/>
  <c r="K681" i="4"/>
  <c r="M683" i="4"/>
  <c r="P686" i="4"/>
  <c r="M691" i="4"/>
  <c r="M697" i="4"/>
  <c r="I709" i="4"/>
  <c r="M714" i="4"/>
  <c r="K716" i="4"/>
  <c r="K720" i="4"/>
  <c r="M738" i="4"/>
  <c r="M745" i="4"/>
  <c r="K757" i="4"/>
  <c r="M762" i="4"/>
  <c r="K765" i="4"/>
  <c r="I767" i="4"/>
  <c r="P769" i="4"/>
  <c r="M771" i="4"/>
  <c r="O773" i="4"/>
  <c r="M775" i="4"/>
  <c r="M780" i="4"/>
  <c r="M792" i="4"/>
  <c r="K898" i="4"/>
  <c r="P917" i="4"/>
  <c r="P941" i="4"/>
  <c r="K984" i="4"/>
  <c r="P1013" i="4"/>
  <c r="M1035" i="4"/>
  <c r="M1103" i="4"/>
  <c r="M1117" i="4"/>
  <c r="P1139" i="4"/>
  <c r="I1163" i="4"/>
  <c r="I1165" i="4"/>
  <c r="I1167" i="4"/>
  <c r="I1169" i="4"/>
  <c r="M1186" i="4"/>
  <c r="P1188" i="4"/>
  <c r="M1191" i="4"/>
  <c r="M1194" i="4"/>
  <c r="P1246" i="4"/>
  <c r="M1260" i="4"/>
  <c r="M1273" i="4"/>
  <c r="M311" i="4"/>
  <c r="P321" i="4"/>
  <c r="I336" i="4"/>
  <c r="M344" i="4"/>
  <c r="M361" i="4"/>
  <c r="M363" i="4"/>
  <c r="M365" i="4"/>
  <c r="M367" i="4"/>
  <c r="M376" i="4"/>
  <c r="M382" i="4"/>
  <c r="P403" i="4"/>
  <c r="M421" i="4"/>
  <c r="M492" i="4"/>
  <c r="M504" i="4"/>
  <c r="O517" i="4"/>
  <c r="M540" i="4"/>
  <c r="K542" i="4"/>
  <c r="K544" i="4"/>
  <c r="P597" i="4"/>
  <c r="O605" i="4"/>
  <c r="P649" i="4"/>
  <c r="O655" i="4"/>
  <c r="K674" i="4"/>
  <c r="M681" i="4"/>
  <c r="O697" i="4"/>
  <c r="P705" i="4"/>
  <c r="M716" i="4"/>
  <c r="M720" i="4"/>
  <c r="K748" i="4"/>
  <c r="M757" i="4"/>
  <c r="O775" i="4"/>
  <c r="M797" i="4"/>
  <c r="M801" i="4"/>
  <c r="O842" i="4"/>
  <c r="P846" i="4"/>
  <c r="I849" i="4"/>
  <c r="K857" i="4"/>
  <c r="K872" i="4"/>
  <c r="M877" i="4"/>
  <c r="M879" i="4"/>
  <c r="M883" i="4"/>
  <c r="M890" i="4"/>
  <c r="M892" i="4"/>
  <c r="M896" i="4"/>
  <c r="M898" i="4"/>
  <c r="I909" i="4"/>
  <c r="P913" i="4"/>
  <c r="M933" i="4"/>
  <c r="M935" i="4"/>
  <c r="K948" i="4"/>
  <c r="M953" i="4"/>
  <c r="K958" i="4"/>
  <c r="I978" i="4"/>
  <c r="K1099" i="4"/>
  <c r="O1103" i="4"/>
  <c r="K1112" i="4"/>
  <c r="O1117" i="4"/>
  <c r="K1130" i="4"/>
  <c r="I1132" i="4"/>
  <c r="M1165" i="4"/>
  <c r="M1183" i="4"/>
  <c r="O1186" i="4"/>
  <c r="P1191" i="4"/>
  <c r="K1211" i="4"/>
  <c r="I1214" i="4"/>
  <c r="M1222" i="4"/>
  <c r="M1226" i="4"/>
  <c r="M1230" i="4"/>
  <c r="M1234" i="4"/>
  <c r="M1238" i="4"/>
  <c r="K1241" i="4"/>
  <c r="M1280" i="4"/>
  <c r="M1287" i="4"/>
  <c r="M355" i="4"/>
  <c r="P367" i="4"/>
  <c r="P382" i="4"/>
  <c r="K394" i="4"/>
  <c r="M527" i="4"/>
  <c r="M538" i="4"/>
  <c r="M579" i="4"/>
  <c r="I581" i="4"/>
  <c r="K586" i="4"/>
  <c r="M588" i="4"/>
  <c r="M636" i="4"/>
  <c r="M689" i="4"/>
  <c r="M709" i="4"/>
  <c r="I735" i="4"/>
  <c r="I737" i="4"/>
  <c r="M742" i="4"/>
  <c r="M744" i="4"/>
  <c r="I753" i="4"/>
  <c r="K754" i="4"/>
  <c r="P765" i="4"/>
  <c r="M767" i="4"/>
  <c r="I770" i="4"/>
  <c r="M778" i="4"/>
  <c r="O801" i="4"/>
  <c r="K833" i="4"/>
  <c r="I864" i="4"/>
  <c r="P879" i="4"/>
  <c r="O883" i="4"/>
  <c r="M885" i="4"/>
  <c r="O890" i="4"/>
  <c r="P898" i="4"/>
  <c r="O900" i="4"/>
  <c r="M907" i="4"/>
  <c r="P933" i="4"/>
  <c r="M958" i="4"/>
  <c r="M980" i="4"/>
  <c r="M984" i="4"/>
  <c r="M989" i="4"/>
  <c r="M1004" i="4"/>
  <c r="K1007" i="4"/>
  <c r="M1018" i="4"/>
  <c r="M1073" i="4"/>
  <c r="M1099" i="4"/>
  <c r="P1117" i="4"/>
  <c r="K1122" i="4"/>
  <c r="M1123" i="4"/>
  <c r="K1138" i="4"/>
  <c r="M1140" i="4"/>
  <c r="K1159" i="4"/>
  <c r="P1163" i="4"/>
  <c r="M1167" i="4"/>
  <c r="P1169" i="4"/>
  <c r="P1183" i="4"/>
  <c r="O1241" i="4"/>
  <c r="M1252" i="4"/>
  <c r="M1255" i="4"/>
  <c r="M1264" i="4"/>
  <c r="K1284" i="4"/>
  <c r="I62" i="4"/>
  <c r="M80" i="4"/>
  <c r="M82" i="4"/>
  <c r="I88" i="4"/>
  <c r="I93" i="4"/>
  <c r="M99" i="4"/>
  <c r="I106" i="4"/>
  <c r="M123" i="4"/>
  <c r="I164" i="4"/>
  <c r="I166" i="4"/>
  <c r="P234" i="4"/>
  <c r="O234" i="4"/>
  <c r="M234" i="4"/>
  <c r="K234" i="4"/>
  <c r="I234" i="4"/>
  <c r="P298" i="4"/>
  <c r="O298" i="4"/>
  <c r="M298" i="4"/>
  <c r="K298" i="4"/>
  <c r="I298" i="4"/>
  <c r="F486" i="4"/>
  <c r="I516" i="4"/>
  <c r="O516" i="4"/>
  <c r="O523" i="4"/>
  <c r="P523" i="4"/>
  <c r="K523" i="4"/>
  <c r="P1114" i="4"/>
  <c r="O1114" i="4"/>
  <c r="K1114" i="4"/>
  <c r="I1114" i="4"/>
  <c r="I17" i="4"/>
  <c r="I25" i="4"/>
  <c r="I48" i="4"/>
  <c r="O12" i="4"/>
  <c r="P13" i="4"/>
  <c r="I16" i="4"/>
  <c r="K17" i="4"/>
  <c r="O20" i="4"/>
  <c r="P21" i="4"/>
  <c r="I24" i="4"/>
  <c r="K25" i="4"/>
  <c r="K34" i="4"/>
  <c r="F37" i="4"/>
  <c r="P37" i="4" s="1"/>
  <c r="M38" i="4"/>
  <c r="K48" i="4"/>
  <c r="O51" i="4"/>
  <c r="P52" i="4"/>
  <c r="P66" i="4"/>
  <c r="I68" i="4"/>
  <c r="M69" i="4"/>
  <c r="P70" i="4"/>
  <c r="P72" i="4"/>
  <c r="I75" i="4"/>
  <c r="O85" i="4"/>
  <c r="K88" i="4"/>
  <c r="O89" i="4"/>
  <c r="I92" i="4"/>
  <c r="K93" i="4"/>
  <c r="L102" i="4"/>
  <c r="M102" i="4" s="1"/>
  <c r="K106" i="4"/>
  <c r="O107" i="4"/>
  <c r="M133" i="4"/>
  <c r="I148" i="4"/>
  <c r="I150" i="4"/>
  <c r="M153" i="4"/>
  <c r="P157" i="4"/>
  <c r="O157" i="4"/>
  <c r="I157" i="4"/>
  <c r="P158" i="4"/>
  <c r="I168" i="4"/>
  <c r="I170" i="4"/>
  <c r="P290" i="4"/>
  <c r="O290" i="4"/>
  <c r="M290" i="4"/>
  <c r="K290" i="4"/>
  <c r="I290" i="4"/>
  <c r="K1219" i="4"/>
  <c r="P1219" i="4"/>
  <c r="O1219" i="4"/>
  <c r="I1219" i="4"/>
  <c r="I54" i="4"/>
  <c r="P12" i="4"/>
  <c r="K16" i="4"/>
  <c r="P20" i="4"/>
  <c r="K24" i="4"/>
  <c r="P51" i="4"/>
  <c r="K68" i="4"/>
  <c r="I74" i="4"/>
  <c r="K75" i="4"/>
  <c r="F79" i="4"/>
  <c r="P79" i="4" s="1"/>
  <c r="I87" i="4"/>
  <c r="M88" i="4"/>
  <c r="P89" i="4"/>
  <c r="I91" i="4"/>
  <c r="K92" i="4"/>
  <c r="O95" i="4"/>
  <c r="M100" i="4"/>
  <c r="I105" i="4"/>
  <c r="M106" i="4"/>
  <c r="P107" i="4"/>
  <c r="M113" i="4"/>
  <c r="K150" i="4"/>
  <c r="K157" i="4"/>
  <c r="O164" i="4"/>
  <c r="O166" i="4"/>
  <c r="O178" i="4"/>
  <c r="K178" i="4"/>
  <c r="O182" i="4"/>
  <c r="K182" i="4"/>
  <c r="F186" i="4"/>
  <c r="I186" i="4" s="1"/>
  <c r="P226" i="4"/>
  <c r="O226" i="4"/>
  <c r="M226" i="4"/>
  <c r="K226" i="4"/>
  <c r="I226" i="4"/>
  <c r="P282" i="4"/>
  <c r="O282" i="4"/>
  <c r="M282" i="4"/>
  <c r="K282" i="4"/>
  <c r="I282" i="4"/>
  <c r="K381" i="4"/>
  <c r="L381" i="4"/>
  <c r="M381" i="4" s="1"/>
  <c r="P153" i="4"/>
  <c r="O153" i="4"/>
  <c r="I153" i="4"/>
  <c r="P242" i="4"/>
  <c r="O242" i="4"/>
  <c r="M242" i="4"/>
  <c r="K242" i="4"/>
  <c r="I242" i="4"/>
  <c r="M34" i="4"/>
  <c r="M48" i="4"/>
  <c r="M68" i="4"/>
  <c r="H71" i="4"/>
  <c r="H64" i="4" s="1"/>
  <c r="O88" i="4"/>
  <c r="M93" i="4"/>
  <c r="O106" i="4"/>
  <c r="M114" i="4"/>
  <c r="O148" i="4"/>
  <c r="P161" i="4"/>
  <c r="O161" i="4"/>
  <c r="I161" i="4"/>
  <c r="P164" i="4"/>
  <c r="P166" i="4"/>
  <c r="O168" i="4"/>
  <c r="O170" i="4"/>
  <c r="P193" i="4"/>
  <c r="O193" i="4"/>
  <c r="M193" i="4"/>
  <c r="K193" i="4"/>
  <c r="I193" i="4"/>
  <c r="P274" i="4"/>
  <c r="O274" i="4"/>
  <c r="M274" i="4"/>
  <c r="K274" i="4"/>
  <c r="I274" i="4"/>
  <c r="K90" i="4"/>
  <c r="M25" i="4"/>
  <c r="O48" i="4"/>
  <c r="I52" i="4"/>
  <c r="I58" i="4"/>
  <c r="O68" i="4"/>
  <c r="I72" i="4"/>
  <c r="I86" i="4"/>
  <c r="O93" i="4"/>
  <c r="M97" i="4"/>
  <c r="M101" i="4"/>
  <c r="I104" i="4"/>
  <c r="I108" i="4"/>
  <c r="P148" i="4"/>
  <c r="O150" i="4"/>
  <c r="P168" i="4"/>
  <c r="P170" i="4"/>
  <c r="P218" i="4"/>
  <c r="O218" i="4"/>
  <c r="M218" i="4"/>
  <c r="K218" i="4"/>
  <c r="I218" i="4"/>
  <c r="P266" i="4"/>
  <c r="O266" i="4"/>
  <c r="M266" i="4"/>
  <c r="K266" i="4"/>
  <c r="I266" i="4"/>
  <c r="O17" i="4"/>
  <c r="I28" i="4"/>
  <c r="I12" i="4"/>
  <c r="K13" i="4"/>
  <c r="O16" i="4"/>
  <c r="P17" i="4"/>
  <c r="I20" i="4"/>
  <c r="K21" i="4"/>
  <c r="O24" i="4"/>
  <c r="P25" i="4"/>
  <c r="I39" i="4"/>
  <c r="I51" i="4"/>
  <c r="I65" i="4"/>
  <c r="I66" i="4"/>
  <c r="M67" i="4"/>
  <c r="I70" i="4"/>
  <c r="O75" i="4"/>
  <c r="F84" i="4"/>
  <c r="P84" i="4" s="1"/>
  <c r="O87" i="4"/>
  <c r="O92" i="4"/>
  <c r="O105" i="4"/>
  <c r="M111" i="4"/>
  <c r="M128" i="4"/>
  <c r="P149" i="4"/>
  <c r="O149" i="4"/>
  <c r="I149" i="4"/>
  <c r="O152" i="4"/>
  <c r="I156" i="4"/>
  <c r="I158" i="4"/>
  <c r="M161" i="4"/>
  <c r="P172" i="4"/>
  <c r="P174" i="4"/>
  <c r="P178" i="4"/>
  <c r="P182" i="4"/>
  <c r="P194" i="4"/>
  <c r="O194" i="4"/>
  <c r="M194" i="4"/>
  <c r="K194" i="4"/>
  <c r="P210" i="4"/>
  <c r="O210" i="4"/>
  <c r="M210" i="4"/>
  <c r="K210" i="4"/>
  <c r="I210" i="4"/>
  <c r="P258" i="4"/>
  <c r="O258" i="4"/>
  <c r="M258" i="4"/>
  <c r="K258" i="4"/>
  <c r="I258" i="4"/>
  <c r="K347" i="4"/>
  <c r="I347" i="4"/>
  <c r="P347" i="4"/>
  <c r="O347" i="4"/>
  <c r="P352" i="4"/>
  <c r="K352" i="4"/>
  <c r="M28" i="4"/>
  <c r="M39" i="4"/>
  <c r="M86" i="4"/>
  <c r="M98" i="4"/>
  <c r="M104" i="4"/>
  <c r="M108" i="4"/>
  <c r="M115" i="4"/>
  <c r="F129" i="4"/>
  <c r="M145" i="4"/>
  <c r="K149" i="4"/>
  <c r="P152" i="4"/>
  <c r="O186" i="4"/>
  <c r="I194" i="4"/>
  <c r="P202" i="4"/>
  <c r="O202" i="4"/>
  <c r="M202" i="4"/>
  <c r="K202" i="4"/>
  <c r="I202" i="4"/>
  <c r="P250" i="4"/>
  <c r="O250" i="4"/>
  <c r="M250" i="4"/>
  <c r="K250" i="4"/>
  <c r="I250" i="4"/>
  <c r="K339" i="4"/>
  <c r="M347" i="4"/>
  <c r="M372" i="4"/>
  <c r="I508" i="4"/>
  <c r="K508" i="4"/>
  <c r="I545" i="4"/>
  <c r="K545" i="4"/>
  <c r="O590" i="4"/>
  <c r="P590" i="4"/>
  <c r="K590" i="4"/>
  <c r="I590" i="4"/>
  <c r="O197" i="4"/>
  <c r="P198" i="4"/>
  <c r="I201" i="4"/>
  <c r="O205" i="4"/>
  <c r="P206" i="4"/>
  <c r="I209" i="4"/>
  <c r="O213" i="4"/>
  <c r="P214" i="4"/>
  <c r="I217" i="4"/>
  <c r="O221" i="4"/>
  <c r="P222" i="4"/>
  <c r="I225" i="4"/>
  <c r="O229" i="4"/>
  <c r="P230" i="4"/>
  <c r="I233" i="4"/>
  <c r="O237" i="4"/>
  <c r="I241" i="4"/>
  <c r="O245" i="4"/>
  <c r="I249" i="4"/>
  <c r="O253" i="4"/>
  <c r="I257" i="4"/>
  <c r="O261" i="4"/>
  <c r="I265" i="4"/>
  <c r="O269" i="4"/>
  <c r="I273" i="4"/>
  <c r="O277" i="4"/>
  <c r="I281" i="4"/>
  <c r="O285" i="4"/>
  <c r="I289" i="4"/>
  <c r="O293" i="4"/>
  <c r="I297" i="4"/>
  <c r="O301" i="4"/>
  <c r="I305" i="4"/>
  <c r="I313" i="4"/>
  <c r="P320" i="4"/>
  <c r="I322" i="4"/>
  <c r="M332" i="4"/>
  <c r="M334" i="4"/>
  <c r="I337" i="4"/>
  <c r="L358" i="4"/>
  <c r="M358" i="4" s="1"/>
  <c r="I394" i="4"/>
  <c r="O394" i="4"/>
  <c r="M150" i="4"/>
  <c r="P151" i="4"/>
  <c r="M154" i="4"/>
  <c r="P155" i="4"/>
  <c r="M158" i="4"/>
  <c r="P159" i="4"/>
  <c r="M162" i="4"/>
  <c r="P163" i="4"/>
  <c r="I165" i="4"/>
  <c r="M166" i="4"/>
  <c r="P167" i="4"/>
  <c r="I169" i="4"/>
  <c r="M170" i="4"/>
  <c r="P171" i="4"/>
  <c r="I173" i="4"/>
  <c r="M174" i="4"/>
  <c r="P175" i="4"/>
  <c r="I177" i="4"/>
  <c r="M178" i="4"/>
  <c r="P179" i="4"/>
  <c r="I181" i="4"/>
  <c r="M182" i="4"/>
  <c r="P183" i="4"/>
  <c r="I185" i="4"/>
  <c r="I192" i="4"/>
  <c r="O196" i="4"/>
  <c r="P197" i="4"/>
  <c r="I200" i="4"/>
  <c r="K201" i="4"/>
  <c r="O204" i="4"/>
  <c r="P205" i="4"/>
  <c r="I208" i="4"/>
  <c r="K209" i="4"/>
  <c r="O212" i="4"/>
  <c r="P213" i="4"/>
  <c r="I216" i="4"/>
  <c r="K217" i="4"/>
  <c r="O220" i="4"/>
  <c r="P221" i="4"/>
  <c r="I224" i="4"/>
  <c r="K225" i="4"/>
  <c r="O228" i="4"/>
  <c r="P229" i="4"/>
  <c r="I232" i="4"/>
  <c r="K233" i="4"/>
  <c r="O236" i="4"/>
  <c r="P237" i="4"/>
  <c r="I240" i="4"/>
  <c r="K241" i="4"/>
  <c r="O244" i="4"/>
  <c r="P245" i="4"/>
  <c r="I248" i="4"/>
  <c r="K249" i="4"/>
  <c r="O252" i="4"/>
  <c r="P253" i="4"/>
  <c r="I256" i="4"/>
  <c r="K257" i="4"/>
  <c r="O260" i="4"/>
  <c r="P261" i="4"/>
  <c r="I264" i="4"/>
  <c r="K265" i="4"/>
  <c r="O268" i="4"/>
  <c r="P269" i="4"/>
  <c r="I272" i="4"/>
  <c r="K273" i="4"/>
  <c r="O276" i="4"/>
  <c r="P277" i="4"/>
  <c r="I280" i="4"/>
  <c r="K281" i="4"/>
  <c r="O284" i="4"/>
  <c r="P285" i="4"/>
  <c r="I288" i="4"/>
  <c r="K289" i="4"/>
  <c r="O292" i="4"/>
  <c r="P293" i="4"/>
  <c r="I296" i="4"/>
  <c r="K297" i="4"/>
  <c r="O300" i="4"/>
  <c r="P301" i="4"/>
  <c r="I304" i="4"/>
  <c r="K305" i="4"/>
  <c r="K313" i="4"/>
  <c r="L317" i="4"/>
  <c r="K322" i="4"/>
  <c r="P334" i="4"/>
  <c r="K337" i="4"/>
  <c r="O362" i="4"/>
  <c r="M392" i="4"/>
  <c r="K505" i="4"/>
  <c r="O521" i="4"/>
  <c r="P521" i="4"/>
  <c r="K521" i="4"/>
  <c r="I629" i="4"/>
  <c r="P629" i="4"/>
  <c r="O629" i="4"/>
  <c r="K186" i="4"/>
  <c r="K224" i="4"/>
  <c r="K232" i="4"/>
  <c r="K240" i="4"/>
  <c r="K248" i="4"/>
  <c r="K256" i="4"/>
  <c r="K264" i="4"/>
  <c r="K272" i="4"/>
  <c r="K280" i="4"/>
  <c r="K288" i="4"/>
  <c r="K296" i="4"/>
  <c r="K304" i="4"/>
  <c r="M313" i="4"/>
  <c r="M322" i="4"/>
  <c r="F335" i="4"/>
  <c r="P335" i="4" s="1"/>
  <c r="M337" i="4"/>
  <c r="M368" i="4"/>
  <c r="H370" i="4"/>
  <c r="K390" i="4"/>
  <c r="L390" i="4"/>
  <c r="M390" i="4" s="1"/>
  <c r="K402" i="4"/>
  <c r="M420" i="4"/>
  <c r="K440" i="4"/>
  <c r="L454" i="4"/>
  <c r="K456" i="4"/>
  <c r="K474" i="4"/>
  <c r="O474" i="4"/>
  <c r="I474" i="4"/>
  <c r="I497" i="4"/>
  <c r="O497" i="4"/>
  <c r="M505" i="4"/>
  <c r="K587" i="4"/>
  <c r="P587" i="4"/>
  <c r="L615" i="4"/>
  <c r="M201" i="4"/>
  <c r="M209" i="4"/>
  <c r="M217" i="4"/>
  <c r="M225" i="4"/>
  <c r="M233" i="4"/>
  <c r="M241" i="4"/>
  <c r="M249" i="4"/>
  <c r="M257" i="4"/>
  <c r="M265" i="4"/>
  <c r="M273" i="4"/>
  <c r="M281" i="4"/>
  <c r="M289" i="4"/>
  <c r="M297" i="4"/>
  <c r="M305" i="4"/>
  <c r="O313" i="4"/>
  <c r="O322" i="4"/>
  <c r="H328" i="4"/>
  <c r="O337" i="4"/>
  <c r="K345" i="4"/>
  <c r="I345" i="4"/>
  <c r="K401" i="4"/>
  <c r="I401" i="4"/>
  <c r="P401" i="4"/>
  <c r="O401" i="4"/>
  <c r="P447" i="4"/>
  <c r="O447" i="4"/>
  <c r="M447" i="4"/>
  <c r="K447" i="4"/>
  <c r="I447" i="4"/>
  <c r="L481" i="4"/>
  <c r="M481" i="4" s="1"/>
  <c r="O481" i="4"/>
  <c r="P515" i="4"/>
  <c r="O515" i="4"/>
  <c r="M515" i="4"/>
  <c r="K515" i="4"/>
  <c r="I515" i="4"/>
  <c r="I537" i="4"/>
  <c r="O537" i="4"/>
  <c r="O165" i="4"/>
  <c r="O169" i="4"/>
  <c r="O173" i="4"/>
  <c r="O177" i="4"/>
  <c r="O181" i="4"/>
  <c r="O185" i="4"/>
  <c r="I197" i="4"/>
  <c r="O201" i="4"/>
  <c r="I205" i="4"/>
  <c r="O209" i="4"/>
  <c r="I213" i="4"/>
  <c r="O217" i="4"/>
  <c r="I221" i="4"/>
  <c r="O225" i="4"/>
  <c r="I229" i="4"/>
  <c r="O233" i="4"/>
  <c r="I237" i="4"/>
  <c r="O241" i="4"/>
  <c r="I245" i="4"/>
  <c r="O249" i="4"/>
  <c r="I253" i="4"/>
  <c r="O257" i="4"/>
  <c r="I261" i="4"/>
  <c r="O265" i="4"/>
  <c r="I269" i="4"/>
  <c r="O273" i="4"/>
  <c r="I277" i="4"/>
  <c r="O281" i="4"/>
  <c r="I285" i="4"/>
  <c r="O289" i="4"/>
  <c r="I293" i="4"/>
  <c r="O297" i="4"/>
  <c r="I301" i="4"/>
  <c r="O305" i="4"/>
  <c r="I320" i="4"/>
  <c r="K369" i="4"/>
  <c r="P369" i="4"/>
  <c r="O385" i="4"/>
  <c r="K385" i="4"/>
  <c r="I385" i="4"/>
  <c r="M401" i="4"/>
  <c r="O410" i="4"/>
  <c r="P419" i="4"/>
  <c r="K419" i="4"/>
  <c r="P423" i="4"/>
  <c r="O423" i="4"/>
  <c r="M423" i="4"/>
  <c r="K423" i="4"/>
  <c r="I423" i="4"/>
  <c r="P431" i="4"/>
  <c r="O431" i="4"/>
  <c r="M431" i="4"/>
  <c r="K431" i="4"/>
  <c r="I431" i="4"/>
  <c r="K457" i="4"/>
  <c r="O457" i="4"/>
  <c r="I457" i="4"/>
  <c r="M148" i="4"/>
  <c r="M152" i="4"/>
  <c r="M156" i="4"/>
  <c r="M160" i="4"/>
  <c r="M164" i="4"/>
  <c r="M168" i="4"/>
  <c r="M172" i="4"/>
  <c r="M176" i="4"/>
  <c r="M180" i="4"/>
  <c r="M184" i="4"/>
  <c r="F319" i="4"/>
  <c r="P319" i="4" s="1"/>
  <c r="O345" i="4"/>
  <c r="O346" i="4"/>
  <c r="K353" i="4"/>
  <c r="P353" i="4"/>
  <c r="K354" i="4"/>
  <c r="I369" i="4"/>
  <c r="L377" i="4"/>
  <c r="M377" i="4" s="1"/>
  <c r="O377" i="4"/>
  <c r="K387" i="4"/>
  <c r="I387" i="4"/>
  <c r="P387" i="4"/>
  <c r="O387" i="4"/>
  <c r="P395" i="4"/>
  <c r="M395" i="4"/>
  <c r="K395" i="4"/>
  <c r="I395" i="4"/>
  <c r="O417" i="4"/>
  <c r="I417" i="4"/>
  <c r="M457" i="4"/>
  <c r="K497" i="4"/>
  <c r="O402" i="4"/>
  <c r="F416" i="4"/>
  <c r="O416" i="4" s="1"/>
  <c r="O433" i="4"/>
  <c r="O449" i="4"/>
  <c r="M452" i="4"/>
  <c r="O466" i="4"/>
  <c r="K475" i="4"/>
  <c r="O480" i="4"/>
  <c r="L497" i="4"/>
  <c r="M497" i="4" s="1"/>
  <c r="F499" i="4"/>
  <c r="K499" i="4" s="1"/>
  <c r="F503" i="4"/>
  <c r="M506" i="4"/>
  <c r="M513" i="4"/>
  <c r="M519" i="4"/>
  <c r="O528" i="4"/>
  <c r="M529" i="4"/>
  <c r="L537" i="4"/>
  <c r="M537" i="4" s="1"/>
  <c r="F543" i="4"/>
  <c r="M553" i="4"/>
  <c r="L562" i="4"/>
  <c r="L564" i="4"/>
  <c r="M564" i="4" s="1"/>
  <c r="O568" i="4"/>
  <c r="F575" i="4"/>
  <c r="F578" i="4"/>
  <c r="P579" i="4"/>
  <c r="L594" i="4"/>
  <c r="F602" i="4"/>
  <c r="P602" i="4" s="1"/>
  <c r="K708" i="4"/>
  <c r="L734" i="4"/>
  <c r="M734" i="4" s="1"/>
  <c r="O734" i="4"/>
  <c r="M349" i="4"/>
  <c r="M351" i="4"/>
  <c r="I355" i="4"/>
  <c r="M359" i="4"/>
  <c r="I361" i="4"/>
  <c r="O381" i="4"/>
  <c r="I409" i="4"/>
  <c r="I415" i="4"/>
  <c r="K430" i="4"/>
  <c r="O439" i="4"/>
  <c r="P480" i="4"/>
  <c r="O488" i="4"/>
  <c r="O496" i="4"/>
  <c r="M521" i="4"/>
  <c r="M523" i="4"/>
  <c r="O527" i="4"/>
  <c r="P528" i="4"/>
  <c r="K531" i="4"/>
  <c r="O536" i="4"/>
  <c r="P568" i="4"/>
  <c r="K595" i="4"/>
  <c r="I595" i="4"/>
  <c r="P612" i="4"/>
  <c r="O612" i="4"/>
  <c r="K612" i="4"/>
  <c r="I612" i="4"/>
  <c r="K614" i="4"/>
  <c r="I614" i="4"/>
  <c r="P739" i="4"/>
  <c r="K739" i="4"/>
  <c r="I739" i="4"/>
  <c r="I776" i="4"/>
  <c r="P776" i="4"/>
  <c r="O776" i="4"/>
  <c r="K340" i="4"/>
  <c r="M345" i="4"/>
  <c r="L346" i="4"/>
  <c r="M346" i="4" s="1"/>
  <c r="P351" i="4"/>
  <c r="F360" i="4"/>
  <c r="K362" i="4"/>
  <c r="F373" i="4"/>
  <c r="I373" i="4" s="1"/>
  <c r="I376" i="4"/>
  <c r="M385" i="4"/>
  <c r="I403" i="4"/>
  <c r="F408" i="4"/>
  <c r="M408" i="4" s="1"/>
  <c r="K409" i="4"/>
  <c r="K410" i="4"/>
  <c r="O411" i="4"/>
  <c r="M413" i="4"/>
  <c r="K415" i="4"/>
  <c r="K418" i="4"/>
  <c r="I434" i="4"/>
  <c r="P439" i="4"/>
  <c r="I441" i="4"/>
  <c r="F450" i="4"/>
  <c r="F454" i="4"/>
  <c r="O454" i="4" s="1"/>
  <c r="I455" i="4"/>
  <c r="M459" i="4"/>
  <c r="L465" i="4"/>
  <c r="F467" i="4"/>
  <c r="O467" i="4" s="1"/>
  <c r="F471" i="4"/>
  <c r="P471" i="4" s="1"/>
  <c r="I472" i="4"/>
  <c r="I482" i="4"/>
  <c r="L483" i="4"/>
  <c r="O487" i="4"/>
  <c r="P488" i="4"/>
  <c r="P496" i="4"/>
  <c r="P506" i="4"/>
  <c r="L508" i="4"/>
  <c r="M508" i="4" s="1"/>
  <c r="K516" i="4"/>
  <c r="O526" i="4"/>
  <c r="P527" i="4"/>
  <c r="I530" i="4"/>
  <c r="O531" i="4"/>
  <c r="P536" i="4"/>
  <c r="O544" i="4"/>
  <c r="L545" i="4"/>
  <c r="M545" i="4" s="1"/>
  <c r="F556" i="4"/>
  <c r="M556" i="4" s="1"/>
  <c r="I559" i="4"/>
  <c r="O561" i="4"/>
  <c r="L566" i="4"/>
  <c r="O585" i="4"/>
  <c r="F589" i="4"/>
  <c r="M589" i="4" s="1"/>
  <c r="M590" i="4"/>
  <c r="M595" i="4"/>
  <c r="P624" i="4"/>
  <c r="M624" i="4"/>
  <c r="M629" i="4"/>
  <c r="M739" i="4"/>
  <c r="P746" i="4"/>
  <c r="O746" i="4"/>
  <c r="K746" i="4"/>
  <c r="I746" i="4"/>
  <c r="K915" i="4"/>
  <c r="P915" i="4"/>
  <c r="O915" i="4"/>
  <c r="I915" i="4"/>
  <c r="O386" i="4"/>
  <c r="M410" i="4"/>
  <c r="F414" i="4"/>
  <c r="M414" i="4" s="1"/>
  <c r="M418" i="4"/>
  <c r="M448" i="4"/>
  <c r="F460" i="4"/>
  <c r="O460" i="4" s="1"/>
  <c r="L486" i="4"/>
  <c r="M486" i="4" s="1"/>
  <c r="M516" i="4"/>
  <c r="K547" i="4"/>
  <c r="M604" i="4"/>
  <c r="F615" i="4"/>
  <c r="K615" i="4" s="1"/>
  <c r="I644" i="4"/>
  <c r="P644" i="4"/>
  <c r="O644" i="4"/>
  <c r="P707" i="4"/>
  <c r="O707" i="4"/>
  <c r="I707" i="4"/>
  <c r="K867" i="4"/>
  <c r="L867" i="4"/>
  <c r="M867" i="4" s="1"/>
  <c r="H437" i="4"/>
  <c r="K510" i="4"/>
  <c r="O547" i="4"/>
  <c r="O560" i="4"/>
  <c r="P569" i="4"/>
  <c r="P571" i="4"/>
  <c r="O340" i="4"/>
  <c r="O355" i="4"/>
  <c r="F364" i="4"/>
  <c r="K364" i="4" s="1"/>
  <c r="O376" i="4"/>
  <c r="L394" i="4"/>
  <c r="M394" i="4" s="1"/>
  <c r="P399" i="4"/>
  <c r="F412" i="4"/>
  <c r="O412" i="4" s="1"/>
  <c r="O415" i="4"/>
  <c r="I433" i="4"/>
  <c r="O434" i="4"/>
  <c r="I438" i="4"/>
  <c r="I439" i="4"/>
  <c r="O441" i="4"/>
  <c r="I449" i="4"/>
  <c r="L450" i="4"/>
  <c r="F458" i="4"/>
  <c r="I466" i="4"/>
  <c r="O482" i="4"/>
  <c r="I488" i="4"/>
  <c r="F490" i="4"/>
  <c r="P490" i="4" s="1"/>
  <c r="M494" i="4"/>
  <c r="I496" i="4"/>
  <c r="M500" i="4"/>
  <c r="K502" i="4"/>
  <c r="O510" i="4"/>
  <c r="K518" i="4"/>
  <c r="M522" i="4"/>
  <c r="M524" i="4"/>
  <c r="I527" i="4"/>
  <c r="M534" i="4"/>
  <c r="I536" i="4"/>
  <c r="M542" i="4"/>
  <c r="O559" i="4"/>
  <c r="F562" i="4"/>
  <c r="M586" i="4"/>
  <c r="H606" i="4"/>
  <c r="F613" i="4"/>
  <c r="K613" i="4" s="1"/>
  <c r="P640" i="4"/>
  <c r="O640" i="4"/>
  <c r="O696" i="4"/>
  <c r="I708" i="4"/>
  <c r="P850" i="4"/>
  <c r="M850" i="4"/>
  <c r="K850" i="4"/>
  <c r="I850" i="4"/>
  <c r="O850" i="4"/>
  <c r="M353" i="4"/>
  <c r="O358" i="4"/>
  <c r="K366" i="4"/>
  <c r="M369" i="4"/>
  <c r="K373" i="4"/>
  <c r="F379" i="4"/>
  <c r="K379" i="4" s="1"/>
  <c r="M383" i="4"/>
  <c r="F400" i="4"/>
  <c r="M400" i="4" s="1"/>
  <c r="M417" i="4"/>
  <c r="M419" i="4"/>
  <c r="L456" i="4"/>
  <c r="M456" i="4" s="1"/>
  <c r="L473" i="4"/>
  <c r="M473" i="4" s="1"/>
  <c r="K481" i="4"/>
  <c r="H489" i="4"/>
  <c r="F495" i="4"/>
  <c r="O498" i="4"/>
  <c r="F501" i="4"/>
  <c r="O501" i="4" s="1"/>
  <c r="M502" i="4"/>
  <c r="I517" i="4"/>
  <c r="L518" i="4"/>
  <c r="M518" i="4" s="1"/>
  <c r="P522" i="4"/>
  <c r="P524" i="4"/>
  <c r="F533" i="4"/>
  <c r="F535" i="4"/>
  <c r="M535" i="4" s="1"/>
  <c r="F539" i="4"/>
  <c r="M539" i="4" s="1"/>
  <c r="O542" i="4"/>
  <c r="F567" i="4"/>
  <c r="K569" i="4"/>
  <c r="M577" i="4"/>
  <c r="P586" i="4"/>
  <c r="O589" i="4"/>
  <c r="K611" i="4"/>
  <c r="M640" i="4"/>
  <c r="L783" i="4"/>
  <c r="M783" i="4" s="1"/>
  <c r="P793" i="4"/>
  <c r="O793" i="4"/>
  <c r="K793" i="4"/>
  <c r="I793" i="4"/>
  <c r="K654" i="4"/>
  <c r="F662" i="4"/>
  <c r="I662" i="4" s="1"/>
  <c r="F664" i="4"/>
  <c r="O709" i="4"/>
  <c r="P733" i="4"/>
  <c r="O748" i="4"/>
  <c r="M754" i="4"/>
  <c r="O764" i="4"/>
  <c r="O768" i="4"/>
  <c r="K772" i="4"/>
  <c r="F779" i="4"/>
  <c r="K779" i="4" s="1"/>
  <c r="O780" i="4"/>
  <c r="K787" i="4"/>
  <c r="H789" i="4"/>
  <c r="P791" i="4"/>
  <c r="O811" i="4"/>
  <c r="K862" i="4"/>
  <c r="I862" i="4"/>
  <c r="P862" i="4"/>
  <c r="O862" i="4"/>
  <c r="I940" i="4"/>
  <c r="O940" i="4"/>
  <c r="L960" i="4"/>
  <c r="M960" i="4" s="1"/>
  <c r="O960" i="4"/>
  <c r="P991" i="4"/>
  <c r="O991" i="4"/>
  <c r="K991" i="4"/>
  <c r="I991" i="4"/>
  <c r="O1033" i="4"/>
  <c r="P1033" i="4"/>
  <c r="K1033" i="4"/>
  <c r="I1033" i="4"/>
  <c r="K596" i="4"/>
  <c r="P616" i="4"/>
  <c r="P634" i="4"/>
  <c r="H641" i="4"/>
  <c r="L646" i="4"/>
  <c r="O654" i="4"/>
  <c r="I661" i="4"/>
  <c r="K666" i="4"/>
  <c r="I673" i="4"/>
  <c r="O681" i="4"/>
  <c r="I683" i="4"/>
  <c r="I689" i="4"/>
  <c r="F699" i="4"/>
  <c r="I699" i="4" s="1"/>
  <c r="M701" i="4"/>
  <c r="L717" i="4"/>
  <c r="M717" i="4" s="1"/>
  <c r="F750" i="4"/>
  <c r="K750" i="4" s="1"/>
  <c r="O754" i="4"/>
  <c r="P764" i="4"/>
  <c r="P768" i="4"/>
  <c r="O772" i="4"/>
  <c r="P780" i="4"/>
  <c r="O783" i="4"/>
  <c r="O786" i="4"/>
  <c r="M787" i="4"/>
  <c r="O795" i="4"/>
  <c r="P811" i="4"/>
  <c r="I813" i="4"/>
  <c r="K866" i="4"/>
  <c r="I866" i="4"/>
  <c r="P866" i="4"/>
  <c r="P985" i="4"/>
  <c r="O985" i="4"/>
  <c r="I985" i="4"/>
  <c r="I1029" i="4"/>
  <c r="K1029" i="4"/>
  <c r="O1029" i="4"/>
  <c r="M596" i="4"/>
  <c r="O597" i="4"/>
  <c r="F635" i="4"/>
  <c r="P635" i="4" s="1"/>
  <c r="K644" i="4"/>
  <c r="O653" i="4"/>
  <c r="K661" i="4"/>
  <c r="M666" i="4"/>
  <c r="O669" i="4"/>
  <c r="F672" i="4"/>
  <c r="K672" i="4" s="1"/>
  <c r="K673" i="4"/>
  <c r="K675" i="4"/>
  <c r="P681" i="4"/>
  <c r="K683" i="4"/>
  <c r="I686" i="4"/>
  <c r="K689" i="4"/>
  <c r="L690" i="4"/>
  <c r="P695" i="4"/>
  <c r="I698" i="4"/>
  <c r="L708" i="4"/>
  <c r="M708" i="4" s="1"/>
  <c r="I714" i="4"/>
  <c r="F741" i="4"/>
  <c r="O741" i="4" s="1"/>
  <c r="M746" i="4"/>
  <c r="P747" i="4"/>
  <c r="I749" i="4"/>
  <c r="P761" i="4"/>
  <c r="K766" i="4"/>
  <c r="O767" i="4"/>
  <c r="K770" i="4"/>
  <c r="O771" i="4"/>
  <c r="I778" i="4"/>
  <c r="P786" i="4"/>
  <c r="L790" i="4"/>
  <c r="M793" i="4"/>
  <c r="P795" i="4"/>
  <c r="I802" i="4"/>
  <c r="K813" i="4"/>
  <c r="F827" i="4"/>
  <c r="I827" i="4" s="1"/>
  <c r="F826" i="4"/>
  <c r="M848" i="4"/>
  <c r="F852" i="4"/>
  <c r="K852" i="4" s="1"/>
  <c r="P874" i="4"/>
  <c r="K874" i="4"/>
  <c r="I874" i="4"/>
  <c r="O874" i="4"/>
  <c r="P893" i="4"/>
  <c r="O893" i="4"/>
  <c r="M893" i="4"/>
  <c r="K893" i="4"/>
  <c r="I893" i="4"/>
  <c r="L957" i="4"/>
  <c r="M957" i="4" s="1"/>
  <c r="H974" i="4"/>
  <c r="P1027" i="4"/>
  <c r="O1027" i="4"/>
  <c r="F642" i="4"/>
  <c r="M644" i="4"/>
  <c r="P666" i="4"/>
  <c r="M673" i="4"/>
  <c r="F710" i="4"/>
  <c r="F713" i="4"/>
  <c r="K713" i="4" s="1"/>
  <c r="K714" i="4"/>
  <c r="K715" i="4"/>
  <c r="K736" i="4"/>
  <c r="I738" i="4"/>
  <c r="K743" i="4"/>
  <c r="K749" i="4"/>
  <c r="I765" i="4"/>
  <c r="M766" i="4"/>
  <c r="I769" i="4"/>
  <c r="M770" i="4"/>
  <c r="F777" i="4"/>
  <c r="I777" i="4" s="1"/>
  <c r="K778" i="4"/>
  <c r="I784" i="4"/>
  <c r="K802" i="4"/>
  <c r="M807" i="4"/>
  <c r="K809" i="4"/>
  <c r="L818" i="4"/>
  <c r="F855" i="4"/>
  <c r="P855" i="4" s="1"/>
  <c r="M866" i="4"/>
  <c r="M874" i="4"/>
  <c r="K900" i="4"/>
  <c r="I970" i="4"/>
  <c r="O1017" i="4"/>
  <c r="M1017" i="4"/>
  <c r="K660" i="4"/>
  <c r="M661" i="4"/>
  <c r="P673" i="4"/>
  <c r="I734" i="4"/>
  <c r="M736" i="4"/>
  <c r="K756" i="4"/>
  <c r="P781" i="4"/>
  <c r="K783" i="4"/>
  <c r="K819" i="4"/>
  <c r="I819" i="4"/>
  <c r="P831" i="4"/>
  <c r="K831" i="4"/>
  <c r="I831" i="4"/>
  <c r="H852" i="4"/>
  <c r="K1015" i="4"/>
  <c r="P1015" i="4"/>
  <c r="I1015" i="4"/>
  <c r="O1015" i="4"/>
  <c r="F598" i="4"/>
  <c r="M598" i="4" s="1"/>
  <c r="L611" i="4"/>
  <c r="M611" i="4" s="1"/>
  <c r="F618" i="4"/>
  <c r="K618" i="4" s="1"/>
  <c r="P619" i="4"/>
  <c r="M621" i="4"/>
  <c r="L631" i="4"/>
  <c r="M631" i="4" s="1"/>
  <c r="M651" i="4"/>
  <c r="L660" i="4"/>
  <c r="M660" i="4" s="1"/>
  <c r="O661" i="4"/>
  <c r="I663" i="4"/>
  <c r="K665" i="4"/>
  <c r="K670" i="4"/>
  <c r="P675" i="4"/>
  <c r="P679" i="4"/>
  <c r="O683" i="4"/>
  <c r="O689" i="4"/>
  <c r="K705" i="4"/>
  <c r="K709" i="4"/>
  <c r="H710" i="4"/>
  <c r="O714" i="4"/>
  <c r="O715" i="4"/>
  <c r="P720" i="4"/>
  <c r="M727" i="4"/>
  <c r="M731" i="4"/>
  <c r="I733" i="4"/>
  <c r="O735" i="4"/>
  <c r="I740" i="4"/>
  <c r="I754" i="4"/>
  <c r="L756" i="4"/>
  <c r="M756" i="4" s="1"/>
  <c r="K760" i="4"/>
  <c r="P762" i="4"/>
  <c r="I764" i="4"/>
  <c r="M765" i="4"/>
  <c r="I768" i="4"/>
  <c r="M769" i="4"/>
  <c r="F774" i="4"/>
  <c r="O774" i="4" s="1"/>
  <c r="O778" i="4"/>
  <c r="I780" i="4"/>
  <c r="I781" i="4"/>
  <c r="M784" i="4"/>
  <c r="I786" i="4"/>
  <c r="K791" i="4"/>
  <c r="K792" i="4"/>
  <c r="I795" i="4"/>
  <c r="F800" i="4"/>
  <c r="K800" i="4" s="1"/>
  <c r="F806" i="4"/>
  <c r="I806" i="4" s="1"/>
  <c r="O809" i="4"/>
  <c r="I811" i="4"/>
  <c r="O813" i="4"/>
  <c r="M815" i="4"/>
  <c r="O820" i="4"/>
  <c r="O908" i="4"/>
  <c r="P923" i="4"/>
  <c r="O923" i="4"/>
  <c r="K923" i="4"/>
  <c r="I923" i="4"/>
  <c r="O929" i="4"/>
  <c r="P929" i="4"/>
  <c r="K929" i="4"/>
  <c r="I929" i="4"/>
  <c r="O970" i="4"/>
  <c r="L1160" i="4"/>
  <c r="M1160" i="4" s="1"/>
  <c r="P601" i="4"/>
  <c r="M610" i="4"/>
  <c r="O611" i="4"/>
  <c r="M614" i="4"/>
  <c r="F620" i="4"/>
  <c r="P620" i="4" s="1"/>
  <c r="K629" i="4"/>
  <c r="F646" i="4"/>
  <c r="M646" i="4" s="1"/>
  <c r="F648" i="4"/>
  <c r="K648" i="4" s="1"/>
  <c r="F650" i="4"/>
  <c r="F656" i="4"/>
  <c r="O656" i="4" s="1"/>
  <c r="M659" i="4"/>
  <c r="O660" i="4"/>
  <c r="M663" i="4"/>
  <c r="M665" i="4"/>
  <c r="F676" i="4"/>
  <c r="M676" i="4" s="1"/>
  <c r="F680" i="4"/>
  <c r="I680" i="4" s="1"/>
  <c r="K682" i="4"/>
  <c r="L688" i="4"/>
  <c r="M688" i="4" s="1"/>
  <c r="F692" i="4"/>
  <c r="M705" i="4"/>
  <c r="K733" i="4"/>
  <c r="K740" i="4"/>
  <c r="F763" i="4"/>
  <c r="M763" i="4" s="1"/>
  <c r="K781" i="4"/>
  <c r="F790" i="4"/>
  <c r="K790" i="4" s="1"/>
  <c r="M791" i="4"/>
  <c r="P809" i="4"/>
  <c r="K812" i="4"/>
  <c r="M819" i="4"/>
  <c r="M831" i="4"/>
  <c r="L853" i="4"/>
  <c r="O949" i="4"/>
  <c r="P949" i="4"/>
  <c r="I949" i="4"/>
  <c r="O1124" i="4"/>
  <c r="I1124" i="4"/>
  <c r="P1144" i="4"/>
  <c r="O1144" i="4"/>
  <c r="I1144" i="4"/>
  <c r="K1144" i="4"/>
  <c r="L838" i="4"/>
  <c r="O855" i="4"/>
  <c r="F865" i="4"/>
  <c r="P865" i="4" s="1"/>
  <c r="L871" i="4"/>
  <c r="M871" i="4" s="1"/>
  <c r="M876" i="4"/>
  <c r="O881" i="4"/>
  <c r="O885" i="4"/>
  <c r="L887" i="4"/>
  <c r="H894" i="4"/>
  <c r="P896" i="4"/>
  <c r="P899" i="4"/>
  <c r="O907" i="4"/>
  <c r="F910" i="4"/>
  <c r="K924" i="4"/>
  <c r="O925" i="4"/>
  <c r="M927" i="4"/>
  <c r="L930" i="4"/>
  <c r="L942" i="4"/>
  <c r="K970" i="4"/>
  <c r="O976" i="4"/>
  <c r="K979" i="4"/>
  <c r="F988" i="4"/>
  <c r="M988" i="4" s="1"/>
  <c r="M1015" i="4"/>
  <c r="M1029" i="4"/>
  <c r="P1051" i="4"/>
  <c r="K1051" i="4"/>
  <c r="L1066" i="4"/>
  <c r="M1066" i="4" s="1"/>
  <c r="O1076" i="4"/>
  <c r="P1078" i="4"/>
  <c r="I1078" i="4"/>
  <c r="P1094" i="4"/>
  <c r="I1094" i="4"/>
  <c r="K1187" i="4"/>
  <c r="P1187" i="4"/>
  <c r="O1187" i="4"/>
  <c r="I1187" i="4"/>
  <c r="F1199" i="4"/>
  <c r="P1199" i="4" s="1"/>
  <c r="M1219" i="4"/>
  <c r="P825" i="4"/>
  <c r="L827" i="4"/>
  <c r="I830" i="4"/>
  <c r="O841" i="4"/>
  <c r="P881" i="4"/>
  <c r="P885" i="4"/>
  <c r="M915" i="4"/>
  <c r="M924" i="4"/>
  <c r="O950" i="4"/>
  <c r="L965" i="4"/>
  <c r="O969" i="4"/>
  <c r="P976" i="4"/>
  <c r="K985" i="4"/>
  <c r="P1037" i="4"/>
  <c r="O1037" i="4"/>
  <c r="I1037" i="4"/>
  <c r="P1045" i="4"/>
  <c r="O1045" i="4"/>
  <c r="I1045" i="4"/>
  <c r="M1051" i="4"/>
  <c r="K1053" i="4"/>
  <c r="I1053" i="4"/>
  <c r="P1053" i="4"/>
  <c r="P1055" i="4"/>
  <c r="I1055" i="4"/>
  <c r="P1069" i="4"/>
  <c r="O1069" i="4"/>
  <c r="I1069" i="4"/>
  <c r="P1115" i="4"/>
  <c r="O1115" i="4"/>
  <c r="I1115" i="4"/>
  <c r="M1144" i="4"/>
  <c r="P1215" i="4"/>
  <c r="O1215" i="4"/>
  <c r="K1215" i="4"/>
  <c r="I1215" i="4"/>
  <c r="L812" i="4"/>
  <c r="M812" i="4" s="1"/>
  <c r="F818" i="4"/>
  <c r="K820" i="4"/>
  <c r="I829" i="4"/>
  <c r="K830" i="4"/>
  <c r="O833" i="4"/>
  <c r="M835" i="4"/>
  <c r="K849" i="4"/>
  <c r="O854" i="4"/>
  <c r="L861" i="4"/>
  <c r="M861" i="4" s="1"/>
  <c r="K864" i="4"/>
  <c r="F869" i="4"/>
  <c r="P869" i="4" s="1"/>
  <c r="K873" i="4"/>
  <c r="O884" i="4"/>
  <c r="I892" i="4"/>
  <c r="F897" i="4"/>
  <c r="K909" i="4"/>
  <c r="K910" i="4"/>
  <c r="O916" i="4"/>
  <c r="M923" i="4"/>
  <c r="O924" i="4"/>
  <c r="M929" i="4"/>
  <c r="I931" i="4"/>
  <c r="I939" i="4"/>
  <c r="K940" i="4"/>
  <c r="O941" i="4"/>
  <c r="M943" i="4"/>
  <c r="I945" i="4"/>
  <c r="L946" i="4"/>
  <c r="M946" i="4" s="1"/>
  <c r="I961" i="4"/>
  <c r="O968" i="4"/>
  <c r="P969" i="4"/>
  <c r="M978" i="4"/>
  <c r="O984" i="4"/>
  <c r="L985" i="4"/>
  <c r="M985" i="4" s="1"/>
  <c r="F990" i="4"/>
  <c r="I990" i="4" s="1"/>
  <c r="M991" i="4"/>
  <c r="P992" i="4"/>
  <c r="F1001" i="4"/>
  <c r="H998" i="4"/>
  <c r="K1037" i="4"/>
  <c r="K1045" i="4"/>
  <c r="O1051" i="4"/>
  <c r="M1053" i="4"/>
  <c r="M1055" i="4"/>
  <c r="K1069" i="4"/>
  <c r="L1112" i="4"/>
  <c r="M1112" i="4" s="1"/>
  <c r="K1115" i="4"/>
  <c r="O873" i="4"/>
  <c r="K892" i="4"/>
  <c r="M931" i="4"/>
  <c r="F936" i="4"/>
  <c r="K936" i="4" s="1"/>
  <c r="F938" i="4"/>
  <c r="K939" i="4"/>
  <c r="M940" i="4"/>
  <c r="F944" i="4"/>
  <c r="I944" i="4" s="1"/>
  <c r="K945" i="4"/>
  <c r="F954" i="4"/>
  <c r="K961" i="4"/>
  <c r="O978" i="4"/>
  <c r="M1037" i="4"/>
  <c r="M1045" i="4"/>
  <c r="F1050" i="4"/>
  <c r="O1050" i="4" s="1"/>
  <c r="O1053" i="4"/>
  <c r="O1055" i="4"/>
  <c r="M1069" i="4"/>
  <c r="M1082" i="4"/>
  <c r="K1141" i="4"/>
  <c r="I1141" i="4"/>
  <c r="K1185" i="4"/>
  <c r="P1185" i="4"/>
  <c r="O1185" i="4"/>
  <c r="I1185" i="4"/>
  <c r="O1213" i="4"/>
  <c r="I1213" i="4"/>
  <c r="O932" i="4"/>
  <c r="O983" i="4"/>
  <c r="P1083" i="4"/>
  <c r="K1083" i="4"/>
  <c r="O1085" i="4"/>
  <c r="M1085" i="4"/>
  <c r="K1085" i="4"/>
  <c r="I1085" i="4"/>
  <c r="O1093" i="4"/>
  <c r="M1093" i="4"/>
  <c r="K1093" i="4"/>
  <c r="I1093" i="4"/>
  <c r="O1097" i="4"/>
  <c r="K1097" i="4"/>
  <c r="O1109" i="4"/>
  <c r="K1109" i="4"/>
  <c r="I1109" i="4"/>
  <c r="O1111" i="4"/>
  <c r="P1111" i="4"/>
  <c r="K1111" i="4"/>
  <c r="K1213" i="4"/>
  <c r="O830" i="4"/>
  <c r="F834" i="4"/>
  <c r="O834" i="4" s="1"/>
  <c r="M846" i="4"/>
  <c r="O849" i="4"/>
  <c r="O860" i="4"/>
  <c r="O864" i="4"/>
  <c r="I871" i="4"/>
  <c r="M872" i="4"/>
  <c r="I881" i="4"/>
  <c r="P883" i="4"/>
  <c r="I885" i="4"/>
  <c r="I896" i="4"/>
  <c r="L897" i="4"/>
  <c r="I899" i="4"/>
  <c r="I907" i="4"/>
  <c r="K908" i="4"/>
  <c r="O909" i="4"/>
  <c r="M911" i="4"/>
  <c r="F930" i="4"/>
  <c r="P931" i="4"/>
  <c r="O939" i="4"/>
  <c r="F942" i="4"/>
  <c r="K942" i="4" s="1"/>
  <c r="P945" i="4"/>
  <c r="M947" i="4"/>
  <c r="I969" i="4"/>
  <c r="I976" i="4"/>
  <c r="M997" i="4"/>
  <c r="I1024" i="4"/>
  <c r="P1024" i="4"/>
  <c r="O1024" i="4"/>
  <c r="M1024" i="4"/>
  <c r="P1056" i="4"/>
  <c r="M1083" i="4"/>
  <c r="M1097" i="4"/>
  <c r="M1109" i="4"/>
  <c r="M1111" i="4"/>
  <c r="H1155" i="4"/>
  <c r="O1243" i="4"/>
  <c r="P1243" i="4"/>
  <c r="K1243" i="4"/>
  <c r="P1277" i="4"/>
  <c r="M1277" i="4"/>
  <c r="O814" i="4"/>
  <c r="O816" i="4"/>
  <c r="M823" i="4"/>
  <c r="K825" i="4"/>
  <c r="M837" i="4"/>
  <c r="F843" i="4"/>
  <c r="O843" i="4" s="1"/>
  <c r="O846" i="4"/>
  <c r="K848" i="4"/>
  <c r="P860" i="4"/>
  <c r="K863" i="4"/>
  <c r="F880" i="4"/>
  <c r="K880" i="4" s="1"/>
  <c r="H886" i="4"/>
  <c r="F889" i="4"/>
  <c r="M889" i="4" s="1"/>
  <c r="I890" i="4"/>
  <c r="O892" i="4"/>
  <c r="K896" i="4"/>
  <c r="M899" i="4"/>
  <c r="F904" i="4"/>
  <c r="P904" i="4" s="1"/>
  <c r="F906" i="4"/>
  <c r="K907" i="4"/>
  <c r="L908" i="4"/>
  <c r="M908" i="4" s="1"/>
  <c r="F912" i="4"/>
  <c r="M912" i="4" s="1"/>
  <c r="I913" i="4"/>
  <c r="L914" i="4"/>
  <c r="L926" i="4"/>
  <c r="I933" i="4"/>
  <c r="O947" i="4"/>
  <c r="O948" i="4"/>
  <c r="K960" i="4"/>
  <c r="I963" i="4"/>
  <c r="F981" i="4"/>
  <c r="F994" i="4"/>
  <c r="O994" i="4" s="1"/>
  <c r="F996" i="4"/>
  <c r="M1022" i="4"/>
  <c r="K1024" i="4"/>
  <c r="L1034" i="4"/>
  <c r="M1034" i="4" s="1"/>
  <c r="I1062" i="4"/>
  <c r="O1083" i="4"/>
  <c r="P1085" i="4"/>
  <c r="P1093" i="4"/>
  <c r="P1109" i="4"/>
  <c r="M1172" i="4"/>
  <c r="K1174" i="4"/>
  <c r="F1205" i="4"/>
  <c r="I1205" i="4" s="1"/>
  <c r="M1243" i="4"/>
  <c r="O1251" i="4"/>
  <c r="P1251" i="4"/>
  <c r="K1251" i="4"/>
  <c r="F1275" i="4"/>
  <c r="I1275" i="4" s="1"/>
  <c r="F1003" i="4"/>
  <c r="F1010" i="4"/>
  <c r="K1010" i="4" s="1"/>
  <c r="F1012" i="4"/>
  <c r="K1016" i="4"/>
  <c r="M1021" i="4"/>
  <c r="O1035" i="4"/>
  <c r="M1043" i="4"/>
  <c r="K1061" i="4"/>
  <c r="O1067" i="4"/>
  <c r="F1072" i="4"/>
  <c r="M1075" i="4"/>
  <c r="F1080" i="4"/>
  <c r="P1080" i="4" s="1"/>
  <c r="M1081" i="4"/>
  <c r="O1087" i="4"/>
  <c r="F1090" i="4"/>
  <c r="O1092" i="4"/>
  <c r="L1100" i="4"/>
  <c r="M1100" i="4" s="1"/>
  <c r="F1106" i="4"/>
  <c r="O1108" i="4"/>
  <c r="F1110" i="4"/>
  <c r="P1110" i="4" s="1"/>
  <c r="P1113" i="4"/>
  <c r="O1126" i="4"/>
  <c r="F1129" i="4"/>
  <c r="M1130" i="4"/>
  <c r="I1145" i="4"/>
  <c r="F1149" i="4"/>
  <c r="P1150" i="4"/>
  <c r="O1183" i="4"/>
  <c r="P1186" i="4"/>
  <c r="O1191" i="4"/>
  <c r="M1196" i="4"/>
  <c r="M1211" i="4"/>
  <c r="O1214" i="4"/>
  <c r="P1218" i="4"/>
  <c r="F1220" i="4"/>
  <c r="L1241" i="4"/>
  <c r="M1241" i="4" s="1"/>
  <c r="P1244" i="4"/>
  <c r="P1252" i="4"/>
  <c r="O1256" i="4"/>
  <c r="P1260" i="4"/>
  <c r="O1262" i="4"/>
  <c r="O1264" i="4"/>
  <c r="F1271" i="4"/>
  <c r="L1284" i="4"/>
  <c r="M1284" i="4" s="1"/>
  <c r="F1270" i="4"/>
  <c r="I1270" i="4" s="1"/>
  <c r="F1088" i="4"/>
  <c r="O1088" i="4" s="1"/>
  <c r="F1104" i="4"/>
  <c r="O1104" i="4" s="1"/>
  <c r="M1115" i="4"/>
  <c r="F1127" i="4"/>
  <c r="P1127" i="4" s="1"/>
  <c r="K1133" i="4"/>
  <c r="L1145" i="4"/>
  <c r="L1155" i="4"/>
  <c r="O1159" i="4"/>
  <c r="O1161" i="4"/>
  <c r="K1163" i="4"/>
  <c r="P1167" i="4"/>
  <c r="L1174" i="4"/>
  <c r="M1174" i="4" s="1"/>
  <c r="F1179" i="4"/>
  <c r="P1206" i="4"/>
  <c r="M1213" i="4"/>
  <c r="P1217" i="4"/>
  <c r="K1245" i="4"/>
  <c r="K1253" i="4"/>
  <c r="L1254" i="4"/>
  <c r="M1257" i="4"/>
  <c r="F1261" i="4"/>
  <c r="I1263" i="4"/>
  <c r="I1265" i="4"/>
  <c r="I1267" i="4"/>
  <c r="I1269" i="4"/>
  <c r="M1285" i="4"/>
  <c r="L1001" i="4"/>
  <c r="M1008" i="4"/>
  <c r="L1010" i="4"/>
  <c r="L1012" i="4"/>
  <c r="F1014" i="4"/>
  <c r="F1023" i="4"/>
  <c r="M1023" i="4" s="1"/>
  <c r="P1031" i="4"/>
  <c r="K1046" i="4"/>
  <c r="F1058" i="4"/>
  <c r="L1062" i="4"/>
  <c r="M1062" i="4" s="1"/>
  <c r="O1099" i="4"/>
  <c r="I1101" i="4"/>
  <c r="L1116" i="4"/>
  <c r="M1116" i="4" s="1"/>
  <c r="M1119" i="4"/>
  <c r="K1121" i="4"/>
  <c r="O1133" i="4"/>
  <c r="F1135" i="4"/>
  <c r="K1135" i="4" s="1"/>
  <c r="K1140" i="4"/>
  <c r="O1145" i="4"/>
  <c r="L1149" i="4"/>
  <c r="L1156" i="4"/>
  <c r="F1162" i="4"/>
  <c r="I1162" i="4" s="1"/>
  <c r="M1163" i="4"/>
  <c r="K1166" i="4"/>
  <c r="I1184" i="4"/>
  <c r="M1187" i="4"/>
  <c r="O1190" i="4"/>
  <c r="K1192" i="4"/>
  <c r="I1212" i="4"/>
  <c r="M1236" i="4"/>
  <c r="M1240" i="4"/>
  <c r="K1242" i="4"/>
  <c r="K1250" i="4"/>
  <c r="O1257" i="4"/>
  <c r="M1263" i="4"/>
  <c r="M1265" i="4"/>
  <c r="M1267" i="4"/>
  <c r="M1269" i="4"/>
  <c r="M1033" i="4"/>
  <c r="L1038" i="4"/>
  <c r="M1038" i="4" s="1"/>
  <c r="K1078" i="4"/>
  <c r="F1084" i="4"/>
  <c r="M1084" i="4" s="1"/>
  <c r="K1101" i="4"/>
  <c r="I1113" i="4"/>
  <c r="M1114" i="4"/>
  <c r="O1116" i="4"/>
  <c r="I1126" i="4"/>
  <c r="M1154" i="4"/>
  <c r="O1166" i="4"/>
  <c r="I1189" i="4"/>
  <c r="P1190" i="4"/>
  <c r="K1209" i="4"/>
  <c r="K1212" i="4"/>
  <c r="M1215" i="4"/>
  <c r="I1218" i="4"/>
  <c r="M1245" i="4"/>
  <c r="M1253" i="4"/>
  <c r="O1263" i="4"/>
  <c r="O1265" i="4"/>
  <c r="O1267" i="4"/>
  <c r="O1269" i="4"/>
  <c r="L1271" i="4"/>
  <c r="I1274" i="4"/>
  <c r="M1006" i="4"/>
  <c r="K1009" i="4"/>
  <c r="M1011" i="4"/>
  <c r="K1028" i="4"/>
  <c r="L1036" i="4"/>
  <c r="M1036" i="4" s="1"/>
  <c r="M1068" i="4"/>
  <c r="M1078" i="4"/>
  <c r="K1094" i="4"/>
  <c r="M1096" i="4"/>
  <c r="K1098" i="4"/>
  <c r="M1101" i="4"/>
  <c r="P1121" i="4"/>
  <c r="F1125" i="4"/>
  <c r="I1125" i="4" s="1"/>
  <c r="K1126" i="4"/>
  <c r="L1127" i="4"/>
  <c r="M1146" i="4"/>
  <c r="M1148" i="4"/>
  <c r="I1150" i="4"/>
  <c r="K1151" i="4"/>
  <c r="O1165" i="4"/>
  <c r="L1179" i="4"/>
  <c r="M1179" i="4" s="1"/>
  <c r="O1184" i="4"/>
  <c r="I1186" i="4"/>
  <c r="M1198" i="4"/>
  <c r="M1229" i="4"/>
  <c r="M1233" i="4"/>
  <c r="M1237" i="4"/>
  <c r="K1244" i="4"/>
  <c r="P1245" i="4"/>
  <c r="K1252" i="4"/>
  <c r="P1253" i="4"/>
  <c r="O1255" i="4"/>
  <c r="M1258" i="4"/>
  <c r="K1260" i="4"/>
  <c r="L1261" i="4"/>
  <c r="M1274" i="4"/>
  <c r="K1004" i="4"/>
  <c r="M1009" i="4"/>
  <c r="O1011" i="4"/>
  <c r="L1014" i="4"/>
  <c r="O1026" i="4"/>
  <c r="F1064" i="4"/>
  <c r="K1064" i="4" s="1"/>
  <c r="M1065" i="4"/>
  <c r="O1071" i="4"/>
  <c r="P1073" i="4"/>
  <c r="I1087" i="4"/>
  <c r="L1094" i="4"/>
  <c r="M1094" i="4" s="1"/>
  <c r="I1103" i="4"/>
  <c r="M1113" i="4"/>
  <c r="I1117" i="4"/>
  <c r="I1134" i="4"/>
  <c r="P1140" i="4"/>
  <c r="F1147" i="4"/>
  <c r="M1147" i="4" s="1"/>
  <c r="O1151" i="4"/>
  <c r="I1159" i="4"/>
  <c r="L1162" i="4"/>
  <c r="F1164" i="4"/>
  <c r="M1164" i="4" s="1"/>
  <c r="P1165" i="4"/>
  <c r="I1170" i="4"/>
  <c r="I1183" i="4"/>
  <c r="P1184" i="4"/>
  <c r="O1189" i="4"/>
  <c r="I1191" i="4"/>
  <c r="O1192" i="4"/>
  <c r="F1208" i="4"/>
  <c r="O1208" i="4" s="1"/>
  <c r="P1209" i="4"/>
  <c r="I1217" i="4"/>
  <c r="P1242" i="4"/>
  <c r="K1249" i="4"/>
  <c r="P1250" i="4"/>
  <c r="F1254" i="4"/>
  <c r="O1258" i="4"/>
  <c r="I1264" i="4"/>
  <c r="I1266" i="4"/>
  <c r="I1268" i="4"/>
  <c r="I1272" i="4"/>
  <c r="L110" i="4"/>
  <c r="F46" i="4"/>
  <c r="K46" i="4" s="1"/>
  <c r="I33" i="4"/>
  <c r="O33" i="4"/>
  <c r="M43" i="4"/>
  <c r="O30" i="4"/>
  <c r="K33" i="4"/>
  <c r="I36" i="4"/>
  <c r="O36" i="4"/>
  <c r="I44" i="4"/>
  <c r="O44" i="4"/>
  <c r="F47" i="4"/>
  <c r="M47" i="4" s="1"/>
  <c r="K56" i="4"/>
  <c r="P56" i="4"/>
  <c r="I57" i="4"/>
  <c r="K60" i="4"/>
  <c r="P60" i="4"/>
  <c r="I82" i="4"/>
  <c r="O82" i="4"/>
  <c r="L90" i="4"/>
  <c r="M90" i="4" s="1"/>
  <c r="P116" i="4"/>
  <c r="O116" i="4"/>
  <c r="K116" i="4"/>
  <c r="I116" i="4"/>
  <c r="P124" i="4"/>
  <c r="O124" i="4"/>
  <c r="K124" i="4"/>
  <c r="I124" i="4"/>
  <c r="P133" i="4"/>
  <c r="O133" i="4"/>
  <c r="K133" i="4"/>
  <c r="I133" i="4"/>
  <c r="M139" i="4"/>
  <c r="I145" i="4"/>
  <c r="P145" i="4"/>
  <c r="O145" i="4"/>
  <c r="K318" i="4"/>
  <c r="I318" i="4"/>
  <c r="O318" i="4"/>
  <c r="P318" i="4"/>
  <c r="P29" i="4"/>
  <c r="K29" i="4"/>
  <c r="M31" i="4"/>
  <c r="M35" i="4"/>
  <c r="I41" i="4"/>
  <c r="O41" i="4"/>
  <c r="L11" i="4"/>
  <c r="I32" i="4"/>
  <c r="O32" i="4"/>
  <c r="K45" i="4"/>
  <c r="I61" i="4"/>
  <c r="P30" i="4"/>
  <c r="K39" i="4"/>
  <c r="I40" i="4"/>
  <c r="O65" i="4"/>
  <c r="L76" i="4"/>
  <c r="K82" i="4"/>
  <c r="O90" i="4"/>
  <c r="L96" i="4"/>
  <c r="I102" i="4"/>
  <c r="P111" i="4"/>
  <c r="O111" i="4"/>
  <c r="K111" i="4"/>
  <c r="I111" i="4"/>
  <c r="P119" i="4"/>
  <c r="O119" i="4"/>
  <c r="K119" i="4"/>
  <c r="I119" i="4"/>
  <c r="K126" i="4"/>
  <c r="I126" i="4"/>
  <c r="P126" i="4"/>
  <c r="O126" i="4"/>
  <c r="P136" i="4"/>
  <c r="O136" i="4"/>
  <c r="K136" i="4"/>
  <c r="I136" i="4"/>
  <c r="I140" i="4"/>
  <c r="P140" i="4"/>
  <c r="O140" i="4"/>
  <c r="M142" i="4"/>
  <c r="K145" i="4"/>
  <c r="K55" i="4"/>
  <c r="P55" i="4"/>
  <c r="P77" i="4"/>
  <c r="O77" i="4"/>
  <c r="K77" i="4"/>
  <c r="K97" i="4"/>
  <c r="I97" i="4"/>
  <c r="P97" i="4"/>
  <c r="O97" i="4"/>
  <c r="K101" i="4"/>
  <c r="I101" i="4"/>
  <c r="P101" i="4"/>
  <c r="O101" i="4"/>
  <c r="P122" i="4"/>
  <c r="O122" i="4"/>
  <c r="K122" i="4"/>
  <c r="I122" i="4"/>
  <c r="I143" i="4"/>
  <c r="P143" i="4"/>
  <c r="O143" i="4"/>
  <c r="P33" i="4"/>
  <c r="P41" i="4"/>
  <c r="F53" i="4"/>
  <c r="O53" i="4" s="1"/>
  <c r="F76" i="4"/>
  <c r="I81" i="4"/>
  <c r="O81" i="4"/>
  <c r="I90" i="4"/>
  <c r="P90" i="4"/>
  <c r="P117" i="4"/>
  <c r="O117" i="4"/>
  <c r="K117" i="4"/>
  <c r="I117" i="4"/>
  <c r="F125" i="4"/>
  <c r="M125" i="4" s="1"/>
  <c r="M126" i="4"/>
  <c r="P134" i="4"/>
  <c r="O134" i="4"/>
  <c r="K134" i="4"/>
  <c r="I134" i="4"/>
  <c r="I138" i="4"/>
  <c r="P138" i="4"/>
  <c r="O138" i="4"/>
  <c r="M140" i="4"/>
  <c r="K143" i="4"/>
  <c r="I146" i="4"/>
  <c r="P146" i="4"/>
  <c r="O146" i="4"/>
  <c r="F316" i="4"/>
  <c r="O316" i="4" s="1"/>
  <c r="K59" i="4"/>
  <c r="P59" i="4"/>
  <c r="P131" i="4"/>
  <c r="O131" i="4"/>
  <c r="K131" i="4"/>
  <c r="I131" i="4"/>
  <c r="K54" i="4"/>
  <c r="P54" i="4"/>
  <c r="I55" i="4"/>
  <c r="M56" i="4"/>
  <c r="K58" i="4"/>
  <c r="P58" i="4"/>
  <c r="I59" i="4"/>
  <c r="M60" i="4"/>
  <c r="K62" i="4"/>
  <c r="P62" i="4"/>
  <c r="I77" i="4"/>
  <c r="P82" i="4"/>
  <c r="P112" i="4"/>
  <c r="O112" i="4"/>
  <c r="K112" i="4"/>
  <c r="I112" i="4"/>
  <c r="P120" i="4"/>
  <c r="O120" i="4"/>
  <c r="K120" i="4"/>
  <c r="I120" i="4"/>
  <c r="M122" i="4"/>
  <c r="K127" i="4"/>
  <c r="I127" i="4"/>
  <c r="P127" i="4"/>
  <c r="O127" i="4"/>
  <c r="M131" i="4"/>
  <c r="F137" i="4"/>
  <c r="M137" i="4" s="1"/>
  <c r="I141" i="4"/>
  <c r="P141" i="4"/>
  <c r="O141" i="4"/>
  <c r="M143" i="4"/>
  <c r="K99" i="4"/>
  <c r="I99" i="4"/>
  <c r="P99" i="4"/>
  <c r="O99" i="4"/>
  <c r="P114" i="4"/>
  <c r="O114" i="4"/>
  <c r="K114" i="4"/>
  <c r="I114" i="4"/>
  <c r="P129" i="4"/>
  <c r="K129" i="4"/>
  <c r="I129" i="4"/>
  <c r="P28" i="4"/>
  <c r="K28" i="4"/>
  <c r="I29" i="4"/>
  <c r="M32" i="4"/>
  <c r="I34" i="4"/>
  <c r="O34" i="4"/>
  <c r="M36" i="4"/>
  <c r="I42" i="4"/>
  <c r="O42" i="4"/>
  <c r="M44" i="4"/>
  <c r="K30" i="4"/>
  <c r="P32" i="4"/>
  <c r="P36" i="4"/>
  <c r="P40" i="4"/>
  <c r="P44" i="4"/>
  <c r="O56" i="4"/>
  <c r="O60" i="4"/>
  <c r="K65" i="4"/>
  <c r="I83" i="4"/>
  <c r="O83" i="4"/>
  <c r="O102" i="4"/>
  <c r="P115" i="4"/>
  <c r="O115" i="4"/>
  <c r="K115" i="4"/>
  <c r="I115" i="4"/>
  <c r="P123" i="4"/>
  <c r="O123" i="4"/>
  <c r="K123" i="4"/>
  <c r="I123" i="4"/>
  <c r="H110" i="4"/>
  <c r="H109" i="4" s="1"/>
  <c r="P132" i="4"/>
  <c r="O132" i="4"/>
  <c r="K132" i="4"/>
  <c r="I132" i="4"/>
  <c r="K141" i="4"/>
  <c r="I144" i="4"/>
  <c r="P144" i="4"/>
  <c r="O144" i="4"/>
  <c r="M146" i="4"/>
  <c r="P310" i="4"/>
  <c r="O310" i="4"/>
  <c r="I310" i="4"/>
  <c r="K310" i="4"/>
  <c r="I35" i="4"/>
  <c r="O35" i="4"/>
  <c r="I43" i="4"/>
  <c r="O43" i="4"/>
  <c r="I45" i="4"/>
  <c r="O45" i="4"/>
  <c r="M55" i="4"/>
  <c r="M59" i="4"/>
  <c r="L71" i="4"/>
  <c r="K98" i="4"/>
  <c r="I98" i="4"/>
  <c r="P98" i="4"/>
  <c r="O98" i="4"/>
  <c r="K100" i="4"/>
  <c r="I100" i="4"/>
  <c r="P100" i="4"/>
  <c r="O100" i="4"/>
  <c r="P118" i="4"/>
  <c r="O118" i="4"/>
  <c r="K118" i="4"/>
  <c r="I118" i="4"/>
  <c r="O129" i="4"/>
  <c r="L129" i="4"/>
  <c r="M129" i="4" s="1"/>
  <c r="P135" i="4"/>
  <c r="O135" i="4"/>
  <c r="K135" i="4"/>
  <c r="I135" i="4"/>
  <c r="I139" i="4"/>
  <c r="P139" i="4"/>
  <c r="O139" i="4"/>
  <c r="P147" i="4"/>
  <c r="L341" i="4"/>
  <c r="M341" i="4" s="1"/>
  <c r="O341" i="4"/>
  <c r="I31" i="4"/>
  <c r="O31" i="4"/>
  <c r="K63" i="4"/>
  <c r="P63" i="4"/>
  <c r="K57" i="4"/>
  <c r="P57" i="4"/>
  <c r="K61" i="4"/>
  <c r="P61" i="4"/>
  <c r="M63" i="4"/>
  <c r="M77" i="4"/>
  <c r="I80" i="4"/>
  <c r="O80" i="4"/>
  <c r="O29" i="4"/>
  <c r="P31" i="4"/>
  <c r="P35" i="4"/>
  <c r="P43" i="4"/>
  <c r="O55" i="4"/>
  <c r="O59" i="4"/>
  <c r="O63" i="4"/>
  <c r="P78" i="4"/>
  <c r="O78" i="4"/>
  <c r="K78" i="4"/>
  <c r="K80" i="4"/>
  <c r="I103" i="4"/>
  <c r="O103" i="4"/>
  <c r="P113" i="4"/>
  <c r="O113" i="4"/>
  <c r="K113" i="4"/>
  <c r="I113" i="4"/>
  <c r="P121" i="4"/>
  <c r="O121" i="4"/>
  <c r="K121" i="4"/>
  <c r="I121" i="4"/>
  <c r="K128" i="4"/>
  <c r="I128" i="4"/>
  <c r="P128" i="4"/>
  <c r="O128" i="4"/>
  <c r="P130" i="4"/>
  <c r="O130" i="4"/>
  <c r="K130" i="4"/>
  <c r="I130" i="4"/>
  <c r="K139" i="4"/>
  <c r="I142" i="4"/>
  <c r="P142" i="4"/>
  <c r="O142" i="4"/>
  <c r="M144" i="4"/>
  <c r="L186" i="4"/>
  <c r="M186" i="4" s="1"/>
  <c r="I396" i="4"/>
  <c r="P396" i="4"/>
  <c r="P458" i="4"/>
  <c r="I458" i="4"/>
  <c r="H315" i="4"/>
  <c r="M318" i="4"/>
  <c r="O329" i="4"/>
  <c r="L329" i="4"/>
  <c r="M329" i="4" s="1"/>
  <c r="K342" i="4"/>
  <c r="I342" i="4"/>
  <c r="P342" i="4"/>
  <c r="O342" i="4"/>
  <c r="O352" i="4"/>
  <c r="I352" i="4"/>
  <c r="I354" i="4"/>
  <c r="P354" i="4"/>
  <c r="K360" i="4"/>
  <c r="I360" i="4"/>
  <c r="P360" i="4"/>
  <c r="O360" i="4"/>
  <c r="O390" i="4"/>
  <c r="O400" i="4"/>
  <c r="K400" i="4"/>
  <c r="I400" i="4"/>
  <c r="L404" i="4"/>
  <c r="M404" i="4" s="1"/>
  <c r="O404" i="4"/>
  <c r="K406" i="4"/>
  <c r="I414" i="4"/>
  <c r="P414" i="4"/>
  <c r="K432" i="4"/>
  <c r="F307" i="4"/>
  <c r="O307" i="4" s="1"/>
  <c r="P308" i="4"/>
  <c r="O308" i="4"/>
  <c r="I308" i="4"/>
  <c r="M310" i="4"/>
  <c r="O339" i="4"/>
  <c r="L339" i="4"/>
  <c r="M339" i="4" s="1"/>
  <c r="H343" i="4"/>
  <c r="K346" i="4"/>
  <c r="L371" i="4"/>
  <c r="I381" i="4"/>
  <c r="P381" i="4"/>
  <c r="P391" i="4"/>
  <c r="O391" i="4"/>
  <c r="K391" i="4"/>
  <c r="I391" i="4"/>
  <c r="K396" i="4"/>
  <c r="M406" i="4"/>
  <c r="I412" i="4"/>
  <c r="P412" i="4"/>
  <c r="P426" i="4"/>
  <c r="O426" i="4"/>
  <c r="K426" i="4"/>
  <c r="I426" i="4"/>
  <c r="M426" i="4"/>
  <c r="K311" i="4"/>
  <c r="I311" i="4"/>
  <c r="P311" i="4"/>
  <c r="L356" i="4"/>
  <c r="M356" i="4" s="1"/>
  <c r="O356" i="4"/>
  <c r="O366" i="4"/>
  <c r="M375" i="4"/>
  <c r="P390" i="4"/>
  <c r="M391" i="4"/>
  <c r="O396" i="4"/>
  <c r="O406" i="4"/>
  <c r="H306" i="4"/>
  <c r="K316" i="4"/>
  <c r="P341" i="4"/>
  <c r="K357" i="4"/>
  <c r="I357" i="4"/>
  <c r="P357" i="4"/>
  <c r="O357" i="4"/>
  <c r="I388" i="4"/>
  <c r="P388" i="4"/>
  <c r="K392" i="4"/>
  <c r="I392" i="4"/>
  <c r="P392" i="4"/>
  <c r="O392" i="4"/>
  <c r="P407" i="4"/>
  <c r="O407" i="4"/>
  <c r="K407" i="4"/>
  <c r="I407" i="4"/>
  <c r="P309" i="4"/>
  <c r="O309" i="4"/>
  <c r="I309" i="4"/>
  <c r="I329" i="4"/>
  <c r="P329" i="4"/>
  <c r="O354" i="4"/>
  <c r="L354" i="4"/>
  <c r="M354" i="4" s="1"/>
  <c r="I366" i="4"/>
  <c r="P366" i="4"/>
  <c r="P374" i="4"/>
  <c r="O374" i="4"/>
  <c r="K374" i="4"/>
  <c r="I374" i="4"/>
  <c r="P406" i="4"/>
  <c r="M407" i="4"/>
  <c r="O442" i="4"/>
  <c r="L442" i="4"/>
  <c r="M442" i="4" s="1"/>
  <c r="P186" i="4"/>
  <c r="K309" i="4"/>
  <c r="L316" i="4"/>
  <c r="M316" i="4" s="1"/>
  <c r="F328" i="4"/>
  <c r="K328" i="4" s="1"/>
  <c r="I339" i="4"/>
  <c r="P339" i="4"/>
  <c r="I341" i="4"/>
  <c r="F348" i="4"/>
  <c r="F350" i="4"/>
  <c r="O350" i="4" s="1"/>
  <c r="M357" i="4"/>
  <c r="P359" i="4"/>
  <c r="O359" i="4"/>
  <c r="I359" i="4"/>
  <c r="M360" i="4"/>
  <c r="I364" i="4"/>
  <c r="P364" i="4"/>
  <c r="P373" i="4"/>
  <c r="M374" i="4"/>
  <c r="O379" i="4"/>
  <c r="K388" i="4"/>
  <c r="I390" i="4"/>
  <c r="I404" i="4"/>
  <c r="P404" i="4"/>
  <c r="K408" i="4"/>
  <c r="I408" i="4"/>
  <c r="P408" i="4"/>
  <c r="O408" i="4"/>
  <c r="O414" i="4"/>
  <c r="I418" i="4"/>
  <c r="P418" i="4"/>
  <c r="M309" i="4"/>
  <c r="F315" i="4"/>
  <c r="K329" i="4"/>
  <c r="K341" i="4"/>
  <c r="K344" i="4"/>
  <c r="I344" i="4"/>
  <c r="P344" i="4"/>
  <c r="P356" i="4"/>
  <c r="P358" i="4"/>
  <c r="O368" i="4"/>
  <c r="K368" i="4"/>
  <c r="I368" i="4"/>
  <c r="I371" i="4"/>
  <c r="K375" i="4"/>
  <c r="I375" i="4"/>
  <c r="P375" i="4"/>
  <c r="O375" i="4"/>
  <c r="I384" i="4"/>
  <c r="L388" i="4"/>
  <c r="M388" i="4" s="1"/>
  <c r="O388" i="4"/>
  <c r="F398" i="4"/>
  <c r="K398" i="4" s="1"/>
  <c r="P400" i="4"/>
  <c r="I432" i="4"/>
  <c r="P432" i="4"/>
  <c r="K451" i="4"/>
  <c r="I451" i="4"/>
  <c r="P451" i="4"/>
  <c r="O451" i="4"/>
  <c r="I462" i="4"/>
  <c r="O462" i="4"/>
  <c r="K462" i="4"/>
  <c r="O475" i="4"/>
  <c r="L475" i="4"/>
  <c r="M475" i="4" s="1"/>
  <c r="I483" i="4"/>
  <c r="P483" i="4"/>
  <c r="O541" i="4"/>
  <c r="M541" i="4"/>
  <c r="K541" i="4"/>
  <c r="I541" i="4"/>
  <c r="P541" i="4"/>
  <c r="P562" i="4"/>
  <c r="K562" i="4"/>
  <c r="I562" i="4"/>
  <c r="F317" i="4"/>
  <c r="O317" i="4" s="1"/>
  <c r="I330" i="4"/>
  <c r="I331" i="4"/>
  <c r="I332" i="4"/>
  <c r="F333" i="4"/>
  <c r="K333" i="4" s="1"/>
  <c r="P346" i="4"/>
  <c r="I349" i="4"/>
  <c r="P362" i="4"/>
  <c r="I365" i="4"/>
  <c r="O372" i="4"/>
  <c r="P377" i="4"/>
  <c r="I380" i="4"/>
  <c r="L386" i="4"/>
  <c r="M386" i="4" s="1"/>
  <c r="O389" i="4"/>
  <c r="P394" i="4"/>
  <c r="I397" i="4"/>
  <c r="L402" i="4"/>
  <c r="M402" i="4" s="1"/>
  <c r="O405" i="4"/>
  <c r="P410" i="4"/>
  <c r="I413" i="4"/>
  <c r="I422" i="4"/>
  <c r="O422" i="4"/>
  <c r="F424" i="4"/>
  <c r="I429" i="4"/>
  <c r="O429" i="4"/>
  <c r="L435" i="4"/>
  <c r="M435" i="4" s="1"/>
  <c r="M438" i="4"/>
  <c r="P443" i="4"/>
  <c r="O443" i="4"/>
  <c r="K443" i="4"/>
  <c r="I443" i="4"/>
  <c r="M444" i="4"/>
  <c r="O458" i="4"/>
  <c r="L458" i="4"/>
  <c r="M458" i="4" s="1"/>
  <c r="M462" i="4"/>
  <c r="I471" i="4"/>
  <c r="O471" i="4"/>
  <c r="K471" i="4"/>
  <c r="M477" i="4"/>
  <c r="M479" i="4"/>
  <c r="K495" i="4"/>
  <c r="I495" i="4"/>
  <c r="P495" i="4"/>
  <c r="O495" i="4"/>
  <c r="K533" i="4"/>
  <c r="I533" i="4"/>
  <c r="P533" i="4"/>
  <c r="O533" i="4"/>
  <c r="O535" i="4"/>
  <c r="I567" i="4"/>
  <c r="K567" i="4"/>
  <c r="P567" i="4"/>
  <c r="O567" i="4"/>
  <c r="K330" i="4"/>
  <c r="K331" i="4"/>
  <c r="K332" i="4"/>
  <c r="O334" i="4"/>
  <c r="L348" i="4"/>
  <c r="K349" i="4"/>
  <c r="O351" i="4"/>
  <c r="L364" i="4"/>
  <c r="M364" i="4" s="1"/>
  <c r="K365" i="4"/>
  <c r="O367" i="4"/>
  <c r="P372" i="4"/>
  <c r="L379" i="4"/>
  <c r="K380" i="4"/>
  <c r="O382" i="4"/>
  <c r="O383" i="4"/>
  <c r="P389" i="4"/>
  <c r="L396" i="4"/>
  <c r="M396" i="4" s="1"/>
  <c r="K397" i="4"/>
  <c r="O399" i="4"/>
  <c r="P405" i="4"/>
  <c r="L412" i="4"/>
  <c r="M412" i="4" s="1"/>
  <c r="K413" i="4"/>
  <c r="P422" i="4"/>
  <c r="F425" i="4"/>
  <c r="K425" i="4" s="1"/>
  <c r="K429" i="4"/>
  <c r="K436" i="4"/>
  <c r="I436" i="4"/>
  <c r="P436" i="4"/>
  <c r="O436" i="4"/>
  <c r="L440" i="4"/>
  <c r="M440" i="4" s="1"/>
  <c r="O440" i="4"/>
  <c r="K448" i="4"/>
  <c r="M451" i="4"/>
  <c r="P462" i="4"/>
  <c r="L467" i="4"/>
  <c r="K483" i="4"/>
  <c r="I486" i="4"/>
  <c r="P486" i="4"/>
  <c r="O486" i="4"/>
  <c r="K486" i="4"/>
  <c r="I525" i="4"/>
  <c r="P525" i="4"/>
  <c r="O525" i="4"/>
  <c r="K525" i="4"/>
  <c r="I560" i="4"/>
  <c r="K560" i="4"/>
  <c r="P560" i="4"/>
  <c r="L416" i="4"/>
  <c r="O418" i="4"/>
  <c r="O420" i="4"/>
  <c r="H424" i="4"/>
  <c r="O438" i="4"/>
  <c r="P442" i="4"/>
  <c r="O452" i="4"/>
  <c r="K452" i="4"/>
  <c r="I452" i="4"/>
  <c r="P452" i="4"/>
  <c r="I463" i="4"/>
  <c r="P463" i="4"/>
  <c r="O463" i="4"/>
  <c r="I465" i="4"/>
  <c r="P465" i="4"/>
  <c r="I478" i="4"/>
  <c r="P478" i="4"/>
  <c r="O478" i="4"/>
  <c r="K478" i="4"/>
  <c r="M483" i="4"/>
  <c r="I503" i="4"/>
  <c r="P503" i="4"/>
  <c r="O503" i="4"/>
  <c r="K503" i="4"/>
  <c r="I543" i="4"/>
  <c r="P543" i="4"/>
  <c r="O543" i="4"/>
  <c r="K543" i="4"/>
  <c r="I578" i="4"/>
  <c r="P578" i="4"/>
  <c r="P420" i="4"/>
  <c r="L424" i="4"/>
  <c r="K427" i="4"/>
  <c r="O427" i="4"/>
  <c r="P427" i="4"/>
  <c r="P435" i="4"/>
  <c r="P438" i="4"/>
  <c r="K444" i="4"/>
  <c r="O444" i="4"/>
  <c r="I445" i="4"/>
  <c r="O445" i="4"/>
  <c r="K445" i="4"/>
  <c r="O448" i="4"/>
  <c r="K477" i="4"/>
  <c r="P477" i="4"/>
  <c r="O477" i="4"/>
  <c r="M478" i="4"/>
  <c r="K512" i="4"/>
  <c r="I512" i="4"/>
  <c r="P512" i="4"/>
  <c r="O512" i="4"/>
  <c r="K514" i="4"/>
  <c r="I514" i="4"/>
  <c r="P514" i="4"/>
  <c r="O514" i="4"/>
  <c r="O520" i="4"/>
  <c r="M520" i="4"/>
  <c r="K520" i="4"/>
  <c r="I520" i="4"/>
  <c r="P520" i="4"/>
  <c r="K552" i="4"/>
  <c r="I552" i="4"/>
  <c r="P552" i="4"/>
  <c r="O552" i="4"/>
  <c r="P554" i="4"/>
  <c r="K554" i="4"/>
  <c r="I554" i="4"/>
  <c r="O554" i="4"/>
  <c r="O330" i="4"/>
  <c r="O331" i="4"/>
  <c r="O332" i="4"/>
  <c r="O349" i="4"/>
  <c r="O365" i="4"/>
  <c r="I372" i="4"/>
  <c r="O380" i="4"/>
  <c r="P386" i="4"/>
  <c r="I389" i="4"/>
  <c r="O397" i="4"/>
  <c r="P402" i="4"/>
  <c r="I405" i="4"/>
  <c r="O413" i="4"/>
  <c r="P417" i="4"/>
  <c r="K417" i="4"/>
  <c r="I419" i="4"/>
  <c r="O419" i="4"/>
  <c r="O421" i="4"/>
  <c r="I421" i="4"/>
  <c r="I428" i="4"/>
  <c r="O428" i="4"/>
  <c r="I430" i="4"/>
  <c r="O430" i="4"/>
  <c r="L432" i="4"/>
  <c r="M432" i="4" s="1"/>
  <c r="I442" i="4"/>
  <c r="M445" i="4"/>
  <c r="K460" i="4"/>
  <c r="I461" i="4"/>
  <c r="O461" i="4"/>
  <c r="K461" i="4"/>
  <c r="P475" i="4"/>
  <c r="I475" i="4"/>
  <c r="K479" i="4"/>
  <c r="I479" i="4"/>
  <c r="P479" i="4"/>
  <c r="O479" i="4"/>
  <c r="M495" i="4"/>
  <c r="I334" i="4"/>
  <c r="I351" i="4"/>
  <c r="I367" i="4"/>
  <c r="I382" i="4"/>
  <c r="I383" i="4"/>
  <c r="I399" i="4"/>
  <c r="I420" i="4"/>
  <c r="K421" i="4"/>
  <c r="K422" i="4"/>
  <c r="K428" i="4"/>
  <c r="P430" i="4"/>
  <c r="O432" i="4"/>
  <c r="I435" i="4"/>
  <c r="I440" i="4"/>
  <c r="P440" i="4"/>
  <c r="K442" i="4"/>
  <c r="P445" i="4"/>
  <c r="I454" i="4"/>
  <c r="K454" i="4"/>
  <c r="P454" i="4"/>
  <c r="M461" i="4"/>
  <c r="K465" i="4"/>
  <c r="F469" i="4"/>
  <c r="F489" i="4"/>
  <c r="I518" i="4"/>
  <c r="P518" i="4"/>
  <c r="L425" i="4"/>
  <c r="I427" i="4"/>
  <c r="K435" i="4"/>
  <c r="I444" i="4"/>
  <c r="I446" i="4"/>
  <c r="P446" i="4"/>
  <c r="O446" i="4"/>
  <c r="I448" i="4"/>
  <c r="P448" i="4"/>
  <c r="K458" i="4"/>
  <c r="K463" i="4"/>
  <c r="M465" i="4"/>
  <c r="I477" i="4"/>
  <c r="F485" i="4"/>
  <c r="L485" i="4"/>
  <c r="K492" i="4"/>
  <c r="I492" i="4"/>
  <c r="P492" i="4"/>
  <c r="O492" i="4"/>
  <c r="M503" i="4"/>
  <c r="M543" i="4"/>
  <c r="P564" i="4"/>
  <c r="I564" i="4"/>
  <c r="K493" i="4"/>
  <c r="K494" i="4"/>
  <c r="O505" i="4"/>
  <c r="I510" i="4"/>
  <c r="K513" i="4"/>
  <c r="I531" i="4"/>
  <c r="K534" i="4"/>
  <c r="I547" i="4"/>
  <c r="K553" i="4"/>
  <c r="M560" i="4"/>
  <c r="K571" i="4"/>
  <c r="L576" i="4"/>
  <c r="O578" i="4"/>
  <c r="M580" i="4"/>
  <c r="O581" i="4"/>
  <c r="I585" i="4"/>
  <c r="I587" i="4"/>
  <c r="I602" i="4"/>
  <c r="I604" i="4"/>
  <c r="P604" i="4"/>
  <c r="I608" i="4"/>
  <c r="P608" i="4"/>
  <c r="O608" i="4"/>
  <c r="M608" i="4"/>
  <c r="K608" i="4"/>
  <c r="M627" i="4"/>
  <c r="I631" i="4"/>
  <c r="P631" i="4"/>
  <c r="M642" i="4"/>
  <c r="K652" i="4"/>
  <c r="I652" i="4"/>
  <c r="P652" i="4"/>
  <c r="P678" i="4"/>
  <c r="I678" i="4"/>
  <c r="P690" i="4"/>
  <c r="I690" i="4"/>
  <c r="M690" i="4"/>
  <c r="O456" i="4"/>
  <c r="O473" i="4"/>
  <c r="P505" i="4"/>
  <c r="F507" i="4"/>
  <c r="K507" i="4" s="1"/>
  <c r="O508" i="4"/>
  <c r="O529" i="4"/>
  <c r="O530" i="4"/>
  <c r="I538" i="4"/>
  <c r="O545" i="4"/>
  <c r="O546" i="4"/>
  <c r="K555" i="4"/>
  <c r="P555" i="4"/>
  <c r="O557" i="4"/>
  <c r="I557" i="4"/>
  <c r="I563" i="4"/>
  <c r="K565" i="4"/>
  <c r="L571" i="4"/>
  <c r="M571" i="4" s="1"/>
  <c r="K574" i="4"/>
  <c r="L575" i="4"/>
  <c r="F576" i="4"/>
  <c r="K576" i="4" s="1"/>
  <c r="I596" i="4"/>
  <c r="I611" i="4"/>
  <c r="P618" i="4"/>
  <c r="O625" i="4"/>
  <c r="I633" i="4"/>
  <c r="P633" i="4"/>
  <c r="I664" i="4"/>
  <c r="P664" i="4"/>
  <c r="K433" i="4"/>
  <c r="K434" i="4"/>
  <c r="O435" i="4"/>
  <c r="P441" i="4"/>
  <c r="K449" i="4"/>
  <c r="P456" i="4"/>
  <c r="P457" i="4"/>
  <c r="I459" i="4"/>
  <c r="K466" i="4"/>
  <c r="O468" i="4"/>
  <c r="P473" i="4"/>
  <c r="P474" i="4"/>
  <c r="I476" i="4"/>
  <c r="K482" i="4"/>
  <c r="O483" i="4"/>
  <c r="O484" i="4"/>
  <c r="I491" i="4"/>
  <c r="K498" i="4"/>
  <c r="O500" i="4"/>
  <c r="P508" i="4"/>
  <c r="P509" i="4"/>
  <c r="I511" i="4"/>
  <c r="K517" i="4"/>
  <c r="O518" i="4"/>
  <c r="O519" i="4"/>
  <c r="P529" i="4"/>
  <c r="P530" i="4"/>
  <c r="I532" i="4"/>
  <c r="K538" i="4"/>
  <c r="O540" i="4"/>
  <c r="P545" i="4"/>
  <c r="P546" i="4"/>
  <c r="I548" i="4"/>
  <c r="I549" i="4"/>
  <c r="I550" i="4"/>
  <c r="I551" i="4"/>
  <c r="K564" i="4"/>
  <c r="M574" i="4"/>
  <c r="P577" i="4"/>
  <c r="K577" i="4"/>
  <c r="I579" i="4"/>
  <c r="O579" i="4"/>
  <c r="O580" i="4"/>
  <c r="K584" i="4"/>
  <c r="P584" i="4"/>
  <c r="O584" i="4"/>
  <c r="K585" i="4"/>
  <c r="M587" i="4"/>
  <c r="I589" i="4"/>
  <c r="P589" i="4"/>
  <c r="F594" i="4"/>
  <c r="M602" i="4"/>
  <c r="H617" i="4"/>
  <c r="I626" i="4"/>
  <c r="P626" i="4"/>
  <c r="O626" i="4"/>
  <c r="K626" i="4"/>
  <c r="K631" i="4"/>
  <c r="O637" i="4"/>
  <c r="I453" i="4"/>
  <c r="K459" i="4"/>
  <c r="P468" i="4"/>
  <c r="I470" i="4"/>
  <c r="K476" i="4"/>
  <c r="P484" i="4"/>
  <c r="L490" i="4"/>
  <c r="K491" i="4"/>
  <c r="O493" i="4"/>
  <c r="O494" i="4"/>
  <c r="P500" i="4"/>
  <c r="I502" i="4"/>
  <c r="L510" i="4"/>
  <c r="M510" i="4" s="1"/>
  <c r="K511" i="4"/>
  <c r="O513" i="4"/>
  <c r="P519" i="4"/>
  <c r="I521" i="4"/>
  <c r="I522" i="4"/>
  <c r="I523" i="4"/>
  <c r="I524" i="4"/>
  <c r="L531" i="4"/>
  <c r="M531" i="4" s="1"/>
  <c r="K532" i="4"/>
  <c r="O534" i="4"/>
  <c r="P540" i="4"/>
  <c r="L547" i="4"/>
  <c r="M547" i="4" s="1"/>
  <c r="K548" i="4"/>
  <c r="K549" i="4"/>
  <c r="K550" i="4"/>
  <c r="K551" i="4"/>
  <c r="O553" i="4"/>
  <c r="I555" i="4"/>
  <c r="K557" i="4"/>
  <c r="L569" i="4"/>
  <c r="M569" i="4" s="1"/>
  <c r="O571" i="4"/>
  <c r="F573" i="4"/>
  <c r="P580" i="4"/>
  <c r="F583" i="4"/>
  <c r="O583" i="4" s="1"/>
  <c r="L585" i="4"/>
  <c r="M585" i="4" s="1"/>
  <c r="L592" i="4"/>
  <c r="I600" i="4"/>
  <c r="P600" i="4"/>
  <c r="F609" i="4"/>
  <c r="O621" i="4"/>
  <c r="K621" i="4"/>
  <c r="I621" i="4"/>
  <c r="P623" i="4"/>
  <c r="I623" i="4"/>
  <c r="K633" i="4"/>
  <c r="M650" i="4"/>
  <c r="K664" i="4"/>
  <c r="O678" i="4"/>
  <c r="P493" i="4"/>
  <c r="P494" i="4"/>
  <c r="P513" i="4"/>
  <c r="P534" i="4"/>
  <c r="P553" i="4"/>
  <c r="O569" i="4"/>
  <c r="O587" i="4"/>
  <c r="K627" i="4"/>
  <c r="I627" i="4"/>
  <c r="P627" i="4"/>
  <c r="O627" i="4"/>
  <c r="I637" i="4"/>
  <c r="P637" i="4"/>
  <c r="P639" i="4"/>
  <c r="I639" i="4"/>
  <c r="K642" i="4"/>
  <c r="I642" i="4"/>
  <c r="P642" i="4"/>
  <c r="O642" i="4"/>
  <c r="M652" i="4"/>
  <c r="O664" i="4"/>
  <c r="O564" i="4"/>
  <c r="F566" i="4"/>
  <c r="K570" i="4"/>
  <c r="P570" i="4"/>
  <c r="O572" i="4"/>
  <c r="I572" i="4"/>
  <c r="K578" i="4"/>
  <c r="O602" i="4"/>
  <c r="K602" i="4"/>
  <c r="O603" i="4"/>
  <c r="K603" i="4"/>
  <c r="I603" i="4"/>
  <c r="O618" i="4"/>
  <c r="L618" i="4"/>
  <c r="P621" i="4"/>
  <c r="O633" i="4"/>
  <c r="O652" i="4"/>
  <c r="I667" i="4"/>
  <c r="P667" i="4"/>
  <c r="O667" i="4"/>
  <c r="K667" i="4"/>
  <c r="I682" i="4"/>
  <c r="P682" i="4"/>
  <c r="O682" i="4"/>
  <c r="O459" i="4"/>
  <c r="I468" i="4"/>
  <c r="O476" i="4"/>
  <c r="P481" i="4"/>
  <c r="I484" i="4"/>
  <c r="O491" i="4"/>
  <c r="P497" i="4"/>
  <c r="I500" i="4"/>
  <c r="O511" i="4"/>
  <c r="P516" i="4"/>
  <c r="I519" i="4"/>
  <c r="O532" i="4"/>
  <c r="P537" i="4"/>
  <c r="I540" i="4"/>
  <c r="O548" i="4"/>
  <c r="O549" i="4"/>
  <c r="O550" i="4"/>
  <c r="O551" i="4"/>
  <c r="O555" i="4"/>
  <c r="P557" i="4"/>
  <c r="M559" i="4"/>
  <c r="O562" i="4"/>
  <c r="L567" i="4"/>
  <c r="M567" i="4" s="1"/>
  <c r="L578" i="4"/>
  <c r="M578" i="4" s="1"/>
  <c r="K581" i="4"/>
  <c r="P585" i="4"/>
  <c r="K588" i="4"/>
  <c r="I588" i="4"/>
  <c r="K589" i="4"/>
  <c r="I593" i="4"/>
  <c r="O593" i="4"/>
  <c r="K593" i="4"/>
  <c r="M603" i="4"/>
  <c r="O604" i="4"/>
  <c r="L607" i="4"/>
  <c r="K623" i="4"/>
  <c r="H622" i="4"/>
  <c r="K639" i="4"/>
  <c r="K658" i="4"/>
  <c r="I658" i="4"/>
  <c r="P658" i="4"/>
  <c r="O658" i="4"/>
  <c r="K669" i="4"/>
  <c r="I669" i="4"/>
  <c r="P669" i="4"/>
  <c r="F558" i="4"/>
  <c r="P563" i="4"/>
  <c r="K563" i="4"/>
  <c r="I565" i="4"/>
  <c r="O565" i="4"/>
  <c r="I569" i="4"/>
  <c r="I570" i="4"/>
  <c r="I571" i="4"/>
  <c r="K572" i="4"/>
  <c r="M581" i="4"/>
  <c r="O600" i="4"/>
  <c r="L600" i="4"/>
  <c r="M600" i="4" s="1"/>
  <c r="P603" i="4"/>
  <c r="F617" i="4"/>
  <c r="O623" i="4"/>
  <c r="L623" i="4"/>
  <c r="M623" i="4" s="1"/>
  <c r="O639" i="4"/>
  <c r="L639" i="4"/>
  <c r="M639" i="4" s="1"/>
  <c r="I650" i="4"/>
  <c r="P650" i="4"/>
  <c r="O650" i="4"/>
  <c r="K650" i="4"/>
  <c r="P656" i="4"/>
  <c r="O676" i="4"/>
  <c r="L625" i="4"/>
  <c r="I636" i="4"/>
  <c r="F641" i="4"/>
  <c r="I651" i="4"/>
  <c r="I654" i="4"/>
  <c r="L656" i="4"/>
  <c r="K657" i="4"/>
  <c r="I668" i="4"/>
  <c r="P674" i="4"/>
  <c r="K677" i="4"/>
  <c r="O687" i="4"/>
  <c r="M693" i="4"/>
  <c r="K700" i="4"/>
  <c r="I700" i="4"/>
  <c r="P700" i="4"/>
  <c r="O700" i="4"/>
  <c r="M702" i="4"/>
  <c r="O706" i="4"/>
  <c r="M718" i="4"/>
  <c r="K752" i="4"/>
  <c r="I752" i="4"/>
  <c r="P752" i="4"/>
  <c r="I785" i="4"/>
  <c r="P785" i="4"/>
  <c r="K785" i="4"/>
  <c r="P595" i="4"/>
  <c r="P610" i="4"/>
  <c r="I616" i="4"/>
  <c r="P628" i="4"/>
  <c r="K636" i="4"/>
  <c r="P643" i="4"/>
  <c r="K651" i="4"/>
  <c r="P659" i="4"/>
  <c r="K668" i="4"/>
  <c r="M686" i="4"/>
  <c r="O688" i="4"/>
  <c r="K703" i="4"/>
  <c r="I703" i="4"/>
  <c r="P703" i="4"/>
  <c r="O703" i="4"/>
  <c r="P706" i="4"/>
  <c r="I712" i="4"/>
  <c r="O712" i="4"/>
  <c r="K712" i="4"/>
  <c r="P717" i="4"/>
  <c r="K719" i="4"/>
  <c r="I719" i="4"/>
  <c r="P719" i="4"/>
  <c r="K729" i="4"/>
  <c r="I729" i="4"/>
  <c r="P729" i="4"/>
  <c r="O729" i="4"/>
  <c r="I743" i="4"/>
  <c r="P743" i="4"/>
  <c r="O743" i="4"/>
  <c r="I779" i="4"/>
  <c r="P779" i="4"/>
  <c r="O779" i="4"/>
  <c r="F592" i="4"/>
  <c r="O592" i="4" s="1"/>
  <c r="O599" i="4"/>
  <c r="F607" i="4"/>
  <c r="O607" i="4" s="1"/>
  <c r="O614" i="4"/>
  <c r="I624" i="4"/>
  <c r="O631" i="4"/>
  <c r="O632" i="4"/>
  <c r="I640" i="4"/>
  <c r="O647" i="4"/>
  <c r="I655" i="4"/>
  <c r="O663" i="4"/>
  <c r="F671" i="4"/>
  <c r="I672" i="4"/>
  <c r="M677" i="4"/>
  <c r="K678" i="4"/>
  <c r="K679" i="4"/>
  <c r="O690" i="4"/>
  <c r="K692" i="4"/>
  <c r="I694" i="4"/>
  <c r="P694" i="4"/>
  <c r="O694" i="4"/>
  <c r="P699" i="4"/>
  <c r="M700" i="4"/>
  <c r="M712" i="4"/>
  <c r="M729" i="4"/>
  <c r="K745" i="4"/>
  <c r="I745" i="4"/>
  <c r="P745" i="4"/>
  <c r="O745" i="4"/>
  <c r="I586" i="4"/>
  <c r="P599" i="4"/>
  <c r="I601" i="4"/>
  <c r="P614" i="4"/>
  <c r="I619" i="4"/>
  <c r="K624" i="4"/>
  <c r="P632" i="4"/>
  <c r="I634" i="4"/>
  <c r="K640" i="4"/>
  <c r="P647" i="4"/>
  <c r="I649" i="4"/>
  <c r="L654" i="4"/>
  <c r="M654" i="4" s="1"/>
  <c r="K655" i="4"/>
  <c r="O657" i="4"/>
  <c r="P663" i="4"/>
  <c r="I665" i="4"/>
  <c r="I666" i="4"/>
  <c r="I675" i="4"/>
  <c r="O677" i="4"/>
  <c r="L678" i="4"/>
  <c r="M678" i="4" s="1"/>
  <c r="M679" i="4"/>
  <c r="P691" i="4"/>
  <c r="O691" i="4"/>
  <c r="K691" i="4"/>
  <c r="I691" i="4"/>
  <c r="M692" i="4"/>
  <c r="I696" i="4"/>
  <c r="P696" i="4"/>
  <c r="K701" i="4"/>
  <c r="I701" i="4"/>
  <c r="P701" i="4"/>
  <c r="O701" i="4"/>
  <c r="M703" i="4"/>
  <c r="P712" i="4"/>
  <c r="I715" i="4"/>
  <c r="P715" i="4"/>
  <c r="I717" i="4"/>
  <c r="K726" i="4"/>
  <c r="I726" i="4"/>
  <c r="P726" i="4"/>
  <c r="O726" i="4"/>
  <c r="K730" i="4"/>
  <c r="I730" i="4"/>
  <c r="P730" i="4"/>
  <c r="O730" i="4"/>
  <c r="P741" i="4"/>
  <c r="I741" i="4"/>
  <c r="I760" i="4"/>
  <c r="P760" i="4"/>
  <c r="O760" i="4"/>
  <c r="L633" i="4"/>
  <c r="M633" i="4" s="1"/>
  <c r="O636" i="4"/>
  <c r="L648" i="4"/>
  <c r="O651" i="4"/>
  <c r="P657" i="4"/>
  <c r="L664" i="4"/>
  <c r="M664" i="4" s="1"/>
  <c r="O668" i="4"/>
  <c r="O679" i="4"/>
  <c r="H685" i="4"/>
  <c r="H684" i="4" s="1"/>
  <c r="I688" i="4"/>
  <c r="P688" i="4"/>
  <c r="F704" i="4"/>
  <c r="M704" i="4" s="1"/>
  <c r="O713" i="4"/>
  <c r="K717" i="4"/>
  <c r="M752" i="4"/>
  <c r="O785" i="4"/>
  <c r="M687" i="4"/>
  <c r="K687" i="4"/>
  <c r="O723" i="4"/>
  <c r="L723" i="4"/>
  <c r="M723" i="4" s="1"/>
  <c r="K727" i="4"/>
  <c r="I727" i="4"/>
  <c r="P727" i="4"/>
  <c r="O727" i="4"/>
  <c r="K731" i="4"/>
  <c r="I731" i="4"/>
  <c r="P731" i="4"/>
  <c r="O731" i="4"/>
  <c r="K741" i="4"/>
  <c r="M743" i="4"/>
  <c r="O752" i="4"/>
  <c r="P758" i="4"/>
  <c r="I758" i="4"/>
  <c r="K641" i="4"/>
  <c r="I687" i="4"/>
  <c r="O692" i="4"/>
  <c r="I693" i="4"/>
  <c r="O693" i="4"/>
  <c r="K702" i="4"/>
  <c r="I702" i="4"/>
  <c r="P702" i="4"/>
  <c r="O702" i="4"/>
  <c r="K718" i="4"/>
  <c r="I718" i="4"/>
  <c r="P718" i="4"/>
  <c r="O718" i="4"/>
  <c r="I677" i="4"/>
  <c r="L682" i="4"/>
  <c r="M682" i="4" s="1"/>
  <c r="K688" i="4"/>
  <c r="K690" i="4"/>
  <c r="K693" i="4"/>
  <c r="K694" i="4"/>
  <c r="L696" i="4"/>
  <c r="M696" i="4" s="1"/>
  <c r="L699" i="4"/>
  <c r="M699" i="4" s="1"/>
  <c r="M715" i="4"/>
  <c r="O719" i="4"/>
  <c r="K728" i="4"/>
  <c r="I728" i="4"/>
  <c r="P728" i="4"/>
  <c r="O728" i="4"/>
  <c r="F732" i="4"/>
  <c r="F722" i="4"/>
  <c r="K722" i="4" s="1"/>
  <c r="K758" i="4"/>
  <c r="M760" i="4"/>
  <c r="K763" i="4"/>
  <c r="I763" i="4"/>
  <c r="P763" i="4"/>
  <c r="O763" i="4"/>
  <c r="K744" i="4"/>
  <c r="K761" i="4"/>
  <c r="K762" i="4"/>
  <c r="I773" i="4"/>
  <c r="O781" i="4"/>
  <c r="L781" i="4"/>
  <c r="M781" i="4" s="1"/>
  <c r="P792" i="4"/>
  <c r="K796" i="4"/>
  <c r="P796" i="4"/>
  <c r="K808" i="4"/>
  <c r="I810" i="4"/>
  <c r="P810" i="4"/>
  <c r="O810" i="4"/>
  <c r="K810" i="4"/>
  <c r="K818" i="4"/>
  <c r="I818" i="4"/>
  <c r="P818" i="4"/>
  <c r="O818" i="4"/>
  <c r="K824" i="4"/>
  <c r="I826" i="4"/>
  <c r="I869" i="4"/>
  <c r="K707" i="4"/>
  <c r="O708" i="4"/>
  <c r="K723" i="4"/>
  <c r="F725" i="4"/>
  <c r="M725" i="4" s="1"/>
  <c r="K735" i="4"/>
  <c r="O736" i="4"/>
  <c r="O737" i="4"/>
  <c r="O738" i="4"/>
  <c r="O739" i="4"/>
  <c r="O740" i="4"/>
  <c r="K755" i="4"/>
  <c r="O756" i="4"/>
  <c r="O757" i="4"/>
  <c r="K773" i="4"/>
  <c r="I783" i="4"/>
  <c r="M788" i="4"/>
  <c r="I790" i="4"/>
  <c r="O790" i="4"/>
  <c r="I794" i="4"/>
  <c r="P794" i="4"/>
  <c r="K798" i="4"/>
  <c r="O799" i="4"/>
  <c r="M799" i="4"/>
  <c r="K799" i="4"/>
  <c r="I799" i="4"/>
  <c r="M800" i="4"/>
  <c r="P803" i="4"/>
  <c r="I803" i="4"/>
  <c r="M808" i="4"/>
  <c r="K814" i="4"/>
  <c r="I814" i="4"/>
  <c r="P814" i="4"/>
  <c r="K822" i="4"/>
  <c r="M824" i="4"/>
  <c r="P875" i="4"/>
  <c r="I875" i="4"/>
  <c r="O875" i="4"/>
  <c r="O699" i="4"/>
  <c r="P708" i="4"/>
  <c r="F711" i="4"/>
  <c r="K711" i="4" s="1"/>
  <c r="O717" i="4"/>
  <c r="P736" i="4"/>
  <c r="I742" i="4"/>
  <c r="L748" i="4"/>
  <c r="M748" i="4" s="1"/>
  <c r="O751" i="4"/>
  <c r="P756" i="4"/>
  <c r="I759" i="4"/>
  <c r="L772" i="4"/>
  <c r="M772" i="4" s="1"/>
  <c r="K776" i="4"/>
  <c r="O782" i="4"/>
  <c r="K782" i="4"/>
  <c r="I782" i="4"/>
  <c r="P790" i="4"/>
  <c r="I796" i="4"/>
  <c r="L852" i="4"/>
  <c r="I859" i="4"/>
  <c r="P859" i="4"/>
  <c r="O859" i="4"/>
  <c r="I705" i="4"/>
  <c r="M707" i="4"/>
  <c r="I720" i="4"/>
  <c r="I721" i="4"/>
  <c r="M735" i="4"/>
  <c r="L741" i="4"/>
  <c r="M741" i="4" s="1"/>
  <c r="K742" i="4"/>
  <c r="O744" i="4"/>
  <c r="P751" i="4"/>
  <c r="M755" i="4"/>
  <c r="L758" i="4"/>
  <c r="M758" i="4" s="1"/>
  <c r="K759" i="4"/>
  <c r="O761" i="4"/>
  <c r="O762" i="4"/>
  <c r="M773" i="4"/>
  <c r="M776" i="4"/>
  <c r="L785" i="4"/>
  <c r="M785" i="4" s="1"/>
  <c r="P799" i="4"/>
  <c r="K803" i="4"/>
  <c r="M810" i="4"/>
  <c r="I845" i="4"/>
  <c r="P845" i="4"/>
  <c r="O845" i="4"/>
  <c r="I857" i="4"/>
  <c r="P857" i="4"/>
  <c r="O857" i="4"/>
  <c r="I800" i="4"/>
  <c r="P800" i="4"/>
  <c r="O800" i="4"/>
  <c r="O803" i="4"/>
  <c r="L803" i="4"/>
  <c r="M803" i="4" s="1"/>
  <c r="P843" i="4"/>
  <c r="O787" i="4"/>
  <c r="L794" i="4"/>
  <c r="M794" i="4" s="1"/>
  <c r="O794" i="4"/>
  <c r="O796" i="4"/>
  <c r="L796" i="4"/>
  <c r="M796" i="4" s="1"/>
  <c r="O806" i="4"/>
  <c r="I808" i="4"/>
  <c r="P808" i="4"/>
  <c r="O808" i="4"/>
  <c r="I824" i="4"/>
  <c r="P824" i="4"/>
  <c r="O824" i="4"/>
  <c r="I861" i="4"/>
  <c r="P861" i="4"/>
  <c r="O861" i="4"/>
  <c r="K861" i="4"/>
  <c r="I873" i="4"/>
  <c r="P873" i="4"/>
  <c r="P723" i="4"/>
  <c r="O742" i="4"/>
  <c r="P748" i="4"/>
  <c r="I751" i="4"/>
  <c r="O759" i="4"/>
  <c r="O777" i="4"/>
  <c r="P783" i="4"/>
  <c r="P788" i="4"/>
  <c r="K788" i="4"/>
  <c r="I788" i="4"/>
  <c r="O797" i="4"/>
  <c r="K797" i="4"/>
  <c r="I797" i="4"/>
  <c r="P797" i="4"/>
  <c r="M798" i="4"/>
  <c r="I822" i="4"/>
  <c r="P822" i="4"/>
  <c r="O822" i="4"/>
  <c r="F838" i="4"/>
  <c r="O838" i="4" s="1"/>
  <c r="F847" i="4"/>
  <c r="M859" i="4"/>
  <c r="I772" i="4"/>
  <c r="P775" i="4"/>
  <c r="P777" i="4"/>
  <c r="L779" i="4"/>
  <c r="M779" i="4" s="1"/>
  <c r="O784" i="4"/>
  <c r="P787" i="4"/>
  <c r="O792" i="4"/>
  <c r="O798" i="4"/>
  <c r="I816" i="4"/>
  <c r="P816" i="4"/>
  <c r="K816" i="4"/>
  <c r="M845" i="4"/>
  <c r="P867" i="4"/>
  <c r="I867" i="4"/>
  <c r="L806" i="4"/>
  <c r="M806" i="4" s="1"/>
  <c r="K807" i="4"/>
  <c r="P815" i="4"/>
  <c r="I817" i="4"/>
  <c r="I820" i="4"/>
  <c r="L822" i="4"/>
  <c r="M822" i="4" s="1"/>
  <c r="K823" i="4"/>
  <c r="K826" i="4"/>
  <c r="P835" i="4"/>
  <c r="P836" i="4"/>
  <c r="P837" i="4"/>
  <c r="F839" i="4"/>
  <c r="M839" i="4" s="1"/>
  <c r="I841" i="4"/>
  <c r="L843" i="4"/>
  <c r="K844" i="4"/>
  <c r="F853" i="4"/>
  <c r="I855" i="4"/>
  <c r="L857" i="4"/>
  <c r="M857" i="4" s="1"/>
  <c r="K858" i="4"/>
  <c r="P868" i="4"/>
  <c r="O868" i="4"/>
  <c r="L873" i="4"/>
  <c r="M873" i="4" s="1"/>
  <c r="K875" i="4"/>
  <c r="I891" i="4"/>
  <c r="P891" i="4"/>
  <c r="K914" i="4"/>
  <c r="I914" i="4"/>
  <c r="O914" i="4"/>
  <c r="I918" i="4"/>
  <c r="P918" i="4"/>
  <c r="K918" i="4"/>
  <c r="K817" i="4"/>
  <c r="K877" i="4"/>
  <c r="I877" i="4"/>
  <c r="P877" i="4"/>
  <c r="O882" i="4"/>
  <c r="L882" i="4"/>
  <c r="M882" i="4" s="1"/>
  <c r="K897" i="4"/>
  <c r="I897" i="4"/>
  <c r="I902" i="4"/>
  <c r="P902" i="4"/>
  <c r="K902" i="4"/>
  <c r="P906" i="4"/>
  <c r="O906" i="4"/>
  <c r="K906" i="4"/>
  <c r="I906" i="4"/>
  <c r="I926" i="4"/>
  <c r="P926" i="4"/>
  <c r="O926" i="4"/>
  <c r="P938" i="4"/>
  <c r="O938" i="4"/>
  <c r="K938" i="4"/>
  <c r="I938" i="4"/>
  <c r="I954" i="4"/>
  <c r="P954" i="4"/>
  <c r="P801" i="4"/>
  <c r="P802" i="4"/>
  <c r="I804" i="4"/>
  <c r="I805" i="4"/>
  <c r="O812" i="4"/>
  <c r="P819" i="4"/>
  <c r="I821" i="4"/>
  <c r="O827" i="4"/>
  <c r="P840" i="4"/>
  <c r="K841" i="4"/>
  <c r="I842" i="4"/>
  <c r="O848" i="4"/>
  <c r="P854" i="4"/>
  <c r="K855" i="4"/>
  <c r="I856" i="4"/>
  <c r="O863" i="4"/>
  <c r="I868" i="4"/>
  <c r="I870" i="4"/>
  <c r="P871" i="4"/>
  <c r="L875" i="4"/>
  <c r="M875" i="4" s="1"/>
  <c r="L878" i="4"/>
  <c r="M878" i="4" s="1"/>
  <c r="K920" i="4"/>
  <c r="K928" i="4"/>
  <c r="P957" i="4"/>
  <c r="O957" i="4"/>
  <c r="K957" i="4"/>
  <c r="I957" i="4"/>
  <c r="K804" i="4"/>
  <c r="K805" i="4"/>
  <c r="O807" i="4"/>
  <c r="P812" i="4"/>
  <c r="I815" i="4"/>
  <c r="M817" i="4"/>
  <c r="L820" i="4"/>
  <c r="M820" i="4" s="1"/>
  <c r="K821" i="4"/>
  <c r="O823" i="4"/>
  <c r="P827" i="4"/>
  <c r="I835" i="4"/>
  <c r="I836" i="4"/>
  <c r="I837" i="4"/>
  <c r="L841" i="4"/>
  <c r="M841" i="4" s="1"/>
  <c r="K842" i="4"/>
  <c r="O844" i="4"/>
  <c r="P848" i="4"/>
  <c r="L855" i="4"/>
  <c r="M855" i="4" s="1"/>
  <c r="K856" i="4"/>
  <c r="O858" i="4"/>
  <c r="P863" i="4"/>
  <c r="K868" i="4"/>
  <c r="I880" i="4"/>
  <c r="M880" i="4"/>
  <c r="O880" i="4"/>
  <c r="K891" i="4"/>
  <c r="L886" i="4"/>
  <c r="M914" i="4"/>
  <c r="O918" i="4"/>
  <c r="L918" i="4"/>
  <c r="M918" i="4" s="1"/>
  <c r="M920" i="4"/>
  <c r="M922" i="4"/>
  <c r="K926" i="4"/>
  <c r="K930" i="4"/>
  <c r="I930" i="4"/>
  <c r="P930" i="4"/>
  <c r="O930" i="4"/>
  <c r="I942" i="4"/>
  <c r="L987" i="4"/>
  <c r="P807" i="4"/>
  <c r="L814" i="4"/>
  <c r="M814" i="4" s="1"/>
  <c r="K815" i="4"/>
  <c r="O817" i="4"/>
  <c r="P823" i="4"/>
  <c r="P826" i="4"/>
  <c r="L834" i="4"/>
  <c r="K835" i="4"/>
  <c r="K836" i="4"/>
  <c r="K837" i="4"/>
  <c r="P844" i="4"/>
  <c r="P858" i="4"/>
  <c r="L865" i="4"/>
  <c r="M865" i="4" s="1"/>
  <c r="O866" i="4"/>
  <c r="I872" i="4"/>
  <c r="K876" i="4"/>
  <c r="I876" i="4"/>
  <c r="P876" i="4"/>
  <c r="O878" i="4"/>
  <c r="P880" i="4"/>
  <c r="F886" i="4"/>
  <c r="O886" i="4" s="1"/>
  <c r="F887" i="4"/>
  <c r="K887" i="4" s="1"/>
  <c r="I888" i="4"/>
  <c r="O888" i="4"/>
  <c r="M888" i="4"/>
  <c r="L891" i="4"/>
  <c r="M891" i="4" s="1"/>
  <c r="F894" i="4"/>
  <c r="K894" i="4" s="1"/>
  <c r="F895" i="4"/>
  <c r="O895" i="4" s="1"/>
  <c r="O902" i="4"/>
  <c r="L902" i="4"/>
  <c r="M902" i="4" s="1"/>
  <c r="I910" i="4"/>
  <c r="P910" i="4"/>
  <c r="O910" i="4"/>
  <c r="P914" i="4"/>
  <c r="O920" i="4"/>
  <c r="M926" i="4"/>
  <c r="O928" i="4"/>
  <c r="K944" i="4"/>
  <c r="K954" i="4"/>
  <c r="O877" i="4"/>
  <c r="I882" i="4"/>
  <c r="P882" i="4"/>
  <c r="M897" i="4"/>
  <c r="M906" i="4"/>
  <c r="M938" i="4"/>
  <c r="K946" i="4"/>
  <c r="I946" i="4"/>
  <c r="P946" i="4"/>
  <c r="O946" i="4"/>
  <c r="M954" i="4"/>
  <c r="K871" i="4"/>
  <c r="I878" i="4"/>
  <c r="O897" i="4"/>
  <c r="O867" i="4"/>
  <c r="P870" i="4"/>
  <c r="O872" i="4"/>
  <c r="K895" i="4"/>
  <c r="P897" i="4"/>
  <c r="K905" i="4"/>
  <c r="I905" i="4"/>
  <c r="P905" i="4"/>
  <c r="O905" i="4"/>
  <c r="M905" i="4"/>
  <c r="L910" i="4"/>
  <c r="M910" i="4" s="1"/>
  <c r="I920" i="4"/>
  <c r="P920" i="4"/>
  <c r="P922" i="4"/>
  <c r="O922" i="4"/>
  <c r="K922" i="4"/>
  <c r="I922" i="4"/>
  <c r="I928" i="4"/>
  <c r="P928" i="4"/>
  <c r="M928" i="4"/>
  <c r="I962" i="4"/>
  <c r="P962" i="4"/>
  <c r="O962" i="4"/>
  <c r="K962" i="4"/>
  <c r="P900" i="4"/>
  <c r="I903" i="4"/>
  <c r="O911" i="4"/>
  <c r="P916" i="4"/>
  <c r="I919" i="4"/>
  <c r="M921" i="4"/>
  <c r="O927" i="4"/>
  <c r="P932" i="4"/>
  <c r="K934" i="4"/>
  <c r="I935" i="4"/>
  <c r="M937" i="4"/>
  <c r="O943" i="4"/>
  <c r="P948" i="4"/>
  <c r="K950" i="4"/>
  <c r="I951" i="4"/>
  <c r="I952" i="4"/>
  <c r="I953" i="4"/>
  <c r="M955" i="4"/>
  <c r="M956" i="4"/>
  <c r="O967" i="4"/>
  <c r="M981" i="4"/>
  <c r="M996" i="4"/>
  <c r="P1025" i="4"/>
  <c r="O1025" i="4"/>
  <c r="I1025" i="4"/>
  <c r="K1034" i="4"/>
  <c r="I1034" i="4"/>
  <c r="P1034" i="4"/>
  <c r="I879" i="4"/>
  <c r="I900" i="4"/>
  <c r="K903" i="4"/>
  <c r="P911" i="4"/>
  <c r="I916" i="4"/>
  <c r="K919" i="4"/>
  <c r="O921" i="4"/>
  <c r="P927" i="4"/>
  <c r="I932" i="4"/>
  <c r="L934" i="4"/>
  <c r="M934" i="4" s="1"/>
  <c r="K935" i="4"/>
  <c r="O937" i="4"/>
  <c r="P943" i="4"/>
  <c r="I948" i="4"/>
  <c r="L950" i="4"/>
  <c r="M950" i="4" s="1"/>
  <c r="K951" i="4"/>
  <c r="K952" i="4"/>
  <c r="K953" i="4"/>
  <c r="O954" i="4"/>
  <c r="O955" i="4"/>
  <c r="O956" i="4"/>
  <c r="L964" i="4"/>
  <c r="P971" i="4"/>
  <c r="M971" i="4"/>
  <c r="K971" i="4"/>
  <c r="I971" i="4"/>
  <c r="L972" i="4"/>
  <c r="L975" i="4"/>
  <c r="I979" i="4"/>
  <c r="O981" i="4"/>
  <c r="O996" i="4"/>
  <c r="I1003" i="4"/>
  <c r="P1003" i="4"/>
  <c r="O1010" i="4"/>
  <c r="I1012" i="4"/>
  <c r="P1012" i="4"/>
  <c r="O1012" i="4"/>
  <c r="P921" i="4"/>
  <c r="P937" i="4"/>
  <c r="P955" i="4"/>
  <c r="P956" i="4"/>
  <c r="K967" i="4"/>
  <c r="I967" i="4"/>
  <c r="P981" i="4"/>
  <c r="P982" i="4"/>
  <c r="O982" i="4"/>
  <c r="K982" i="4"/>
  <c r="L983" i="4"/>
  <c r="M983" i="4" s="1"/>
  <c r="P996" i="4"/>
  <c r="P997" i="4"/>
  <c r="O997" i="4"/>
  <c r="K997" i="4"/>
  <c r="I997" i="4"/>
  <c r="M1040" i="4"/>
  <c r="I1040" i="4"/>
  <c r="P1040" i="4"/>
  <c r="P1048" i="4"/>
  <c r="I1048" i="4"/>
  <c r="F964" i="4"/>
  <c r="O964" i="4" s="1"/>
  <c r="F965" i="4"/>
  <c r="I988" i="4"/>
  <c r="P988" i="4"/>
  <c r="O988" i="4"/>
  <c r="L990" i="4"/>
  <c r="O1018" i="4"/>
  <c r="M1025" i="4"/>
  <c r="I1028" i="4"/>
  <c r="P1028" i="4"/>
  <c r="I1036" i="4"/>
  <c r="P1036" i="4"/>
  <c r="I1044" i="4"/>
  <c r="P1044" i="4"/>
  <c r="L900" i="4"/>
  <c r="M900" i="4" s="1"/>
  <c r="K901" i="4"/>
  <c r="O903" i="4"/>
  <c r="P908" i="4"/>
  <c r="I911" i="4"/>
  <c r="L916" i="4"/>
  <c r="M916" i="4" s="1"/>
  <c r="K917" i="4"/>
  <c r="O919" i="4"/>
  <c r="P924" i="4"/>
  <c r="I927" i="4"/>
  <c r="L932" i="4"/>
  <c r="M932" i="4" s="1"/>
  <c r="K933" i="4"/>
  <c r="O935" i="4"/>
  <c r="P940" i="4"/>
  <c r="I943" i="4"/>
  <c r="L948" i="4"/>
  <c r="M948" i="4" s="1"/>
  <c r="K949" i="4"/>
  <c r="O951" i="4"/>
  <c r="O952" i="4"/>
  <c r="O953" i="4"/>
  <c r="P960" i="4"/>
  <c r="P966" i="4"/>
  <c r="O966" i="4"/>
  <c r="O971" i="4"/>
  <c r="O979" i="4"/>
  <c r="L979" i="4"/>
  <c r="M979" i="4" s="1"/>
  <c r="M982" i="4"/>
  <c r="P986" i="4"/>
  <c r="M986" i="4"/>
  <c r="K986" i="4"/>
  <c r="I986" i="4"/>
  <c r="L994" i="4"/>
  <c r="F998" i="4"/>
  <c r="K1003" i="4"/>
  <c r="M1012" i="4"/>
  <c r="K1014" i="4"/>
  <c r="I1014" i="4"/>
  <c r="P1014" i="4"/>
  <c r="K1023" i="4"/>
  <c r="P903" i="4"/>
  <c r="P919" i="4"/>
  <c r="I921" i="4"/>
  <c r="P934" i="4"/>
  <c r="P935" i="4"/>
  <c r="I937" i="4"/>
  <c r="P950" i="4"/>
  <c r="P951" i="4"/>
  <c r="P952" i="4"/>
  <c r="P953" i="4"/>
  <c r="I955" i="4"/>
  <c r="I956" i="4"/>
  <c r="L962" i="4"/>
  <c r="M962" i="4" s="1"/>
  <c r="I966" i="4"/>
  <c r="F972" i="4"/>
  <c r="O972" i="4" s="1"/>
  <c r="I977" i="4"/>
  <c r="P977" i="4"/>
  <c r="P979" i="4"/>
  <c r="I981" i="4"/>
  <c r="I996" i="4"/>
  <c r="O1003" i="4"/>
  <c r="I1030" i="4"/>
  <c r="P1030" i="4"/>
  <c r="O1030" i="4"/>
  <c r="I1032" i="4"/>
  <c r="P1032" i="4"/>
  <c r="O1032" i="4"/>
  <c r="O958" i="4"/>
  <c r="O959" i="4"/>
  <c r="M967" i="4"/>
  <c r="F974" i="4"/>
  <c r="O986" i="4"/>
  <c r="H987" i="4"/>
  <c r="I1018" i="4"/>
  <c r="P1018" i="4"/>
  <c r="K1018" i="4"/>
  <c r="K1044" i="4"/>
  <c r="M1048" i="4"/>
  <c r="M966" i="4"/>
  <c r="L970" i="4"/>
  <c r="M970" i="4" s="1"/>
  <c r="K981" i="4"/>
  <c r="K983" i="4"/>
  <c r="I983" i="4"/>
  <c r="P983" i="4"/>
  <c r="F987" i="4"/>
  <c r="K987" i="4" s="1"/>
  <c r="K988" i="4"/>
  <c r="F993" i="4"/>
  <c r="K996" i="4"/>
  <c r="O1028" i="4"/>
  <c r="K1030" i="4"/>
  <c r="O1036" i="4"/>
  <c r="O1044" i="4"/>
  <c r="L1003" i="4"/>
  <c r="M1003" i="4" s="1"/>
  <c r="P1016" i="4"/>
  <c r="P1017" i="4"/>
  <c r="I1019" i="4"/>
  <c r="I1020" i="4"/>
  <c r="I1021" i="4"/>
  <c r="I1022" i="4"/>
  <c r="L1028" i="4"/>
  <c r="M1028" i="4" s="1"/>
  <c r="O1038" i="4"/>
  <c r="L1044" i="4"/>
  <c r="M1044" i="4" s="1"/>
  <c r="K1054" i="4"/>
  <c r="I1066" i="4"/>
  <c r="P1066" i="4"/>
  <c r="O1066" i="4"/>
  <c r="K1066" i="4"/>
  <c r="P1070" i="4"/>
  <c r="I1070" i="4"/>
  <c r="K1074" i="4"/>
  <c r="I1074" i="4"/>
  <c r="P1074" i="4"/>
  <c r="O1074" i="4"/>
  <c r="K1012" i="4"/>
  <c r="I1016" i="4"/>
  <c r="K1019" i="4"/>
  <c r="K1020" i="4"/>
  <c r="K1021" i="4"/>
  <c r="K1022" i="4"/>
  <c r="K1032" i="4"/>
  <c r="K1036" i="4"/>
  <c r="P1039" i="4"/>
  <c r="K1039" i="4"/>
  <c r="I1041" i="4"/>
  <c r="O1041" i="4"/>
  <c r="K1052" i="4"/>
  <c r="I1057" i="4"/>
  <c r="O1057" i="4"/>
  <c r="K1057" i="4"/>
  <c r="I1072" i="4"/>
  <c r="P1072" i="4"/>
  <c r="I1080" i="4"/>
  <c r="K1090" i="4"/>
  <c r="I1090" i="4"/>
  <c r="P1090" i="4"/>
  <c r="O1090" i="4"/>
  <c r="K1106" i="4"/>
  <c r="I1106" i="4"/>
  <c r="P1106" i="4"/>
  <c r="O977" i="4"/>
  <c r="K1001" i="4"/>
  <c r="I1002" i="4"/>
  <c r="O1014" i="4"/>
  <c r="K1025" i="4"/>
  <c r="I1026" i="4"/>
  <c r="I1027" i="4"/>
  <c r="O1034" i="4"/>
  <c r="O1048" i="4"/>
  <c r="O1054" i="4"/>
  <c r="L1054" i="4"/>
  <c r="M1054" i="4" s="1"/>
  <c r="M1057" i="4"/>
  <c r="K1070" i="4"/>
  <c r="I1082" i="4"/>
  <c r="P1082" i="4"/>
  <c r="O1082" i="4"/>
  <c r="K1082" i="4"/>
  <c r="P1086" i="4"/>
  <c r="I1086" i="4"/>
  <c r="I1096" i="4"/>
  <c r="P1096" i="4"/>
  <c r="P1102" i="4"/>
  <c r="I1102" i="4"/>
  <c r="P963" i="4"/>
  <c r="O973" i="4"/>
  <c r="P978" i="4"/>
  <c r="I980" i="4"/>
  <c r="I995" i="4"/>
  <c r="K1002" i="4"/>
  <c r="O1004" i="4"/>
  <c r="O1005" i="4"/>
  <c r="O1006" i="4"/>
  <c r="O1007" i="4"/>
  <c r="O1008" i="4"/>
  <c r="O1009" i="4"/>
  <c r="I1017" i="4"/>
  <c r="K1026" i="4"/>
  <c r="K1027" i="4"/>
  <c r="I1038" i="4"/>
  <c r="I1039" i="4"/>
  <c r="K1041" i="4"/>
  <c r="L1046" i="4"/>
  <c r="M1046" i="4" s="1"/>
  <c r="O1049" i="4"/>
  <c r="I1049" i="4"/>
  <c r="P1049" i="4"/>
  <c r="M1050" i="4"/>
  <c r="P1057" i="4"/>
  <c r="I1060" i="4"/>
  <c r="P1060" i="4"/>
  <c r="K1060" i="4"/>
  <c r="M1064" i="4"/>
  <c r="I1068" i="4"/>
  <c r="P1068" i="4"/>
  <c r="O1068" i="4"/>
  <c r="O1070" i="4"/>
  <c r="K1072" i="4"/>
  <c r="P1088" i="4"/>
  <c r="I1098" i="4"/>
  <c r="P1098" i="4"/>
  <c r="O1098" i="4"/>
  <c r="I1104" i="4"/>
  <c r="P1104" i="4"/>
  <c r="I1143" i="4"/>
  <c r="P1143" i="4"/>
  <c r="P973" i="4"/>
  <c r="F975" i="4"/>
  <c r="K980" i="4"/>
  <c r="I989" i="4"/>
  <c r="K995" i="4"/>
  <c r="P1004" i="4"/>
  <c r="P1005" i="4"/>
  <c r="P1006" i="4"/>
  <c r="P1007" i="4"/>
  <c r="P1008" i="4"/>
  <c r="P1009" i="4"/>
  <c r="I1011" i="4"/>
  <c r="L1016" i="4"/>
  <c r="M1016" i="4" s="1"/>
  <c r="K1017" i="4"/>
  <c r="O1019" i="4"/>
  <c r="O1020" i="4"/>
  <c r="O1021" i="4"/>
  <c r="O1022" i="4"/>
  <c r="P1029" i="4"/>
  <c r="I1031" i="4"/>
  <c r="K1040" i="4"/>
  <c r="I1043" i="4"/>
  <c r="O1046" i="4"/>
  <c r="K1049" i="4"/>
  <c r="I1052" i="4"/>
  <c r="P1052" i="4"/>
  <c r="I1056" i="4"/>
  <c r="I1058" i="4"/>
  <c r="O1058" i="4"/>
  <c r="O1064" i="4"/>
  <c r="O1072" i="4"/>
  <c r="M1074" i="4"/>
  <c r="K1086" i="4"/>
  <c r="K1102" i="4"/>
  <c r="M1002" i="4"/>
  <c r="P1019" i="4"/>
  <c r="P1020" i="4"/>
  <c r="P1021" i="4"/>
  <c r="P1022" i="4"/>
  <c r="M1026" i="4"/>
  <c r="M1027" i="4"/>
  <c r="K1038" i="4"/>
  <c r="M1039" i="4"/>
  <c r="M1041" i="4"/>
  <c r="K1043" i="4"/>
  <c r="P1046" i="4"/>
  <c r="K1047" i="4"/>
  <c r="P1047" i="4"/>
  <c r="O1047" i="4"/>
  <c r="M1049" i="4"/>
  <c r="K1056" i="4"/>
  <c r="I1084" i="4"/>
  <c r="O1086" i="4"/>
  <c r="M1090" i="4"/>
  <c r="K1096" i="4"/>
  <c r="O1102" i="4"/>
  <c r="K1104" i="4"/>
  <c r="M1106" i="4"/>
  <c r="P1120" i="4"/>
  <c r="I1120" i="4"/>
  <c r="I1050" i="4"/>
  <c r="K1050" i="4"/>
  <c r="P1050" i="4"/>
  <c r="P1054" i="4"/>
  <c r="I1054" i="4"/>
  <c r="O1060" i="4"/>
  <c r="L1060" i="4"/>
  <c r="M1060" i="4" s="1"/>
  <c r="I1100" i="4"/>
  <c r="P1100" i="4"/>
  <c r="O1100" i="4"/>
  <c r="O1106" i="4"/>
  <c r="O1040" i="4"/>
  <c r="F1042" i="4"/>
  <c r="O1043" i="4"/>
  <c r="K1048" i="4"/>
  <c r="O1056" i="4"/>
  <c r="I1064" i="4"/>
  <c r="P1064" i="4"/>
  <c r="O1096" i="4"/>
  <c r="M1098" i="4"/>
  <c r="M1143" i="4"/>
  <c r="I1051" i="4"/>
  <c r="L1056" i="4"/>
  <c r="M1056" i="4" s="1"/>
  <c r="O1059" i="4"/>
  <c r="P1065" i="4"/>
  <c r="I1067" i="4"/>
  <c r="L1072" i="4"/>
  <c r="M1072" i="4" s="1"/>
  <c r="K1073" i="4"/>
  <c r="O1075" i="4"/>
  <c r="P1081" i="4"/>
  <c r="I1083" i="4"/>
  <c r="L1088" i="4"/>
  <c r="K1089" i="4"/>
  <c r="O1091" i="4"/>
  <c r="P1097" i="4"/>
  <c r="I1099" i="4"/>
  <c r="L1104" i="4"/>
  <c r="M1104" i="4" s="1"/>
  <c r="K1105" i="4"/>
  <c r="O1107" i="4"/>
  <c r="I1116" i="4"/>
  <c r="P1119" i="4"/>
  <c r="O1119" i="4"/>
  <c r="K1119" i="4"/>
  <c r="O1123" i="4"/>
  <c r="K1127" i="4"/>
  <c r="P1156" i="4"/>
  <c r="O1156" i="4"/>
  <c r="K1156" i="4"/>
  <c r="I1156" i="4"/>
  <c r="P1176" i="4"/>
  <c r="O1176" i="4"/>
  <c r="K1176" i="4"/>
  <c r="I1176" i="4"/>
  <c r="M1063" i="4"/>
  <c r="K1076" i="4"/>
  <c r="M1079" i="4"/>
  <c r="K1092" i="4"/>
  <c r="M1095" i="4"/>
  <c r="K1108" i="4"/>
  <c r="O1112" i="4"/>
  <c r="P1118" i="4"/>
  <c r="K1120" i="4"/>
  <c r="P1124" i="4"/>
  <c r="K1124" i="4"/>
  <c r="M1127" i="4"/>
  <c r="K1129" i="4"/>
  <c r="F1131" i="4"/>
  <c r="I1137" i="4"/>
  <c r="K1149" i="4"/>
  <c r="I1149" i="4"/>
  <c r="P1149" i="4"/>
  <c r="O1149" i="4"/>
  <c r="O1062" i="4"/>
  <c r="O1063" i="4"/>
  <c r="L1076" i="4"/>
  <c r="M1076" i="4" s="1"/>
  <c r="O1078" i="4"/>
  <c r="O1079" i="4"/>
  <c r="L1092" i="4"/>
  <c r="M1092" i="4" s="1"/>
  <c r="O1094" i="4"/>
  <c r="O1095" i="4"/>
  <c r="L1108" i="4"/>
  <c r="M1108" i="4" s="1"/>
  <c r="P1112" i="4"/>
  <c r="M1120" i="4"/>
  <c r="O1127" i="4"/>
  <c r="M1129" i="4"/>
  <c r="K1055" i="4"/>
  <c r="P1063" i="4"/>
  <c r="I1065" i="4"/>
  <c r="L1070" i="4"/>
  <c r="M1070" i="4" s="1"/>
  <c r="K1071" i="4"/>
  <c r="O1073" i="4"/>
  <c r="P1079" i="4"/>
  <c r="I1081" i="4"/>
  <c r="L1086" i="4"/>
  <c r="M1086" i="4" s="1"/>
  <c r="K1087" i="4"/>
  <c r="O1089" i="4"/>
  <c r="P1095" i="4"/>
  <c r="I1097" i="4"/>
  <c r="L1102" i="4"/>
  <c r="M1102" i="4" s="1"/>
  <c r="K1103" i="4"/>
  <c r="O1105" i="4"/>
  <c r="I1111" i="4"/>
  <c r="I1118" i="4"/>
  <c r="O1120" i="4"/>
  <c r="I1123" i="4"/>
  <c r="M1124" i="4"/>
  <c r="K1128" i="4"/>
  <c r="I1128" i="4"/>
  <c r="P1128" i="4"/>
  <c r="O1129" i="4"/>
  <c r="O1135" i="4"/>
  <c r="K1137" i="4"/>
  <c r="M1141" i="4"/>
  <c r="M1145" i="4"/>
  <c r="I1179" i="4"/>
  <c r="P1179" i="4"/>
  <c r="O1179" i="4"/>
  <c r="P1089" i="4"/>
  <c r="P1105" i="4"/>
  <c r="L1137" i="4"/>
  <c r="M1137" i="4" s="1"/>
  <c r="O1137" i="4"/>
  <c r="K1143" i="4"/>
  <c r="M1156" i="4"/>
  <c r="I1171" i="4"/>
  <c r="P1171" i="4"/>
  <c r="K1171" i="4"/>
  <c r="M1176" i="4"/>
  <c r="K1068" i="4"/>
  <c r="K1084" i="4"/>
  <c r="K1100" i="4"/>
  <c r="K1118" i="4"/>
  <c r="I1121" i="4"/>
  <c r="O1121" i="4"/>
  <c r="K1123" i="4"/>
  <c r="O1128" i="4"/>
  <c r="P1137" i="4"/>
  <c r="P1141" i="4"/>
  <c r="O1141" i="4"/>
  <c r="P1142" i="4"/>
  <c r="O1142" i="4"/>
  <c r="K1142" i="4"/>
  <c r="I1160" i="4"/>
  <c r="P1160" i="4"/>
  <c r="O1160" i="4"/>
  <c r="L1178" i="4"/>
  <c r="I1063" i="4"/>
  <c r="P1076" i="4"/>
  <c r="I1079" i="4"/>
  <c r="P1092" i="4"/>
  <c r="I1095" i="4"/>
  <c r="P1108" i="4"/>
  <c r="I1129" i="4"/>
  <c r="P1129" i="4"/>
  <c r="I1135" i="4"/>
  <c r="P1135" i="4"/>
  <c r="O1143" i="4"/>
  <c r="P1116" i="4"/>
  <c r="O1118" i="4"/>
  <c r="L1118" i="4"/>
  <c r="M1118" i="4" s="1"/>
  <c r="I1127" i="4"/>
  <c r="I1153" i="4"/>
  <c r="P1153" i="4"/>
  <c r="K1153" i="4"/>
  <c r="K1160" i="4"/>
  <c r="O1164" i="4"/>
  <c r="O1171" i="4"/>
  <c r="O1146" i="4"/>
  <c r="O1180" i="4"/>
  <c r="I1201" i="4"/>
  <c r="O1201" i="4"/>
  <c r="K1220" i="4"/>
  <c r="P1220" i="4"/>
  <c r="I1259" i="4"/>
  <c r="P1259" i="4"/>
  <c r="O1122" i="4"/>
  <c r="I1130" i="4"/>
  <c r="I1133" i="4"/>
  <c r="L1135" i="4"/>
  <c r="M1135" i="4" s="1"/>
  <c r="K1136" i="4"/>
  <c r="O1138" i="4"/>
  <c r="O1139" i="4"/>
  <c r="O1140" i="4"/>
  <c r="P1146" i="4"/>
  <c r="I1148" i="4"/>
  <c r="I1151" i="4"/>
  <c r="L1153" i="4"/>
  <c r="M1153" i="4" s="1"/>
  <c r="K1154" i="4"/>
  <c r="P1161" i="4"/>
  <c r="I1166" i="4"/>
  <c r="L1171" i="4"/>
  <c r="M1171" i="4" s="1"/>
  <c r="K1172" i="4"/>
  <c r="K1173" i="4"/>
  <c r="O1174" i="4"/>
  <c r="O1175" i="4"/>
  <c r="F1178" i="4"/>
  <c r="P1180" i="4"/>
  <c r="F1182" i="4"/>
  <c r="O1199" i="4"/>
  <c r="I1216" i="4"/>
  <c r="P1216" i="4"/>
  <c r="K1223" i="4"/>
  <c r="I1223" i="4"/>
  <c r="P1223" i="4"/>
  <c r="O1223" i="4"/>
  <c r="K1227" i="4"/>
  <c r="I1227" i="4"/>
  <c r="P1227" i="4"/>
  <c r="O1227" i="4"/>
  <c r="K1231" i="4"/>
  <c r="I1231" i="4"/>
  <c r="P1231" i="4"/>
  <c r="O1231" i="4"/>
  <c r="O1271" i="4"/>
  <c r="K1271" i="4"/>
  <c r="I1271" i="4"/>
  <c r="P1271" i="4"/>
  <c r="I1157" i="4"/>
  <c r="F1158" i="4"/>
  <c r="O1158" i="4" s="1"/>
  <c r="P1174" i="4"/>
  <c r="I1177" i="4"/>
  <c r="K1201" i="4"/>
  <c r="I1203" i="4"/>
  <c r="O1203" i="4"/>
  <c r="H1204" i="4"/>
  <c r="H1181" i="4" s="1"/>
  <c r="I1220" i="4"/>
  <c r="K1157" i="4"/>
  <c r="K1177" i="4"/>
  <c r="P1193" i="4"/>
  <c r="K1193" i="4"/>
  <c r="I1193" i="4"/>
  <c r="P1195" i="4"/>
  <c r="K1195" i="4"/>
  <c r="I1195" i="4"/>
  <c r="P1197" i="4"/>
  <c r="K1197" i="4"/>
  <c r="I1197" i="4"/>
  <c r="I1200" i="4"/>
  <c r="O1200" i="4"/>
  <c r="M1201" i="4"/>
  <c r="K1205" i="4"/>
  <c r="K1216" i="4"/>
  <c r="K1224" i="4"/>
  <c r="I1224" i="4"/>
  <c r="P1224" i="4"/>
  <c r="O1224" i="4"/>
  <c r="K1228" i="4"/>
  <c r="I1228" i="4"/>
  <c r="P1228" i="4"/>
  <c r="O1228" i="4"/>
  <c r="K1232" i="4"/>
  <c r="I1232" i="4"/>
  <c r="P1232" i="4"/>
  <c r="O1232" i="4"/>
  <c r="M1259" i="4"/>
  <c r="I1261" i="4"/>
  <c r="P1261" i="4"/>
  <c r="O1261" i="4"/>
  <c r="K1261" i="4"/>
  <c r="L1133" i="4"/>
  <c r="M1133" i="4" s="1"/>
  <c r="K1134" i="4"/>
  <c r="O1136" i="4"/>
  <c r="I1146" i="4"/>
  <c r="L1151" i="4"/>
  <c r="M1151" i="4" s="1"/>
  <c r="K1152" i="4"/>
  <c r="O1154" i="4"/>
  <c r="I1161" i="4"/>
  <c r="L1166" i="4"/>
  <c r="M1166" i="4" s="1"/>
  <c r="K1167" i="4"/>
  <c r="K1168" i="4"/>
  <c r="K1169" i="4"/>
  <c r="K1170" i="4"/>
  <c r="O1172" i="4"/>
  <c r="O1173" i="4"/>
  <c r="K1179" i="4"/>
  <c r="I1180" i="4"/>
  <c r="P1201" i="4"/>
  <c r="K1203" i="4"/>
  <c r="O1205" i="4"/>
  <c r="L1205" i="4"/>
  <c r="M1205" i="4" s="1"/>
  <c r="L1208" i="4"/>
  <c r="F1210" i="4"/>
  <c r="O1216" i="4"/>
  <c r="L1216" i="4"/>
  <c r="M1216" i="4" s="1"/>
  <c r="M1220" i="4"/>
  <c r="M1224" i="4"/>
  <c r="M1228" i="4"/>
  <c r="M1232" i="4"/>
  <c r="O1259" i="4"/>
  <c r="P1136" i="4"/>
  <c r="P1154" i="4"/>
  <c r="P1172" i="4"/>
  <c r="P1173" i="4"/>
  <c r="I1175" i="4"/>
  <c r="M1195" i="4"/>
  <c r="M1197" i="4"/>
  <c r="K1200" i="4"/>
  <c r="I1202" i="4"/>
  <c r="O1202" i="4"/>
  <c r="M1203" i="4"/>
  <c r="P1205" i="4"/>
  <c r="P1207" i="4"/>
  <c r="K1207" i="4"/>
  <c r="I1207" i="4"/>
  <c r="K1221" i="4"/>
  <c r="I1221" i="4"/>
  <c r="P1221" i="4"/>
  <c r="O1221" i="4"/>
  <c r="K1225" i="4"/>
  <c r="I1225" i="4"/>
  <c r="P1225" i="4"/>
  <c r="O1225" i="4"/>
  <c r="K1229" i="4"/>
  <c r="I1229" i="4"/>
  <c r="P1229" i="4"/>
  <c r="O1229" i="4"/>
  <c r="K1233" i="4"/>
  <c r="I1233" i="4"/>
  <c r="P1233" i="4"/>
  <c r="O1233" i="4"/>
  <c r="P1241" i="4"/>
  <c r="I1241" i="4"/>
  <c r="O1157" i="4"/>
  <c r="O1177" i="4"/>
  <c r="O1193" i="4"/>
  <c r="O1195" i="4"/>
  <c r="O1197" i="4"/>
  <c r="I1199" i="4"/>
  <c r="M1200" i="4"/>
  <c r="P1203" i="4"/>
  <c r="I1284" i="4"/>
  <c r="P1284" i="4"/>
  <c r="P1194" i="4"/>
  <c r="K1194" i="4"/>
  <c r="I1194" i="4"/>
  <c r="P1196" i="4"/>
  <c r="K1196" i="4"/>
  <c r="I1196" i="4"/>
  <c r="P1198" i="4"/>
  <c r="K1198" i="4"/>
  <c r="I1198" i="4"/>
  <c r="K1199" i="4"/>
  <c r="P1200" i="4"/>
  <c r="K1202" i="4"/>
  <c r="O1207" i="4"/>
  <c r="K1222" i="4"/>
  <c r="I1222" i="4"/>
  <c r="P1222" i="4"/>
  <c r="O1222" i="4"/>
  <c r="K1226" i="4"/>
  <c r="I1226" i="4"/>
  <c r="P1226" i="4"/>
  <c r="O1226" i="4"/>
  <c r="K1230" i="4"/>
  <c r="I1230" i="4"/>
  <c r="P1230" i="4"/>
  <c r="O1230" i="4"/>
  <c r="K1234" i="4"/>
  <c r="I1234" i="4"/>
  <c r="P1234" i="4"/>
  <c r="O1234" i="4"/>
  <c r="K1254" i="4"/>
  <c r="I1254" i="4"/>
  <c r="P1254" i="4"/>
  <c r="O1254" i="4"/>
  <c r="I1206" i="4"/>
  <c r="P1211" i="4"/>
  <c r="P1212" i="4"/>
  <c r="P1213" i="4"/>
  <c r="P1214" i="4"/>
  <c r="K1255" i="4"/>
  <c r="K1256" i="4"/>
  <c r="K1257" i="4"/>
  <c r="K1258" i="4"/>
  <c r="O1260" i="4"/>
  <c r="P1272" i="4"/>
  <c r="P1273" i="4"/>
  <c r="P1274" i="4"/>
  <c r="I1276" i="4"/>
  <c r="I1277" i="4"/>
  <c r="I1278" i="4"/>
  <c r="I1279" i="4"/>
  <c r="I1280" i="4"/>
  <c r="I1281" i="4"/>
  <c r="I1282" i="4"/>
  <c r="I1283" i="4"/>
  <c r="O1220" i="4"/>
  <c r="O1235" i="4"/>
  <c r="O1236" i="4"/>
  <c r="O1237" i="4"/>
  <c r="O1238" i="4"/>
  <c r="O1239" i="4"/>
  <c r="O1240" i="4"/>
  <c r="I1262" i="4"/>
  <c r="L1275" i="4"/>
  <c r="K1276" i="4"/>
  <c r="K1277" i="4"/>
  <c r="K1278" i="4"/>
  <c r="K1279" i="4"/>
  <c r="K1280" i="4"/>
  <c r="K1281" i="4"/>
  <c r="K1282" i="4"/>
  <c r="K1283" i="4"/>
  <c r="O1284" i="4"/>
  <c r="O1285" i="4"/>
  <c r="O1286" i="4"/>
  <c r="O1287" i="4"/>
  <c r="O1209" i="4"/>
  <c r="P1235" i="4"/>
  <c r="P1236" i="4"/>
  <c r="P1237" i="4"/>
  <c r="P1238" i="4"/>
  <c r="P1239" i="4"/>
  <c r="P1240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K1262" i="4"/>
  <c r="K1263" i="4"/>
  <c r="K1264" i="4"/>
  <c r="K1265" i="4"/>
  <c r="K1266" i="4"/>
  <c r="K1267" i="4"/>
  <c r="K1268" i="4"/>
  <c r="K1269" i="4"/>
  <c r="P1285" i="4"/>
  <c r="P1286" i="4"/>
  <c r="P1287" i="4"/>
  <c r="P1255" i="4"/>
  <c r="P1256" i="4"/>
  <c r="P1257" i="4"/>
  <c r="P1258" i="4"/>
  <c r="K1259" i="4"/>
  <c r="K1272" i="4"/>
  <c r="K1273" i="4"/>
  <c r="K1274" i="4"/>
  <c r="O1276" i="4"/>
  <c r="O1277" i="4"/>
  <c r="O1278" i="4"/>
  <c r="O1279" i="4"/>
  <c r="O1280" i="4"/>
  <c r="O1281" i="4"/>
  <c r="O1282" i="4"/>
  <c r="O1283" i="4"/>
  <c r="I1235" i="4"/>
  <c r="I1236" i="4"/>
  <c r="I1237" i="4"/>
  <c r="I1238" i="4"/>
  <c r="I1239" i="4"/>
  <c r="I1240" i="4"/>
  <c r="I1285" i="4"/>
  <c r="I1286" i="4"/>
  <c r="I1287" i="4"/>
  <c r="K9" i="10" l="1"/>
  <c r="G93" i="11" s="1"/>
  <c r="G94" i="11" s="1"/>
  <c r="D93" i="11"/>
  <c r="D94" i="11" s="1"/>
  <c r="L91" i="9"/>
  <c r="M306" i="10"/>
  <c r="AC93" i="11" s="1"/>
  <c r="AC94" i="11" s="1"/>
  <c r="AB93" i="11"/>
  <c r="AB94" i="11" s="1"/>
  <c r="P1181" i="10"/>
  <c r="I1181" i="10"/>
  <c r="K1181" i="10"/>
  <c r="P109" i="10"/>
  <c r="M109" i="10"/>
  <c r="K109" i="10"/>
  <c r="I109" i="10"/>
  <c r="I64" i="10"/>
  <c r="K64" i="10"/>
  <c r="M562" i="4"/>
  <c r="D851" i="4"/>
  <c r="M265" i="10"/>
  <c r="K190" i="10"/>
  <c r="I190" i="10"/>
  <c r="P190" i="10"/>
  <c r="P189" i="10"/>
  <c r="K189" i="10"/>
  <c r="I189" i="10"/>
  <c r="I265" i="10"/>
  <c r="P265" i="10"/>
  <c r="K265" i="10"/>
  <c r="O189" i="10"/>
  <c r="L189" i="10"/>
  <c r="M189" i="10" s="1"/>
  <c r="I264" i="10"/>
  <c r="P264" i="10"/>
  <c r="I9" i="10"/>
  <c r="P9" i="10"/>
  <c r="M190" i="10"/>
  <c r="O190" i="10"/>
  <c r="O9" i="10"/>
  <c r="L264" i="10"/>
  <c r="M264" i="10" s="1"/>
  <c r="O264" i="10"/>
  <c r="M9" i="10"/>
  <c r="I93" i="11" s="1"/>
  <c r="I94" i="11" s="1"/>
  <c r="C31" i="9"/>
  <c r="L31" i="9" s="1"/>
  <c r="J188" i="4"/>
  <c r="L188" i="4" s="1"/>
  <c r="P190" i="4"/>
  <c r="M190" i="4"/>
  <c r="O190" i="4"/>
  <c r="I190" i="4"/>
  <c r="O364" i="4"/>
  <c r="M1271" i="4"/>
  <c r="P1275" i="4"/>
  <c r="M1275" i="4"/>
  <c r="O1275" i="4"/>
  <c r="K1275" i="4"/>
  <c r="J327" i="4"/>
  <c r="I591" i="4"/>
  <c r="K591" i="4"/>
  <c r="P806" i="4"/>
  <c r="P713" i="4"/>
  <c r="I750" i="4"/>
  <c r="P680" i="4"/>
  <c r="K384" i="4"/>
  <c r="I713" i="4"/>
  <c r="P648" i="4"/>
  <c r="O384" i="4"/>
  <c r="M384" i="4"/>
  <c r="D684" i="4"/>
  <c r="E327" i="4"/>
  <c r="E326" i="4" s="1"/>
  <c r="E325" i="4" s="1"/>
  <c r="E324" i="4" s="1"/>
  <c r="M625" i="4"/>
  <c r="I648" i="4"/>
  <c r="P625" i="4"/>
  <c r="P379" i="4"/>
  <c r="O371" i="4"/>
  <c r="M648" i="4"/>
  <c r="K625" i="4"/>
  <c r="I379" i="4"/>
  <c r="M371" i="4"/>
  <c r="D327" i="4"/>
  <c r="D326" i="4" s="1"/>
  <c r="D325" i="4" s="1"/>
  <c r="D324" i="4" s="1"/>
  <c r="O680" i="4"/>
  <c r="K806" i="4"/>
  <c r="M713" i="4"/>
  <c r="M485" i="4"/>
  <c r="M379" i="4"/>
  <c r="O556" i="4"/>
  <c r="O648" i="4"/>
  <c r="K371" i="4"/>
  <c r="O942" i="4"/>
  <c r="P942" i="4"/>
  <c r="I843" i="4"/>
  <c r="I865" i="4"/>
  <c r="K865" i="4"/>
  <c r="N851" i="4"/>
  <c r="N326" i="4" s="1"/>
  <c r="N325" i="4" s="1"/>
  <c r="N324" i="4" s="1"/>
  <c r="P912" i="4"/>
  <c r="O865" i="4"/>
  <c r="O912" i="4"/>
  <c r="J851" i="4"/>
  <c r="I912" i="4"/>
  <c r="M843" i="4"/>
  <c r="K843" i="4"/>
  <c r="I1088" i="4"/>
  <c r="L998" i="4"/>
  <c r="O1162" i="4"/>
  <c r="K1088" i="4"/>
  <c r="K1162" i="4"/>
  <c r="M1088" i="4"/>
  <c r="M1199" i="4"/>
  <c r="P1162" i="4"/>
  <c r="P1023" i="4"/>
  <c r="O998" i="4"/>
  <c r="I1023" i="4"/>
  <c r="K1270" i="4"/>
  <c r="D188" i="4"/>
  <c r="F188" i="4" s="1"/>
  <c r="F189" i="4"/>
  <c r="I147" i="4"/>
  <c r="K147" i="4"/>
  <c r="M147" i="4"/>
  <c r="P96" i="4"/>
  <c r="O96" i="4"/>
  <c r="M96" i="4"/>
  <c r="K96" i="4"/>
  <c r="F64" i="4"/>
  <c r="O64" i="4" s="1"/>
  <c r="F71" i="4"/>
  <c r="I71" i="4" s="1"/>
  <c r="N9" i="4"/>
  <c r="H9" i="4"/>
  <c r="J9" i="4"/>
  <c r="I84" i="4"/>
  <c r="D9" i="4"/>
  <c r="F10" i="4"/>
  <c r="I10" i="4" s="1"/>
  <c r="O47" i="4"/>
  <c r="O11" i="4"/>
  <c r="M11" i="4"/>
  <c r="I11" i="4"/>
  <c r="K11" i="4"/>
  <c r="M450" i="4"/>
  <c r="M533" i="4"/>
  <c r="K1208" i="4"/>
  <c r="P1164" i="4"/>
  <c r="M1080" i="4"/>
  <c r="P936" i="4"/>
  <c r="M656" i="4"/>
  <c r="I656" i="4"/>
  <c r="I618" i="4"/>
  <c r="I450" i="4"/>
  <c r="M1162" i="4"/>
  <c r="P1208" i="4"/>
  <c r="I1208" i="4"/>
  <c r="I1164" i="4"/>
  <c r="K990" i="4"/>
  <c r="I936" i="4"/>
  <c r="M1001" i="4"/>
  <c r="K1164" i="4"/>
  <c r="P990" i="4"/>
  <c r="M990" i="4"/>
  <c r="O990" i="4"/>
  <c r="O936" i="4"/>
  <c r="K450" i="4"/>
  <c r="M460" i="4"/>
  <c r="O1080" i="4"/>
  <c r="O1110" i="4"/>
  <c r="K834" i="4"/>
  <c r="K656" i="4"/>
  <c r="I1110" i="4"/>
  <c r="M613" i="4"/>
  <c r="E9" i="4"/>
  <c r="K1080" i="4"/>
  <c r="M936" i="4"/>
  <c r="K869" i="4"/>
  <c r="O889" i="4"/>
  <c r="M869" i="4"/>
  <c r="O613" i="4"/>
  <c r="O450" i="4"/>
  <c r="M575" i="4"/>
  <c r="P613" i="4"/>
  <c r="O1084" i="4"/>
  <c r="I889" i="4"/>
  <c r="O869" i="4"/>
  <c r="I613" i="4"/>
  <c r="P450" i="4"/>
  <c r="M1261" i="4"/>
  <c r="M827" i="4"/>
  <c r="M930" i="4"/>
  <c r="M838" i="4"/>
  <c r="K414" i="4"/>
  <c r="M1208" i="4"/>
  <c r="P1084" i="4"/>
  <c r="K964" i="4"/>
  <c r="P889" i="4"/>
  <c r="K725" i="4"/>
  <c r="M618" i="4"/>
  <c r="K827" i="4"/>
  <c r="K1147" i="4"/>
  <c r="O1147" i="4"/>
  <c r="P1010" i="4"/>
  <c r="O598" i="4"/>
  <c r="O615" i="4"/>
  <c r="M635" i="4"/>
  <c r="I615" i="4"/>
  <c r="M620" i="4"/>
  <c r="P535" i="4"/>
  <c r="I416" i="4"/>
  <c r="K307" i="4"/>
  <c r="I319" i="4"/>
  <c r="K699" i="4"/>
  <c r="O704" i="4"/>
  <c r="O1125" i="4"/>
  <c r="M1125" i="4"/>
  <c r="I1010" i="4"/>
  <c r="M750" i="4"/>
  <c r="P615" i="4"/>
  <c r="O499" i="4"/>
  <c r="M416" i="4"/>
  <c r="I535" i="4"/>
  <c r="P416" i="4"/>
  <c r="K319" i="4"/>
  <c r="O319" i="4"/>
  <c r="M790" i="4"/>
  <c r="O674" i="4"/>
  <c r="L674" i="4"/>
  <c r="M674" i="4" s="1"/>
  <c r="M499" i="4"/>
  <c r="K535" i="4"/>
  <c r="K335" i="4"/>
  <c r="M1010" i="4"/>
  <c r="P499" i="4"/>
  <c r="M1149" i="4"/>
  <c r="O1023" i="4"/>
  <c r="M615" i="4"/>
  <c r="K556" i="4"/>
  <c r="K635" i="4"/>
  <c r="I598" i="4"/>
  <c r="P556" i="4"/>
  <c r="I499" i="4"/>
  <c r="M1014" i="4"/>
  <c r="K416" i="4"/>
  <c r="O750" i="4"/>
  <c r="P1147" i="4"/>
  <c r="K1125" i="4"/>
  <c r="P1125" i="4"/>
  <c r="P834" i="4"/>
  <c r="K620" i="4"/>
  <c r="O635" i="4"/>
  <c r="I556" i="4"/>
  <c r="I335" i="4"/>
  <c r="P591" i="4"/>
  <c r="I620" i="4"/>
  <c r="P598" i="4"/>
  <c r="I1147" i="4"/>
  <c r="M834" i="4"/>
  <c r="I834" i="4"/>
  <c r="P750" i="4"/>
  <c r="O620" i="4"/>
  <c r="K598" i="4"/>
  <c r="I635" i="4"/>
  <c r="O576" i="4"/>
  <c r="O335" i="4"/>
  <c r="O84" i="4"/>
  <c r="M373" i="4"/>
  <c r="O575" i="4"/>
  <c r="P575" i="4"/>
  <c r="I575" i="4"/>
  <c r="P710" i="4"/>
  <c r="O710" i="4"/>
  <c r="I710" i="4"/>
  <c r="K904" i="4"/>
  <c r="K838" i="4"/>
  <c r="P774" i="4"/>
  <c r="I676" i="4"/>
  <c r="O591" i="4"/>
  <c r="P539" i="4"/>
  <c r="K467" i="4"/>
  <c r="K912" i="4"/>
  <c r="M680" i="4"/>
  <c r="M454" i="4"/>
  <c r="K1158" i="4"/>
  <c r="M904" i="4"/>
  <c r="I904" i="4"/>
  <c r="I774" i="4"/>
  <c r="P676" i="4"/>
  <c r="K539" i="4"/>
  <c r="K489" i="4"/>
  <c r="I539" i="4"/>
  <c r="F306" i="4"/>
  <c r="P306" i="4" s="1"/>
  <c r="M1110" i="4"/>
  <c r="K889" i="4"/>
  <c r="M818" i="4"/>
  <c r="K490" i="4"/>
  <c r="K412" i="4"/>
  <c r="P646" i="4"/>
  <c r="K606" i="4"/>
  <c r="M662" i="4"/>
  <c r="M490" i="4"/>
  <c r="O539" i="4"/>
  <c r="M424" i="4"/>
  <c r="P501" i="4"/>
  <c r="K79" i="4"/>
  <c r="I79" i="4"/>
  <c r="P1058" i="4"/>
  <c r="K1058" i="4"/>
  <c r="K1110" i="4"/>
  <c r="M335" i="4"/>
  <c r="K710" i="4"/>
  <c r="M774" i="4"/>
  <c r="O662" i="4"/>
  <c r="I994" i="4"/>
  <c r="O944" i="4"/>
  <c r="K847" i="4"/>
  <c r="K777" i="4"/>
  <c r="O672" i="4"/>
  <c r="I646" i="4"/>
  <c r="F582" i="4"/>
  <c r="P662" i="4"/>
  <c r="F437" i="4"/>
  <c r="K437" i="4" s="1"/>
  <c r="I501" i="4"/>
  <c r="M1254" i="4"/>
  <c r="P1001" i="4"/>
  <c r="I1001" i="4"/>
  <c r="O1001" i="4"/>
  <c r="I692" i="4"/>
  <c r="P692" i="4"/>
  <c r="I460" i="4"/>
  <c r="P460" i="4"/>
  <c r="K646" i="4"/>
  <c r="O490" i="4"/>
  <c r="M777" i="4"/>
  <c r="K84" i="4"/>
  <c r="M998" i="4"/>
  <c r="P994" i="4"/>
  <c r="M994" i="4"/>
  <c r="M944" i="4"/>
  <c r="K662" i="4"/>
  <c r="I490" i="4"/>
  <c r="P467" i="4"/>
  <c r="K501" i="4"/>
  <c r="M1058" i="4"/>
  <c r="O37" i="4"/>
  <c r="I37" i="4"/>
  <c r="K994" i="4"/>
  <c r="H851" i="4"/>
  <c r="O904" i="4"/>
  <c r="P944" i="4"/>
  <c r="K774" i="4"/>
  <c r="O646" i="4"/>
  <c r="P672" i="4"/>
  <c r="K676" i="4"/>
  <c r="I467" i="4"/>
  <c r="M501" i="4"/>
  <c r="K680" i="4"/>
  <c r="M672" i="4"/>
  <c r="M319" i="4"/>
  <c r="M84" i="4"/>
  <c r="M1158" i="4"/>
  <c r="M975" i="4"/>
  <c r="L710" i="4"/>
  <c r="M710" i="4" s="1"/>
  <c r="F622" i="4"/>
  <c r="O622" i="4" s="1"/>
  <c r="K575" i="4"/>
  <c r="M467" i="4"/>
  <c r="M348" i="4"/>
  <c r="H327" i="4"/>
  <c r="O79" i="4"/>
  <c r="M942" i="4"/>
  <c r="O373" i="4"/>
  <c r="M471" i="4"/>
  <c r="M79" i="4"/>
  <c r="I424" i="4"/>
  <c r="P424" i="4"/>
  <c r="O424" i="4"/>
  <c r="I1178" i="4"/>
  <c r="P1178" i="4"/>
  <c r="O1178" i="4"/>
  <c r="K1178" i="4"/>
  <c r="F1155" i="4"/>
  <c r="I993" i="4"/>
  <c r="P993" i="4"/>
  <c r="M852" i="4"/>
  <c r="L582" i="4"/>
  <c r="M582" i="4" s="1"/>
  <c r="O582" i="4"/>
  <c r="P566" i="4"/>
  <c r="O566" i="4"/>
  <c r="I566" i="4"/>
  <c r="K609" i="4"/>
  <c r="I609" i="4"/>
  <c r="P609" i="4"/>
  <c r="O609" i="4"/>
  <c r="M609" i="4"/>
  <c r="I507" i="4"/>
  <c r="P507" i="4"/>
  <c r="I485" i="4"/>
  <c r="P485" i="4"/>
  <c r="O343" i="4"/>
  <c r="L343" i="4"/>
  <c r="M343" i="4" s="1"/>
  <c r="I348" i="4"/>
  <c r="P348" i="4"/>
  <c r="P76" i="4"/>
  <c r="I76" i="4"/>
  <c r="K40" i="4"/>
  <c r="L40" i="4"/>
  <c r="M40" i="4" s="1"/>
  <c r="M53" i="4"/>
  <c r="P46" i="4"/>
  <c r="I46" i="4"/>
  <c r="K1182" i="4"/>
  <c r="I1182" i="4"/>
  <c r="P1182" i="4"/>
  <c r="O1182" i="4"/>
  <c r="K853" i="4"/>
  <c r="I853" i="4"/>
  <c r="P853" i="4"/>
  <c r="O853" i="4"/>
  <c r="L1270" i="4"/>
  <c r="M1270" i="4" s="1"/>
  <c r="O1270" i="4"/>
  <c r="F1204" i="4"/>
  <c r="K1204" i="4" s="1"/>
  <c r="F1181" i="4"/>
  <c r="O1181" i="4" s="1"/>
  <c r="M964" i="4"/>
  <c r="K886" i="4"/>
  <c r="M887" i="4"/>
  <c r="O852" i="4"/>
  <c r="I722" i="4"/>
  <c r="P722" i="4"/>
  <c r="L591" i="4"/>
  <c r="M591" i="4" s="1"/>
  <c r="P583" i="4"/>
  <c r="K583" i="4"/>
  <c r="I583" i="4"/>
  <c r="M583" i="4"/>
  <c r="M576" i="4"/>
  <c r="I489" i="4"/>
  <c r="P489" i="4"/>
  <c r="I437" i="4"/>
  <c r="P437" i="4"/>
  <c r="P333" i="4"/>
  <c r="M333" i="4"/>
  <c r="I333" i="4"/>
  <c r="O333" i="4"/>
  <c r="M76" i="4"/>
  <c r="P965" i="4"/>
  <c r="O965" i="4"/>
  <c r="I965" i="4"/>
  <c r="M965" i="4"/>
  <c r="K965" i="4"/>
  <c r="I617" i="4"/>
  <c r="P617" i="4"/>
  <c r="O469" i="4"/>
  <c r="K469" i="4"/>
  <c r="I469" i="4"/>
  <c r="P469" i="4"/>
  <c r="M469" i="4"/>
  <c r="K350" i="4"/>
  <c r="L328" i="4"/>
  <c r="M328" i="4" s="1"/>
  <c r="O328" i="4"/>
  <c r="K348" i="4"/>
  <c r="O76" i="4"/>
  <c r="I47" i="4"/>
  <c r="K47" i="4"/>
  <c r="P47" i="4"/>
  <c r="M1182" i="4"/>
  <c r="M987" i="4"/>
  <c r="O887" i="4"/>
  <c r="K732" i="4"/>
  <c r="I732" i="4"/>
  <c r="P732" i="4"/>
  <c r="P622" i="4"/>
  <c r="L370" i="4"/>
  <c r="O1204" i="4"/>
  <c r="L1204" i="4"/>
  <c r="P1270" i="4"/>
  <c r="M1178" i="4"/>
  <c r="I998" i="4"/>
  <c r="P998" i="4"/>
  <c r="K998" i="4"/>
  <c r="I964" i="4"/>
  <c r="P964" i="4"/>
  <c r="O987" i="4"/>
  <c r="K974" i="4"/>
  <c r="I895" i="4"/>
  <c r="P895" i="4"/>
  <c r="M895" i="4"/>
  <c r="P886" i="4"/>
  <c r="I886" i="4"/>
  <c r="M886" i="4"/>
  <c r="O711" i="4"/>
  <c r="I711" i="4"/>
  <c r="P711" i="4"/>
  <c r="M853" i="4"/>
  <c r="M558" i="4"/>
  <c r="K558" i="4"/>
  <c r="I558" i="4"/>
  <c r="P558" i="4"/>
  <c r="O558" i="4"/>
  <c r="L606" i="4"/>
  <c r="M606" i="4" s="1"/>
  <c r="M425" i="4"/>
  <c r="L315" i="4"/>
  <c r="M315" i="4" s="1"/>
  <c r="O315" i="4"/>
  <c r="I316" i="4"/>
  <c r="P316" i="4"/>
  <c r="P592" i="4"/>
  <c r="I592" i="4"/>
  <c r="P425" i="4"/>
  <c r="I425" i="4"/>
  <c r="L1181" i="4"/>
  <c r="M1155" i="4"/>
  <c r="K1042" i="4"/>
  <c r="I1042" i="4"/>
  <c r="P1042" i="4"/>
  <c r="O1042" i="4"/>
  <c r="I972" i="4"/>
  <c r="P972" i="4"/>
  <c r="L993" i="4"/>
  <c r="M993" i="4" s="1"/>
  <c r="O993" i="4"/>
  <c r="M972" i="4"/>
  <c r="K972" i="4"/>
  <c r="P894" i="4"/>
  <c r="I894" i="4"/>
  <c r="O826" i="4"/>
  <c r="L826" i="4"/>
  <c r="M826" i="4" s="1"/>
  <c r="M711" i="4"/>
  <c r="M732" i="4"/>
  <c r="I671" i="4"/>
  <c r="P671" i="4"/>
  <c r="I573" i="4"/>
  <c r="P573" i="4"/>
  <c r="O573" i="4"/>
  <c r="M573" i="4"/>
  <c r="K573" i="4"/>
  <c r="O507" i="4"/>
  <c r="L507" i="4"/>
  <c r="M507" i="4" s="1"/>
  <c r="O425" i="4"/>
  <c r="O437" i="4"/>
  <c r="L437" i="4"/>
  <c r="M437" i="4" s="1"/>
  <c r="F370" i="4"/>
  <c r="O370" i="4" s="1"/>
  <c r="I398" i="4"/>
  <c r="P398" i="4"/>
  <c r="M398" i="4"/>
  <c r="I315" i="4"/>
  <c r="P315" i="4"/>
  <c r="O348" i="4"/>
  <c r="L109" i="4"/>
  <c r="L894" i="4"/>
  <c r="M894" i="4" s="1"/>
  <c r="O894" i="4"/>
  <c r="I887" i="4"/>
  <c r="P887" i="4"/>
  <c r="I582" i="4"/>
  <c r="P582" i="4"/>
  <c r="O1210" i="4"/>
  <c r="I1210" i="4"/>
  <c r="P1210" i="4"/>
  <c r="M1210" i="4"/>
  <c r="K1210" i="4"/>
  <c r="I1158" i="4"/>
  <c r="P1158" i="4"/>
  <c r="M1042" i="4"/>
  <c r="I974" i="4"/>
  <c r="P974" i="4"/>
  <c r="I847" i="4"/>
  <c r="P847" i="4"/>
  <c r="K704" i="4"/>
  <c r="I704" i="4"/>
  <c r="P704" i="4"/>
  <c r="O641" i="4"/>
  <c r="L641" i="4"/>
  <c r="M641" i="4" s="1"/>
  <c r="I641" i="4"/>
  <c r="P641" i="4"/>
  <c r="M607" i="4"/>
  <c r="M592" i="4"/>
  <c r="K485" i="4"/>
  <c r="K566" i="4"/>
  <c r="K424" i="4"/>
  <c r="K617" i="4"/>
  <c r="P317" i="4"/>
  <c r="M317" i="4"/>
  <c r="I317" i="4"/>
  <c r="K315" i="4"/>
  <c r="O398" i="4"/>
  <c r="K343" i="4"/>
  <c r="P307" i="4"/>
  <c r="I307" i="4"/>
  <c r="M307" i="4"/>
  <c r="L974" i="4"/>
  <c r="M974" i="4" s="1"/>
  <c r="O974" i="4"/>
  <c r="O847" i="4"/>
  <c r="L847" i="4"/>
  <c r="M847" i="4" s="1"/>
  <c r="I852" i="4"/>
  <c r="P852" i="4"/>
  <c r="O789" i="4"/>
  <c r="L789" i="4"/>
  <c r="M789" i="4" s="1"/>
  <c r="P725" i="4"/>
  <c r="I725" i="4"/>
  <c r="L685" i="4"/>
  <c r="L722" i="4"/>
  <c r="M722" i="4" s="1"/>
  <c r="O722" i="4"/>
  <c r="O671" i="4"/>
  <c r="L671" i="4"/>
  <c r="M671" i="4" s="1"/>
  <c r="P607" i="4"/>
  <c r="I607" i="4"/>
  <c r="F684" i="4"/>
  <c r="F685" i="4"/>
  <c r="K685" i="4" s="1"/>
  <c r="L617" i="4"/>
  <c r="M617" i="4" s="1"/>
  <c r="O617" i="4"/>
  <c r="L489" i="4"/>
  <c r="M489" i="4" s="1"/>
  <c r="O489" i="4"/>
  <c r="M566" i="4"/>
  <c r="I350" i="4"/>
  <c r="P350" i="4"/>
  <c r="M350" i="4"/>
  <c r="P343" i="4"/>
  <c r="I343" i="4"/>
  <c r="O46" i="4"/>
  <c r="L46" i="4"/>
  <c r="M46" i="4" s="1"/>
  <c r="P137" i="4"/>
  <c r="I137" i="4"/>
  <c r="K125" i="4"/>
  <c r="P125" i="4"/>
  <c r="I125" i="4"/>
  <c r="P53" i="4"/>
  <c r="I53" i="4"/>
  <c r="K53" i="4"/>
  <c r="O137" i="4"/>
  <c r="I987" i="4"/>
  <c r="P987" i="4"/>
  <c r="I594" i="4"/>
  <c r="P594" i="4"/>
  <c r="O594" i="4"/>
  <c r="K594" i="4"/>
  <c r="M594" i="4"/>
  <c r="K1131" i="4"/>
  <c r="I1131" i="4"/>
  <c r="P1131" i="4"/>
  <c r="M1131" i="4"/>
  <c r="O1131" i="4"/>
  <c r="I975" i="4"/>
  <c r="O975" i="4"/>
  <c r="P975" i="4"/>
  <c r="K975" i="4"/>
  <c r="K993" i="4"/>
  <c r="K839" i="4"/>
  <c r="I839" i="4"/>
  <c r="P839" i="4"/>
  <c r="O839" i="4"/>
  <c r="I838" i="4"/>
  <c r="P838" i="4"/>
  <c r="F851" i="4"/>
  <c r="P789" i="4"/>
  <c r="I789" i="4"/>
  <c r="O725" i="4"/>
  <c r="O732" i="4"/>
  <c r="K671" i="4"/>
  <c r="L622" i="4"/>
  <c r="K607" i="4"/>
  <c r="K592" i="4"/>
  <c r="P606" i="4"/>
  <c r="I606" i="4"/>
  <c r="P576" i="4"/>
  <c r="I576" i="4"/>
  <c r="K582" i="4"/>
  <c r="O485" i="4"/>
  <c r="I328" i="4"/>
  <c r="P328" i="4"/>
  <c r="K317" i="4"/>
  <c r="O125" i="4"/>
  <c r="F109" i="4"/>
  <c r="O109" i="4" s="1"/>
  <c r="F110" i="4"/>
  <c r="K137" i="4"/>
  <c r="K76" i="4"/>
  <c r="M1181" i="4" l="1"/>
  <c r="M1204" i="4"/>
  <c r="L188" i="10"/>
  <c r="R93" i="11" s="1"/>
  <c r="R94" i="11" s="1"/>
  <c r="F188" i="10"/>
  <c r="N93" i="11" s="1"/>
  <c r="N94" i="11" s="1"/>
  <c r="C13" i="9"/>
  <c r="L13" i="9" s="1"/>
  <c r="J326" i="4"/>
  <c r="J325" i="4" s="1"/>
  <c r="J324" i="4" s="1"/>
  <c r="J8" i="4" s="1"/>
  <c r="E8" i="4"/>
  <c r="E7" i="4" s="1"/>
  <c r="H326" i="4"/>
  <c r="H325" i="4" s="1"/>
  <c r="H324" i="4" s="1"/>
  <c r="H8" i="4" s="1"/>
  <c r="H7" i="4" s="1"/>
  <c r="D8" i="4"/>
  <c r="D1288" i="4" s="1"/>
  <c r="D1291" i="4" s="1"/>
  <c r="O189" i="4"/>
  <c r="M189" i="4"/>
  <c r="K189" i="4"/>
  <c r="I189" i="4"/>
  <c r="P189" i="4"/>
  <c r="I188" i="4"/>
  <c r="P188" i="4"/>
  <c r="O188" i="4"/>
  <c r="K188" i="4"/>
  <c r="M188" i="4"/>
  <c r="K64" i="4"/>
  <c r="I64" i="4"/>
  <c r="P64" i="4"/>
  <c r="P71" i="4"/>
  <c r="K71" i="4"/>
  <c r="M71" i="4"/>
  <c r="N8" i="4"/>
  <c r="N7" i="4" s="1"/>
  <c r="O71" i="4"/>
  <c r="M622" i="4"/>
  <c r="I622" i="4"/>
  <c r="I306" i="4"/>
  <c r="K306" i="4"/>
  <c r="K1181" i="4"/>
  <c r="K684" i="4"/>
  <c r="F327" i="4"/>
  <c r="K327" i="4" s="1"/>
  <c r="K370" i="4"/>
  <c r="K622" i="4"/>
  <c r="M370" i="4"/>
  <c r="L37" i="4"/>
  <c r="M37" i="4" s="1"/>
  <c r="K37" i="4"/>
  <c r="L10" i="4"/>
  <c r="M10" i="4" s="1"/>
  <c r="O851" i="4"/>
  <c r="L851" i="4"/>
  <c r="M851" i="4" s="1"/>
  <c r="L64" i="4"/>
  <c r="M64" i="4" s="1"/>
  <c r="L684" i="4"/>
  <c r="M684" i="4" s="1"/>
  <c r="O684" i="4"/>
  <c r="L306" i="4"/>
  <c r="M306" i="4" s="1"/>
  <c r="O306" i="4"/>
  <c r="I685" i="4"/>
  <c r="P685" i="4"/>
  <c r="O685" i="4"/>
  <c r="K851" i="4"/>
  <c r="I370" i="4"/>
  <c r="P370" i="4"/>
  <c r="I1181" i="4"/>
  <c r="P1181" i="4"/>
  <c r="P110" i="4"/>
  <c r="I110" i="4"/>
  <c r="O110" i="4"/>
  <c r="K110" i="4"/>
  <c r="O10" i="4"/>
  <c r="P684" i="4"/>
  <c r="I684" i="4"/>
  <c r="M110" i="4"/>
  <c r="I1204" i="4"/>
  <c r="P1204" i="4"/>
  <c r="I109" i="4"/>
  <c r="P109" i="4"/>
  <c r="K109" i="4"/>
  <c r="I851" i="4"/>
  <c r="P851" i="4"/>
  <c r="M109" i="4"/>
  <c r="P10" i="4"/>
  <c r="L327" i="4"/>
  <c r="M685" i="4"/>
  <c r="I1155" i="4"/>
  <c r="P1155" i="4"/>
  <c r="K1155" i="4"/>
  <c r="O1155" i="4"/>
  <c r="I188" i="10" l="1"/>
  <c r="P188" i="10"/>
  <c r="K188" i="10"/>
  <c r="Q93" i="11" s="1"/>
  <c r="Q94" i="11" s="1"/>
  <c r="O188" i="10"/>
  <c r="U93" i="11" s="1"/>
  <c r="U94" i="11" s="1"/>
  <c r="M188" i="10"/>
  <c r="S93" i="11" s="1"/>
  <c r="S94" i="11" s="1"/>
  <c r="E1288" i="4"/>
  <c r="E1291" i="4" s="1"/>
  <c r="J1288" i="4"/>
  <c r="J1291" i="4" s="1"/>
  <c r="J7" i="4"/>
  <c r="D7" i="4"/>
  <c r="M327" i="4"/>
  <c r="P327" i="4"/>
  <c r="O327" i="4"/>
  <c r="I327" i="4"/>
  <c r="H1288" i="4"/>
  <c r="N1288" i="4"/>
  <c r="N1291" i="4" s="1"/>
  <c r="K10" i="4"/>
  <c r="L326" i="4"/>
  <c r="F326" i="4"/>
  <c r="F9" i="4"/>
  <c r="O9" i="4" s="1"/>
  <c r="L9" i="4"/>
  <c r="M9" i="4" l="1"/>
  <c r="P326" i="4"/>
  <c r="I326" i="4"/>
  <c r="F325" i="4"/>
  <c r="K326" i="4"/>
  <c r="L325" i="4"/>
  <c r="M326" i="4"/>
  <c r="O326" i="4"/>
  <c r="I9" i="4"/>
  <c r="P9" i="4"/>
  <c r="K9" i="4"/>
  <c r="P325" i="4" l="1"/>
  <c r="I325" i="4"/>
  <c r="F324" i="4"/>
  <c r="K324" i="4" s="1"/>
  <c r="K325" i="4"/>
  <c r="L324" i="4"/>
  <c r="M324" i="4" s="1"/>
  <c r="O325" i="4"/>
  <c r="M325" i="4"/>
  <c r="F1288" i="4" l="1"/>
  <c r="F1291" i="4" s="1"/>
  <c r="F7" i="4"/>
  <c r="F8" i="4"/>
  <c r="O8" i="4" s="1"/>
  <c r="K1288" i="4"/>
  <c r="K7" i="4"/>
  <c r="I324" i="4"/>
  <c r="P324" i="4"/>
  <c r="L8" i="4"/>
  <c r="O324" i="4"/>
  <c r="K8" i="4" l="1"/>
  <c r="M8" i="4"/>
  <c r="P8" i="4"/>
  <c r="G8" i="4"/>
  <c r="I8" i="4"/>
  <c r="O7" i="4"/>
  <c r="L7" i="4"/>
  <c r="M7" i="4" s="1"/>
  <c r="O1288" i="4"/>
  <c r="L1288" i="4"/>
  <c r="M1288" i="4" s="1"/>
  <c r="G1283" i="4"/>
  <c r="G1282" i="4"/>
  <c r="G1281" i="4"/>
  <c r="G1280" i="4"/>
  <c r="G1279" i="4"/>
  <c r="G1278" i="4"/>
  <c r="G1277" i="4"/>
  <c r="G1276" i="4"/>
  <c r="G1219" i="4"/>
  <c r="G1218" i="4"/>
  <c r="G1217" i="4"/>
  <c r="G1260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06" i="4"/>
  <c r="G1202" i="4"/>
  <c r="G1159" i="4"/>
  <c r="G1144" i="4"/>
  <c r="G1170" i="4"/>
  <c r="G1169" i="4"/>
  <c r="G1168" i="4"/>
  <c r="G1167" i="4"/>
  <c r="G1152" i="4"/>
  <c r="G1209" i="4"/>
  <c r="G1163" i="4"/>
  <c r="G1148" i="4"/>
  <c r="G1145" i="4"/>
  <c r="G1130" i="4"/>
  <c r="G1126" i="4"/>
  <c r="G1101" i="4"/>
  <c r="G1085" i="4"/>
  <c r="G1069" i="4"/>
  <c r="G1112" i="4"/>
  <c r="G1123" i="4"/>
  <c r="G1117" i="4"/>
  <c r="G1116" i="4"/>
  <c r="G1103" i="4"/>
  <c r="G1087" i="4"/>
  <c r="G1071" i="4"/>
  <c r="G1134" i="4"/>
  <c r="G1077" i="4"/>
  <c r="G1061" i="4"/>
  <c r="G1045" i="4"/>
  <c r="G1037" i="4"/>
  <c r="G1052" i="4"/>
  <c r="G1047" i="4"/>
  <c r="G1046" i="4"/>
  <c r="G1029" i="4"/>
  <c r="G1009" i="4"/>
  <c r="G1008" i="4"/>
  <c r="G1007" i="4"/>
  <c r="G1006" i="4"/>
  <c r="G1005" i="4"/>
  <c r="G1004" i="4"/>
  <c r="G1001" i="4"/>
  <c r="G1053" i="4"/>
  <c r="G1015" i="4"/>
  <c r="G978" i="4"/>
  <c r="G1055" i="4"/>
  <c r="G969" i="4"/>
  <c r="G968" i="4"/>
  <c r="G1033" i="4"/>
  <c r="G1013" i="4"/>
  <c r="G991" i="4"/>
  <c r="G992" i="4"/>
  <c r="G985" i="4"/>
  <c r="G976" i="4"/>
  <c r="G961" i="4"/>
  <c r="G941" i="4"/>
  <c r="G925" i="4"/>
  <c r="G909" i="4"/>
  <c r="G893" i="4"/>
  <c r="G892" i="4"/>
  <c r="G973" i="4"/>
  <c r="G970" i="4"/>
  <c r="G967" i="4"/>
  <c r="G960" i="4"/>
  <c r="G943" i="4"/>
  <c r="G940" i="4"/>
  <c r="G927" i="4"/>
  <c r="G924" i="4"/>
  <c r="G971" i="4"/>
  <c r="G949" i="4"/>
  <c r="G933" i="4"/>
  <c r="G917" i="4"/>
  <c r="G901" i="4"/>
  <c r="G963" i="4"/>
  <c r="G945" i="4"/>
  <c r="G929" i="4"/>
  <c r="G913" i="4"/>
  <c r="G896" i="4"/>
  <c r="G908" i="4"/>
  <c r="G879" i="4"/>
  <c r="G880" i="4"/>
  <c r="G876" i="4"/>
  <c r="G864" i="4"/>
  <c r="G850" i="4"/>
  <c r="G849" i="4"/>
  <c r="G833" i="4"/>
  <c r="G832" i="4"/>
  <c r="G831" i="4"/>
  <c r="G830" i="4"/>
  <c r="G829" i="4"/>
  <c r="G828" i="4"/>
  <c r="G813" i="4"/>
  <c r="G874" i="4"/>
  <c r="G883" i="4"/>
  <c r="G860" i="4"/>
  <c r="G846" i="4"/>
  <c r="G825" i="4"/>
  <c r="G809" i="4"/>
  <c r="G884" i="4"/>
  <c r="G911" i="4"/>
  <c r="G891" i="4"/>
  <c r="G885" i="4"/>
  <c r="G868" i="4"/>
  <c r="G856" i="4"/>
  <c r="G842" i="4"/>
  <c r="G821" i="4"/>
  <c r="G805" i="4"/>
  <c r="G804" i="4"/>
  <c r="G866" i="4"/>
  <c r="G862" i="4"/>
  <c r="G811" i="4"/>
  <c r="G793" i="4"/>
  <c r="G795" i="4"/>
  <c r="G757" i="4"/>
  <c r="G754" i="4"/>
  <c r="G740" i="4"/>
  <c r="G739" i="4"/>
  <c r="G738" i="4"/>
  <c r="G737" i="4"/>
  <c r="G734" i="4"/>
  <c r="G771" i="4"/>
  <c r="G770" i="4"/>
  <c r="G769" i="4"/>
  <c r="G768" i="4"/>
  <c r="G767" i="4"/>
  <c r="G766" i="4"/>
  <c r="G765" i="4"/>
  <c r="G764" i="4"/>
  <c r="G747" i="4"/>
  <c r="G746" i="4"/>
  <c r="G714" i="4"/>
  <c r="G695" i="4"/>
  <c r="G780" i="4"/>
  <c r="G778" i="4"/>
  <c r="G787" i="4"/>
  <c r="G749" i="4"/>
  <c r="G724" i="4"/>
  <c r="G716" i="4"/>
  <c r="G709" i="4"/>
  <c r="G663" i="4"/>
  <c r="G660" i="4"/>
  <c r="G647" i="4"/>
  <c r="G644" i="4"/>
  <c r="G715" i="4"/>
  <c r="G701" i="4"/>
  <c r="G696" i="4"/>
  <c r="G694" i="4"/>
  <c r="G686" i="4"/>
  <c r="G670" i="4"/>
  <c r="G653" i="4"/>
  <c r="G638" i="4"/>
  <c r="G605" i="4"/>
  <c r="G689" i="4"/>
  <c r="G683" i="4"/>
  <c r="G698" i="4"/>
  <c r="G697" i="4"/>
  <c r="G681" i="4"/>
  <c r="G675" i="4"/>
  <c r="G674" i="4"/>
  <c r="G661" i="4"/>
  <c r="G645" i="4"/>
  <c r="G630" i="4"/>
  <c r="G612" i="4"/>
  <c r="G597" i="4"/>
  <c r="G593" i="4"/>
  <c r="G544" i="4"/>
  <c r="G528" i="4"/>
  <c r="G527" i="4"/>
  <c r="G526" i="4"/>
  <c r="G504" i="4"/>
  <c r="G488" i="4"/>
  <c r="G487" i="4"/>
  <c r="G472" i="4"/>
  <c r="G455" i="4"/>
  <c r="G439" i="4"/>
  <c r="G423" i="4"/>
  <c r="G614" i="4"/>
  <c r="G599" i="4"/>
  <c r="G632" i="4"/>
  <c r="G569" i="4"/>
  <c r="G561" i="4"/>
  <c r="G540" i="4"/>
  <c r="G537" i="4"/>
  <c r="G519" i="4"/>
  <c r="G516" i="4"/>
  <c r="G500" i="4"/>
  <c r="G497" i="4"/>
  <c r="G623" i="4"/>
  <c r="G546" i="4"/>
  <c r="G530" i="4"/>
  <c r="G509" i="4"/>
  <c r="G474" i="4"/>
  <c r="G584" i="4"/>
  <c r="G579" i="4"/>
  <c r="G577" i="4"/>
  <c r="G568" i="4"/>
  <c r="G536" i="4"/>
  <c r="G515" i="4"/>
  <c r="G496" i="4"/>
  <c r="G480" i="4"/>
  <c r="G464" i="4"/>
  <c r="G447" i="4"/>
  <c r="G431" i="4"/>
  <c r="G629" i="4"/>
  <c r="G611" i="4"/>
  <c r="G596" i="4"/>
  <c r="G590" i="4"/>
  <c r="G565" i="4"/>
  <c r="G563" i="4"/>
  <c r="G538" i="4"/>
  <c r="G517" i="4"/>
  <c r="G498" i="4"/>
  <c r="G482" i="4"/>
  <c r="G466" i="4"/>
  <c r="G449" i="4"/>
  <c r="G430" i="4"/>
  <c r="G403" i="4"/>
  <c r="G387" i="4"/>
  <c r="G355" i="4"/>
  <c r="G340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457" i="4"/>
  <c r="G434" i="4"/>
  <c r="G484" i="4"/>
  <c r="G481" i="4"/>
  <c r="G468" i="4"/>
  <c r="G441" i="4"/>
  <c r="G436" i="4"/>
  <c r="G422" i="4"/>
  <c r="G415" i="4"/>
  <c r="G411" i="4"/>
  <c r="G395" i="4"/>
  <c r="G378" i="4"/>
  <c r="G363" i="4"/>
  <c r="G454" i="4"/>
  <c r="G413" i="4"/>
  <c r="G331" i="4"/>
  <c r="G377" i="4"/>
  <c r="G347" i="4"/>
  <c r="G410" i="4"/>
  <c r="G397" i="4"/>
  <c r="G311" i="4"/>
  <c r="G186" i="4"/>
  <c r="G433" i="4"/>
  <c r="G349" i="4"/>
  <c r="G448" i="4"/>
  <c r="G394" i="4"/>
  <c r="G365" i="4"/>
  <c r="G332" i="4"/>
  <c r="G330" i="4"/>
  <c r="G362" i="4"/>
  <c r="G344" i="4"/>
  <c r="G380" i="4"/>
  <c r="G7" i="4"/>
  <c r="G27" i="4"/>
  <c r="G22" i="4"/>
  <c r="G18" i="4"/>
  <c r="G14" i="4"/>
  <c r="G23" i="4"/>
  <c r="G16" i="4"/>
  <c r="G52" i="4"/>
  <c r="G49" i="4"/>
  <c r="G90" i="4"/>
  <c r="G75" i="4"/>
  <c r="G73" i="4"/>
  <c r="G50" i="4"/>
  <c r="G95" i="4"/>
  <c r="G94" i="4"/>
  <c r="G93" i="4"/>
  <c r="G92" i="4"/>
  <c r="G91" i="4"/>
  <c r="G84" i="4"/>
  <c r="G126" i="4"/>
  <c r="G74" i="4"/>
  <c r="G72" i="4"/>
  <c r="G65" i="4"/>
  <c r="G51" i="4"/>
  <c r="G48" i="4"/>
  <c r="G346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03" i="4"/>
  <c r="I7" i="4"/>
  <c r="G24" i="4"/>
  <c r="G20" i="4"/>
  <c r="G17" i="4"/>
  <c r="G13" i="4"/>
  <c r="G128" i="4"/>
  <c r="G78" i="4"/>
  <c r="G40" i="4"/>
  <c r="P7" i="4"/>
  <c r="G26" i="4"/>
  <c r="G25" i="4"/>
  <c r="G21" i="4"/>
  <c r="G19" i="4"/>
  <c r="G15" i="4"/>
  <c r="G12" i="4"/>
  <c r="G59" i="4"/>
  <c r="G155" i="4"/>
  <c r="G44" i="4"/>
  <c r="G104" i="4"/>
  <c r="G170" i="4"/>
  <c r="G122" i="4"/>
  <c r="G11" i="4"/>
  <c r="G77" i="4"/>
  <c r="G97" i="4"/>
  <c r="G153" i="4"/>
  <c r="G185" i="4"/>
  <c r="G310" i="4"/>
  <c r="G176" i="4"/>
  <c r="G39" i="4"/>
  <c r="G61" i="4"/>
  <c r="G87" i="4"/>
  <c r="G121" i="4"/>
  <c r="G313" i="4"/>
  <c r="G341" i="4"/>
  <c r="G374" i="4"/>
  <c r="G462" i="4"/>
  <c r="G560" i="4"/>
  <c r="G478" i="4"/>
  <c r="G435" i="4"/>
  <c r="G383" i="4"/>
  <c r="G508" i="4"/>
  <c r="G545" i="4"/>
  <c r="G662" i="4"/>
  <c r="G643" i="4"/>
  <c r="G559" i="4"/>
  <c r="G602" i="4"/>
  <c r="G570" i="4"/>
  <c r="G679" i="4"/>
  <c r="G717" i="4"/>
  <c r="G729" i="4"/>
  <c r="G601" i="4"/>
  <c r="G634" i="4"/>
  <c r="G703" i="4"/>
  <c r="G723" i="4"/>
  <c r="G730" i="4"/>
  <c r="G776" i="4"/>
  <c r="G798" i="4"/>
  <c r="G802" i="4"/>
  <c r="G782" i="4"/>
  <c r="G854" i="4"/>
  <c r="G800" i="4"/>
  <c r="G786" i="4"/>
  <c r="G797" i="4"/>
  <c r="G936" i="4"/>
  <c r="G944" i="4"/>
  <c r="G835" i="4"/>
  <c r="G871" i="4"/>
  <c r="G897" i="4"/>
  <c r="G791" i="4"/>
  <c r="G820" i="4"/>
  <c r="G878" i="4"/>
  <c r="G905" i="4"/>
  <c r="G937" i="4"/>
  <c r="G986" i="4"/>
  <c r="G1023" i="4"/>
  <c r="G1050" i="4"/>
  <c r="G1070" i="4"/>
  <c r="G1026" i="4"/>
  <c r="G1072" i="4"/>
  <c r="G1090" i="4"/>
  <c r="G995" i="4"/>
  <c r="G1109" i="4"/>
  <c r="G1098" i="4"/>
  <c r="G1075" i="4"/>
  <c r="G1125" i="4"/>
  <c r="G1064" i="4"/>
  <c r="G1118" i="4"/>
  <c r="G1111" i="4"/>
  <c r="G1133" i="4"/>
  <c r="G1162" i="4"/>
  <c r="G1076" i="4"/>
  <c r="G1157" i="4"/>
  <c r="G1205" i="4"/>
  <c r="G1212" i="4"/>
  <c r="G1161" i="4"/>
  <c r="G1175" i="4"/>
  <c r="G1188" i="4"/>
  <c r="G1213" i="4"/>
  <c r="G1226" i="4"/>
  <c r="G1266" i="4"/>
  <c r="G1272" i="4"/>
  <c r="G1237" i="4"/>
  <c r="G1079" i="4"/>
  <c r="G1189" i="4"/>
  <c r="G1225" i="4"/>
  <c r="G1254" i="4"/>
  <c r="G690" i="4"/>
  <c r="G587" i="4"/>
  <c r="G650" i="4"/>
  <c r="G950" i="4"/>
  <c r="G1122" i="4"/>
  <c r="G1230" i="4"/>
  <c r="G99" i="4"/>
  <c r="G159" i="4"/>
  <c r="G56" i="4"/>
  <c r="G108" i="4"/>
  <c r="G174" i="4"/>
  <c r="G101" i="4"/>
  <c r="G138" i="4"/>
  <c r="G157" i="4"/>
  <c r="G30" i="4"/>
  <c r="G28" i="4"/>
  <c r="G54" i="4"/>
  <c r="G83" i="4"/>
  <c r="G127" i="4"/>
  <c r="G144" i="4"/>
  <c r="G135" i="4"/>
  <c r="G148" i="4"/>
  <c r="G180" i="4"/>
  <c r="G80" i="4"/>
  <c r="G41" i="4"/>
  <c r="G130" i="4"/>
  <c r="G337" i="4"/>
  <c r="G353" i="4"/>
  <c r="G381" i="4"/>
  <c r="G309" i="4"/>
  <c r="G376" i="4"/>
  <c r="G368" i="4"/>
  <c r="G541" i="4"/>
  <c r="G442" i="4"/>
  <c r="G543" i="4"/>
  <c r="G591" i="4"/>
  <c r="G514" i="4"/>
  <c r="G554" i="4"/>
  <c r="G351" i="4"/>
  <c r="G428" i="4"/>
  <c r="G479" i="4"/>
  <c r="G417" i="4"/>
  <c r="G564" i="4"/>
  <c r="G678" i="4"/>
  <c r="G459" i="4"/>
  <c r="G664" i="4"/>
  <c r="G470" i="4"/>
  <c r="G610" i="4"/>
  <c r="G628" i="4"/>
  <c r="G625" i="4"/>
  <c r="G637" i="4"/>
  <c r="G642" i="4"/>
  <c r="G667" i="4"/>
  <c r="G534" i="4"/>
  <c r="G572" i="4"/>
  <c r="G656" i="4"/>
  <c r="G672" i="4"/>
  <c r="G785" i="4"/>
  <c r="G640" i="4"/>
  <c r="G719" i="4"/>
  <c r="G779" i="4"/>
  <c r="G665" i="4"/>
  <c r="G688" i="4"/>
  <c r="G742" i="4"/>
  <c r="G733" i="4"/>
  <c r="G790" i="4"/>
  <c r="G788" i="4"/>
  <c r="G914" i="4"/>
  <c r="G812" i="4"/>
  <c r="G836" i="4"/>
  <c r="G823" i="4"/>
  <c r="G1021" i="4"/>
  <c r="G1034" i="4"/>
  <c r="G939" i="4"/>
  <c r="G994" i="4"/>
  <c r="G1048" i="4"/>
  <c r="G1028" i="4"/>
  <c r="G921" i="4"/>
  <c r="G955" i="4"/>
  <c r="G899" i="4"/>
  <c r="G988" i="4"/>
  <c r="G1020" i="4"/>
  <c r="G1016" i="4"/>
  <c r="G1002" i="4"/>
  <c r="G1027" i="4"/>
  <c r="G1080" i="4"/>
  <c r="G1099" i="4"/>
  <c r="G1039" i="4"/>
  <c r="G1093" i="4"/>
  <c r="G1060" i="4"/>
  <c r="G1024" i="4"/>
  <c r="G1172" i="4"/>
  <c r="G1081" i="4"/>
  <c r="G1141" i="4"/>
  <c r="G1153" i="4"/>
  <c r="G1238" i="4"/>
  <c r="G916" i="4"/>
  <c r="G962" i="4"/>
  <c r="G1142" i="4"/>
  <c r="G1150" i="4"/>
  <c r="G1263" i="4"/>
  <c r="G1285" i="4"/>
  <c r="G124" i="4"/>
  <c r="G163" i="4"/>
  <c r="G318" i="4"/>
  <c r="G60" i="4"/>
  <c r="G178" i="4"/>
  <c r="G29" i="4"/>
  <c r="G81" i="4"/>
  <c r="G107" i="4"/>
  <c r="G120" i="4"/>
  <c r="G161" i="4"/>
  <c r="G114" i="4"/>
  <c r="G115" i="4"/>
  <c r="G118" i="4"/>
  <c r="G152" i="4"/>
  <c r="G184" i="4"/>
  <c r="G68" i="4"/>
  <c r="G98" i="4"/>
  <c r="G342" i="4"/>
  <c r="G319" i="4"/>
  <c r="G388" i="4"/>
  <c r="G323" i="4"/>
  <c r="G338" i="4"/>
  <c r="G385" i="4"/>
  <c r="G432" i="4"/>
  <c r="G567" i="4"/>
  <c r="G465" i="4"/>
  <c r="G419" i="4"/>
  <c r="G518" i="4"/>
  <c r="G585" i="4"/>
  <c r="G631" i="4"/>
  <c r="G473" i="4"/>
  <c r="G511" i="4"/>
  <c r="G633" i="4"/>
  <c r="G453" i="4"/>
  <c r="G668" i="4"/>
  <c r="G571" i="4"/>
  <c r="G603" i="4"/>
  <c r="G510" i="4"/>
  <c r="G553" i="4"/>
  <c r="G669" i="4"/>
  <c r="G666" i="4"/>
  <c r="G706" i="4"/>
  <c r="G673" i="4"/>
  <c r="G755" i="4"/>
  <c r="G731" i="4"/>
  <c r="G758" i="4"/>
  <c r="G774" i="4"/>
  <c r="G728" i="4"/>
  <c r="G777" i="4"/>
  <c r="G869" i="4"/>
  <c r="G799" i="4"/>
  <c r="G803" i="4"/>
  <c r="G705" i="4"/>
  <c r="G792" i="4"/>
  <c r="G808" i="4"/>
  <c r="G773" i="4"/>
  <c r="G837" i="4"/>
  <c r="G942" i="4"/>
  <c r="G841" i="4"/>
  <c r="G922" i="4"/>
  <c r="G1010" i="4"/>
  <c r="G956" i="4"/>
  <c r="G947" i="4"/>
  <c r="G1030" i="4"/>
  <c r="G1041" i="4"/>
  <c r="G1096" i="4"/>
  <c r="G1115" i="4"/>
  <c r="G1137" i="4"/>
  <c r="G1114" i="4"/>
  <c r="G1179" i="4"/>
  <c r="G1160" i="4"/>
  <c r="G1089" i="4"/>
  <c r="G1164" i="4"/>
  <c r="G1177" i="4"/>
  <c r="G1180" i="4"/>
  <c r="G1195" i="4"/>
  <c r="G1224" i="4"/>
  <c r="G1139" i="4"/>
  <c r="G1190" i="4"/>
  <c r="G1194" i="4"/>
  <c r="G1198" i="4"/>
  <c r="G1234" i="4"/>
  <c r="G1268" i="4"/>
  <c r="G1274" i="4"/>
  <c r="G1239" i="4"/>
  <c r="G1255" i="4"/>
  <c r="G1233" i="4"/>
  <c r="G1222" i="4"/>
  <c r="G1240" i="4"/>
  <c r="G1256" i="4"/>
  <c r="G451" i="4"/>
  <c r="G460" i="4"/>
  <c r="G523" i="4"/>
  <c r="G635" i="4"/>
  <c r="G547" i="4"/>
  <c r="G680" i="4"/>
  <c r="G904" i="4"/>
  <c r="G1105" i="4"/>
  <c r="G145" i="4"/>
  <c r="G167" i="4"/>
  <c r="G32" i="4"/>
  <c r="G86" i="4"/>
  <c r="G119" i="4"/>
  <c r="G182" i="4"/>
  <c r="G143" i="4"/>
  <c r="G31" i="4"/>
  <c r="G55" i="4"/>
  <c r="G141" i="4"/>
  <c r="G165" i="4"/>
  <c r="G58" i="4"/>
  <c r="G88" i="4"/>
  <c r="G139" i="4"/>
  <c r="G156" i="4"/>
  <c r="G102" i="4"/>
  <c r="G45" i="4"/>
  <c r="G100" i="4"/>
  <c r="G113" i="4"/>
  <c r="G414" i="4"/>
  <c r="G335" i="4"/>
  <c r="G426" i="4"/>
  <c r="G366" i="4"/>
  <c r="G364" i="4"/>
  <c r="G345" i="4"/>
  <c r="G375" i="4"/>
  <c r="G429" i="4"/>
  <c r="G443" i="4"/>
  <c r="G450" i="4"/>
  <c r="G503" i="4"/>
  <c r="G372" i="4"/>
  <c r="G520" i="4"/>
  <c r="G367" i="4"/>
  <c r="G475" i="4"/>
  <c r="G604" i="4"/>
  <c r="G529" i="4"/>
  <c r="G548" i="4"/>
  <c r="G521" i="4"/>
  <c r="G555" i="4"/>
  <c r="G580" i="4"/>
  <c r="G639" i="4"/>
  <c r="G659" i="4"/>
  <c r="G752" i="4"/>
  <c r="G712" i="4"/>
  <c r="G707" i="4"/>
  <c r="G745" i="4"/>
  <c r="G691" i="4"/>
  <c r="G726" i="4"/>
  <c r="G760" i="4"/>
  <c r="G692" i="4"/>
  <c r="G818" i="4"/>
  <c r="G736" i="4"/>
  <c r="G756" i="4"/>
  <c r="G775" i="4"/>
  <c r="G859" i="4"/>
  <c r="G801" i="4"/>
  <c r="G840" i="4"/>
  <c r="G748" i="4"/>
  <c r="G817" i="4"/>
  <c r="G873" i="4"/>
  <c r="G761" i="4"/>
  <c r="G819" i="4"/>
  <c r="G867" i="4"/>
  <c r="G898" i="4"/>
  <c r="G902" i="4"/>
  <c r="G938" i="4"/>
  <c r="G815" i="4"/>
  <c r="G863" i="4"/>
  <c r="G877" i="4"/>
  <c r="G912" i="4"/>
  <c r="G952" i="4"/>
  <c r="G910" i="4"/>
  <c r="G900" i="4"/>
  <c r="G844" i="4"/>
  <c r="G932" i="4"/>
  <c r="G890" i="4"/>
  <c r="G923" i="4"/>
  <c r="G958" i="4"/>
  <c r="G984" i="4"/>
  <c r="G1014" i="4"/>
  <c r="G915" i="4"/>
  <c r="G1057" i="4"/>
  <c r="G1031" i="4"/>
  <c r="G1049" i="4"/>
  <c r="G1104" i="4"/>
  <c r="G1054" i="4"/>
  <c r="G1091" i="4"/>
  <c r="G1094" i="4"/>
  <c r="G1113" i="4"/>
  <c r="G1128" i="4"/>
  <c r="G1154" i="4"/>
  <c r="G1151" i="4"/>
  <c r="G1171" i="4"/>
  <c r="G1092" i="4"/>
  <c r="G1203" i="4"/>
  <c r="G1261" i="4"/>
  <c r="G1140" i="4"/>
  <c r="G1214" i="4"/>
  <c r="G1183" i="4"/>
  <c r="G1191" i="4"/>
  <c r="G1269" i="4"/>
  <c r="G412" i="4"/>
  <c r="G357" i="4"/>
  <c r="G409" i="4"/>
  <c r="G329" i="4"/>
  <c r="G339" i="4"/>
  <c r="G452" i="4"/>
  <c r="G427" i="4"/>
  <c r="G575" i="4"/>
  <c r="G710" i="4"/>
  <c r="G676" i="4"/>
  <c r="G727" i="4"/>
  <c r="G946" i="4"/>
  <c r="G1270" i="4"/>
  <c r="G1258" i="4"/>
  <c r="G171" i="4"/>
  <c r="G36" i="4"/>
  <c r="G67" i="4"/>
  <c r="G136" i="4"/>
  <c r="G314" i="4"/>
  <c r="G63" i="4"/>
  <c r="G85" i="4"/>
  <c r="G169" i="4"/>
  <c r="G129" i="4"/>
  <c r="G34" i="4"/>
  <c r="G79" i="4"/>
  <c r="G160" i="4"/>
  <c r="G142" i="4"/>
  <c r="G396" i="4"/>
  <c r="G321" i="4"/>
  <c r="G354" i="4"/>
  <c r="G400" i="4"/>
  <c r="G320" i="4"/>
  <c r="G379" i="4"/>
  <c r="G312" i="4"/>
  <c r="G407" i="4"/>
  <c r="G406" i="4"/>
  <c r="G369" i="4"/>
  <c r="G408" i="4"/>
  <c r="G471" i="4"/>
  <c r="G495" i="4"/>
  <c r="G535" i="4"/>
  <c r="G525" i="4"/>
  <c r="G463" i="4"/>
  <c r="G578" i="4"/>
  <c r="G386" i="4"/>
  <c r="G444" i="4"/>
  <c r="G512" i="4"/>
  <c r="G552" i="4"/>
  <c r="G399" i="4"/>
  <c r="G440" i="4"/>
  <c r="G446" i="4"/>
  <c r="G613" i="4"/>
  <c r="G476" i="4"/>
  <c r="G549" i="4"/>
  <c r="G608" i="4"/>
  <c r="G502" i="4"/>
  <c r="G522" i="4"/>
  <c r="G542" i="4"/>
  <c r="G557" i="4"/>
  <c r="G589" i="4"/>
  <c r="G600" i="4"/>
  <c r="G651" i="4"/>
  <c r="G682" i="4"/>
  <c r="G490" i="4"/>
  <c r="G513" i="4"/>
  <c r="G655" i="4"/>
  <c r="G700" i="4"/>
  <c r="G586" i="4"/>
  <c r="G619" i="4"/>
  <c r="G735" i="4"/>
  <c r="G687" i="4"/>
  <c r="G702" i="4"/>
  <c r="G857" i="4"/>
  <c r="G751" i="4"/>
  <c r="G762" i="4"/>
  <c r="G865" i="4"/>
  <c r="G918" i="4"/>
  <c r="G954" i="4"/>
  <c r="G903" i="4"/>
  <c r="G855" i="4"/>
  <c r="G935" i="4"/>
  <c r="G1025" i="4"/>
  <c r="G959" i="4"/>
  <c r="G1022" i="4"/>
  <c r="G1036" i="4"/>
  <c r="G966" i="4"/>
  <c r="G1019" i="4"/>
  <c r="G983" i="4"/>
  <c r="G1038" i="4"/>
  <c r="G1017" i="4"/>
  <c r="G1082" i="4"/>
  <c r="G1088" i="4"/>
  <c r="G1035" i="4"/>
  <c r="G1084" i="4"/>
  <c r="G1120" i="4"/>
  <c r="G1100" i="4"/>
  <c r="G1119" i="4"/>
  <c r="G1156" i="4"/>
  <c r="G1176" i="4"/>
  <c r="G1124" i="4"/>
  <c r="G1065" i="4"/>
  <c r="G1095" i="4"/>
  <c r="G1127" i="4"/>
  <c r="G1135" i="4"/>
  <c r="G1220" i="4"/>
  <c r="G1216" i="4"/>
  <c r="G1227" i="4"/>
  <c r="G1232" i="4"/>
  <c r="G1200" i="4"/>
  <c r="G1184" i="4"/>
  <c r="G1192" i="4"/>
  <c r="G1221" i="4"/>
  <c r="G1262" i="4"/>
  <c r="G1275" i="4"/>
  <c r="G1257" i="4"/>
  <c r="G636" i="4"/>
  <c r="G626" i="4"/>
  <c r="G581" i="4"/>
  <c r="G649" i="4"/>
  <c r="G654" i="4"/>
  <c r="G708" i="4"/>
  <c r="G772" i="4"/>
  <c r="G858" i="4"/>
  <c r="G1106" i="4"/>
  <c r="G989" i="4"/>
  <c r="G1185" i="4"/>
  <c r="G71" i="4"/>
  <c r="G116" i="4"/>
  <c r="G175" i="4"/>
  <c r="G38" i="4"/>
  <c r="G35" i="4"/>
  <c r="G66" i="4"/>
  <c r="G89" i="4"/>
  <c r="G131" i="4"/>
  <c r="G112" i="4"/>
  <c r="G173" i="4"/>
  <c r="G62" i="4"/>
  <c r="G106" i="4"/>
  <c r="G164" i="4"/>
  <c r="G401" i="4"/>
  <c r="G336" i="4"/>
  <c r="G322" i="4"/>
  <c r="G356" i="4"/>
  <c r="G926" i="4"/>
  <c r="G1066" i="4"/>
  <c r="G1284" i="4"/>
  <c r="G82" i="4"/>
  <c r="G147" i="4"/>
  <c r="G179" i="4"/>
  <c r="G37" i="4"/>
  <c r="G111" i="4"/>
  <c r="G162" i="4"/>
  <c r="G150" i="4"/>
  <c r="G70" i="4"/>
  <c r="G361" i="4"/>
  <c r="G158" i="4"/>
  <c r="G177" i="4"/>
  <c r="G132" i="4"/>
  <c r="G168" i="4"/>
  <c r="G33" i="4"/>
  <c r="G57" i="4"/>
  <c r="G105" i="4"/>
  <c r="G308" i="4"/>
  <c r="G391" i="4"/>
  <c r="G418" i="4"/>
  <c r="G371" i="4"/>
  <c r="G384" i="4"/>
  <c r="G501" i="4"/>
  <c r="G402" i="4"/>
  <c r="G445" i="4"/>
  <c r="G477" i="4"/>
  <c r="G334" i="4"/>
  <c r="G421" i="4"/>
  <c r="G556" i="4"/>
  <c r="G492" i="4"/>
  <c r="G532" i="4"/>
  <c r="G551" i="4"/>
  <c r="G618" i="4"/>
  <c r="G524" i="4"/>
  <c r="G595" i="4"/>
  <c r="G627" i="4"/>
  <c r="G493" i="4"/>
  <c r="G588" i="4"/>
  <c r="G658" i="4"/>
  <c r="G646" i="4"/>
  <c r="G624" i="4"/>
  <c r="G743" i="4"/>
  <c r="G699" i="4"/>
  <c r="G750" i="4"/>
  <c r="G741" i="4"/>
  <c r="G713" i="4"/>
  <c r="G657" i="4"/>
  <c r="G718" i="4"/>
  <c r="G796" i="4"/>
  <c r="G759" i="4"/>
  <c r="G814" i="4"/>
  <c r="G720" i="4"/>
  <c r="G781" i="4"/>
  <c r="G834" i="4"/>
  <c r="G806" i="4"/>
  <c r="G783" i="4"/>
  <c r="G784" i="4"/>
  <c r="G816" i="4"/>
  <c r="G948" i="4"/>
  <c r="G827" i="4"/>
  <c r="G848" i="4"/>
  <c r="G889" i="4"/>
  <c r="G930" i="4"/>
  <c r="G919" i="4"/>
  <c r="G881" i="4"/>
  <c r="G907" i="4"/>
  <c r="G979" i="4"/>
  <c r="G1003" i="4"/>
  <c r="G1012" i="4"/>
  <c r="G981" i="4"/>
  <c r="G996" i="4"/>
  <c r="G934" i="4"/>
  <c r="G931" i="4"/>
  <c r="G977" i="4"/>
  <c r="G1032" i="4"/>
  <c r="G1074" i="4"/>
  <c r="G1056" i="4"/>
  <c r="G1102" i="4"/>
  <c r="G1143" i="4"/>
  <c r="G1058" i="4"/>
  <c r="G1051" i="4"/>
  <c r="G1107" i="4"/>
  <c r="G1078" i="4"/>
  <c r="G1097" i="4"/>
  <c r="G1173" i="4"/>
  <c r="G1136" i="4"/>
  <c r="G1063" i="4"/>
  <c r="G1108" i="4"/>
  <c r="G1110" i="4"/>
  <c r="G1147" i="4"/>
  <c r="G1146" i="4"/>
  <c r="G1193" i="4"/>
  <c r="G1197" i="4"/>
  <c r="G1186" i="4"/>
  <c r="G1229" i="4"/>
  <c r="G1196" i="4"/>
  <c r="G1264" i="4"/>
  <c r="G1235" i="4"/>
  <c r="G1286" i="4"/>
  <c r="G1241" i="4"/>
  <c r="G1287" i="4"/>
  <c r="G1121" i="4"/>
  <c r="G1129" i="4"/>
  <c r="G1231" i="4"/>
  <c r="G1267" i="4"/>
  <c r="G1273" i="4"/>
  <c r="G389" i="4"/>
  <c r="G467" i="4"/>
  <c r="G550" i="4"/>
  <c r="G620" i="4"/>
  <c r="G574" i="4"/>
  <c r="G1271" i="4"/>
  <c r="G133" i="4"/>
  <c r="G151" i="4"/>
  <c r="G183" i="4"/>
  <c r="G140" i="4"/>
  <c r="G166" i="4"/>
  <c r="G154" i="4"/>
  <c r="G43" i="4"/>
  <c r="G117" i="4"/>
  <c r="G134" i="4"/>
  <c r="G146" i="4"/>
  <c r="G96" i="4"/>
  <c r="G149" i="4"/>
  <c r="G181" i="4"/>
  <c r="G42" i="4"/>
  <c r="G69" i="4"/>
  <c r="G123" i="4"/>
  <c r="G172" i="4"/>
  <c r="G458" i="4"/>
  <c r="G352" i="4"/>
  <c r="G393" i="4"/>
  <c r="G360" i="4"/>
  <c r="G390" i="4"/>
  <c r="G392" i="4"/>
  <c r="G359" i="4"/>
  <c r="G373" i="4"/>
  <c r="G404" i="4"/>
  <c r="G358" i="4"/>
  <c r="G416" i="4"/>
  <c r="G483" i="4"/>
  <c r="G562" i="4"/>
  <c r="G533" i="4"/>
  <c r="G539" i="4"/>
  <c r="G486" i="4"/>
  <c r="G499" i="4"/>
  <c r="G405" i="4"/>
  <c r="G382" i="4"/>
  <c r="G438" i="4"/>
  <c r="G461" i="4"/>
  <c r="G598" i="4"/>
  <c r="G652" i="4"/>
  <c r="G456" i="4"/>
  <c r="G621" i="4"/>
  <c r="G494" i="4"/>
  <c r="G531" i="4"/>
  <c r="G648" i="4"/>
  <c r="G677" i="4"/>
  <c r="G826" i="4"/>
  <c r="G794" i="4"/>
  <c r="G875" i="4"/>
  <c r="G721" i="4"/>
  <c r="G753" i="4"/>
  <c r="G845" i="4"/>
  <c r="G843" i="4"/>
  <c r="G824" i="4"/>
  <c r="G861" i="4"/>
  <c r="G744" i="4"/>
  <c r="G822" i="4"/>
  <c r="G951" i="4"/>
  <c r="G906" i="4"/>
  <c r="G870" i="4"/>
  <c r="G872" i="4"/>
  <c r="G888" i="4"/>
  <c r="G882" i="4"/>
  <c r="G807" i="4"/>
  <c r="G953" i="4"/>
  <c r="G920" i="4"/>
  <c r="G928" i="4"/>
  <c r="G990" i="4"/>
  <c r="G982" i="4"/>
  <c r="G997" i="4"/>
  <c r="G1044" i="4"/>
  <c r="G1018" i="4"/>
  <c r="G1083" i="4"/>
  <c r="G980" i="4"/>
  <c r="G1086" i="4"/>
  <c r="G1011" i="4"/>
  <c r="G1043" i="4"/>
  <c r="G1068" i="4"/>
  <c r="G1059" i="4"/>
  <c r="G1067" i="4"/>
  <c r="G1149" i="4"/>
  <c r="G1132" i="4"/>
  <c r="G1073" i="4"/>
  <c r="G1259" i="4"/>
  <c r="G1174" i="4"/>
  <c r="G1201" i="4"/>
  <c r="G1223" i="4"/>
  <c r="G1199" i="4"/>
  <c r="G1228" i="4"/>
  <c r="G1165" i="4"/>
  <c r="G1187" i="4"/>
  <c r="G1207" i="4"/>
  <c r="G1265" i="4"/>
  <c r="G1236" i="4"/>
  <c r="G1062" i="4"/>
  <c r="G1166" i="4"/>
  <c r="G1208" i="4"/>
  <c r="G1215" i="4"/>
  <c r="G1138" i="4"/>
  <c r="G1211" i="4"/>
  <c r="G420" i="4"/>
  <c r="G491" i="4"/>
  <c r="G693" i="4"/>
  <c r="G763" i="4"/>
  <c r="G810" i="4"/>
  <c r="G957" i="4"/>
  <c r="G1040" i="4"/>
  <c r="G617" i="4"/>
  <c r="G964" i="4"/>
  <c r="G607" i="4"/>
  <c r="G838" i="4"/>
  <c r="G592" i="4"/>
  <c r="G972" i="4"/>
  <c r="G582" i="4"/>
  <c r="G852" i="4"/>
  <c r="G306" i="4"/>
  <c r="G1131" i="4"/>
  <c r="G576" i="4"/>
  <c r="G1182" i="4"/>
  <c r="G333" i="4"/>
  <c r="G965" i="4"/>
  <c r="G469" i="4"/>
  <c r="G10" i="4"/>
  <c r="G886" i="4"/>
  <c r="G315" i="4"/>
  <c r="G847" i="4"/>
  <c r="G350" i="4"/>
  <c r="G594" i="4"/>
  <c r="G993" i="4"/>
  <c r="G507" i="4"/>
  <c r="G348" i="4"/>
  <c r="G46" i="4"/>
  <c r="G573" i="4"/>
  <c r="G1158" i="4"/>
  <c r="G317" i="4"/>
  <c r="G125" i="4"/>
  <c r="G789" i="4"/>
  <c r="G1178" i="4"/>
  <c r="G485" i="4"/>
  <c r="G722" i="4"/>
  <c r="G704" i="4"/>
  <c r="G641" i="4"/>
  <c r="G307" i="4"/>
  <c r="G76" i="4"/>
  <c r="G622" i="4"/>
  <c r="G425" i="4"/>
  <c r="G887" i="4"/>
  <c r="G725" i="4"/>
  <c r="G987" i="4"/>
  <c r="G975" i="4"/>
  <c r="G839" i="4"/>
  <c r="G424" i="4"/>
  <c r="G489" i="4"/>
  <c r="G998" i="4"/>
  <c r="G711" i="4"/>
  <c r="G1042" i="4"/>
  <c r="G398" i="4"/>
  <c r="G64" i="4"/>
  <c r="G1210" i="4"/>
  <c r="G343" i="4"/>
  <c r="G606" i="4"/>
  <c r="G328" i="4"/>
  <c r="G566" i="4"/>
  <c r="G609" i="4"/>
  <c r="G853" i="4"/>
  <c r="G583" i="4"/>
  <c r="G437" i="4"/>
  <c r="G47" i="4"/>
  <c r="G732" i="4"/>
  <c r="G895" i="4"/>
  <c r="G558" i="4"/>
  <c r="G316" i="4"/>
  <c r="G894" i="4"/>
  <c r="G671" i="4"/>
  <c r="G974" i="4"/>
  <c r="G137" i="4"/>
  <c r="G53" i="4"/>
  <c r="G327" i="4"/>
  <c r="G1181" i="4"/>
  <c r="G1204" i="4"/>
  <c r="G110" i="4"/>
  <c r="G684" i="4"/>
  <c r="G109" i="4"/>
  <c r="G1155" i="4"/>
  <c r="G370" i="4"/>
  <c r="G851" i="4"/>
  <c r="G685" i="4"/>
  <c r="G326" i="4"/>
  <c r="G9" i="4"/>
  <c r="G325" i="4"/>
  <c r="G324" i="4"/>
  <c r="P1288" i="4"/>
  <c r="G1288" i="4"/>
  <c r="I1288" i="4"/>
  <c r="E318" i="8" l="1"/>
  <c r="H318" i="8" s="1"/>
  <c r="E317" i="8"/>
  <c r="I317" i="8" s="1"/>
  <c r="E316" i="8"/>
  <c r="H316" i="8" s="1"/>
  <c r="E315" i="8"/>
  <c r="I315" i="8" s="1"/>
  <c r="E314" i="8"/>
  <c r="H314" i="8" s="1"/>
  <c r="G313" i="8"/>
  <c r="D313" i="8"/>
  <c r="C313" i="8"/>
  <c r="E313" i="8" s="1"/>
  <c r="E312" i="8"/>
  <c r="I312" i="8" s="1"/>
  <c r="E311" i="8"/>
  <c r="I311" i="8" s="1"/>
  <c r="E310" i="8"/>
  <c r="I310" i="8" s="1"/>
  <c r="E309" i="8"/>
  <c r="H309" i="8" s="1"/>
  <c r="E308" i="8"/>
  <c r="I308" i="8" s="1"/>
  <c r="E307" i="8"/>
  <c r="I307" i="8" s="1"/>
  <c r="E306" i="8"/>
  <c r="I306" i="8" s="1"/>
  <c r="I305" i="8"/>
  <c r="H305" i="8"/>
  <c r="E305" i="8"/>
  <c r="E304" i="8"/>
  <c r="I304" i="8" s="1"/>
  <c r="G303" i="8"/>
  <c r="D303" i="8"/>
  <c r="D295" i="8" s="1"/>
  <c r="C303" i="8"/>
  <c r="H302" i="8"/>
  <c r="E302" i="8"/>
  <c r="I302" i="8" s="1"/>
  <c r="E301" i="8"/>
  <c r="I301" i="8" s="1"/>
  <c r="I300" i="8"/>
  <c r="H300" i="8"/>
  <c r="E300" i="8"/>
  <c r="E299" i="8"/>
  <c r="I299" i="8" s="1"/>
  <c r="E298" i="8"/>
  <c r="I298" i="8" s="1"/>
  <c r="E297" i="8"/>
  <c r="I297" i="8" s="1"/>
  <c r="E296" i="8"/>
  <c r="I296" i="8" s="1"/>
  <c r="G295" i="8"/>
  <c r="C295" i="8"/>
  <c r="E294" i="8"/>
  <c r="I294" i="8" s="1"/>
  <c r="E293" i="8"/>
  <c r="E292" i="8"/>
  <c r="I292" i="8" s="1"/>
  <c r="E291" i="8"/>
  <c r="G290" i="8"/>
  <c r="D290" i="8"/>
  <c r="C290" i="8"/>
  <c r="E289" i="8"/>
  <c r="H289" i="8" s="1"/>
  <c r="E288" i="8"/>
  <c r="I288" i="8" s="1"/>
  <c r="E287" i="8"/>
  <c r="H287" i="8" s="1"/>
  <c r="E286" i="8"/>
  <c r="I286" i="8" s="1"/>
  <c r="G285" i="8"/>
  <c r="G279" i="8" s="1"/>
  <c r="D285" i="8"/>
  <c r="D279" i="8" s="1"/>
  <c r="C285" i="8"/>
  <c r="C279" i="8" s="1"/>
  <c r="I284" i="8"/>
  <c r="E284" i="8"/>
  <c r="H284" i="8" s="1"/>
  <c r="E283" i="8"/>
  <c r="H283" i="8" s="1"/>
  <c r="E282" i="8"/>
  <c r="I282" i="8" s="1"/>
  <c r="E281" i="8"/>
  <c r="H281" i="8" s="1"/>
  <c r="I280" i="8"/>
  <c r="H280" i="8"/>
  <c r="E280" i="8"/>
  <c r="E277" i="8"/>
  <c r="I277" i="8" s="1"/>
  <c r="E276" i="8"/>
  <c r="G275" i="8"/>
  <c r="D275" i="8"/>
  <c r="C275" i="8"/>
  <c r="E274" i="8"/>
  <c r="H274" i="8" s="1"/>
  <c r="E273" i="8"/>
  <c r="I273" i="8" s="1"/>
  <c r="E272" i="8"/>
  <c r="H272" i="8" s="1"/>
  <c r="E271" i="8"/>
  <c r="I271" i="8" s="1"/>
  <c r="E270" i="8"/>
  <c r="H270" i="8" s="1"/>
  <c r="E269" i="8"/>
  <c r="I269" i="8" s="1"/>
  <c r="I268" i="8"/>
  <c r="E268" i="8"/>
  <c r="H268" i="8" s="1"/>
  <c r="E267" i="8"/>
  <c r="I267" i="8" s="1"/>
  <c r="I266" i="8"/>
  <c r="E266" i="8"/>
  <c r="H266" i="8" s="1"/>
  <c r="E265" i="8"/>
  <c r="I265" i="8" s="1"/>
  <c r="E264" i="8"/>
  <c r="H264" i="8" s="1"/>
  <c r="E263" i="8"/>
  <c r="I263" i="8" s="1"/>
  <c r="I262" i="8"/>
  <c r="E262" i="8"/>
  <c r="H262" i="8" s="1"/>
  <c r="E261" i="8"/>
  <c r="I261" i="8" s="1"/>
  <c r="I260" i="8"/>
  <c r="E260" i="8"/>
  <c r="H260" i="8" s="1"/>
  <c r="G259" i="8"/>
  <c r="D259" i="8"/>
  <c r="E259" i="8" s="1"/>
  <c r="C259" i="8"/>
  <c r="E258" i="8"/>
  <c r="H258" i="8" s="1"/>
  <c r="E257" i="8"/>
  <c r="I257" i="8" s="1"/>
  <c r="E256" i="8"/>
  <c r="H256" i="8" s="1"/>
  <c r="E255" i="8"/>
  <c r="I255" i="8" s="1"/>
  <c r="E254" i="8"/>
  <c r="H254" i="8" s="1"/>
  <c r="E253" i="8"/>
  <c r="I253" i="8" s="1"/>
  <c r="G252" i="8"/>
  <c r="G251" i="8" s="1"/>
  <c r="G249" i="8" s="1"/>
  <c r="G242" i="8" s="1"/>
  <c r="D252" i="8"/>
  <c r="C252" i="8"/>
  <c r="C251" i="8" s="1"/>
  <c r="E250" i="8"/>
  <c r="I250" i="8" s="1"/>
  <c r="E248" i="8"/>
  <c r="I248" i="8" s="1"/>
  <c r="I247" i="8"/>
  <c r="E247" i="8"/>
  <c r="H247" i="8" s="1"/>
  <c r="E246" i="8"/>
  <c r="I246" i="8" s="1"/>
  <c r="G245" i="8"/>
  <c r="D245" i="8"/>
  <c r="C245" i="8"/>
  <c r="C243" i="8" s="1"/>
  <c r="I244" i="8"/>
  <c r="H244" i="8"/>
  <c r="E244" i="8"/>
  <c r="G243" i="8"/>
  <c r="D243" i="8"/>
  <c r="E241" i="8"/>
  <c r="I241" i="8" s="1"/>
  <c r="E240" i="8"/>
  <c r="E239" i="8"/>
  <c r="I239" i="8" s="1"/>
  <c r="E238" i="8"/>
  <c r="E237" i="8"/>
  <c r="I237" i="8" s="1"/>
  <c r="E236" i="8"/>
  <c r="E235" i="8"/>
  <c r="I235" i="8" s="1"/>
  <c r="G234" i="8"/>
  <c r="D234" i="8"/>
  <c r="C234" i="8"/>
  <c r="E234" i="8" s="1"/>
  <c r="E233" i="8"/>
  <c r="I233" i="8" s="1"/>
  <c r="E232" i="8"/>
  <c r="H232" i="8" s="1"/>
  <c r="E231" i="8"/>
  <c r="I231" i="8" s="1"/>
  <c r="G230" i="8"/>
  <c r="D230" i="8"/>
  <c r="D228" i="8" s="1"/>
  <c r="E228" i="8" s="1"/>
  <c r="C230" i="8"/>
  <c r="H229" i="8"/>
  <c r="E229" i="8"/>
  <c r="I229" i="8" s="1"/>
  <c r="G228" i="8"/>
  <c r="C228" i="8"/>
  <c r="H227" i="8"/>
  <c r="E227" i="8"/>
  <c r="I227" i="8" s="1"/>
  <c r="E226" i="8"/>
  <c r="I226" i="8" s="1"/>
  <c r="G225" i="8"/>
  <c r="D225" i="8"/>
  <c r="C225" i="8"/>
  <c r="E224" i="8"/>
  <c r="H224" i="8" s="1"/>
  <c r="E223" i="8"/>
  <c r="I222" i="8"/>
  <c r="E222" i="8"/>
  <c r="H222" i="8" s="1"/>
  <c r="E221" i="8"/>
  <c r="G220" i="8"/>
  <c r="D220" i="8"/>
  <c r="C220" i="8"/>
  <c r="E220" i="8" s="1"/>
  <c r="E219" i="8"/>
  <c r="H219" i="8" s="1"/>
  <c r="E218" i="8"/>
  <c r="I218" i="8" s="1"/>
  <c r="E217" i="8"/>
  <c r="H217" i="8" s="1"/>
  <c r="E216" i="8"/>
  <c r="I216" i="8" s="1"/>
  <c r="E215" i="8"/>
  <c r="H215" i="8" s="1"/>
  <c r="E214" i="8"/>
  <c r="I214" i="8" s="1"/>
  <c r="E213" i="8"/>
  <c r="H213" i="8" s="1"/>
  <c r="E212" i="8"/>
  <c r="I212" i="8" s="1"/>
  <c r="E211" i="8"/>
  <c r="H211" i="8" s="1"/>
  <c r="G210" i="8"/>
  <c r="G209" i="8" s="1"/>
  <c r="G207" i="8" s="1"/>
  <c r="D210" i="8"/>
  <c r="D209" i="8" s="1"/>
  <c r="C210" i="8"/>
  <c r="C209" i="8" s="1"/>
  <c r="C207" i="8" s="1"/>
  <c r="E208" i="8"/>
  <c r="I208" i="8" s="1"/>
  <c r="E206" i="8"/>
  <c r="E205" i="8"/>
  <c r="I205" i="8" s="1"/>
  <c r="E204" i="8"/>
  <c r="E203" i="8"/>
  <c r="I203" i="8" s="1"/>
  <c r="E202" i="8"/>
  <c r="G201" i="8"/>
  <c r="D201" i="8"/>
  <c r="C201" i="8"/>
  <c r="E197" i="8"/>
  <c r="E196" i="8"/>
  <c r="I196" i="8" s="1"/>
  <c r="E195" i="8"/>
  <c r="G194" i="8"/>
  <c r="D194" i="8"/>
  <c r="C194" i="8"/>
  <c r="E193" i="8"/>
  <c r="H193" i="8" s="1"/>
  <c r="E192" i="8"/>
  <c r="I192" i="8" s="1"/>
  <c r="I191" i="8"/>
  <c r="E191" i="8"/>
  <c r="H191" i="8" s="1"/>
  <c r="E190" i="8"/>
  <c r="I190" i="8" s="1"/>
  <c r="E189" i="8"/>
  <c r="H189" i="8" s="1"/>
  <c r="E188" i="8"/>
  <c r="I188" i="8" s="1"/>
  <c r="G187" i="8"/>
  <c r="D187" i="8"/>
  <c r="C187" i="8"/>
  <c r="E187" i="8" s="1"/>
  <c r="E186" i="8"/>
  <c r="I186" i="8" s="1"/>
  <c r="E185" i="8"/>
  <c r="I185" i="8" s="1"/>
  <c r="G184" i="8"/>
  <c r="D184" i="8"/>
  <c r="C184" i="8"/>
  <c r="E184" i="8" s="1"/>
  <c r="H184" i="8" s="1"/>
  <c r="E183" i="8"/>
  <c r="I183" i="8" s="1"/>
  <c r="E182" i="8"/>
  <c r="I182" i="8" s="1"/>
  <c r="E181" i="8"/>
  <c r="I181" i="8" s="1"/>
  <c r="E180" i="8"/>
  <c r="I180" i="8" s="1"/>
  <c r="G179" i="8"/>
  <c r="D179" i="8"/>
  <c r="C179" i="8"/>
  <c r="E178" i="8"/>
  <c r="E177" i="8"/>
  <c r="I177" i="8" s="1"/>
  <c r="G176" i="8"/>
  <c r="D176" i="8"/>
  <c r="C176" i="8"/>
  <c r="E175" i="8"/>
  <c r="I175" i="8" s="1"/>
  <c r="E174" i="8"/>
  <c r="I174" i="8" s="1"/>
  <c r="G173" i="8"/>
  <c r="D173" i="8"/>
  <c r="C173" i="8"/>
  <c r="E173" i="8" s="1"/>
  <c r="E172" i="8"/>
  <c r="I172" i="8" s="1"/>
  <c r="I171" i="8"/>
  <c r="E171" i="8"/>
  <c r="H171" i="8" s="1"/>
  <c r="H170" i="8"/>
  <c r="E170" i="8"/>
  <c r="I170" i="8" s="1"/>
  <c r="G169" i="8"/>
  <c r="D169" i="8"/>
  <c r="C169" i="8"/>
  <c r="E169" i="8" s="1"/>
  <c r="E168" i="8"/>
  <c r="I168" i="8" s="1"/>
  <c r="E167" i="8"/>
  <c r="I167" i="8" s="1"/>
  <c r="G166" i="8"/>
  <c r="D166" i="8"/>
  <c r="C166" i="8"/>
  <c r="E165" i="8"/>
  <c r="E164" i="8"/>
  <c r="I164" i="8" s="1"/>
  <c r="E163" i="8"/>
  <c r="G162" i="8"/>
  <c r="D162" i="8"/>
  <c r="C162" i="8"/>
  <c r="I161" i="8"/>
  <c r="E161" i="8"/>
  <c r="E160" i="8"/>
  <c r="H160" i="8" s="1"/>
  <c r="E159" i="8"/>
  <c r="I159" i="8" s="1"/>
  <c r="E158" i="8"/>
  <c r="E157" i="8"/>
  <c r="I157" i="8" s="1"/>
  <c r="E156" i="8"/>
  <c r="E155" i="8"/>
  <c r="I155" i="8" s="1"/>
  <c r="E154" i="8"/>
  <c r="E153" i="8"/>
  <c r="I153" i="8" s="1"/>
  <c r="I151" i="8"/>
  <c r="E151" i="8"/>
  <c r="H151" i="8" s="1"/>
  <c r="E150" i="8"/>
  <c r="I150" i="8" s="1"/>
  <c r="E149" i="8"/>
  <c r="I149" i="8" s="1"/>
  <c r="I148" i="8"/>
  <c r="E148" i="8"/>
  <c r="H148" i="8" s="1"/>
  <c r="H147" i="8"/>
  <c r="E147" i="8"/>
  <c r="I147" i="8" s="1"/>
  <c r="E146" i="8"/>
  <c r="I146" i="8" s="1"/>
  <c r="E145" i="8"/>
  <c r="I145" i="8" s="1"/>
  <c r="G144" i="8"/>
  <c r="D144" i="8"/>
  <c r="C144" i="8"/>
  <c r="E144" i="8" s="1"/>
  <c r="G143" i="8"/>
  <c r="D143" i="8"/>
  <c r="C143" i="8"/>
  <c r="E143" i="8" s="1"/>
  <c r="H143" i="8" s="1"/>
  <c r="E142" i="8"/>
  <c r="E141" i="8"/>
  <c r="E140" i="8"/>
  <c r="I140" i="8" s="1"/>
  <c r="E139" i="8"/>
  <c r="I139" i="8" s="1"/>
  <c r="E138" i="8"/>
  <c r="E137" i="8"/>
  <c r="I137" i="8" s="1"/>
  <c r="E136" i="8"/>
  <c r="E135" i="8"/>
  <c r="I135" i="8" s="1"/>
  <c r="G134" i="8"/>
  <c r="D134" i="8"/>
  <c r="C134" i="8"/>
  <c r="E134" i="8" s="1"/>
  <c r="D133" i="8"/>
  <c r="E132" i="8"/>
  <c r="I132" i="8" s="1"/>
  <c r="E131" i="8"/>
  <c r="I131" i="8" s="1"/>
  <c r="I130" i="8"/>
  <c r="E130" i="8"/>
  <c r="H130" i="8" s="1"/>
  <c r="E129" i="8"/>
  <c r="I129" i="8" s="1"/>
  <c r="G128" i="8"/>
  <c r="D128" i="8"/>
  <c r="C128" i="8"/>
  <c r="E127" i="8"/>
  <c r="I127" i="8" s="1"/>
  <c r="E126" i="8"/>
  <c r="I126" i="8" s="1"/>
  <c r="E125" i="8"/>
  <c r="I125" i="8" s="1"/>
  <c r="H124" i="8"/>
  <c r="E124" i="8"/>
  <c r="I124" i="8" s="1"/>
  <c r="E123" i="8"/>
  <c r="I123" i="8" s="1"/>
  <c r="E122" i="8"/>
  <c r="I122" i="8" s="1"/>
  <c r="E121" i="8"/>
  <c r="I121" i="8" s="1"/>
  <c r="H120" i="8"/>
  <c r="E120" i="8"/>
  <c r="I120" i="8" s="1"/>
  <c r="G119" i="8"/>
  <c r="D119" i="8"/>
  <c r="D115" i="8" s="1"/>
  <c r="C119" i="8"/>
  <c r="E118" i="8"/>
  <c r="I118" i="8" s="1"/>
  <c r="E117" i="8"/>
  <c r="E116" i="8"/>
  <c r="I116" i="8" s="1"/>
  <c r="G115" i="8"/>
  <c r="E114" i="8"/>
  <c r="I114" i="8" s="1"/>
  <c r="E113" i="8"/>
  <c r="H113" i="8" s="1"/>
  <c r="E112" i="8"/>
  <c r="I112" i="8" s="1"/>
  <c r="I111" i="8"/>
  <c r="E111" i="8"/>
  <c r="H111" i="8" s="1"/>
  <c r="E110" i="8"/>
  <c r="I110" i="8" s="1"/>
  <c r="I109" i="8"/>
  <c r="E109" i="8"/>
  <c r="H109" i="8" s="1"/>
  <c r="E108" i="8"/>
  <c r="I108" i="8" s="1"/>
  <c r="G107" i="8"/>
  <c r="D107" i="8"/>
  <c r="C107" i="8"/>
  <c r="E107" i="8" s="1"/>
  <c r="I106" i="8"/>
  <c r="H106" i="8"/>
  <c r="E106" i="8"/>
  <c r="I105" i="8"/>
  <c r="E105" i="8"/>
  <c r="H105" i="8" s="1"/>
  <c r="G104" i="8"/>
  <c r="D104" i="8"/>
  <c r="C104" i="8"/>
  <c r="H103" i="8"/>
  <c r="E103" i="8"/>
  <c r="I103" i="8" s="1"/>
  <c r="H102" i="8"/>
  <c r="E102" i="8"/>
  <c r="I102" i="8" s="1"/>
  <c r="E101" i="8"/>
  <c r="I101" i="8" s="1"/>
  <c r="E100" i="8"/>
  <c r="I100" i="8" s="1"/>
  <c r="H99" i="8"/>
  <c r="E99" i="8"/>
  <c r="I99" i="8" s="1"/>
  <c r="H98" i="8"/>
  <c r="E98" i="8"/>
  <c r="I98" i="8" s="1"/>
  <c r="E97" i="8"/>
  <c r="I97" i="8" s="1"/>
  <c r="H96" i="8"/>
  <c r="E96" i="8"/>
  <c r="I96" i="8" s="1"/>
  <c r="G95" i="8"/>
  <c r="D95" i="8"/>
  <c r="C95" i="8"/>
  <c r="E94" i="8"/>
  <c r="E93" i="8"/>
  <c r="I93" i="8" s="1"/>
  <c r="E90" i="8"/>
  <c r="I90" i="8" s="1"/>
  <c r="I89" i="8"/>
  <c r="E89" i="8"/>
  <c r="H89" i="8" s="1"/>
  <c r="G88" i="8"/>
  <c r="D88" i="8"/>
  <c r="C88" i="8"/>
  <c r="E87" i="8"/>
  <c r="I87" i="8" s="1"/>
  <c r="E86" i="8"/>
  <c r="I86" i="8" s="1"/>
  <c r="E85" i="8"/>
  <c r="I85" i="8" s="1"/>
  <c r="H84" i="8"/>
  <c r="E84" i="8"/>
  <c r="I84" i="8" s="1"/>
  <c r="E83" i="8"/>
  <c r="I83" i="8" s="1"/>
  <c r="E82" i="8"/>
  <c r="I82" i="8" s="1"/>
  <c r="E81" i="8"/>
  <c r="I81" i="8" s="1"/>
  <c r="H80" i="8"/>
  <c r="E80" i="8"/>
  <c r="I80" i="8" s="1"/>
  <c r="E79" i="8"/>
  <c r="I79" i="8" s="1"/>
  <c r="E78" i="8"/>
  <c r="I78" i="8" s="1"/>
  <c r="E77" i="8"/>
  <c r="I77" i="8" s="1"/>
  <c r="H76" i="8"/>
  <c r="E76" i="8"/>
  <c r="I76" i="8" s="1"/>
  <c r="E75" i="8"/>
  <c r="I75" i="8" s="1"/>
  <c r="E74" i="8"/>
  <c r="I74" i="8" s="1"/>
  <c r="G73" i="8"/>
  <c r="D73" i="8"/>
  <c r="C73" i="8"/>
  <c r="E73" i="8" s="1"/>
  <c r="E72" i="8"/>
  <c r="I72" i="8" s="1"/>
  <c r="E71" i="8"/>
  <c r="E70" i="8"/>
  <c r="I70" i="8" s="1"/>
  <c r="E69" i="8"/>
  <c r="G68" i="8"/>
  <c r="D68" i="8"/>
  <c r="C68" i="8"/>
  <c r="E68" i="8" s="1"/>
  <c r="I67" i="8"/>
  <c r="E67" i="8"/>
  <c r="H67" i="8" s="1"/>
  <c r="E66" i="8"/>
  <c r="I66" i="8" s="1"/>
  <c r="E65" i="8"/>
  <c r="H65" i="8" s="1"/>
  <c r="E64" i="8"/>
  <c r="I64" i="8" s="1"/>
  <c r="E63" i="8"/>
  <c r="H63" i="8" s="1"/>
  <c r="E62" i="8"/>
  <c r="I62" i="8" s="1"/>
  <c r="I61" i="8"/>
  <c r="E61" i="8"/>
  <c r="H61" i="8" s="1"/>
  <c r="E60" i="8"/>
  <c r="I60" i="8" s="1"/>
  <c r="I59" i="8"/>
  <c r="E59" i="8"/>
  <c r="H59" i="8" s="1"/>
  <c r="G58" i="8"/>
  <c r="D58" i="8"/>
  <c r="C58" i="8"/>
  <c r="E58" i="8" s="1"/>
  <c r="E57" i="8"/>
  <c r="I57" i="8" s="1"/>
  <c r="H56" i="8"/>
  <c r="E56" i="8"/>
  <c r="I56" i="8" s="1"/>
  <c r="I55" i="8"/>
  <c r="H55" i="8"/>
  <c r="E55" i="8"/>
  <c r="H54" i="8"/>
  <c r="E54" i="8"/>
  <c r="I54" i="8" s="1"/>
  <c r="E53" i="8"/>
  <c r="I53" i="8" s="1"/>
  <c r="I52" i="8"/>
  <c r="E52" i="8"/>
  <c r="H52" i="8" s="1"/>
  <c r="I51" i="8"/>
  <c r="E51" i="8"/>
  <c r="H51" i="8" s="1"/>
  <c r="H50" i="8"/>
  <c r="E50" i="8"/>
  <c r="I50" i="8" s="1"/>
  <c r="E49" i="8"/>
  <c r="I49" i="8" s="1"/>
  <c r="I48" i="8"/>
  <c r="H48" i="8"/>
  <c r="E48" i="8"/>
  <c r="G47" i="8"/>
  <c r="G46" i="8" s="1"/>
  <c r="D47" i="8"/>
  <c r="C47" i="8"/>
  <c r="C46" i="8"/>
  <c r="E45" i="8"/>
  <c r="I45" i="8" s="1"/>
  <c r="E44" i="8"/>
  <c r="E43" i="8"/>
  <c r="I43" i="8" s="1"/>
  <c r="E42" i="8"/>
  <c r="E41" i="8"/>
  <c r="I41" i="8" s="1"/>
  <c r="G40" i="8"/>
  <c r="D40" i="8"/>
  <c r="C40" i="8"/>
  <c r="E40" i="8" s="1"/>
  <c r="E39" i="8"/>
  <c r="H39" i="8" s="1"/>
  <c r="E38" i="8"/>
  <c r="H38" i="8" s="1"/>
  <c r="G37" i="8"/>
  <c r="D37" i="8"/>
  <c r="C37" i="8"/>
  <c r="E37" i="8" s="1"/>
  <c r="D36" i="8"/>
  <c r="I33" i="8"/>
  <c r="E33" i="8"/>
  <c r="H33" i="8" s="1"/>
  <c r="G32" i="8"/>
  <c r="D32" i="8"/>
  <c r="C32" i="8"/>
  <c r="E32" i="8" s="1"/>
  <c r="E30" i="8"/>
  <c r="I30" i="8" s="1"/>
  <c r="E29" i="8"/>
  <c r="I29" i="8" s="1"/>
  <c r="H28" i="8"/>
  <c r="E28" i="8"/>
  <c r="I28" i="8" s="1"/>
  <c r="E27" i="8"/>
  <c r="I27" i="8" s="1"/>
  <c r="E26" i="8"/>
  <c r="I26" i="8" s="1"/>
  <c r="E25" i="8"/>
  <c r="I25" i="8" s="1"/>
  <c r="E24" i="8"/>
  <c r="I24" i="8" s="1"/>
  <c r="E23" i="8"/>
  <c r="I23" i="8" s="1"/>
  <c r="H22" i="8"/>
  <c r="E22" i="8"/>
  <c r="I22" i="8" s="1"/>
  <c r="H21" i="8"/>
  <c r="E21" i="8"/>
  <c r="I21" i="8" s="1"/>
  <c r="E20" i="8"/>
  <c r="I20" i="8" s="1"/>
  <c r="H19" i="8"/>
  <c r="E19" i="8"/>
  <c r="I19" i="8" s="1"/>
  <c r="E18" i="8"/>
  <c r="I18" i="8" s="1"/>
  <c r="E17" i="8"/>
  <c r="I17" i="8" s="1"/>
  <c r="E16" i="8"/>
  <c r="I16" i="8" s="1"/>
  <c r="E15" i="8"/>
  <c r="I15" i="8" s="1"/>
  <c r="G14" i="8"/>
  <c r="D14" i="8"/>
  <c r="C14" i="8"/>
  <c r="E11" i="8"/>
  <c r="I11" i="8" s="1"/>
  <c r="H10" i="8"/>
  <c r="E10" i="8"/>
  <c r="I10" i="8" s="1"/>
  <c r="E9" i="8"/>
  <c r="I9" i="8" s="1"/>
  <c r="G8" i="8"/>
  <c r="D8" i="8"/>
  <c r="C8" i="8"/>
  <c r="I187" i="8" l="1"/>
  <c r="H182" i="8"/>
  <c r="H169" i="8"/>
  <c r="H17" i="8"/>
  <c r="H30" i="8"/>
  <c r="I38" i="8"/>
  <c r="H53" i="8"/>
  <c r="I39" i="8"/>
  <c r="H49" i="8"/>
  <c r="I63" i="8"/>
  <c r="H77" i="8"/>
  <c r="H81" i="8"/>
  <c r="H85" i="8"/>
  <c r="I68" i="8"/>
  <c r="H74" i="8"/>
  <c r="H78" i="8"/>
  <c r="H82" i="8"/>
  <c r="H86" i="8"/>
  <c r="I65" i="8"/>
  <c r="H75" i="8"/>
  <c r="H79" i="8"/>
  <c r="H83" i="8"/>
  <c r="H87" i="8"/>
  <c r="E95" i="8"/>
  <c r="H107" i="8"/>
  <c r="I107" i="8"/>
  <c r="H100" i="8"/>
  <c r="E104" i="8"/>
  <c r="H121" i="8"/>
  <c r="H97" i="8"/>
  <c r="H101" i="8"/>
  <c r="H122" i="8"/>
  <c r="I113" i="8"/>
  <c r="H123" i="8"/>
  <c r="H139" i="8"/>
  <c r="I134" i="8"/>
  <c r="H140" i="8"/>
  <c r="H180" i="8"/>
  <c r="E194" i="8"/>
  <c r="I194" i="8" s="1"/>
  <c r="I219" i="8"/>
  <c r="I224" i="8"/>
  <c r="I232" i="8"/>
  <c r="H253" i="8"/>
  <c r="I256" i="8"/>
  <c r="I274" i="8"/>
  <c r="E243" i="8"/>
  <c r="I259" i="8"/>
  <c r="I264" i="8"/>
  <c r="H257" i="8"/>
  <c r="I270" i="8"/>
  <c r="E230" i="8"/>
  <c r="I254" i="8"/>
  <c r="H228" i="8"/>
  <c r="H243" i="8"/>
  <c r="H255" i="8"/>
  <c r="I258" i="8"/>
  <c r="I272" i="8"/>
  <c r="I281" i="8"/>
  <c r="E290" i="8"/>
  <c r="H290" i="8" s="1"/>
  <c r="H298" i="8"/>
  <c r="H301" i="8"/>
  <c r="E303" i="8"/>
  <c r="I303" i="8" s="1"/>
  <c r="H299" i="8"/>
  <c r="I314" i="8"/>
  <c r="I316" i="8"/>
  <c r="I309" i="8"/>
  <c r="H296" i="8"/>
  <c r="E295" i="8"/>
  <c r="D278" i="8"/>
  <c r="I283" i="8"/>
  <c r="E279" i="8"/>
  <c r="I279" i="8" s="1"/>
  <c r="H282" i="8"/>
  <c r="E275" i="8"/>
  <c r="I275" i="8" s="1"/>
  <c r="E225" i="8"/>
  <c r="H226" i="8"/>
  <c r="E201" i="8"/>
  <c r="E179" i="8"/>
  <c r="I179" i="8" s="1"/>
  <c r="E176" i="8"/>
  <c r="E166" i="8"/>
  <c r="D152" i="8"/>
  <c r="H29" i="8"/>
  <c r="H25" i="8"/>
  <c r="I318" i="8"/>
  <c r="H297" i="8"/>
  <c r="C278" i="8"/>
  <c r="E278" i="8" s="1"/>
  <c r="I289" i="8"/>
  <c r="I287" i="8"/>
  <c r="I225" i="8"/>
  <c r="I217" i="8"/>
  <c r="I215" i="8"/>
  <c r="I213" i="8"/>
  <c r="E210" i="8"/>
  <c r="I211" i="8"/>
  <c r="H208" i="8"/>
  <c r="I193" i="8"/>
  <c r="I189" i="8"/>
  <c r="H187" i="8"/>
  <c r="H186" i="8"/>
  <c r="H185" i="8"/>
  <c r="H183" i="8"/>
  <c r="H181" i="8"/>
  <c r="I176" i="8"/>
  <c r="H172" i="8"/>
  <c r="H168" i="8"/>
  <c r="C152" i="8"/>
  <c r="H167" i="8"/>
  <c r="I160" i="8"/>
  <c r="H150" i="8"/>
  <c r="H149" i="8"/>
  <c r="H146" i="8"/>
  <c r="H145" i="8"/>
  <c r="H132" i="8"/>
  <c r="H131" i="8"/>
  <c r="E128" i="8"/>
  <c r="H129" i="8"/>
  <c r="H127" i="8"/>
  <c r="H126" i="8"/>
  <c r="H125" i="8"/>
  <c r="H90" i="8"/>
  <c r="E88" i="8"/>
  <c r="I88" i="8" s="1"/>
  <c r="H15" i="8"/>
  <c r="H27" i="8"/>
  <c r="H26" i="8"/>
  <c r="H24" i="8"/>
  <c r="H23" i="8"/>
  <c r="H20" i="8"/>
  <c r="H18" i="8"/>
  <c r="H16" i="8"/>
  <c r="H307" i="8"/>
  <c r="H311" i="8"/>
  <c r="H57" i="8"/>
  <c r="H11" i="8"/>
  <c r="I42" i="8"/>
  <c r="H42" i="8"/>
  <c r="H73" i="8"/>
  <c r="C115" i="8"/>
  <c r="E119" i="8"/>
  <c r="I128" i="8"/>
  <c r="H128" i="8"/>
  <c r="D46" i="8"/>
  <c r="E46" i="8" s="1"/>
  <c r="E47" i="8"/>
  <c r="I58" i="8"/>
  <c r="H58" i="8"/>
  <c r="I204" i="8"/>
  <c r="H204" i="8"/>
  <c r="D207" i="8"/>
  <c r="D200" i="8" s="1"/>
  <c r="D199" i="8" s="1"/>
  <c r="E209" i="8"/>
  <c r="H209" i="8" s="1"/>
  <c r="I44" i="8"/>
  <c r="H44" i="8"/>
  <c r="I73" i="8"/>
  <c r="I94" i="8"/>
  <c r="H94" i="8"/>
  <c r="I119" i="8"/>
  <c r="I291" i="8"/>
  <c r="H291" i="8"/>
  <c r="I138" i="8"/>
  <c r="H138" i="8"/>
  <c r="I104" i="8"/>
  <c r="I69" i="8"/>
  <c r="H69" i="8"/>
  <c r="D92" i="8"/>
  <c r="D91" i="8" s="1"/>
  <c r="I173" i="8"/>
  <c r="I32" i="8"/>
  <c r="H32" i="8"/>
  <c r="I37" i="8"/>
  <c r="H37" i="8"/>
  <c r="I95" i="8"/>
  <c r="H95" i="8"/>
  <c r="G92" i="8"/>
  <c r="H104" i="8"/>
  <c r="I136" i="8"/>
  <c r="H136" i="8"/>
  <c r="E8" i="8"/>
  <c r="E14" i="8"/>
  <c r="I14" i="8" s="1"/>
  <c r="I40" i="8"/>
  <c r="I71" i="8"/>
  <c r="H71" i="8"/>
  <c r="I117" i="8"/>
  <c r="H117" i="8"/>
  <c r="I236" i="8"/>
  <c r="H236" i="8"/>
  <c r="I141" i="8"/>
  <c r="H141" i="8"/>
  <c r="H154" i="8"/>
  <c r="H158" i="8"/>
  <c r="H173" i="8"/>
  <c r="I276" i="8"/>
  <c r="H276" i="8"/>
  <c r="H40" i="8"/>
  <c r="G133" i="8"/>
  <c r="H134" i="8"/>
  <c r="I154" i="8"/>
  <c r="I158" i="8"/>
  <c r="I166" i="8"/>
  <c r="H166" i="8"/>
  <c r="I169" i="8"/>
  <c r="H174" i="8"/>
  <c r="I206" i="8"/>
  <c r="H206" i="8"/>
  <c r="I223" i="8"/>
  <c r="H223" i="8"/>
  <c r="I238" i="8"/>
  <c r="H238" i="8"/>
  <c r="E252" i="8"/>
  <c r="D251" i="8"/>
  <c r="D249" i="8" s="1"/>
  <c r="I293" i="8"/>
  <c r="H293" i="8"/>
  <c r="G36" i="8"/>
  <c r="H60" i="8"/>
  <c r="H62" i="8"/>
  <c r="H64" i="8"/>
  <c r="H66" i="8"/>
  <c r="H108" i="8"/>
  <c r="H110" i="8"/>
  <c r="H112" i="8"/>
  <c r="H114" i="8"/>
  <c r="I142" i="8"/>
  <c r="H142" i="8"/>
  <c r="H155" i="8"/>
  <c r="H159" i="8"/>
  <c r="G152" i="8"/>
  <c r="I178" i="8"/>
  <c r="H178" i="8"/>
  <c r="I163" i="8"/>
  <c r="H163" i="8"/>
  <c r="I240" i="8"/>
  <c r="H240" i="8"/>
  <c r="I243" i="8"/>
  <c r="H295" i="8"/>
  <c r="H119" i="8"/>
  <c r="H144" i="8"/>
  <c r="H156" i="8"/>
  <c r="I195" i="8"/>
  <c r="H195" i="8"/>
  <c r="I201" i="8"/>
  <c r="I210" i="8"/>
  <c r="H225" i="8"/>
  <c r="H230" i="8"/>
  <c r="H279" i="8"/>
  <c r="H41" i="8"/>
  <c r="H43" i="8"/>
  <c r="H45" i="8"/>
  <c r="H68" i="8"/>
  <c r="H70" i="8"/>
  <c r="H72" i="8"/>
  <c r="H93" i="8"/>
  <c r="H116" i="8"/>
  <c r="H118" i="8"/>
  <c r="C133" i="8"/>
  <c r="E133" i="8" s="1"/>
  <c r="H135" i="8"/>
  <c r="H137" i="8"/>
  <c r="I144" i="8"/>
  <c r="I156" i="8"/>
  <c r="I202" i="8"/>
  <c r="H202" i="8"/>
  <c r="I220" i="8"/>
  <c r="I228" i="8"/>
  <c r="I230" i="8"/>
  <c r="I234" i="8"/>
  <c r="I295" i="8"/>
  <c r="C36" i="8"/>
  <c r="I143" i="8"/>
  <c r="H153" i="8"/>
  <c r="H157" i="8"/>
  <c r="H161" i="8"/>
  <c r="I165" i="8"/>
  <c r="H165" i="8"/>
  <c r="I197" i="8"/>
  <c r="H197" i="8"/>
  <c r="I221" i="8"/>
  <c r="H221" i="8"/>
  <c r="D242" i="8"/>
  <c r="C249" i="8"/>
  <c r="E249" i="8" s="1"/>
  <c r="I249" i="8" s="1"/>
  <c r="E251" i="8"/>
  <c r="I313" i="8"/>
  <c r="I184" i="8"/>
  <c r="H176" i="8"/>
  <c r="C200" i="8"/>
  <c r="H234" i="8"/>
  <c r="E162" i="8"/>
  <c r="H175" i="8"/>
  <c r="H188" i="8"/>
  <c r="H190" i="8"/>
  <c r="H192" i="8"/>
  <c r="H210" i="8"/>
  <c r="H212" i="8"/>
  <c r="H214" i="8"/>
  <c r="H216" i="8"/>
  <c r="H218" i="8"/>
  <c r="H231" i="8"/>
  <c r="H233" i="8"/>
  <c r="H246" i="8"/>
  <c r="H248" i="8"/>
  <c r="H259" i="8"/>
  <c r="H261" i="8"/>
  <c r="H263" i="8"/>
  <c r="H265" i="8"/>
  <c r="H267" i="8"/>
  <c r="H269" i="8"/>
  <c r="H271" i="8"/>
  <c r="H273" i="8"/>
  <c r="H286" i="8"/>
  <c r="H288" i="8"/>
  <c r="H313" i="8"/>
  <c r="H315" i="8"/>
  <c r="H317" i="8"/>
  <c r="E245" i="8"/>
  <c r="G278" i="8"/>
  <c r="E285" i="8"/>
  <c r="H304" i="8"/>
  <c r="H306" i="8"/>
  <c r="H308" i="8"/>
  <c r="H310" i="8"/>
  <c r="H312" i="8"/>
  <c r="H164" i="8"/>
  <c r="H177" i="8"/>
  <c r="H194" i="8"/>
  <c r="H196" i="8"/>
  <c r="G200" i="8"/>
  <c r="H201" i="8"/>
  <c r="H203" i="8"/>
  <c r="H205" i="8"/>
  <c r="H220" i="8"/>
  <c r="H235" i="8"/>
  <c r="H237" i="8"/>
  <c r="H239" i="8"/>
  <c r="H241" i="8"/>
  <c r="H250" i="8"/>
  <c r="H275" i="8"/>
  <c r="H277" i="8"/>
  <c r="H292" i="8"/>
  <c r="H294" i="8"/>
  <c r="C1" i="7"/>
  <c r="B1" i="7"/>
  <c r="A1" i="7"/>
  <c r="K319" i="6"/>
  <c r="K318" i="6"/>
  <c r="L318" i="6" s="1"/>
  <c r="E318" i="6"/>
  <c r="I318" i="6" s="1"/>
  <c r="K316" i="6"/>
  <c r="L316" i="6" s="1"/>
  <c r="E316" i="6"/>
  <c r="I316" i="6" s="1"/>
  <c r="K315" i="6"/>
  <c r="L315" i="6" s="1"/>
  <c r="E315" i="6"/>
  <c r="H315" i="6" s="1"/>
  <c r="K314" i="6"/>
  <c r="L314" i="6" s="1"/>
  <c r="E314" i="6"/>
  <c r="I314" i="6" s="1"/>
  <c r="K313" i="6"/>
  <c r="G313" i="6"/>
  <c r="D313" i="6"/>
  <c r="C313" i="6"/>
  <c r="L312" i="6"/>
  <c r="K312" i="6"/>
  <c r="E312" i="6"/>
  <c r="K311" i="6"/>
  <c r="L311" i="6" s="1"/>
  <c r="E311" i="6"/>
  <c r="I311" i="6" s="1"/>
  <c r="K310" i="6"/>
  <c r="L310" i="6" s="1"/>
  <c r="E310" i="6"/>
  <c r="I310" i="6" s="1"/>
  <c r="K309" i="6"/>
  <c r="L309" i="6" s="1"/>
  <c r="E309" i="6"/>
  <c r="I309" i="6" s="1"/>
  <c r="K308" i="6"/>
  <c r="L308" i="6" s="1"/>
  <c r="E308" i="6"/>
  <c r="K307" i="6"/>
  <c r="L307" i="6" s="1"/>
  <c r="E307" i="6"/>
  <c r="I307" i="6" s="1"/>
  <c r="K306" i="6"/>
  <c r="L306" i="6" s="1"/>
  <c r="E306" i="6"/>
  <c r="I306" i="6" s="1"/>
  <c r="K305" i="6"/>
  <c r="L305" i="6" s="1"/>
  <c r="E305" i="6"/>
  <c r="I305" i="6" s="1"/>
  <c r="K304" i="6"/>
  <c r="L304" i="6" s="1"/>
  <c r="E304" i="6"/>
  <c r="K303" i="6"/>
  <c r="G303" i="6"/>
  <c r="D303" i="6"/>
  <c r="C303" i="6"/>
  <c r="K302" i="6"/>
  <c r="L302" i="6" s="1"/>
  <c r="E302" i="6"/>
  <c r="I302" i="6" s="1"/>
  <c r="L301" i="6"/>
  <c r="K301" i="6"/>
  <c r="E301" i="6"/>
  <c r="I301" i="6" s="1"/>
  <c r="K300" i="6"/>
  <c r="L300" i="6" s="1"/>
  <c r="E300" i="6"/>
  <c r="H300" i="6" s="1"/>
  <c r="K299" i="6"/>
  <c r="L299" i="6" s="1"/>
  <c r="E299" i="6"/>
  <c r="I299" i="6" s="1"/>
  <c r="K298" i="6"/>
  <c r="L298" i="6" s="1"/>
  <c r="E298" i="6"/>
  <c r="I298" i="6" s="1"/>
  <c r="K297" i="6"/>
  <c r="L297" i="6" s="1"/>
  <c r="E297" i="6"/>
  <c r="I297" i="6" s="1"/>
  <c r="K296" i="6"/>
  <c r="L296" i="6" s="1"/>
  <c r="E296" i="6"/>
  <c r="H296" i="6" s="1"/>
  <c r="K295" i="6"/>
  <c r="G295" i="6"/>
  <c r="C295" i="6"/>
  <c r="K294" i="6"/>
  <c r="L294" i="6" s="1"/>
  <c r="E294" i="6"/>
  <c r="I294" i="6" s="1"/>
  <c r="K293" i="6"/>
  <c r="L293" i="6" s="1"/>
  <c r="E293" i="6"/>
  <c r="K292" i="6"/>
  <c r="L292" i="6" s="1"/>
  <c r="E292" i="6"/>
  <c r="H292" i="6" s="1"/>
  <c r="K291" i="6"/>
  <c r="L291" i="6" s="1"/>
  <c r="E291" i="6"/>
  <c r="I291" i="6" s="1"/>
  <c r="K290" i="6"/>
  <c r="G290" i="6"/>
  <c r="D290" i="6"/>
  <c r="C290" i="6"/>
  <c r="K289" i="6"/>
  <c r="L289" i="6" s="1"/>
  <c r="I289" i="6"/>
  <c r="E289" i="6"/>
  <c r="H289" i="6" s="1"/>
  <c r="K288" i="6"/>
  <c r="L288" i="6" s="1"/>
  <c r="E288" i="6"/>
  <c r="I288" i="6" s="1"/>
  <c r="E287" i="6"/>
  <c r="E286" i="6"/>
  <c r="K285" i="6"/>
  <c r="G285" i="6"/>
  <c r="L285" i="6" s="1"/>
  <c r="D285" i="6"/>
  <c r="D279" i="6" s="1"/>
  <c r="C285" i="6"/>
  <c r="K284" i="6"/>
  <c r="L284" i="6" s="1"/>
  <c r="E284" i="6"/>
  <c r="I284" i="6" s="1"/>
  <c r="K283" i="6"/>
  <c r="L283" i="6" s="1"/>
  <c r="E283" i="6"/>
  <c r="H283" i="6" s="1"/>
  <c r="E282" i="6"/>
  <c r="H282" i="6" s="1"/>
  <c r="K281" i="6"/>
  <c r="L281" i="6" s="1"/>
  <c r="E281" i="6"/>
  <c r="I281" i="6" s="1"/>
  <c r="K280" i="6"/>
  <c r="L280" i="6" s="1"/>
  <c r="E280" i="6"/>
  <c r="I280" i="6" s="1"/>
  <c r="K279" i="6"/>
  <c r="G279" i="6"/>
  <c r="C279" i="6"/>
  <c r="K278" i="6"/>
  <c r="K277" i="6"/>
  <c r="L277" i="6" s="1"/>
  <c r="I277" i="6"/>
  <c r="H277" i="6"/>
  <c r="E277" i="6"/>
  <c r="K276" i="6"/>
  <c r="L276" i="6" s="1"/>
  <c r="E276" i="6"/>
  <c r="K275" i="6"/>
  <c r="G275" i="6"/>
  <c r="D275" i="6"/>
  <c r="C275" i="6"/>
  <c r="K272" i="6"/>
  <c r="L272" i="6" s="1"/>
  <c r="E272" i="6"/>
  <c r="I272" i="6" s="1"/>
  <c r="K271" i="6"/>
  <c r="L271" i="6" s="1"/>
  <c r="E271" i="6"/>
  <c r="I271" i="6" s="1"/>
  <c r="K270" i="6"/>
  <c r="L270" i="6" s="1"/>
  <c r="E270" i="6"/>
  <c r="H270" i="6" s="1"/>
  <c r="K269" i="6"/>
  <c r="L269" i="6" s="1"/>
  <c r="H269" i="6"/>
  <c r="E269" i="6"/>
  <c r="I269" i="6" s="1"/>
  <c r="K268" i="6"/>
  <c r="L268" i="6" s="1"/>
  <c r="E268" i="6"/>
  <c r="I268" i="6" s="1"/>
  <c r="K267" i="6"/>
  <c r="L267" i="6" s="1"/>
  <c r="E267" i="6"/>
  <c r="I267" i="6" s="1"/>
  <c r="K266" i="6"/>
  <c r="L266" i="6" s="1"/>
  <c r="E266" i="6"/>
  <c r="H266" i="6" s="1"/>
  <c r="K265" i="6"/>
  <c r="L265" i="6" s="1"/>
  <c r="E265" i="6"/>
  <c r="I265" i="6" s="1"/>
  <c r="K264" i="6"/>
  <c r="L264" i="6" s="1"/>
  <c r="E264" i="6"/>
  <c r="I264" i="6" s="1"/>
  <c r="K263" i="6"/>
  <c r="L263" i="6" s="1"/>
  <c r="I263" i="6"/>
  <c r="E263" i="6"/>
  <c r="H263" i="6" s="1"/>
  <c r="K262" i="6"/>
  <c r="L262" i="6" s="1"/>
  <c r="I262" i="6"/>
  <c r="E262" i="6"/>
  <c r="H262" i="6" s="1"/>
  <c r="K261" i="6"/>
  <c r="L261" i="6" s="1"/>
  <c r="H261" i="6"/>
  <c r="E261" i="6"/>
  <c r="I261" i="6" s="1"/>
  <c r="K260" i="6"/>
  <c r="L260" i="6" s="1"/>
  <c r="E260" i="6"/>
  <c r="I260" i="6" s="1"/>
  <c r="K259" i="6"/>
  <c r="G259" i="6"/>
  <c r="D259" i="6"/>
  <c r="C259" i="6"/>
  <c r="E259" i="6" s="1"/>
  <c r="K258" i="6"/>
  <c r="L258" i="6" s="1"/>
  <c r="H258" i="6"/>
  <c r="E258" i="6"/>
  <c r="I258" i="6" s="1"/>
  <c r="K257" i="6"/>
  <c r="L257" i="6" s="1"/>
  <c r="E257" i="6"/>
  <c r="I257" i="6" s="1"/>
  <c r="K256" i="6"/>
  <c r="L256" i="6" s="1"/>
  <c r="E256" i="6"/>
  <c r="I256" i="6" s="1"/>
  <c r="K255" i="6"/>
  <c r="L255" i="6" s="1"/>
  <c r="E255" i="6"/>
  <c r="K254" i="6"/>
  <c r="L254" i="6" s="1"/>
  <c r="E254" i="6"/>
  <c r="I254" i="6" s="1"/>
  <c r="K253" i="6"/>
  <c r="L253" i="6" s="1"/>
  <c r="E253" i="6"/>
  <c r="I253" i="6" s="1"/>
  <c r="K252" i="6"/>
  <c r="L252" i="6" s="1"/>
  <c r="G252" i="6"/>
  <c r="G251" i="6" s="1"/>
  <c r="D252" i="6"/>
  <c r="D251" i="6" s="1"/>
  <c r="C252" i="6"/>
  <c r="C251" i="6" s="1"/>
  <c r="K251" i="6"/>
  <c r="K250" i="6"/>
  <c r="L250" i="6" s="1"/>
  <c r="E250" i="6"/>
  <c r="I250" i="6" s="1"/>
  <c r="K249" i="6"/>
  <c r="G249" i="6"/>
  <c r="D249" i="6"/>
  <c r="E249" i="6" s="1"/>
  <c r="H249" i="6" s="1"/>
  <c r="C249" i="6"/>
  <c r="K248" i="6"/>
  <c r="L248" i="6" s="1"/>
  <c r="I248" i="6"/>
  <c r="E248" i="6"/>
  <c r="H248" i="6" s="1"/>
  <c r="K247" i="6"/>
  <c r="L247" i="6" s="1"/>
  <c r="E247" i="6"/>
  <c r="I247" i="6" s="1"/>
  <c r="K246" i="6"/>
  <c r="L246" i="6" s="1"/>
  <c r="E246" i="6"/>
  <c r="I246" i="6" s="1"/>
  <c r="K245" i="6"/>
  <c r="G245" i="6"/>
  <c r="D245" i="6"/>
  <c r="D243" i="6" s="1"/>
  <c r="C245" i="6"/>
  <c r="K244" i="6"/>
  <c r="L244" i="6" s="1"/>
  <c r="H244" i="6"/>
  <c r="E244" i="6"/>
  <c r="I244" i="6" s="1"/>
  <c r="K243" i="6"/>
  <c r="K242" i="6"/>
  <c r="K241" i="6"/>
  <c r="L241" i="6" s="1"/>
  <c r="I241" i="6"/>
  <c r="E241" i="6"/>
  <c r="H241" i="6" s="1"/>
  <c r="K236" i="6"/>
  <c r="L236" i="6" s="1"/>
  <c r="E236" i="6"/>
  <c r="I236" i="6" s="1"/>
  <c r="K235" i="6"/>
  <c r="L235" i="6" s="1"/>
  <c r="E235" i="6"/>
  <c r="I235" i="6" s="1"/>
  <c r="K234" i="6"/>
  <c r="G234" i="6"/>
  <c r="D234" i="6"/>
  <c r="C234" i="6"/>
  <c r="K233" i="6"/>
  <c r="L233" i="6" s="1"/>
  <c r="E233" i="6"/>
  <c r="I233" i="6" s="1"/>
  <c r="K232" i="6"/>
  <c r="L232" i="6" s="1"/>
  <c r="E232" i="6"/>
  <c r="I232" i="6" s="1"/>
  <c r="K231" i="6"/>
  <c r="L231" i="6" s="1"/>
  <c r="E231" i="6"/>
  <c r="I231" i="6" s="1"/>
  <c r="K230" i="6"/>
  <c r="G230" i="6"/>
  <c r="D230" i="6"/>
  <c r="C230" i="6"/>
  <c r="E230" i="6" s="1"/>
  <c r="I230" i="6" s="1"/>
  <c r="K229" i="6"/>
  <c r="G229" i="6"/>
  <c r="G228" i="6" s="1"/>
  <c r="D229" i="6"/>
  <c r="C229" i="6"/>
  <c r="K228" i="6"/>
  <c r="K227" i="6"/>
  <c r="L227" i="6" s="1"/>
  <c r="E227" i="6"/>
  <c r="I227" i="6" s="1"/>
  <c r="K226" i="6"/>
  <c r="L226" i="6" s="1"/>
  <c r="E226" i="6"/>
  <c r="I226" i="6" s="1"/>
  <c r="K225" i="6"/>
  <c r="G225" i="6"/>
  <c r="D225" i="6"/>
  <c r="C225" i="6"/>
  <c r="K224" i="6"/>
  <c r="L224" i="6" s="1"/>
  <c r="E224" i="6"/>
  <c r="H224" i="6" s="1"/>
  <c r="K223" i="6"/>
  <c r="L223" i="6" s="1"/>
  <c r="E223" i="6"/>
  <c r="I223" i="6" s="1"/>
  <c r="K222" i="6"/>
  <c r="L222" i="6" s="1"/>
  <c r="E222" i="6"/>
  <c r="I222" i="6" s="1"/>
  <c r="K221" i="6"/>
  <c r="L221" i="6" s="1"/>
  <c r="E221" i="6"/>
  <c r="I221" i="6" s="1"/>
  <c r="K220" i="6"/>
  <c r="G220" i="6"/>
  <c r="D220" i="6"/>
  <c r="C220" i="6"/>
  <c r="K219" i="6"/>
  <c r="L219" i="6" s="1"/>
  <c r="E219" i="6"/>
  <c r="I219" i="6" s="1"/>
  <c r="K218" i="6"/>
  <c r="L218" i="6" s="1"/>
  <c r="E218" i="6"/>
  <c r="I218" i="6" s="1"/>
  <c r="K217" i="6"/>
  <c r="L217" i="6" s="1"/>
  <c r="E217" i="6"/>
  <c r="K216" i="6"/>
  <c r="L216" i="6" s="1"/>
  <c r="E216" i="6"/>
  <c r="I216" i="6" s="1"/>
  <c r="K215" i="6"/>
  <c r="L215" i="6" s="1"/>
  <c r="E215" i="6"/>
  <c r="I215" i="6" s="1"/>
  <c r="K214" i="6"/>
  <c r="L214" i="6" s="1"/>
  <c r="E214" i="6"/>
  <c r="I214" i="6" s="1"/>
  <c r="K213" i="6"/>
  <c r="L213" i="6" s="1"/>
  <c r="E213" i="6"/>
  <c r="K212" i="6"/>
  <c r="L212" i="6" s="1"/>
  <c r="E212" i="6"/>
  <c r="I212" i="6" s="1"/>
  <c r="K211" i="6"/>
  <c r="L211" i="6" s="1"/>
  <c r="E211" i="6"/>
  <c r="I211" i="6" s="1"/>
  <c r="K210" i="6"/>
  <c r="G210" i="6"/>
  <c r="D210" i="6"/>
  <c r="C210" i="6"/>
  <c r="K209" i="6"/>
  <c r="L209" i="6" s="1"/>
  <c r="E209" i="6"/>
  <c r="H209" i="6" s="1"/>
  <c r="K208" i="6"/>
  <c r="L208" i="6" s="1"/>
  <c r="E208" i="6"/>
  <c r="I208" i="6" s="1"/>
  <c r="K207" i="6"/>
  <c r="G207" i="6"/>
  <c r="D207" i="6"/>
  <c r="C207" i="6"/>
  <c r="E207" i="6" s="1"/>
  <c r="I207" i="6" s="1"/>
  <c r="K206" i="6"/>
  <c r="L206" i="6" s="1"/>
  <c r="E206" i="6"/>
  <c r="K205" i="6"/>
  <c r="L205" i="6" s="1"/>
  <c r="I205" i="6"/>
  <c r="H205" i="6"/>
  <c r="E205" i="6"/>
  <c r="K204" i="6"/>
  <c r="L204" i="6" s="1"/>
  <c r="E204" i="6"/>
  <c r="I204" i="6" s="1"/>
  <c r="K203" i="6"/>
  <c r="L203" i="6" s="1"/>
  <c r="E203" i="6"/>
  <c r="I203" i="6" s="1"/>
  <c r="K202" i="6"/>
  <c r="L202" i="6" s="1"/>
  <c r="E202" i="6"/>
  <c r="K201" i="6"/>
  <c r="G201" i="6"/>
  <c r="G200" i="6" s="1"/>
  <c r="D201" i="6"/>
  <c r="C201" i="6"/>
  <c r="K200" i="6"/>
  <c r="K199" i="6"/>
  <c r="K198" i="6"/>
  <c r="K197" i="6"/>
  <c r="L197" i="6" s="1"/>
  <c r="E197" i="6"/>
  <c r="I197" i="6" s="1"/>
  <c r="K196" i="6"/>
  <c r="L196" i="6" s="1"/>
  <c r="E196" i="6"/>
  <c r="K194" i="6"/>
  <c r="G194" i="6"/>
  <c r="D194" i="6"/>
  <c r="C194" i="6"/>
  <c r="K193" i="6"/>
  <c r="L193" i="6" s="1"/>
  <c r="E193" i="6"/>
  <c r="K192" i="6"/>
  <c r="L192" i="6" s="1"/>
  <c r="E192" i="6"/>
  <c r="I192" i="6" s="1"/>
  <c r="K191" i="6"/>
  <c r="L191" i="6" s="1"/>
  <c r="E191" i="6"/>
  <c r="H191" i="6" s="1"/>
  <c r="K190" i="6"/>
  <c r="L190" i="6" s="1"/>
  <c r="E190" i="6"/>
  <c r="I190" i="6" s="1"/>
  <c r="K189" i="6"/>
  <c r="L189" i="6" s="1"/>
  <c r="E189" i="6"/>
  <c r="K188" i="6"/>
  <c r="L188" i="6" s="1"/>
  <c r="E188" i="6"/>
  <c r="I188" i="6" s="1"/>
  <c r="K187" i="6"/>
  <c r="G187" i="6"/>
  <c r="D187" i="6"/>
  <c r="C187" i="6"/>
  <c r="E187" i="6" s="1"/>
  <c r="K186" i="6"/>
  <c r="L186" i="6" s="1"/>
  <c r="E186" i="6"/>
  <c r="I186" i="6" s="1"/>
  <c r="K185" i="6"/>
  <c r="L185" i="6" s="1"/>
  <c r="E185" i="6"/>
  <c r="I185" i="6" s="1"/>
  <c r="K184" i="6"/>
  <c r="G184" i="6"/>
  <c r="D184" i="6"/>
  <c r="C184" i="6"/>
  <c r="K183" i="6"/>
  <c r="L183" i="6" s="1"/>
  <c r="E183" i="6"/>
  <c r="I183" i="6" s="1"/>
  <c r="K182" i="6"/>
  <c r="L182" i="6" s="1"/>
  <c r="E182" i="6"/>
  <c r="K181" i="6"/>
  <c r="L181" i="6" s="1"/>
  <c r="E181" i="6"/>
  <c r="H181" i="6" s="1"/>
  <c r="K180" i="6"/>
  <c r="L180" i="6" s="1"/>
  <c r="E180" i="6"/>
  <c r="H180" i="6" s="1"/>
  <c r="K179" i="6"/>
  <c r="G179" i="6"/>
  <c r="D179" i="6"/>
  <c r="C179" i="6"/>
  <c r="K178" i="6"/>
  <c r="L178" i="6" s="1"/>
  <c r="E178" i="6"/>
  <c r="H178" i="6" s="1"/>
  <c r="K177" i="6"/>
  <c r="L177" i="6" s="1"/>
  <c r="E177" i="6"/>
  <c r="K176" i="6"/>
  <c r="G176" i="6"/>
  <c r="D176" i="6"/>
  <c r="E176" i="6" s="1"/>
  <c r="C176" i="6"/>
  <c r="K175" i="6"/>
  <c r="L175" i="6" s="1"/>
  <c r="E175" i="6"/>
  <c r="K174" i="6"/>
  <c r="L174" i="6" s="1"/>
  <c r="E174" i="6"/>
  <c r="H174" i="6" s="1"/>
  <c r="K173" i="6"/>
  <c r="G173" i="6"/>
  <c r="D173" i="6"/>
  <c r="C173" i="6"/>
  <c r="K172" i="6"/>
  <c r="L172" i="6" s="1"/>
  <c r="E172" i="6"/>
  <c r="I172" i="6" s="1"/>
  <c r="K171" i="6"/>
  <c r="L171" i="6" s="1"/>
  <c r="E171" i="6"/>
  <c r="I171" i="6" s="1"/>
  <c r="K170" i="6"/>
  <c r="L170" i="6" s="1"/>
  <c r="E170" i="6"/>
  <c r="K169" i="6"/>
  <c r="G169" i="6"/>
  <c r="D169" i="6"/>
  <c r="C169" i="6"/>
  <c r="K168" i="6"/>
  <c r="L168" i="6" s="1"/>
  <c r="E168" i="6"/>
  <c r="K167" i="6"/>
  <c r="L167" i="6" s="1"/>
  <c r="I167" i="6"/>
  <c r="E167" i="6"/>
  <c r="H167" i="6" s="1"/>
  <c r="K166" i="6"/>
  <c r="G166" i="6"/>
  <c r="E166" i="6"/>
  <c r="D166" i="6"/>
  <c r="C166" i="6"/>
  <c r="K165" i="6"/>
  <c r="L165" i="6" s="1"/>
  <c r="E165" i="6"/>
  <c r="H165" i="6" s="1"/>
  <c r="K164" i="6"/>
  <c r="L164" i="6" s="1"/>
  <c r="E164" i="6"/>
  <c r="H164" i="6" s="1"/>
  <c r="K163" i="6"/>
  <c r="L163" i="6" s="1"/>
  <c r="E163" i="6"/>
  <c r="K162" i="6"/>
  <c r="G162" i="6"/>
  <c r="D162" i="6"/>
  <c r="D152" i="6" s="1"/>
  <c r="C162" i="6"/>
  <c r="K161" i="6"/>
  <c r="L161" i="6" s="1"/>
  <c r="E161" i="6"/>
  <c r="I161" i="6" s="1"/>
  <c r="L160" i="6"/>
  <c r="K160" i="6"/>
  <c r="E160" i="6"/>
  <c r="I160" i="6" s="1"/>
  <c r="K159" i="6"/>
  <c r="L159" i="6" s="1"/>
  <c r="E159" i="6"/>
  <c r="H159" i="6" s="1"/>
  <c r="K158" i="6"/>
  <c r="L158" i="6" s="1"/>
  <c r="E158" i="6"/>
  <c r="I158" i="6" s="1"/>
  <c r="K157" i="6"/>
  <c r="L157" i="6" s="1"/>
  <c r="E157" i="6"/>
  <c r="I157" i="6" s="1"/>
  <c r="K156" i="6"/>
  <c r="L156" i="6" s="1"/>
  <c r="E156" i="6"/>
  <c r="I156" i="6" s="1"/>
  <c r="K155" i="6"/>
  <c r="L155" i="6" s="1"/>
  <c r="E155" i="6"/>
  <c r="H155" i="6" s="1"/>
  <c r="K154" i="6"/>
  <c r="L154" i="6" s="1"/>
  <c r="E154" i="6"/>
  <c r="I154" i="6" s="1"/>
  <c r="K153" i="6"/>
  <c r="L153" i="6" s="1"/>
  <c r="E153" i="6"/>
  <c r="I153" i="6" s="1"/>
  <c r="K152" i="6"/>
  <c r="C152" i="6"/>
  <c r="E151" i="6"/>
  <c r="H151" i="6" s="1"/>
  <c r="K150" i="6"/>
  <c r="L150" i="6" s="1"/>
  <c r="E150" i="6"/>
  <c r="I150" i="6" s="1"/>
  <c r="K149" i="6"/>
  <c r="L149" i="6" s="1"/>
  <c r="E149" i="6"/>
  <c r="I149" i="6" s="1"/>
  <c r="K148" i="6"/>
  <c r="L148" i="6" s="1"/>
  <c r="H148" i="6"/>
  <c r="E148" i="6"/>
  <c r="K147" i="6"/>
  <c r="L147" i="6" s="1"/>
  <c r="E147" i="6"/>
  <c r="H147" i="6" s="1"/>
  <c r="K146" i="6"/>
  <c r="L146" i="6" s="1"/>
  <c r="E146" i="6"/>
  <c r="I146" i="6" s="1"/>
  <c r="K145" i="6"/>
  <c r="L145" i="6" s="1"/>
  <c r="E145" i="6"/>
  <c r="I145" i="6" s="1"/>
  <c r="K144" i="6"/>
  <c r="G144" i="6"/>
  <c r="D144" i="6"/>
  <c r="C144" i="6"/>
  <c r="K143" i="6"/>
  <c r="G143" i="6"/>
  <c r="D143" i="6"/>
  <c r="C143" i="6"/>
  <c r="K142" i="6"/>
  <c r="L142" i="6" s="1"/>
  <c r="E142" i="6"/>
  <c r="I142" i="6" s="1"/>
  <c r="K141" i="6"/>
  <c r="L141" i="6" s="1"/>
  <c r="E141" i="6"/>
  <c r="H141" i="6" s="1"/>
  <c r="K140" i="6"/>
  <c r="L140" i="6" s="1"/>
  <c r="E140" i="6"/>
  <c r="I140" i="6" s="1"/>
  <c r="K139" i="6"/>
  <c r="L139" i="6" s="1"/>
  <c r="E139" i="6"/>
  <c r="I139" i="6" s="1"/>
  <c r="K138" i="6"/>
  <c r="L138" i="6" s="1"/>
  <c r="E138" i="6"/>
  <c r="I138" i="6" s="1"/>
  <c r="K137" i="6"/>
  <c r="L137" i="6" s="1"/>
  <c r="E137" i="6"/>
  <c r="H137" i="6" s="1"/>
  <c r="K136" i="6"/>
  <c r="L136" i="6" s="1"/>
  <c r="E136" i="6"/>
  <c r="I136" i="6" s="1"/>
  <c r="K135" i="6"/>
  <c r="L135" i="6" s="1"/>
  <c r="E135" i="6"/>
  <c r="I135" i="6" s="1"/>
  <c r="K134" i="6"/>
  <c r="G134" i="6"/>
  <c r="D134" i="6"/>
  <c r="C134" i="6"/>
  <c r="K133" i="6"/>
  <c r="G133" i="6"/>
  <c r="D133" i="6"/>
  <c r="C133" i="6"/>
  <c r="K132" i="6"/>
  <c r="L132" i="6" s="1"/>
  <c r="E132" i="6"/>
  <c r="I132" i="6" s="1"/>
  <c r="K131" i="6"/>
  <c r="L131" i="6" s="1"/>
  <c r="E131" i="6"/>
  <c r="I131" i="6" s="1"/>
  <c r="K130" i="6"/>
  <c r="L130" i="6" s="1"/>
  <c r="E130" i="6"/>
  <c r="H130" i="6" s="1"/>
  <c r="K129" i="6"/>
  <c r="L129" i="6" s="1"/>
  <c r="E129" i="6"/>
  <c r="I129" i="6" s="1"/>
  <c r="K128" i="6"/>
  <c r="G128" i="6"/>
  <c r="D128" i="6"/>
  <c r="C128" i="6"/>
  <c r="K127" i="6"/>
  <c r="L127" i="6" s="1"/>
  <c r="E127" i="6"/>
  <c r="I127" i="6" s="1"/>
  <c r="K126" i="6"/>
  <c r="L126" i="6" s="1"/>
  <c r="E126" i="6"/>
  <c r="H126" i="6" s="1"/>
  <c r="K125" i="6"/>
  <c r="L125" i="6" s="1"/>
  <c r="E125" i="6"/>
  <c r="I125" i="6" s="1"/>
  <c r="K124" i="6"/>
  <c r="L124" i="6" s="1"/>
  <c r="E124" i="6"/>
  <c r="I124" i="6" s="1"/>
  <c r="K123" i="6"/>
  <c r="L123" i="6" s="1"/>
  <c r="E123" i="6"/>
  <c r="I123" i="6" s="1"/>
  <c r="K122" i="6"/>
  <c r="L122" i="6" s="1"/>
  <c r="E122" i="6"/>
  <c r="I122" i="6" s="1"/>
  <c r="K121" i="6"/>
  <c r="L121" i="6" s="1"/>
  <c r="E121" i="6"/>
  <c r="I121" i="6" s="1"/>
  <c r="K120" i="6"/>
  <c r="L120" i="6" s="1"/>
  <c r="E120" i="6"/>
  <c r="I120" i="6" s="1"/>
  <c r="K119" i="6"/>
  <c r="G119" i="6"/>
  <c r="D119" i="6"/>
  <c r="E119" i="6" s="1"/>
  <c r="C119" i="6"/>
  <c r="K118" i="6"/>
  <c r="L118" i="6" s="1"/>
  <c r="E118" i="6"/>
  <c r="I118" i="6" s="1"/>
  <c r="K117" i="6"/>
  <c r="L117" i="6" s="1"/>
  <c r="E117" i="6"/>
  <c r="I117" i="6" s="1"/>
  <c r="K116" i="6"/>
  <c r="L116" i="6" s="1"/>
  <c r="E116" i="6"/>
  <c r="I116" i="6" s="1"/>
  <c r="K115" i="6"/>
  <c r="C115" i="6"/>
  <c r="L114" i="6"/>
  <c r="K114" i="6"/>
  <c r="E114" i="6"/>
  <c r="H114" i="6" s="1"/>
  <c r="K113" i="6"/>
  <c r="L113" i="6" s="1"/>
  <c r="E113" i="6"/>
  <c r="I113" i="6" s="1"/>
  <c r="K112" i="6"/>
  <c r="L112" i="6" s="1"/>
  <c r="E112" i="6"/>
  <c r="I112" i="6" s="1"/>
  <c r="K111" i="6"/>
  <c r="L111" i="6" s="1"/>
  <c r="E111" i="6"/>
  <c r="I111" i="6" s="1"/>
  <c r="K110" i="6"/>
  <c r="L110" i="6" s="1"/>
  <c r="E110" i="6"/>
  <c r="H110" i="6" s="1"/>
  <c r="K109" i="6"/>
  <c r="L109" i="6" s="1"/>
  <c r="E109" i="6"/>
  <c r="I109" i="6" s="1"/>
  <c r="K108" i="6"/>
  <c r="L108" i="6" s="1"/>
  <c r="E108" i="6"/>
  <c r="I108" i="6" s="1"/>
  <c r="K107" i="6"/>
  <c r="G107" i="6"/>
  <c r="D107" i="6"/>
  <c r="C107" i="6"/>
  <c r="K106" i="6"/>
  <c r="L106" i="6" s="1"/>
  <c r="E106" i="6"/>
  <c r="I106" i="6" s="1"/>
  <c r="K105" i="6"/>
  <c r="L105" i="6" s="1"/>
  <c r="E105" i="6"/>
  <c r="I105" i="6" s="1"/>
  <c r="K104" i="6"/>
  <c r="G104" i="6"/>
  <c r="D104" i="6"/>
  <c r="C104" i="6"/>
  <c r="K103" i="6"/>
  <c r="L103" i="6" s="1"/>
  <c r="E103" i="6"/>
  <c r="H103" i="6" s="1"/>
  <c r="K102" i="6"/>
  <c r="L102" i="6" s="1"/>
  <c r="E102" i="6"/>
  <c r="I102" i="6" s="1"/>
  <c r="K101" i="6"/>
  <c r="L101" i="6" s="1"/>
  <c r="E101" i="6"/>
  <c r="I101" i="6" s="1"/>
  <c r="K100" i="6"/>
  <c r="L100" i="6" s="1"/>
  <c r="E100" i="6"/>
  <c r="I100" i="6" s="1"/>
  <c r="K99" i="6"/>
  <c r="L99" i="6" s="1"/>
  <c r="E99" i="6"/>
  <c r="H99" i="6" s="1"/>
  <c r="K98" i="6"/>
  <c r="L98" i="6" s="1"/>
  <c r="E98" i="6"/>
  <c r="I98" i="6" s="1"/>
  <c r="K97" i="6"/>
  <c r="L97" i="6" s="1"/>
  <c r="E97" i="6"/>
  <c r="K96" i="6"/>
  <c r="L96" i="6" s="1"/>
  <c r="E96" i="6"/>
  <c r="K95" i="6"/>
  <c r="G95" i="6"/>
  <c r="D95" i="6"/>
  <c r="K94" i="6"/>
  <c r="L94" i="6" s="1"/>
  <c r="E94" i="6"/>
  <c r="I94" i="6" s="1"/>
  <c r="K93" i="6"/>
  <c r="L93" i="6" s="1"/>
  <c r="E93" i="6"/>
  <c r="I93" i="6" s="1"/>
  <c r="K92" i="6"/>
  <c r="K91" i="6"/>
  <c r="K90" i="6"/>
  <c r="L90" i="6" s="1"/>
  <c r="E90" i="6"/>
  <c r="I90" i="6" s="1"/>
  <c r="K89" i="6"/>
  <c r="L89" i="6" s="1"/>
  <c r="E89" i="6"/>
  <c r="I89" i="6" s="1"/>
  <c r="K88" i="6"/>
  <c r="G88" i="6"/>
  <c r="E88" i="6"/>
  <c r="H88" i="6" s="1"/>
  <c r="D88" i="6"/>
  <c r="C88" i="6"/>
  <c r="K87" i="6"/>
  <c r="L87" i="6" s="1"/>
  <c r="E87" i="6"/>
  <c r="I87" i="6" s="1"/>
  <c r="K86" i="6"/>
  <c r="L86" i="6" s="1"/>
  <c r="I86" i="6"/>
  <c r="H86" i="6"/>
  <c r="E86" i="6"/>
  <c r="K85" i="6"/>
  <c r="L85" i="6" s="1"/>
  <c r="E85" i="6"/>
  <c r="I85" i="6" s="1"/>
  <c r="K84" i="6"/>
  <c r="L84" i="6" s="1"/>
  <c r="E84" i="6"/>
  <c r="I84" i="6" s="1"/>
  <c r="K83" i="6"/>
  <c r="L83" i="6" s="1"/>
  <c r="E83" i="6"/>
  <c r="I83" i="6" s="1"/>
  <c r="K82" i="6"/>
  <c r="L82" i="6" s="1"/>
  <c r="H82" i="6"/>
  <c r="E82" i="6"/>
  <c r="I82" i="6" s="1"/>
  <c r="K81" i="6"/>
  <c r="L81" i="6" s="1"/>
  <c r="E81" i="6"/>
  <c r="I81" i="6" s="1"/>
  <c r="K80" i="6"/>
  <c r="L80" i="6" s="1"/>
  <c r="E80" i="6"/>
  <c r="I80" i="6" s="1"/>
  <c r="K79" i="6"/>
  <c r="L79" i="6" s="1"/>
  <c r="E79" i="6"/>
  <c r="I79" i="6" s="1"/>
  <c r="K78" i="6"/>
  <c r="L78" i="6" s="1"/>
  <c r="I78" i="6"/>
  <c r="E78" i="6"/>
  <c r="H78" i="6" s="1"/>
  <c r="K77" i="6"/>
  <c r="L77" i="6" s="1"/>
  <c r="E77" i="6"/>
  <c r="I77" i="6" s="1"/>
  <c r="K76" i="6"/>
  <c r="L76" i="6" s="1"/>
  <c r="E76" i="6"/>
  <c r="H76" i="6" s="1"/>
  <c r="K75" i="6"/>
  <c r="L75" i="6" s="1"/>
  <c r="E75" i="6"/>
  <c r="I75" i="6" s="1"/>
  <c r="K74" i="6"/>
  <c r="L74" i="6" s="1"/>
  <c r="H74" i="6"/>
  <c r="E74" i="6"/>
  <c r="I74" i="6" s="1"/>
  <c r="K73" i="6"/>
  <c r="G73" i="6"/>
  <c r="D73" i="6"/>
  <c r="C73" i="6"/>
  <c r="K72" i="6"/>
  <c r="L72" i="6" s="1"/>
  <c r="H72" i="6"/>
  <c r="E72" i="6"/>
  <c r="I72" i="6" s="1"/>
  <c r="K71" i="6"/>
  <c r="L71" i="6" s="1"/>
  <c r="E71" i="6"/>
  <c r="I71" i="6" s="1"/>
  <c r="K70" i="6"/>
  <c r="L70" i="6" s="1"/>
  <c r="E70" i="6"/>
  <c r="I70" i="6" s="1"/>
  <c r="K69" i="6"/>
  <c r="L69" i="6" s="1"/>
  <c r="E69" i="6"/>
  <c r="H69" i="6" s="1"/>
  <c r="K68" i="6"/>
  <c r="G68" i="6"/>
  <c r="D68" i="6"/>
  <c r="C68" i="6"/>
  <c r="E68" i="6" s="1"/>
  <c r="K67" i="6"/>
  <c r="L67" i="6" s="1"/>
  <c r="E67" i="6"/>
  <c r="I67" i="6" s="1"/>
  <c r="K66" i="6"/>
  <c r="L66" i="6" s="1"/>
  <c r="E66" i="6"/>
  <c r="I66" i="6" s="1"/>
  <c r="K65" i="6"/>
  <c r="L65" i="6" s="1"/>
  <c r="E65" i="6"/>
  <c r="H65" i="6" s="1"/>
  <c r="K64" i="6"/>
  <c r="L64" i="6" s="1"/>
  <c r="E64" i="6"/>
  <c r="I64" i="6" s="1"/>
  <c r="K63" i="6"/>
  <c r="L63" i="6" s="1"/>
  <c r="I63" i="6"/>
  <c r="H63" i="6"/>
  <c r="E63" i="6"/>
  <c r="K62" i="6"/>
  <c r="L62" i="6" s="1"/>
  <c r="E62" i="6"/>
  <c r="I62" i="6" s="1"/>
  <c r="K61" i="6"/>
  <c r="L61" i="6" s="1"/>
  <c r="E61" i="6"/>
  <c r="H61" i="6" s="1"/>
  <c r="K60" i="6"/>
  <c r="L60" i="6" s="1"/>
  <c r="E60" i="6"/>
  <c r="I60" i="6" s="1"/>
  <c r="K59" i="6"/>
  <c r="L59" i="6" s="1"/>
  <c r="H59" i="6"/>
  <c r="E59" i="6"/>
  <c r="I59" i="6" s="1"/>
  <c r="K58" i="6"/>
  <c r="G58" i="6"/>
  <c r="D58" i="6"/>
  <c r="C58" i="6"/>
  <c r="K54" i="6"/>
  <c r="L54" i="6" s="1"/>
  <c r="H54" i="6"/>
  <c r="E54" i="6"/>
  <c r="I54" i="6" s="1"/>
  <c r="K53" i="6"/>
  <c r="L53" i="6" s="1"/>
  <c r="E53" i="6"/>
  <c r="I53" i="6" s="1"/>
  <c r="K52" i="6"/>
  <c r="L52" i="6" s="1"/>
  <c r="I52" i="6"/>
  <c r="E52" i="6"/>
  <c r="H52" i="6" s="1"/>
  <c r="K51" i="6"/>
  <c r="L51" i="6" s="1"/>
  <c r="E51" i="6"/>
  <c r="H51" i="6" s="1"/>
  <c r="K50" i="6"/>
  <c r="L50" i="6" s="1"/>
  <c r="I50" i="6"/>
  <c r="H50" i="6"/>
  <c r="E50" i="6"/>
  <c r="K49" i="6"/>
  <c r="L49" i="6" s="1"/>
  <c r="E49" i="6"/>
  <c r="I49" i="6" s="1"/>
  <c r="K48" i="6"/>
  <c r="L48" i="6" s="1"/>
  <c r="E48" i="6"/>
  <c r="I48" i="6" s="1"/>
  <c r="K47" i="6"/>
  <c r="L47" i="6" s="1"/>
  <c r="G47" i="6"/>
  <c r="E47" i="6"/>
  <c r="I47" i="6" s="1"/>
  <c r="D47" i="6"/>
  <c r="C47" i="6"/>
  <c r="C46" i="6" s="1"/>
  <c r="E46" i="6" s="1"/>
  <c r="K46" i="6"/>
  <c r="G46" i="6"/>
  <c r="D46" i="6"/>
  <c r="K45" i="6"/>
  <c r="L45" i="6" s="1"/>
  <c r="H45" i="6"/>
  <c r="E45" i="6"/>
  <c r="I45" i="6" s="1"/>
  <c r="K44" i="6"/>
  <c r="L44" i="6" s="1"/>
  <c r="E44" i="6"/>
  <c r="H44" i="6" s="1"/>
  <c r="K43" i="6"/>
  <c r="L43" i="6" s="1"/>
  <c r="E43" i="6"/>
  <c r="I43" i="6" s="1"/>
  <c r="K42" i="6"/>
  <c r="L42" i="6" s="1"/>
  <c r="E42" i="6"/>
  <c r="I42" i="6" s="1"/>
  <c r="K41" i="6"/>
  <c r="L41" i="6" s="1"/>
  <c r="H41" i="6"/>
  <c r="E41" i="6"/>
  <c r="I41" i="6" s="1"/>
  <c r="K40" i="6"/>
  <c r="G40" i="6"/>
  <c r="D40" i="6"/>
  <c r="D36" i="6" s="1"/>
  <c r="D35" i="6" s="1"/>
  <c r="D34" i="6" s="1"/>
  <c r="C40" i="6"/>
  <c r="E40" i="6" s="1"/>
  <c r="K39" i="6"/>
  <c r="L39" i="6" s="1"/>
  <c r="E39" i="6"/>
  <c r="I39" i="6" s="1"/>
  <c r="K38" i="6"/>
  <c r="L38" i="6" s="1"/>
  <c r="I38" i="6"/>
  <c r="E38" i="6"/>
  <c r="H38" i="6" s="1"/>
  <c r="K37" i="6"/>
  <c r="G37" i="6"/>
  <c r="D37" i="6"/>
  <c r="C37" i="6"/>
  <c r="C36" i="6" s="1"/>
  <c r="E36" i="6" s="1"/>
  <c r="K36" i="6"/>
  <c r="K35" i="6"/>
  <c r="K34" i="6"/>
  <c r="K33" i="6"/>
  <c r="L33" i="6" s="1"/>
  <c r="E33" i="6"/>
  <c r="I33" i="6" s="1"/>
  <c r="K32" i="6"/>
  <c r="G32" i="6"/>
  <c r="D32" i="6"/>
  <c r="C32" i="6"/>
  <c r="K31" i="6"/>
  <c r="K30" i="6"/>
  <c r="L30" i="6" s="1"/>
  <c r="E30" i="6"/>
  <c r="K29" i="6"/>
  <c r="L29" i="6" s="1"/>
  <c r="E29" i="6"/>
  <c r="I29" i="6" s="1"/>
  <c r="K28" i="6"/>
  <c r="L28" i="6" s="1"/>
  <c r="E28" i="6"/>
  <c r="I28" i="6" s="1"/>
  <c r="K27" i="6"/>
  <c r="L27" i="6" s="1"/>
  <c r="H27" i="6"/>
  <c r="E27" i="6"/>
  <c r="K26" i="6"/>
  <c r="L26" i="6" s="1"/>
  <c r="E26" i="6"/>
  <c r="K25" i="6"/>
  <c r="L25" i="6" s="1"/>
  <c r="H25" i="6"/>
  <c r="E25" i="6"/>
  <c r="I25" i="6" s="1"/>
  <c r="K24" i="6"/>
  <c r="L24" i="6" s="1"/>
  <c r="E24" i="6"/>
  <c r="I24" i="6" s="1"/>
  <c r="K23" i="6"/>
  <c r="L23" i="6" s="1"/>
  <c r="E23" i="6"/>
  <c r="K22" i="6"/>
  <c r="L22" i="6" s="1"/>
  <c r="E22" i="6"/>
  <c r="K21" i="6"/>
  <c r="L21" i="6" s="1"/>
  <c r="E21" i="6"/>
  <c r="K20" i="6"/>
  <c r="L20" i="6" s="1"/>
  <c r="E20" i="6"/>
  <c r="I20" i="6" s="1"/>
  <c r="K19" i="6"/>
  <c r="L19" i="6" s="1"/>
  <c r="H19" i="6"/>
  <c r="E19" i="6"/>
  <c r="K18" i="6"/>
  <c r="L18" i="6" s="1"/>
  <c r="E18" i="6"/>
  <c r="I18" i="6" s="1"/>
  <c r="K17" i="6"/>
  <c r="L17" i="6" s="1"/>
  <c r="E17" i="6"/>
  <c r="K16" i="6"/>
  <c r="L16" i="6" s="1"/>
  <c r="E16" i="6"/>
  <c r="I16" i="6" s="1"/>
  <c r="K15" i="6"/>
  <c r="L15" i="6" s="1"/>
  <c r="I15" i="6"/>
  <c r="E15" i="6"/>
  <c r="H15" i="6" s="1"/>
  <c r="K14" i="6"/>
  <c r="G14" i="6"/>
  <c r="D14" i="6"/>
  <c r="C14" i="6"/>
  <c r="E14" i="6" s="1"/>
  <c r="K13" i="6"/>
  <c r="K12" i="6"/>
  <c r="K11" i="6"/>
  <c r="L11" i="6" s="1"/>
  <c r="E11" i="6"/>
  <c r="H11" i="6" s="1"/>
  <c r="K10" i="6"/>
  <c r="L10" i="6" s="1"/>
  <c r="E10" i="6"/>
  <c r="I10" i="6" s="1"/>
  <c r="K9" i="6"/>
  <c r="L9" i="6" s="1"/>
  <c r="E9" i="6"/>
  <c r="K8" i="6"/>
  <c r="G8" i="6"/>
  <c r="D8" i="6"/>
  <c r="C8" i="6"/>
  <c r="K7" i="6"/>
  <c r="K319" i="5"/>
  <c r="K318" i="5"/>
  <c r="L318" i="5" s="1"/>
  <c r="E318" i="5"/>
  <c r="H318" i="5" s="1"/>
  <c r="K316" i="5"/>
  <c r="L316" i="5" s="1"/>
  <c r="I316" i="5"/>
  <c r="H316" i="5"/>
  <c r="E316" i="5"/>
  <c r="K315" i="5"/>
  <c r="L315" i="5" s="1"/>
  <c r="E315" i="5"/>
  <c r="K314" i="5"/>
  <c r="L314" i="5" s="1"/>
  <c r="E314" i="5"/>
  <c r="I314" i="5" s="1"/>
  <c r="K313" i="5"/>
  <c r="L313" i="5" s="1"/>
  <c r="G313" i="5"/>
  <c r="D313" i="5"/>
  <c r="D278" i="5" s="1"/>
  <c r="C313" i="5"/>
  <c r="L312" i="5"/>
  <c r="K312" i="5"/>
  <c r="I312" i="5"/>
  <c r="E312" i="5"/>
  <c r="H312" i="5" s="1"/>
  <c r="K311" i="5"/>
  <c r="L311" i="5" s="1"/>
  <c r="I311" i="5"/>
  <c r="E311" i="5"/>
  <c r="H311" i="5" s="1"/>
  <c r="K310" i="5"/>
  <c r="L310" i="5" s="1"/>
  <c r="I310" i="5"/>
  <c r="H310" i="5"/>
  <c r="E310" i="5"/>
  <c r="K309" i="5"/>
  <c r="L309" i="5" s="1"/>
  <c r="E309" i="5"/>
  <c r="I309" i="5" s="1"/>
  <c r="K308" i="5"/>
  <c r="L308" i="5" s="1"/>
  <c r="I308" i="5"/>
  <c r="E308" i="5"/>
  <c r="H308" i="5" s="1"/>
  <c r="K307" i="5"/>
  <c r="L307" i="5" s="1"/>
  <c r="I307" i="5"/>
  <c r="E307" i="5"/>
  <c r="H307" i="5" s="1"/>
  <c r="K306" i="5"/>
  <c r="L306" i="5" s="1"/>
  <c r="I306" i="5"/>
  <c r="H306" i="5"/>
  <c r="E306" i="5"/>
  <c r="K305" i="5"/>
  <c r="L305" i="5" s="1"/>
  <c r="E305" i="5"/>
  <c r="I305" i="5" s="1"/>
  <c r="K304" i="5"/>
  <c r="L304" i="5" s="1"/>
  <c r="I304" i="5"/>
  <c r="E304" i="5"/>
  <c r="H304" i="5" s="1"/>
  <c r="K303" i="5"/>
  <c r="L303" i="5" s="1"/>
  <c r="G303" i="5"/>
  <c r="D303" i="5"/>
  <c r="C303" i="5"/>
  <c r="E303" i="5" s="1"/>
  <c r="K302" i="5"/>
  <c r="L302" i="5" s="1"/>
  <c r="E302" i="5"/>
  <c r="H302" i="5" s="1"/>
  <c r="K301" i="5"/>
  <c r="L301" i="5" s="1"/>
  <c r="I301" i="5"/>
  <c r="H301" i="5"/>
  <c r="E301" i="5"/>
  <c r="K300" i="5"/>
  <c r="L300" i="5" s="1"/>
  <c r="E300" i="5"/>
  <c r="K299" i="5"/>
  <c r="L299" i="5" s="1"/>
  <c r="E299" i="5"/>
  <c r="I299" i="5" s="1"/>
  <c r="K298" i="5"/>
  <c r="L298" i="5" s="1"/>
  <c r="E298" i="5"/>
  <c r="H298" i="5" s="1"/>
  <c r="K297" i="5"/>
  <c r="L297" i="5" s="1"/>
  <c r="I297" i="5"/>
  <c r="H297" i="5"/>
  <c r="E297" i="5"/>
  <c r="K296" i="5"/>
  <c r="L296" i="5" s="1"/>
  <c r="E296" i="5"/>
  <c r="K295" i="5"/>
  <c r="G295" i="5"/>
  <c r="D295" i="5"/>
  <c r="K294" i="5"/>
  <c r="L294" i="5" s="1"/>
  <c r="E294" i="5"/>
  <c r="I294" i="5" s="1"/>
  <c r="K293" i="5"/>
  <c r="L293" i="5" s="1"/>
  <c r="I293" i="5"/>
  <c r="E293" i="5"/>
  <c r="H293" i="5" s="1"/>
  <c r="K292" i="5"/>
  <c r="L292" i="5" s="1"/>
  <c r="I292" i="5"/>
  <c r="E292" i="5"/>
  <c r="H292" i="5" s="1"/>
  <c r="K291" i="5"/>
  <c r="L291" i="5" s="1"/>
  <c r="I291" i="5"/>
  <c r="H291" i="5"/>
  <c r="E291" i="5"/>
  <c r="K290" i="5"/>
  <c r="G290" i="5"/>
  <c r="E290" i="5"/>
  <c r="D290" i="5"/>
  <c r="C290" i="5"/>
  <c r="K289" i="5"/>
  <c r="L289" i="5" s="1"/>
  <c r="E289" i="5"/>
  <c r="K288" i="5"/>
  <c r="L288" i="5" s="1"/>
  <c r="E288" i="5"/>
  <c r="I288" i="5" s="1"/>
  <c r="E287" i="5"/>
  <c r="E286" i="5"/>
  <c r="K285" i="5"/>
  <c r="G285" i="5"/>
  <c r="D285" i="5"/>
  <c r="C285" i="5"/>
  <c r="E285" i="5" s="1"/>
  <c r="K284" i="5"/>
  <c r="L284" i="5" s="1"/>
  <c r="I284" i="5"/>
  <c r="H284" i="5"/>
  <c r="E284" i="5"/>
  <c r="K283" i="5"/>
  <c r="L283" i="5" s="1"/>
  <c r="E283" i="5"/>
  <c r="I283" i="5" s="1"/>
  <c r="I282" i="5"/>
  <c r="E282" i="5"/>
  <c r="H282" i="5" s="1"/>
  <c r="K281" i="5"/>
  <c r="L281" i="5" s="1"/>
  <c r="I281" i="5"/>
  <c r="H281" i="5"/>
  <c r="E281" i="5"/>
  <c r="K280" i="5"/>
  <c r="L280" i="5" s="1"/>
  <c r="E280" i="5"/>
  <c r="I280" i="5" s="1"/>
  <c r="K279" i="5"/>
  <c r="L279" i="5" s="1"/>
  <c r="G279" i="5"/>
  <c r="H279" i="5" s="1"/>
  <c r="D279" i="5"/>
  <c r="C279" i="5"/>
  <c r="E279" i="5" s="1"/>
  <c r="K278" i="5"/>
  <c r="K277" i="5"/>
  <c r="L277" i="5" s="1"/>
  <c r="E277" i="5"/>
  <c r="I277" i="5" s="1"/>
  <c r="K276" i="5"/>
  <c r="L276" i="5" s="1"/>
  <c r="I276" i="5"/>
  <c r="E276" i="5"/>
  <c r="H276" i="5" s="1"/>
  <c r="K275" i="5"/>
  <c r="L275" i="5" s="1"/>
  <c r="G275" i="5"/>
  <c r="H275" i="5" s="1"/>
  <c r="D275" i="5"/>
  <c r="C275" i="5"/>
  <c r="E275" i="5" s="1"/>
  <c r="K272" i="5"/>
  <c r="L272" i="5" s="1"/>
  <c r="E272" i="5"/>
  <c r="H272" i="5" s="1"/>
  <c r="K271" i="5"/>
  <c r="L271" i="5" s="1"/>
  <c r="E271" i="5"/>
  <c r="I271" i="5" s="1"/>
  <c r="K270" i="5"/>
  <c r="L270" i="5" s="1"/>
  <c r="E270" i="5"/>
  <c r="K269" i="5"/>
  <c r="L269" i="5" s="1"/>
  <c r="E269" i="5"/>
  <c r="I269" i="5" s="1"/>
  <c r="K268" i="5"/>
  <c r="L268" i="5" s="1"/>
  <c r="H268" i="5"/>
  <c r="E268" i="5"/>
  <c r="K267" i="5"/>
  <c r="L267" i="5" s="1"/>
  <c r="E267" i="5"/>
  <c r="I267" i="5" s="1"/>
  <c r="K266" i="5"/>
  <c r="L266" i="5" s="1"/>
  <c r="E266" i="5"/>
  <c r="K265" i="5"/>
  <c r="L265" i="5" s="1"/>
  <c r="E265" i="5"/>
  <c r="I265" i="5" s="1"/>
  <c r="K264" i="5"/>
  <c r="G264" i="5"/>
  <c r="G264" i="9" s="1"/>
  <c r="D264" i="5"/>
  <c r="C264" i="5"/>
  <c r="K263" i="5"/>
  <c r="G263" i="5"/>
  <c r="G263" i="9" s="1"/>
  <c r="D263" i="5"/>
  <c r="C263" i="5"/>
  <c r="K262" i="5"/>
  <c r="G262" i="5"/>
  <c r="G262" i="9" s="1"/>
  <c r="D262" i="5"/>
  <c r="C262" i="5"/>
  <c r="K261" i="5"/>
  <c r="G261" i="5"/>
  <c r="G261" i="9" s="1"/>
  <c r="D261" i="5"/>
  <c r="C261" i="5"/>
  <c r="K260" i="5"/>
  <c r="G260" i="5"/>
  <c r="D260" i="5"/>
  <c r="C260" i="5"/>
  <c r="K259" i="5"/>
  <c r="K258" i="5"/>
  <c r="G258" i="5"/>
  <c r="G258" i="9" s="1"/>
  <c r="D258" i="5"/>
  <c r="C258" i="5"/>
  <c r="K257" i="5"/>
  <c r="L257" i="5" s="1"/>
  <c r="G257" i="5"/>
  <c r="G257" i="9" s="1"/>
  <c r="D257" i="5"/>
  <c r="C257" i="5"/>
  <c r="K256" i="5"/>
  <c r="G256" i="5"/>
  <c r="G256" i="9" s="1"/>
  <c r="D256" i="5"/>
  <c r="C256" i="5"/>
  <c r="K255" i="5"/>
  <c r="G255" i="5"/>
  <c r="D255" i="5"/>
  <c r="C255" i="5"/>
  <c r="K254" i="5"/>
  <c r="G254" i="5"/>
  <c r="G254" i="9" s="1"/>
  <c r="D254" i="5"/>
  <c r="C254" i="5"/>
  <c r="K253" i="5"/>
  <c r="G253" i="5"/>
  <c r="D253" i="5"/>
  <c r="D252" i="5" s="1"/>
  <c r="D251" i="5" s="1"/>
  <c r="C253" i="5"/>
  <c r="K252" i="5"/>
  <c r="G252" i="5"/>
  <c r="K251" i="5"/>
  <c r="K250" i="5"/>
  <c r="G250" i="5"/>
  <c r="D250" i="5"/>
  <c r="C250" i="5"/>
  <c r="K249" i="5"/>
  <c r="K248" i="5"/>
  <c r="G248" i="5"/>
  <c r="G248" i="9" s="1"/>
  <c r="D248" i="5"/>
  <c r="C248" i="5"/>
  <c r="K247" i="5"/>
  <c r="G247" i="5"/>
  <c r="D247" i="5"/>
  <c r="C247" i="5"/>
  <c r="K246" i="5"/>
  <c r="G246" i="5"/>
  <c r="G246" i="9" s="1"/>
  <c r="D246" i="5"/>
  <c r="C246" i="5"/>
  <c r="K245" i="5"/>
  <c r="K244" i="5"/>
  <c r="G244" i="5"/>
  <c r="G244" i="9" s="1"/>
  <c r="D244" i="5"/>
  <c r="C244" i="5"/>
  <c r="K243" i="5"/>
  <c r="K242" i="5"/>
  <c r="K241" i="5"/>
  <c r="L241" i="5" s="1"/>
  <c r="E241" i="5"/>
  <c r="I241" i="5" s="1"/>
  <c r="K236" i="5"/>
  <c r="L236" i="5" s="1"/>
  <c r="I236" i="5"/>
  <c r="H236" i="5"/>
  <c r="E236" i="5"/>
  <c r="K235" i="5"/>
  <c r="L235" i="5" s="1"/>
  <c r="E235" i="5"/>
  <c r="I235" i="5" s="1"/>
  <c r="K234" i="5"/>
  <c r="G234" i="5"/>
  <c r="D234" i="5"/>
  <c r="C234" i="5"/>
  <c r="K233" i="5"/>
  <c r="L233" i="5" s="1"/>
  <c r="E233" i="5"/>
  <c r="I233" i="5" s="1"/>
  <c r="K232" i="5"/>
  <c r="L232" i="5" s="1"/>
  <c r="I232" i="5"/>
  <c r="H232" i="5"/>
  <c r="E232" i="5"/>
  <c r="K231" i="5"/>
  <c r="L231" i="5" s="1"/>
  <c r="I231" i="5"/>
  <c r="H231" i="5"/>
  <c r="E231" i="5"/>
  <c r="K230" i="5"/>
  <c r="G230" i="5"/>
  <c r="D230" i="5"/>
  <c r="D228" i="5" s="1"/>
  <c r="C230" i="5"/>
  <c r="K229" i="5"/>
  <c r="G229" i="5"/>
  <c r="D229" i="5"/>
  <c r="C229" i="5"/>
  <c r="K228" i="5"/>
  <c r="K227" i="5"/>
  <c r="L227" i="5" s="1"/>
  <c r="I227" i="5"/>
  <c r="H227" i="5"/>
  <c r="E227" i="5"/>
  <c r="K226" i="5"/>
  <c r="L226" i="5" s="1"/>
  <c r="I226" i="5"/>
  <c r="H226" i="5"/>
  <c r="E226" i="5"/>
  <c r="K225" i="5"/>
  <c r="G225" i="5"/>
  <c r="E225" i="5"/>
  <c r="D225" i="5"/>
  <c r="C225" i="5"/>
  <c r="K224" i="5"/>
  <c r="L224" i="5" s="1"/>
  <c r="E224" i="5"/>
  <c r="K223" i="5"/>
  <c r="L223" i="5" s="1"/>
  <c r="E223" i="5"/>
  <c r="I223" i="5" s="1"/>
  <c r="K222" i="5"/>
  <c r="L222" i="5" s="1"/>
  <c r="H222" i="5"/>
  <c r="E222" i="5"/>
  <c r="K221" i="5"/>
  <c r="L221" i="5" s="1"/>
  <c r="I221" i="5"/>
  <c r="H221" i="5"/>
  <c r="E221" i="5"/>
  <c r="K220" i="5"/>
  <c r="G220" i="5"/>
  <c r="D220" i="5"/>
  <c r="E220" i="5" s="1"/>
  <c r="I220" i="5" s="1"/>
  <c r="C220" i="5"/>
  <c r="K219" i="5"/>
  <c r="L219" i="5" s="1"/>
  <c r="I219" i="5"/>
  <c r="H219" i="5"/>
  <c r="E219" i="5"/>
  <c r="K218" i="5"/>
  <c r="L218" i="5" s="1"/>
  <c r="E218" i="5"/>
  <c r="I218" i="5" s="1"/>
  <c r="K217" i="5"/>
  <c r="L217" i="5" s="1"/>
  <c r="I217" i="5"/>
  <c r="E217" i="5"/>
  <c r="H217" i="5" s="1"/>
  <c r="K216" i="5"/>
  <c r="L216" i="5" s="1"/>
  <c r="I216" i="5"/>
  <c r="H216" i="5"/>
  <c r="E216" i="5"/>
  <c r="K215" i="5"/>
  <c r="L215" i="5" s="1"/>
  <c r="I215" i="5"/>
  <c r="H215" i="5"/>
  <c r="E215" i="5"/>
  <c r="K214" i="5"/>
  <c r="L214" i="5" s="1"/>
  <c r="E214" i="5"/>
  <c r="K213" i="5"/>
  <c r="L213" i="5" s="1"/>
  <c r="I213" i="5"/>
  <c r="E213" i="5"/>
  <c r="H213" i="5" s="1"/>
  <c r="K212" i="5"/>
  <c r="L212" i="5" s="1"/>
  <c r="I212" i="5"/>
  <c r="H212" i="5"/>
  <c r="E212" i="5"/>
  <c r="K211" i="5"/>
  <c r="L211" i="5" s="1"/>
  <c r="I211" i="5"/>
  <c r="H211" i="5"/>
  <c r="E211" i="5"/>
  <c r="K210" i="5"/>
  <c r="G210" i="5"/>
  <c r="E210" i="5"/>
  <c r="D210" i="5"/>
  <c r="C210" i="5"/>
  <c r="C209" i="5" s="1"/>
  <c r="E209" i="5" s="1"/>
  <c r="I209" i="5" s="1"/>
  <c r="K209" i="5"/>
  <c r="G209" i="5"/>
  <c r="D209" i="5"/>
  <c r="K208" i="5"/>
  <c r="L208" i="5" s="1"/>
  <c r="H208" i="5"/>
  <c r="E208" i="5"/>
  <c r="I208" i="5" s="1"/>
  <c r="K207" i="5"/>
  <c r="G207" i="5"/>
  <c r="E207" i="5"/>
  <c r="I207" i="5" s="1"/>
  <c r="D207" i="5"/>
  <c r="C207" i="5"/>
  <c r="K206" i="5"/>
  <c r="L206" i="5" s="1"/>
  <c r="E206" i="5"/>
  <c r="I206" i="5" s="1"/>
  <c r="K205" i="5"/>
  <c r="L205" i="5" s="1"/>
  <c r="H205" i="5"/>
  <c r="E205" i="5"/>
  <c r="K204" i="5"/>
  <c r="L204" i="5" s="1"/>
  <c r="E204" i="5"/>
  <c r="K203" i="5"/>
  <c r="L203" i="5" s="1"/>
  <c r="I203" i="5"/>
  <c r="E203" i="5"/>
  <c r="H203" i="5" s="1"/>
  <c r="K202" i="5"/>
  <c r="L202" i="5" s="1"/>
  <c r="E202" i="5"/>
  <c r="I202" i="5" s="1"/>
  <c r="K201" i="5"/>
  <c r="L201" i="5" s="1"/>
  <c r="G201" i="5"/>
  <c r="G200" i="5" s="1"/>
  <c r="D201" i="5"/>
  <c r="D200" i="5" s="1"/>
  <c r="C201" i="5"/>
  <c r="E201" i="5" s="1"/>
  <c r="K200" i="5"/>
  <c r="C200" i="5"/>
  <c r="K199" i="5"/>
  <c r="D199" i="5"/>
  <c r="K198" i="5"/>
  <c r="L197" i="5"/>
  <c r="K197" i="5"/>
  <c r="E197" i="5"/>
  <c r="K196" i="5"/>
  <c r="L196" i="5" s="1"/>
  <c r="E196" i="5"/>
  <c r="I196" i="5" s="1"/>
  <c r="K194" i="5"/>
  <c r="L194" i="5" s="1"/>
  <c r="G194" i="5"/>
  <c r="D194" i="5"/>
  <c r="C194" i="5"/>
  <c r="E194" i="5" s="1"/>
  <c r="K193" i="5"/>
  <c r="L193" i="5" s="1"/>
  <c r="I193" i="5"/>
  <c r="H193" i="5"/>
  <c r="E193" i="5"/>
  <c r="K192" i="5"/>
  <c r="L192" i="5" s="1"/>
  <c r="I192" i="5"/>
  <c r="E192" i="5"/>
  <c r="H192" i="5" s="1"/>
  <c r="K191" i="5"/>
  <c r="L191" i="5" s="1"/>
  <c r="I191" i="5"/>
  <c r="H191" i="5"/>
  <c r="E191" i="5"/>
  <c r="K190" i="5"/>
  <c r="L190" i="5" s="1"/>
  <c r="E190" i="5"/>
  <c r="I190" i="5" s="1"/>
  <c r="K189" i="5"/>
  <c r="L189" i="5" s="1"/>
  <c r="I189" i="5"/>
  <c r="H189" i="5"/>
  <c r="E189" i="5"/>
  <c r="K188" i="5"/>
  <c r="L188" i="5" s="1"/>
  <c r="I188" i="5"/>
  <c r="E188" i="5"/>
  <c r="H188" i="5" s="1"/>
  <c r="K187" i="5"/>
  <c r="G187" i="5"/>
  <c r="D187" i="5"/>
  <c r="E187" i="5" s="1"/>
  <c r="C187" i="5"/>
  <c r="K186" i="5"/>
  <c r="L186" i="5" s="1"/>
  <c r="I186" i="5"/>
  <c r="H186" i="5"/>
  <c r="E186" i="5"/>
  <c r="K185" i="5"/>
  <c r="L185" i="5" s="1"/>
  <c r="E185" i="5"/>
  <c r="K184" i="5"/>
  <c r="G184" i="5"/>
  <c r="D184" i="5"/>
  <c r="E184" i="5" s="1"/>
  <c r="C184" i="5"/>
  <c r="K183" i="5"/>
  <c r="L183" i="5" s="1"/>
  <c r="E183" i="5"/>
  <c r="I183" i="5" s="1"/>
  <c r="K182" i="5"/>
  <c r="L182" i="5" s="1"/>
  <c r="I182" i="5"/>
  <c r="H182" i="5"/>
  <c r="E182" i="5"/>
  <c r="K181" i="5"/>
  <c r="L181" i="5" s="1"/>
  <c r="I181" i="5"/>
  <c r="E181" i="5"/>
  <c r="H181" i="5" s="1"/>
  <c r="K180" i="5"/>
  <c r="L180" i="5" s="1"/>
  <c r="I180" i="5"/>
  <c r="H180" i="5"/>
  <c r="E180" i="5"/>
  <c r="K179" i="5"/>
  <c r="G179" i="5"/>
  <c r="E179" i="5"/>
  <c r="D179" i="5"/>
  <c r="C179" i="5"/>
  <c r="K178" i="5"/>
  <c r="L178" i="5" s="1"/>
  <c r="E178" i="5"/>
  <c r="K177" i="5"/>
  <c r="L177" i="5" s="1"/>
  <c r="E177" i="5"/>
  <c r="I177" i="5" s="1"/>
  <c r="K176" i="5"/>
  <c r="L176" i="5" s="1"/>
  <c r="G176" i="5"/>
  <c r="D176" i="5"/>
  <c r="C176" i="5"/>
  <c r="E176" i="5" s="1"/>
  <c r="K175" i="5"/>
  <c r="L175" i="5" s="1"/>
  <c r="I175" i="5"/>
  <c r="H175" i="5"/>
  <c r="E175" i="5"/>
  <c r="K174" i="5"/>
  <c r="L174" i="5" s="1"/>
  <c r="I174" i="5"/>
  <c r="E174" i="5"/>
  <c r="H174" i="5" s="1"/>
  <c r="K173" i="5"/>
  <c r="G173" i="5"/>
  <c r="D173" i="5"/>
  <c r="E173" i="5" s="1"/>
  <c r="C173" i="5"/>
  <c r="K172" i="5"/>
  <c r="L172" i="5" s="1"/>
  <c r="I172" i="5"/>
  <c r="H172" i="5"/>
  <c r="E172" i="5"/>
  <c r="K171" i="5"/>
  <c r="L171" i="5" s="1"/>
  <c r="E171" i="5"/>
  <c r="K170" i="5"/>
  <c r="L170" i="5" s="1"/>
  <c r="E170" i="5"/>
  <c r="I170" i="5" s="1"/>
  <c r="K169" i="5"/>
  <c r="G169" i="5"/>
  <c r="H169" i="5" s="1"/>
  <c r="D169" i="5"/>
  <c r="D152" i="5" s="1"/>
  <c r="C169" i="5"/>
  <c r="E169" i="5" s="1"/>
  <c r="K168" i="5"/>
  <c r="L168" i="5" s="1"/>
  <c r="I168" i="5"/>
  <c r="H168" i="5"/>
  <c r="E168" i="5"/>
  <c r="K167" i="5"/>
  <c r="L167" i="5" s="1"/>
  <c r="I167" i="5"/>
  <c r="E167" i="5"/>
  <c r="H167" i="5" s="1"/>
  <c r="K166" i="5"/>
  <c r="G166" i="5"/>
  <c r="D166" i="5"/>
  <c r="E166" i="5" s="1"/>
  <c r="C166" i="5"/>
  <c r="K165" i="5"/>
  <c r="L165" i="5" s="1"/>
  <c r="I165" i="5"/>
  <c r="H165" i="5"/>
  <c r="E165" i="5"/>
  <c r="K164" i="5"/>
  <c r="L164" i="5" s="1"/>
  <c r="E164" i="5"/>
  <c r="K163" i="5"/>
  <c r="L163" i="5" s="1"/>
  <c r="E163" i="5"/>
  <c r="I163" i="5" s="1"/>
  <c r="K162" i="5"/>
  <c r="G162" i="5"/>
  <c r="D162" i="5"/>
  <c r="C162" i="5"/>
  <c r="E162" i="5" s="1"/>
  <c r="K161" i="5"/>
  <c r="L161" i="5" s="1"/>
  <c r="I161" i="5"/>
  <c r="H161" i="5"/>
  <c r="E161" i="5"/>
  <c r="K160" i="5"/>
  <c r="L160" i="5" s="1"/>
  <c r="I160" i="5"/>
  <c r="E160" i="5"/>
  <c r="H160" i="5" s="1"/>
  <c r="K159" i="5"/>
  <c r="L159" i="5" s="1"/>
  <c r="I159" i="5"/>
  <c r="H159" i="5"/>
  <c r="E159" i="5"/>
  <c r="K158" i="5"/>
  <c r="L158" i="5" s="1"/>
  <c r="E158" i="5"/>
  <c r="I158" i="5" s="1"/>
  <c r="K157" i="5"/>
  <c r="L157" i="5" s="1"/>
  <c r="H157" i="5"/>
  <c r="E157" i="5"/>
  <c r="I157" i="5" s="1"/>
  <c r="K156" i="5"/>
  <c r="L156" i="5" s="1"/>
  <c r="I156" i="5"/>
  <c r="E156" i="5"/>
  <c r="H156" i="5" s="1"/>
  <c r="K155" i="5"/>
  <c r="L155" i="5" s="1"/>
  <c r="I155" i="5"/>
  <c r="H155" i="5"/>
  <c r="E155" i="5"/>
  <c r="K154" i="5"/>
  <c r="L154" i="5" s="1"/>
  <c r="E154" i="5"/>
  <c r="I154" i="5" s="1"/>
  <c r="K153" i="5"/>
  <c r="L153" i="5" s="1"/>
  <c r="H153" i="5"/>
  <c r="E153" i="5"/>
  <c r="I153" i="5" s="1"/>
  <c r="K152" i="5"/>
  <c r="C152" i="5"/>
  <c r="I151" i="5"/>
  <c r="H151" i="5"/>
  <c r="E151" i="5"/>
  <c r="K150" i="5"/>
  <c r="L150" i="5" s="1"/>
  <c r="E150" i="5"/>
  <c r="K149" i="5"/>
  <c r="L149" i="5" s="1"/>
  <c r="E149" i="5"/>
  <c r="I149" i="5" s="1"/>
  <c r="K148" i="5"/>
  <c r="L148" i="5" s="1"/>
  <c r="I148" i="5"/>
  <c r="H148" i="5"/>
  <c r="E148" i="5"/>
  <c r="K147" i="5"/>
  <c r="L147" i="5" s="1"/>
  <c r="I147" i="5"/>
  <c r="H147" i="5"/>
  <c r="E147" i="5"/>
  <c r="L146" i="5"/>
  <c r="K146" i="5"/>
  <c r="E146" i="5"/>
  <c r="K145" i="5"/>
  <c r="L145" i="5" s="1"/>
  <c r="E145" i="5"/>
  <c r="I145" i="5" s="1"/>
  <c r="K144" i="5"/>
  <c r="G144" i="5"/>
  <c r="D144" i="5"/>
  <c r="C144" i="5"/>
  <c r="E144" i="5" s="1"/>
  <c r="K143" i="5"/>
  <c r="L143" i="5" s="1"/>
  <c r="G143" i="5"/>
  <c r="D143" i="5"/>
  <c r="C143" i="5"/>
  <c r="E143" i="5" s="1"/>
  <c r="K142" i="5"/>
  <c r="L142" i="5" s="1"/>
  <c r="E142" i="5"/>
  <c r="I142" i="5" s="1"/>
  <c r="K141" i="5"/>
  <c r="L141" i="5" s="1"/>
  <c r="I141" i="5"/>
  <c r="H141" i="5"/>
  <c r="E141" i="5"/>
  <c r="K140" i="5"/>
  <c r="L140" i="5" s="1"/>
  <c r="I140" i="5"/>
  <c r="H140" i="5"/>
  <c r="E140" i="5"/>
  <c r="K139" i="5"/>
  <c r="L139" i="5" s="1"/>
  <c r="E139" i="5"/>
  <c r="K138" i="5"/>
  <c r="L138" i="5" s="1"/>
  <c r="E138" i="5"/>
  <c r="I138" i="5" s="1"/>
  <c r="K137" i="5"/>
  <c r="L137" i="5" s="1"/>
  <c r="H137" i="5"/>
  <c r="E137" i="5"/>
  <c r="I137" i="5" s="1"/>
  <c r="K136" i="5"/>
  <c r="L136" i="5" s="1"/>
  <c r="I136" i="5"/>
  <c r="H136" i="5"/>
  <c r="E136" i="5"/>
  <c r="K135" i="5"/>
  <c r="L135" i="5" s="1"/>
  <c r="E135" i="5"/>
  <c r="K134" i="5"/>
  <c r="G134" i="5"/>
  <c r="D134" i="5"/>
  <c r="E134" i="5" s="1"/>
  <c r="C134" i="5"/>
  <c r="K133" i="5"/>
  <c r="G133" i="5"/>
  <c r="E133" i="5"/>
  <c r="D133" i="5"/>
  <c r="C133" i="5"/>
  <c r="K132" i="5"/>
  <c r="L132" i="5" s="1"/>
  <c r="E132" i="5"/>
  <c r="K131" i="5"/>
  <c r="L131" i="5" s="1"/>
  <c r="E131" i="5"/>
  <c r="I131" i="5" s="1"/>
  <c r="K130" i="5"/>
  <c r="L130" i="5" s="1"/>
  <c r="H130" i="5"/>
  <c r="E130" i="5"/>
  <c r="I130" i="5" s="1"/>
  <c r="K129" i="5"/>
  <c r="L129" i="5" s="1"/>
  <c r="H129" i="5"/>
  <c r="E129" i="5"/>
  <c r="K128" i="5"/>
  <c r="L128" i="5" s="1"/>
  <c r="H128" i="5"/>
  <c r="G128" i="5"/>
  <c r="D128" i="5"/>
  <c r="C128" i="5"/>
  <c r="E128" i="5" s="1"/>
  <c r="I128" i="5" s="1"/>
  <c r="K127" i="5"/>
  <c r="L127" i="5" s="1"/>
  <c r="I127" i="5"/>
  <c r="H127" i="5"/>
  <c r="E127" i="5"/>
  <c r="K126" i="5"/>
  <c r="L126" i="5" s="1"/>
  <c r="E126" i="5"/>
  <c r="I126" i="5" s="1"/>
  <c r="K125" i="5"/>
  <c r="L125" i="5" s="1"/>
  <c r="I125" i="5"/>
  <c r="H125" i="5"/>
  <c r="E125" i="5"/>
  <c r="K124" i="5"/>
  <c r="L124" i="5" s="1"/>
  <c r="I124" i="5"/>
  <c r="E124" i="5"/>
  <c r="H124" i="5" s="1"/>
  <c r="K123" i="5"/>
  <c r="L123" i="5" s="1"/>
  <c r="I123" i="5"/>
  <c r="H123" i="5"/>
  <c r="E123" i="5"/>
  <c r="K122" i="5"/>
  <c r="L122" i="5" s="1"/>
  <c r="E122" i="5"/>
  <c r="I122" i="5" s="1"/>
  <c r="K121" i="5"/>
  <c r="L121" i="5" s="1"/>
  <c r="I121" i="5"/>
  <c r="H121" i="5"/>
  <c r="E121" i="5"/>
  <c r="K120" i="5"/>
  <c r="L120" i="5" s="1"/>
  <c r="I120" i="5"/>
  <c r="E120" i="5"/>
  <c r="H120" i="5" s="1"/>
  <c r="K119" i="5"/>
  <c r="G119" i="5"/>
  <c r="D119" i="5"/>
  <c r="C119" i="5"/>
  <c r="E119" i="5" s="1"/>
  <c r="K118" i="5"/>
  <c r="L118" i="5" s="1"/>
  <c r="I118" i="5"/>
  <c r="H118" i="5"/>
  <c r="E118" i="5"/>
  <c r="K117" i="5"/>
  <c r="L117" i="5" s="1"/>
  <c r="E117" i="5"/>
  <c r="K116" i="5"/>
  <c r="L116" i="5" s="1"/>
  <c r="E116" i="5"/>
  <c r="K115" i="5"/>
  <c r="D115" i="5"/>
  <c r="C115" i="5"/>
  <c r="K114" i="5"/>
  <c r="L114" i="5" s="1"/>
  <c r="I114" i="5"/>
  <c r="H114" i="5"/>
  <c r="E114" i="5"/>
  <c r="K113" i="5"/>
  <c r="L113" i="5" s="1"/>
  <c r="I113" i="5"/>
  <c r="E113" i="5"/>
  <c r="H113" i="5" s="1"/>
  <c r="K112" i="5"/>
  <c r="L112" i="5" s="1"/>
  <c r="I112" i="5"/>
  <c r="H112" i="5"/>
  <c r="E112" i="5"/>
  <c r="K111" i="5"/>
  <c r="L111" i="5" s="1"/>
  <c r="E111" i="5"/>
  <c r="I111" i="5" s="1"/>
  <c r="K110" i="5"/>
  <c r="L110" i="5" s="1"/>
  <c r="I110" i="5"/>
  <c r="H110" i="5"/>
  <c r="E110" i="5"/>
  <c r="K109" i="5"/>
  <c r="L109" i="5" s="1"/>
  <c r="I109" i="5"/>
  <c r="E109" i="5"/>
  <c r="H109" i="5" s="1"/>
  <c r="K108" i="5"/>
  <c r="L108" i="5" s="1"/>
  <c r="I108" i="5"/>
  <c r="H108" i="5"/>
  <c r="E108" i="5"/>
  <c r="K107" i="5"/>
  <c r="G107" i="5"/>
  <c r="E107" i="5"/>
  <c r="D107" i="5"/>
  <c r="C107" i="5"/>
  <c r="K106" i="5"/>
  <c r="L106" i="5" s="1"/>
  <c r="H106" i="5"/>
  <c r="E106" i="5"/>
  <c r="K105" i="5"/>
  <c r="L105" i="5" s="1"/>
  <c r="E105" i="5"/>
  <c r="K104" i="5"/>
  <c r="G104" i="5"/>
  <c r="D104" i="5"/>
  <c r="C104" i="5"/>
  <c r="K103" i="5"/>
  <c r="L103" i="5" s="1"/>
  <c r="I103" i="5"/>
  <c r="H103" i="5"/>
  <c r="E103" i="5"/>
  <c r="K102" i="5"/>
  <c r="L102" i="5" s="1"/>
  <c r="I102" i="5"/>
  <c r="E102" i="5"/>
  <c r="H102" i="5" s="1"/>
  <c r="L101" i="5"/>
  <c r="K101" i="5"/>
  <c r="I101" i="5"/>
  <c r="H101" i="5"/>
  <c r="E101" i="5"/>
  <c r="K100" i="5"/>
  <c r="L100" i="5" s="1"/>
  <c r="E100" i="5"/>
  <c r="I100" i="5" s="1"/>
  <c r="K99" i="5"/>
  <c r="L99" i="5" s="1"/>
  <c r="H99" i="5"/>
  <c r="E99" i="5"/>
  <c r="I99" i="5" s="1"/>
  <c r="K98" i="5"/>
  <c r="L98" i="5" s="1"/>
  <c r="I98" i="5"/>
  <c r="E98" i="5"/>
  <c r="H98" i="5" s="1"/>
  <c r="K97" i="5"/>
  <c r="L97" i="5" s="1"/>
  <c r="I97" i="5"/>
  <c r="H97" i="5"/>
  <c r="E97" i="5"/>
  <c r="K96" i="5"/>
  <c r="L96" i="5" s="1"/>
  <c r="E96" i="5"/>
  <c r="I96" i="5" s="1"/>
  <c r="K95" i="5"/>
  <c r="L95" i="5" s="1"/>
  <c r="G95" i="5"/>
  <c r="E95" i="5"/>
  <c r="D95" i="5"/>
  <c r="D92" i="5" s="1"/>
  <c r="D91" i="5" s="1"/>
  <c r="C95" i="5"/>
  <c r="C92" i="5" s="1"/>
  <c r="K94" i="5"/>
  <c r="L94" i="5" s="1"/>
  <c r="E94" i="5"/>
  <c r="K93" i="5"/>
  <c r="L93" i="5" s="1"/>
  <c r="I93" i="5"/>
  <c r="H93" i="5"/>
  <c r="E93" i="5"/>
  <c r="K92" i="5"/>
  <c r="K91" i="5"/>
  <c r="C91" i="5"/>
  <c r="K90" i="5"/>
  <c r="L90" i="5" s="1"/>
  <c r="I90" i="5"/>
  <c r="H90" i="5"/>
  <c r="E90" i="5"/>
  <c r="K89" i="5"/>
  <c r="L89" i="5" s="1"/>
  <c r="I89" i="5"/>
  <c r="H89" i="5"/>
  <c r="E89" i="5"/>
  <c r="K88" i="5"/>
  <c r="L88" i="5" s="1"/>
  <c r="G88" i="5"/>
  <c r="D88" i="5"/>
  <c r="C88" i="5"/>
  <c r="E88" i="5" s="1"/>
  <c r="I88" i="5" s="1"/>
  <c r="K87" i="5"/>
  <c r="L87" i="5" s="1"/>
  <c r="I87" i="5"/>
  <c r="H87" i="5"/>
  <c r="E87" i="5"/>
  <c r="K86" i="5"/>
  <c r="L86" i="5" s="1"/>
  <c r="E86" i="5"/>
  <c r="I86" i="5" s="1"/>
  <c r="K85" i="5"/>
  <c r="L85" i="5" s="1"/>
  <c r="H85" i="5"/>
  <c r="E85" i="5"/>
  <c r="I85" i="5" s="1"/>
  <c r="K84" i="5"/>
  <c r="L84" i="5" s="1"/>
  <c r="I84" i="5"/>
  <c r="E84" i="5"/>
  <c r="H84" i="5" s="1"/>
  <c r="K83" i="5"/>
  <c r="L83" i="5" s="1"/>
  <c r="I83" i="5"/>
  <c r="H83" i="5"/>
  <c r="E83" i="5"/>
  <c r="K82" i="5"/>
  <c r="L82" i="5" s="1"/>
  <c r="E82" i="5"/>
  <c r="I82" i="5" s="1"/>
  <c r="K81" i="5"/>
  <c r="L81" i="5" s="1"/>
  <c r="H81" i="5"/>
  <c r="E81" i="5"/>
  <c r="I81" i="5" s="1"/>
  <c r="K80" i="5"/>
  <c r="L80" i="5" s="1"/>
  <c r="E80" i="5"/>
  <c r="K79" i="5"/>
  <c r="L79" i="5" s="1"/>
  <c r="I79" i="5"/>
  <c r="H79" i="5"/>
  <c r="E79" i="5"/>
  <c r="K78" i="5"/>
  <c r="L78" i="5" s="1"/>
  <c r="E78" i="5"/>
  <c r="K77" i="5"/>
  <c r="L77" i="5" s="1"/>
  <c r="H77" i="5"/>
  <c r="E77" i="5"/>
  <c r="I77" i="5" s="1"/>
  <c r="K76" i="5"/>
  <c r="L76" i="5" s="1"/>
  <c r="E76" i="5"/>
  <c r="K75" i="5"/>
  <c r="L75" i="5" s="1"/>
  <c r="I75" i="5"/>
  <c r="H75" i="5"/>
  <c r="E75" i="5"/>
  <c r="K74" i="5"/>
  <c r="L74" i="5" s="1"/>
  <c r="E74" i="5"/>
  <c r="K73" i="5"/>
  <c r="L73" i="5" s="1"/>
  <c r="G73" i="5"/>
  <c r="E73" i="5"/>
  <c r="D73" i="5"/>
  <c r="C73" i="5"/>
  <c r="L72" i="5"/>
  <c r="K72" i="5"/>
  <c r="I72" i="5"/>
  <c r="E72" i="5"/>
  <c r="K71" i="5"/>
  <c r="L71" i="5" s="1"/>
  <c r="I71" i="5"/>
  <c r="H71" i="5"/>
  <c r="E71" i="5"/>
  <c r="K70" i="5"/>
  <c r="L70" i="5" s="1"/>
  <c r="I70" i="5"/>
  <c r="H70" i="5"/>
  <c r="E70" i="5"/>
  <c r="K69" i="5"/>
  <c r="L69" i="5" s="1"/>
  <c r="E69" i="5"/>
  <c r="I69" i="5" s="1"/>
  <c r="K68" i="5"/>
  <c r="G68" i="5"/>
  <c r="D68" i="5"/>
  <c r="C68" i="5"/>
  <c r="E68" i="5" s="1"/>
  <c r="K67" i="5"/>
  <c r="L67" i="5" s="1"/>
  <c r="H67" i="5"/>
  <c r="E67" i="5"/>
  <c r="I67" i="5" s="1"/>
  <c r="K66" i="5"/>
  <c r="L66" i="5" s="1"/>
  <c r="E66" i="5"/>
  <c r="I66" i="5" s="1"/>
  <c r="K65" i="5"/>
  <c r="L65" i="5" s="1"/>
  <c r="H65" i="5"/>
  <c r="E65" i="5"/>
  <c r="I65" i="5" s="1"/>
  <c r="K64" i="5"/>
  <c r="L64" i="5" s="1"/>
  <c r="E64" i="5"/>
  <c r="I64" i="5" s="1"/>
  <c r="L63" i="5"/>
  <c r="K63" i="5"/>
  <c r="I63" i="5"/>
  <c r="H63" i="5"/>
  <c r="E63" i="5"/>
  <c r="K62" i="5"/>
  <c r="L62" i="5" s="1"/>
  <c r="E62" i="5"/>
  <c r="I62" i="5" s="1"/>
  <c r="K61" i="5"/>
  <c r="L61" i="5" s="1"/>
  <c r="H61" i="5"/>
  <c r="E61" i="5"/>
  <c r="I61" i="5" s="1"/>
  <c r="K60" i="5"/>
  <c r="L60" i="5" s="1"/>
  <c r="E60" i="5"/>
  <c r="I60" i="5" s="1"/>
  <c r="K59" i="5"/>
  <c r="L59" i="5" s="1"/>
  <c r="I59" i="5"/>
  <c r="H59" i="5"/>
  <c r="E59" i="5"/>
  <c r="K58" i="5"/>
  <c r="G58" i="5"/>
  <c r="D58" i="5"/>
  <c r="C58" i="5"/>
  <c r="E58" i="5" s="1"/>
  <c r="K54" i="5"/>
  <c r="L54" i="5" s="1"/>
  <c r="H54" i="5"/>
  <c r="E54" i="5"/>
  <c r="I54" i="5" s="1"/>
  <c r="K53" i="5"/>
  <c r="L53" i="5" s="1"/>
  <c r="E53" i="5"/>
  <c r="H53" i="5" s="1"/>
  <c r="K52" i="5"/>
  <c r="L52" i="5" s="1"/>
  <c r="I52" i="5"/>
  <c r="E52" i="5"/>
  <c r="H52" i="5" s="1"/>
  <c r="K51" i="5"/>
  <c r="L51" i="5" s="1"/>
  <c r="I51" i="5"/>
  <c r="H51" i="5"/>
  <c r="E51" i="5"/>
  <c r="K50" i="5"/>
  <c r="L50" i="5" s="1"/>
  <c r="H50" i="5"/>
  <c r="E50" i="5"/>
  <c r="I50" i="5" s="1"/>
  <c r="K49" i="5"/>
  <c r="L49" i="5" s="1"/>
  <c r="E49" i="5"/>
  <c r="H49" i="5" s="1"/>
  <c r="K48" i="5"/>
  <c r="L48" i="5" s="1"/>
  <c r="I48" i="5"/>
  <c r="E48" i="5"/>
  <c r="H48" i="5" s="1"/>
  <c r="K47" i="5"/>
  <c r="G47" i="5"/>
  <c r="E47" i="5"/>
  <c r="I47" i="5" s="1"/>
  <c r="D47" i="5"/>
  <c r="D46" i="5" s="1"/>
  <c r="C47" i="5"/>
  <c r="K46" i="5"/>
  <c r="C46" i="5"/>
  <c r="K45" i="5"/>
  <c r="L45" i="5" s="1"/>
  <c r="I45" i="5"/>
  <c r="E45" i="5"/>
  <c r="H45" i="5" s="1"/>
  <c r="K44" i="5"/>
  <c r="L44" i="5" s="1"/>
  <c r="I44" i="5"/>
  <c r="H44" i="5"/>
  <c r="E44" i="5"/>
  <c r="K43" i="5"/>
  <c r="L43" i="5" s="1"/>
  <c r="H43" i="5"/>
  <c r="E43" i="5"/>
  <c r="I43" i="5" s="1"/>
  <c r="K42" i="5"/>
  <c r="L42" i="5" s="1"/>
  <c r="E42" i="5"/>
  <c r="H42" i="5" s="1"/>
  <c r="K41" i="5"/>
  <c r="L41" i="5" s="1"/>
  <c r="I41" i="5"/>
  <c r="E41" i="5"/>
  <c r="H41" i="5" s="1"/>
  <c r="K40" i="5"/>
  <c r="G40" i="5"/>
  <c r="E40" i="5"/>
  <c r="I40" i="5" s="1"/>
  <c r="D40" i="5"/>
  <c r="C40" i="5"/>
  <c r="K39" i="5"/>
  <c r="L39" i="5" s="1"/>
  <c r="E39" i="5"/>
  <c r="I39" i="5" s="1"/>
  <c r="K38" i="5"/>
  <c r="L38" i="5" s="1"/>
  <c r="I38" i="5"/>
  <c r="H38" i="5"/>
  <c r="E38" i="5"/>
  <c r="K37" i="5"/>
  <c r="G37" i="5"/>
  <c r="D37" i="5"/>
  <c r="E37" i="5" s="1"/>
  <c r="C37" i="5"/>
  <c r="K36" i="5"/>
  <c r="C36" i="5"/>
  <c r="C35" i="5" s="1"/>
  <c r="K35" i="5"/>
  <c r="K34" i="5"/>
  <c r="K33" i="5"/>
  <c r="L33" i="5" s="1"/>
  <c r="E33" i="5"/>
  <c r="I33" i="5" s="1"/>
  <c r="K32" i="5"/>
  <c r="L32" i="5" s="1"/>
  <c r="G32" i="5"/>
  <c r="D32" i="5"/>
  <c r="C32" i="5"/>
  <c r="K31" i="5"/>
  <c r="K30" i="5"/>
  <c r="L30" i="5" s="1"/>
  <c r="E30" i="5"/>
  <c r="I30" i="5" s="1"/>
  <c r="K29" i="5"/>
  <c r="L29" i="5" s="1"/>
  <c r="I29" i="5"/>
  <c r="H29" i="5"/>
  <c r="E29" i="5"/>
  <c r="K28" i="5"/>
  <c r="L28" i="5" s="1"/>
  <c r="E28" i="5"/>
  <c r="I28" i="5" s="1"/>
  <c r="K27" i="5"/>
  <c r="L27" i="5" s="1"/>
  <c r="H27" i="5"/>
  <c r="E27" i="5"/>
  <c r="I27" i="5" s="1"/>
  <c r="K26" i="5"/>
  <c r="L26" i="5" s="1"/>
  <c r="E26" i="5"/>
  <c r="I26" i="5" s="1"/>
  <c r="K25" i="5"/>
  <c r="L25" i="5" s="1"/>
  <c r="I25" i="5"/>
  <c r="H25" i="5"/>
  <c r="E25" i="5"/>
  <c r="K24" i="5"/>
  <c r="L24" i="5" s="1"/>
  <c r="E24" i="5"/>
  <c r="I24" i="5" s="1"/>
  <c r="K23" i="5"/>
  <c r="L23" i="5" s="1"/>
  <c r="H23" i="5"/>
  <c r="E23" i="5"/>
  <c r="K22" i="5"/>
  <c r="L22" i="5" s="1"/>
  <c r="E22" i="5"/>
  <c r="I22" i="5" s="1"/>
  <c r="K21" i="5"/>
  <c r="L21" i="5" s="1"/>
  <c r="I21" i="5"/>
  <c r="H21" i="5"/>
  <c r="E21" i="5"/>
  <c r="K20" i="5"/>
  <c r="L20" i="5" s="1"/>
  <c r="E20" i="5"/>
  <c r="I20" i="5" s="1"/>
  <c r="K19" i="5"/>
  <c r="L19" i="5" s="1"/>
  <c r="H19" i="5"/>
  <c r="E19" i="5"/>
  <c r="K18" i="5"/>
  <c r="L18" i="5" s="1"/>
  <c r="E18" i="5"/>
  <c r="I18" i="5" s="1"/>
  <c r="K17" i="5"/>
  <c r="L17" i="5" s="1"/>
  <c r="I17" i="5"/>
  <c r="H17" i="5"/>
  <c r="E17" i="5"/>
  <c r="K16" i="5"/>
  <c r="L16" i="5" s="1"/>
  <c r="E16" i="5"/>
  <c r="I16" i="5" s="1"/>
  <c r="K15" i="5"/>
  <c r="L15" i="5" s="1"/>
  <c r="H15" i="5"/>
  <c r="E15" i="5"/>
  <c r="K14" i="5"/>
  <c r="L14" i="5" s="1"/>
  <c r="G14" i="5"/>
  <c r="D14" i="5"/>
  <c r="C14" i="5"/>
  <c r="E14" i="5" s="1"/>
  <c r="K13" i="5"/>
  <c r="K12" i="5"/>
  <c r="K11" i="5"/>
  <c r="L11" i="5" s="1"/>
  <c r="E11" i="5"/>
  <c r="H11" i="5" s="1"/>
  <c r="K10" i="5"/>
  <c r="L10" i="5" s="1"/>
  <c r="I10" i="5"/>
  <c r="H10" i="5"/>
  <c r="E10" i="5"/>
  <c r="K9" i="5"/>
  <c r="L9" i="5" s="1"/>
  <c r="I9" i="5"/>
  <c r="E9" i="5"/>
  <c r="H9" i="5" s="1"/>
  <c r="K8" i="5"/>
  <c r="G8" i="5"/>
  <c r="D8" i="5"/>
  <c r="C8" i="5"/>
  <c r="K7" i="5"/>
  <c r="L1287" i="1"/>
  <c r="M1287" i="1" s="1"/>
  <c r="F1287" i="1"/>
  <c r="P1287" i="1" s="1"/>
  <c r="L1286" i="1"/>
  <c r="M1286" i="1" s="1"/>
  <c r="F1286" i="1"/>
  <c r="P1286" i="1" s="1"/>
  <c r="L1285" i="1"/>
  <c r="F1285" i="1"/>
  <c r="K1285" i="1" s="1"/>
  <c r="N1284" i="1"/>
  <c r="R1284" i="10" s="1"/>
  <c r="S1284" i="10" s="1"/>
  <c r="J1284" i="1"/>
  <c r="H1284" i="1"/>
  <c r="E1284" i="1"/>
  <c r="D1284" i="1"/>
  <c r="L1283" i="1"/>
  <c r="F1283" i="1"/>
  <c r="P1283" i="1" s="1"/>
  <c r="P1282" i="1"/>
  <c r="L1282" i="1"/>
  <c r="F1282" i="1"/>
  <c r="O1282" i="1" s="1"/>
  <c r="L1281" i="1"/>
  <c r="F1281" i="1"/>
  <c r="O1281" i="1" s="1"/>
  <c r="L1280" i="1"/>
  <c r="F1280" i="1"/>
  <c r="O1280" i="1" s="1"/>
  <c r="L1279" i="1"/>
  <c r="F1279" i="1"/>
  <c r="L1278" i="1"/>
  <c r="F1278" i="1"/>
  <c r="L1277" i="1"/>
  <c r="F1277" i="1"/>
  <c r="K1277" i="1" s="1"/>
  <c r="L1276" i="1"/>
  <c r="F1276" i="1"/>
  <c r="P1276" i="1" s="1"/>
  <c r="L1275" i="1"/>
  <c r="H1275" i="1"/>
  <c r="L1274" i="1"/>
  <c r="M1274" i="1" s="1"/>
  <c r="F1274" i="1"/>
  <c r="K1274" i="1" s="1"/>
  <c r="L1273" i="1"/>
  <c r="M1273" i="1" s="1"/>
  <c r="F1273" i="1"/>
  <c r="L1272" i="1"/>
  <c r="F1272" i="1"/>
  <c r="N1271" i="1"/>
  <c r="J1271" i="1"/>
  <c r="J1270" i="1" s="1"/>
  <c r="H1271" i="1"/>
  <c r="E1271" i="1"/>
  <c r="D1271" i="1"/>
  <c r="L1269" i="1"/>
  <c r="F1269" i="1"/>
  <c r="P1269" i="1" s="1"/>
  <c r="L1268" i="1"/>
  <c r="M1268" i="1" s="1"/>
  <c r="F1268" i="1"/>
  <c r="I1268" i="1" s="1"/>
  <c r="O1267" i="1"/>
  <c r="L1267" i="1"/>
  <c r="M1267" i="1" s="1"/>
  <c r="F1267" i="1"/>
  <c r="K1267" i="1" s="1"/>
  <c r="O1266" i="1"/>
  <c r="M1266" i="1"/>
  <c r="L1266" i="1"/>
  <c r="F1266" i="1"/>
  <c r="I1266" i="1" s="1"/>
  <c r="L1265" i="1"/>
  <c r="F1265" i="1"/>
  <c r="K1265" i="1" s="1"/>
  <c r="L1264" i="1"/>
  <c r="F1264" i="1"/>
  <c r="K1264" i="1" s="1"/>
  <c r="L1263" i="1"/>
  <c r="M1263" i="1" s="1"/>
  <c r="K1263" i="1"/>
  <c r="F1263" i="1"/>
  <c r="P1263" i="1" s="1"/>
  <c r="L1262" i="1"/>
  <c r="F1262" i="1"/>
  <c r="O1262" i="1" s="1"/>
  <c r="N1261" i="1"/>
  <c r="R1261" i="10" s="1"/>
  <c r="S1261" i="10" s="1"/>
  <c r="J1261" i="1"/>
  <c r="H1261" i="1"/>
  <c r="E1261" i="1"/>
  <c r="D1261" i="1"/>
  <c r="L1260" i="1"/>
  <c r="F1260" i="1"/>
  <c r="I1260" i="1" s="1"/>
  <c r="N1259" i="1"/>
  <c r="R1259" i="10" s="1"/>
  <c r="S1259" i="10" s="1"/>
  <c r="J1259" i="1"/>
  <c r="H1259" i="1"/>
  <c r="E1259" i="1"/>
  <c r="D1259" i="1"/>
  <c r="L1258" i="1"/>
  <c r="F1258" i="1"/>
  <c r="P1257" i="1"/>
  <c r="L1257" i="1"/>
  <c r="M1257" i="1" s="1"/>
  <c r="F1257" i="1"/>
  <c r="L1256" i="1"/>
  <c r="M1256" i="1" s="1"/>
  <c r="K1256" i="1"/>
  <c r="F1256" i="1"/>
  <c r="P1256" i="1" s="1"/>
  <c r="P1255" i="1"/>
  <c r="L1255" i="1"/>
  <c r="F1255" i="1"/>
  <c r="N1254" i="1"/>
  <c r="L1254" i="1" s="1"/>
  <c r="J1254" i="1"/>
  <c r="H1254" i="1"/>
  <c r="E1254" i="1"/>
  <c r="D1254" i="1"/>
  <c r="L1253" i="1"/>
  <c r="F1253" i="1"/>
  <c r="O1253" i="1" s="1"/>
  <c r="L1252" i="1"/>
  <c r="F1252" i="1"/>
  <c r="L1251" i="1"/>
  <c r="F1251" i="1"/>
  <c r="O1251" i="1" s="1"/>
  <c r="L1250" i="1"/>
  <c r="F1250" i="1"/>
  <c r="I1250" i="1" s="1"/>
  <c r="L1249" i="1"/>
  <c r="F1249" i="1"/>
  <c r="O1249" i="1" s="1"/>
  <c r="L1248" i="1"/>
  <c r="F1248" i="1"/>
  <c r="O1248" i="1" s="1"/>
  <c r="O1247" i="1"/>
  <c r="L1247" i="1"/>
  <c r="F1247" i="1"/>
  <c r="L1246" i="1"/>
  <c r="M1246" i="1" s="1"/>
  <c r="F1246" i="1"/>
  <c r="O1246" i="1" s="1"/>
  <c r="L1245" i="1"/>
  <c r="I1245" i="1"/>
  <c r="F1245" i="1"/>
  <c r="L1244" i="1"/>
  <c r="F1244" i="1"/>
  <c r="O1244" i="1" s="1"/>
  <c r="L1243" i="1"/>
  <c r="F1243" i="1"/>
  <c r="O1243" i="1" s="1"/>
  <c r="O1242" i="1"/>
  <c r="M1242" i="1"/>
  <c r="L1242" i="1"/>
  <c r="F1242" i="1"/>
  <c r="I1242" i="1" s="1"/>
  <c r="N1241" i="1"/>
  <c r="J1241" i="1"/>
  <c r="H1241" i="1"/>
  <c r="E1241" i="1"/>
  <c r="D1241" i="1"/>
  <c r="O1240" i="1"/>
  <c r="M1240" i="1"/>
  <c r="L1240" i="1"/>
  <c r="K1240" i="1"/>
  <c r="F1240" i="1"/>
  <c r="I1240" i="1" s="1"/>
  <c r="P1239" i="1"/>
  <c r="L1239" i="1"/>
  <c r="M1239" i="1" s="1"/>
  <c r="K1239" i="1"/>
  <c r="I1239" i="1"/>
  <c r="F1239" i="1"/>
  <c r="O1239" i="1" s="1"/>
  <c r="L1238" i="1"/>
  <c r="M1238" i="1" s="1"/>
  <c r="K1238" i="1"/>
  <c r="F1238" i="1"/>
  <c r="I1238" i="1" s="1"/>
  <c r="L1237" i="1"/>
  <c r="I1237" i="1"/>
  <c r="F1237" i="1"/>
  <c r="P1237" i="1" s="1"/>
  <c r="L1236" i="1"/>
  <c r="M1236" i="1" s="1"/>
  <c r="F1236" i="1"/>
  <c r="P1236" i="1" s="1"/>
  <c r="O1235" i="1"/>
  <c r="L1235" i="1"/>
  <c r="M1235" i="1" s="1"/>
  <c r="K1235" i="1"/>
  <c r="F1235" i="1"/>
  <c r="P1235" i="1" s="1"/>
  <c r="P1234" i="1"/>
  <c r="O1234" i="1"/>
  <c r="M1234" i="1"/>
  <c r="L1234" i="1"/>
  <c r="I1234" i="1"/>
  <c r="F1234" i="1"/>
  <c r="K1234" i="1" s="1"/>
  <c r="O1233" i="1"/>
  <c r="L1233" i="1"/>
  <c r="M1233" i="1" s="1"/>
  <c r="F1233" i="1"/>
  <c r="K1233" i="1" s="1"/>
  <c r="M1232" i="1"/>
  <c r="L1232" i="1"/>
  <c r="K1232" i="1"/>
  <c r="F1232" i="1"/>
  <c r="I1232" i="1" s="1"/>
  <c r="P1231" i="1"/>
  <c r="O1231" i="1"/>
  <c r="L1231" i="1"/>
  <c r="M1231" i="1" s="1"/>
  <c r="K1231" i="1"/>
  <c r="I1231" i="1"/>
  <c r="F1231" i="1"/>
  <c r="L1230" i="1"/>
  <c r="K1230" i="1"/>
  <c r="F1230" i="1"/>
  <c r="I1230" i="1" s="1"/>
  <c r="L1229" i="1"/>
  <c r="I1229" i="1"/>
  <c r="F1229" i="1"/>
  <c r="P1229" i="1" s="1"/>
  <c r="L1228" i="1"/>
  <c r="M1228" i="1" s="1"/>
  <c r="F1228" i="1"/>
  <c r="P1228" i="1" s="1"/>
  <c r="P1227" i="1"/>
  <c r="O1227" i="1"/>
  <c r="L1227" i="1"/>
  <c r="M1227" i="1" s="1"/>
  <c r="K1227" i="1"/>
  <c r="I1227" i="1"/>
  <c r="F1227" i="1"/>
  <c r="P1226" i="1"/>
  <c r="M1226" i="1"/>
  <c r="L1226" i="1"/>
  <c r="I1226" i="1"/>
  <c r="F1226" i="1"/>
  <c r="O1226" i="1" s="1"/>
  <c r="O1225" i="1"/>
  <c r="L1225" i="1"/>
  <c r="M1225" i="1" s="1"/>
  <c r="F1225" i="1"/>
  <c r="K1225" i="1" s="1"/>
  <c r="M1224" i="1"/>
  <c r="L1224" i="1"/>
  <c r="K1224" i="1"/>
  <c r="F1224" i="1"/>
  <c r="I1224" i="1" s="1"/>
  <c r="P1223" i="1"/>
  <c r="O1223" i="1"/>
  <c r="L1223" i="1"/>
  <c r="M1223" i="1" s="1"/>
  <c r="K1223" i="1"/>
  <c r="I1223" i="1"/>
  <c r="F1223" i="1"/>
  <c r="L1222" i="1"/>
  <c r="K1222" i="1"/>
  <c r="F1222" i="1"/>
  <c r="I1222" i="1" s="1"/>
  <c r="L1221" i="1"/>
  <c r="M1221" i="1" s="1"/>
  <c r="I1221" i="1"/>
  <c r="F1221" i="1"/>
  <c r="P1221" i="1" s="1"/>
  <c r="N1220" i="1"/>
  <c r="L1220" i="1" s="1"/>
  <c r="J1220" i="1"/>
  <c r="H1220" i="1"/>
  <c r="E1220" i="1"/>
  <c r="D1220" i="1"/>
  <c r="L1219" i="1"/>
  <c r="F1219" i="1"/>
  <c r="O1218" i="1"/>
  <c r="L1218" i="1"/>
  <c r="M1218" i="1" s="1"/>
  <c r="I1218" i="1"/>
  <c r="F1218" i="1"/>
  <c r="P1218" i="1" s="1"/>
  <c r="O1217" i="1"/>
  <c r="L1217" i="1"/>
  <c r="K1217" i="1"/>
  <c r="F1217" i="1"/>
  <c r="P1217" i="1" s="1"/>
  <c r="N1216" i="1"/>
  <c r="L1216" i="1" s="1"/>
  <c r="J1216" i="1"/>
  <c r="H1216" i="1"/>
  <c r="E1216" i="1"/>
  <c r="D1216" i="1"/>
  <c r="P1215" i="1"/>
  <c r="L1215" i="1"/>
  <c r="M1215" i="1" s="1"/>
  <c r="F1215" i="1"/>
  <c r="L1214" i="1"/>
  <c r="M1214" i="1" s="1"/>
  <c r="F1214" i="1"/>
  <c r="P1214" i="1" s="1"/>
  <c r="L1213" i="1"/>
  <c r="F1213" i="1"/>
  <c r="P1213" i="1" s="1"/>
  <c r="L1212" i="1"/>
  <c r="M1212" i="1" s="1"/>
  <c r="F1212" i="1"/>
  <c r="P1212" i="1" s="1"/>
  <c r="M1211" i="1"/>
  <c r="L1211" i="1"/>
  <c r="F1211" i="1"/>
  <c r="P1211" i="1" s="1"/>
  <c r="N1210" i="1"/>
  <c r="J1210" i="1"/>
  <c r="H1210" i="1"/>
  <c r="E1210" i="1"/>
  <c r="D1210" i="1"/>
  <c r="O1209" i="1"/>
  <c r="L1209" i="1"/>
  <c r="F1209" i="1"/>
  <c r="N1208" i="1"/>
  <c r="J1208" i="1"/>
  <c r="H1208" i="1"/>
  <c r="E1208" i="1"/>
  <c r="D1208" i="1"/>
  <c r="P1207" i="1"/>
  <c r="O1207" i="1"/>
  <c r="L1207" i="1"/>
  <c r="D1207" i="1"/>
  <c r="F1207" i="1" s="1"/>
  <c r="L1206" i="1"/>
  <c r="M1206" i="1" s="1"/>
  <c r="F1206" i="1"/>
  <c r="K1206" i="1" s="1"/>
  <c r="N1205" i="1"/>
  <c r="J1205" i="1"/>
  <c r="H1205" i="1"/>
  <c r="E1205" i="1"/>
  <c r="D1205" i="1"/>
  <c r="L1203" i="1"/>
  <c r="F1203" i="1"/>
  <c r="I1203" i="1" s="1"/>
  <c r="L1202" i="1"/>
  <c r="F1202" i="1"/>
  <c r="L1201" i="1"/>
  <c r="F1201" i="1"/>
  <c r="O1201" i="1" s="1"/>
  <c r="L1200" i="1"/>
  <c r="F1200" i="1"/>
  <c r="I1200" i="1" s="1"/>
  <c r="N1199" i="1"/>
  <c r="R1199" i="10" s="1"/>
  <c r="S1199" i="10" s="1"/>
  <c r="J1199" i="1"/>
  <c r="J1182" i="1" s="1"/>
  <c r="H1199" i="1"/>
  <c r="E1199" i="1"/>
  <c r="E1182" i="1" s="1"/>
  <c r="D1199" i="1"/>
  <c r="F1199" i="1" s="1"/>
  <c r="P1199" i="1" s="1"/>
  <c r="L1198" i="1"/>
  <c r="F1198" i="1"/>
  <c r="P1198" i="1" s="1"/>
  <c r="L1197" i="1"/>
  <c r="F1197" i="1"/>
  <c r="P1197" i="1" s="1"/>
  <c r="L1196" i="1"/>
  <c r="M1196" i="1" s="1"/>
  <c r="F1196" i="1"/>
  <c r="O1196" i="1" s="1"/>
  <c r="L1195" i="1"/>
  <c r="F1195" i="1"/>
  <c r="K1195" i="1" s="1"/>
  <c r="L1194" i="1"/>
  <c r="F1194" i="1"/>
  <c r="L1193" i="1"/>
  <c r="M1193" i="1" s="1"/>
  <c r="I1193" i="1"/>
  <c r="F1193" i="1"/>
  <c r="K1193" i="1" s="1"/>
  <c r="L1192" i="1"/>
  <c r="F1192" i="1"/>
  <c r="K1192" i="1" s="1"/>
  <c r="L1191" i="1"/>
  <c r="M1191" i="1" s="1"/>
  <c r="F1191" i="1"/>
  <c r="P1191" i="1" s="1"/>
  <c r="L1190" i="1"/>
  <c r="F1190" i="1"/>
  <c r="O1190" i="1" s="1"/>
  <c r="L1189" i="1"/>
  <c r="F1189" i="1"/>
  <c r="P1189" i="1" s="1"/>
  <c r="P1188" i="1"/>
  <c r="L1188" i="1"/>
  <c r="M1188" i="1" s="1"/>
  <c r="F1188" i="1"/>
  <c r="O1188" i="1" s="1"/>
  <c r="L1187" i="1"/>
  <c r="F1187" i="1"/>
  <c r="K1187" i="1" s="1"/>
  <c r="L1186" i="1"/>
  <c r="F1186" i="1"/>
  <c r="M1186" i="1" s="1"/>
  <c r="L1185" i="1"/>
  <c r="M1185" i="1" s="1"/>
  <c r="F1185" i="1"/>
  <c r="K1185" i="1" s="1"/>
  <c r="L1184" i="1"/>
  <c r="F1184" i="1"/>
  <c r="K1184" i="1" s="1"/>
  <c r="L1183" i="1"/>
  <c r="F1183" i="1"/>
  <c r="P1183" i="1" s="1"/>
  <c r="N1182" i="1"/>
  <c r="R1182" i="10" s="1"/>
  <c r="S1182" i="10" s="1"/>
  <c r="H1182" i="1"/>
  <c r="D1182" i="1"/>
  <c r="P1180" i="1"/>
  <c r="L1180" i="1"/>
  <c r="F1180" i="1"/>
  <c r="K1180" i="1" s="1"/>
  <c r="N1179" i="1"/>
  <c r="L1179" i="1" s="1"/>
  <c r="J1179" i="1"/>
  <c r="H1179" i="1"/>
  <c r="H1178" i="1" s="1"/>
  <c r="E1179" i="1"/>
  <c r="E1178" i="1" s="1"/>
  <c r="D1179" i="1"/>
  <c r="J1178" i="1"/>
  <c r="L1177" i="1"/>
  <c r="F1177" i="1"/>
  <c r="P1177" i="1" s="1"/>
  <c r="N1176" i="1"/>
  <c r="J1176" i="1"/>
  <c r="H1176" i="1"/>
  <c r="E1176" i="1"/>
  <c r="D1176" i="1"/>
  <c r="P1175" i="1"/>
  <c r="L1175" i="1"/>
  <c r="F1175" i="1"/>
  <c r="I1175" i="1" s="1"/>
  <c r="N1174" i="1"/>
  <c r="L1174" i="1"/>
  <c r="J1174" i="1"/>
  <c r="H1174" i="1"/>
  <c r="E1174" i="1"/>
  <c r="D1174" i="1"/>
  <c r="L1173" i="1"/>
  <c r="F1173" i="1"/>
  <c r="P1173" i="1" s="1"/>
  <c r="P1172" i="1"/>
  <c r="L1172" i="1"/>
  <c r="F1172" i="1"/>
  <c r="N1171" i="1"/>
  <c r="J1171" i="1"/>
  <c r="H1171" i="1"/>
  <c r="E1171" i="1"/>
  <c r="D1171" i="1"/>
  <c r="L1170" i="1"/>
  <c r="F1170" i="1"/>
  <c r="O1170" i="1" s="1"/>
  <c r="M1169" i="1"/>
  <c r="L1169" i="1"/>
  <c r="F1169" i="1"/>
  <c r="O1169" i="1" s="1"/>
  <c r="M1168" i="1"/>
  <c r="L1168" i="1"/>
  <c r="F1168" i="1"/>
  <c r="O1168" i="1" s="1"/>
  <c r="O1167" i="1"/>
  <c r="L1167" i="1"/>
  <c r="F1167" i="1"/>
  <c r="N1166" i="1"/>
  <c r="J1166" i="1"/>
  <c r="H1166" i="1"/>
  <c r="E1166" i="1"/>
  <c r="D1166" i="1"/>
  <c r="L1165" i="1"/>
  <c r="F1165" i="1"/>
  <c r="P1165" i="1" s="1"/>
  <c r="N1164" i="1"/>
  <c r="L1164" i="1" s="1"/>
  <c r="J1164" i="1"/>
  <c r="H1164" i="1"/>
  <c r="E1164" i="1"/>
  <c r="D1164" i="1"/>
  <c r="L1163" i="1"/>
  <c r="M1163" i="1" s="1"/>
  <c r="K1163" i="1"/>
  <c r="I1163" i="1"/>
  <c r="F1163" i="1"/>
  <c r="P1163" i="1" s="1"/>
  <c r="N1162" i="1"/>
  <c r="L1162" i="1"/>
  <c r="J1162" i="1"/>
  <c r="H1162" i="1"/>
  <c r="E1162" i="1"/>
  <c r="D1162" i="1"/>
  <c r="L1161" i="1"/>
  <c r="M1161" i="1" s="1"/>
  <c r="F1161" i="1"/>
  <c r="P1161" i="1" s="1"/>
  <c r="N1160" i="1"/>
  <c r="L1160" i="1"/>
  <c r="J1160" i="1"/>
  <c r="H1160" i="1"/>
  <c r="E1160" i="1"/>
  <c r="F1160" i="1" s="1"/>
  <c r="D1160" i="1"/>
  <c r="L1159" i="1"/>
  <c r="F1159" i="1"/>
  <c r="O1159" i="1" s="1"/>
  <c r="N1158" i="1"/>
  <c r="J1158" i="1"/>
  <c r="H1158" i="1"/>
  <c r="E1158" i="1"/>
  <c r="F1158" i="1" s="1"/>
  <c r="D1158" i="1"/>
  <c r="L1157" i="1"/>
  <c r="F1157" i="1"/>
  <c r="P1157" i="1" s="1"/>
  <c r="N1156" i="1"/>
  <c r="L1156" i="1" s="1"/>
  <c r="J1156" i="1"/>
  <c r="H1156" i="1"/>
  <c r="E1156" i="1"/>
  <c r="D1156" i="1"/>
  <c r="H1155" i="1"/>
  <c r="L1154" i="1"/>
  <c r="M1154" i="1" s="1"/>
  <c r="F1154" i="1"/>
  <c r="P1154" i="1" s="1"/>
  <c r="N1153" i="1"/>
  <c r="J1153" i="1"/>
  <c r="H1153" i="1"/>
  <c r="E1153" i="1"/>
  <c r="D1153" i="1"/>
  <c r="M1152" i="1"/>
  <c r="L1152" i="1"/>
  <c r="F1152" i="1"/>
  <c r="O1152" i="1" s="1"/>
  <c r="N1151" i="1"/>
  <c r="J1151" i="1"/>
  <c r="H1151" i="1"/>
  <c r="F1151" i="1"/>
  <c r="O1151" i="1" s="1"/>
  <c r="E1151" i="1"/>
  <c r="D1151" i="1"/>
  <c r="L1150" i="1"/>
  <c r="M1150" i="1" s="1"/>
  <c r="I1150" i="1"/>
  <c r="F1150" i="1"/>
  <c r="P1150" i="1" s="1"/>
  <c r="N1149" i="1"/>
  <c r="J1149" i="1"/>
  <c r="H1149" i="1"/>
  <c r="E1149" i="1"/>
  <c r="D1149" i="1"/>
  <c r="L1148" i="1"/>
  <c r="F1148" i="1"/>
  <c r="P1148" i="1" s="1"/>
  <c r="N1147" i="1"/>
  <c r="L1147" i="1" s="1"/>
  <c r="J1147" i="1"/>
  <c r="H1147" i="1"/>
  <c r="E1147" i="1"/>
  <c r="D1147" i="1"/>
  <c r="L1146" i="1"/>
  <c r="F1146" i="1"/>
  <c r="P1146" i="1" s="1"/>
  <c r="N1145" i="1"/>
  <c r="L1145" i="1" s="1"/>
  <c r="J1145" i="1"/>
  <c r="H1145" i="1"/>
  <c r="E1145" i="1"/>
  <c r="D1145" i="1"/>
  <c r="L1144" i="1"/>
  <c r="F1144" i="1"/>
  <c r="O1144" i="1" s="1"/>
  <c r="N1143" i="1"/>
  <c r="L1143" i="1" s="1"/>
  <c r="J1143" i="1"/>
  <c r="H1143" i="1"/>
  <c r="E1143" i="1"/>
  <c r="D1143" i="1"/>
  <c r="O1142" i="1"/>
  <c r="M1142" i="1"/>
  <c r="L1142" i="1"/>
  <c r="F1142" i="1"/>
  <c r="K1142" i="1" s="1"/>
  <c r="N1141" i="1"/>
  <c r="L1141" i="1" s="1"/>
  <c r="J1141" i="1"/>
  <c r="K1141" i="1" s="1"/>
  <c r="H1141" i="1"/>
  <c r="F1141" i="1"/>
  <c r="E1141" i="1"/>
  <c r="D1141" i="1"/>
  <c r="L1140" i="1"/>
  <c r="F1140" i="1"/>
  <c r="P1140" i="1" s="1"/>
  <c r="L1139" i="1"/>
  <c r="M1139" i="1" s="1"/>
  <c r="K1139" i="1"/>
  <c r="I1139" i="1"/>
  <c r="F1139" i="1"/>
  <c r="P1139" i="1" s="1"/>
  <c r="L1138" i="1"/>
  <c r="K1138" i="1"/>
  <c r="F1138" i="1"/>
  <c r="P1138" i="1" s="1"/>
  <c r="N1137" i="1"/>
  <c r="L1137" i="1"/>
  <c r="J1137" i="1"/>
  <c r="H1137" i="1"/>
  <c r="E1137" i="1"/>
  <c r="D1137" i="1"/>
  <c r="L1136" i="1"/>
  <c r="F1136" i="1"/>
  <c r="P1136" i="1" s="1"/>
  <c r="N1135" i="1"/>
  <c r="L1135" i="1" s="1"/>
  <c r="J1135" i="1"/>
  <c r="H1135" i="1"/>
  <c r="E1135" i="1"/>
  <c r="D1135" i="1"/>
  <c r="L1134" i="1"/>
  <c r="F1134" i="1"/>
  <c r="O1134" i="1" s="1"/>
  <c r="N1133" i="1"/>
  <c r="L1133" i="1" s="1"/>
  <c r="J1133" i="1"/>
  <c r="H1133" i="1"/>
  <c r="E1133" i="1"/>
  <c r="D1133" i="1"/>
  <c r="P1132" i="1"/>
  <c r="L1132" i="1"/>
  <c r="M1132" i="1" s="1"/>
  <c r="K1132" i="1"/>
  <c r="F1132" i="1"/>
  <c r="I1132" i="1" s="1"/>
  <c r="N1131" i="1"/>
  <c r="L1131" i="1" s="1"/>
  <c r="J1131" i="1"/>
  <c r="H1131" i="1"/>
  <c r="E1131" i="1"/>
  <c r="D1131" i="1"/>
  <c r="L1130" i="1"/>
  <c r="F1130" i="1"/>
  <c r="P1130" i="1" s="1"/>
  <c r="N1129" i="1"/>
  <c r="L1129" i="1" s="1"/>
  <c r="J1129" i="1"/>
  <c r="H1129" i="1"/>
  <c r="E1129" i="1"/>
  <c r="D1129" i="1"/>
  <c r="L1128" i="1"/>
  <c r="K1128" i="1"/>
  <c r="F1128" i="1"/>
  <c r="N1127" i="1"/>
  <c r="L1127" i="1"/>
  <c r="J1127" i="1"/>
  <c r="H1127" i="1"/>
  <c r="E1127" i="1"/>
  <c r="D1127" i="1"/>
  <c r="L1126" i="1"/>
  <c r="F1126" i="1"/>
  <c r="M1126" i="1" s="1"/>
  <c r="N1125" i="1"/>
  <c r="J1125" i="1"/>
  <c r="H1125" i="1"/>
  <c r="E1125" i="1"/>
  <c r="F1125" i="1" s="1"/>
  <c r="D1125" i="1"/>
  <c r="O1124" i="1"/>
  <c r="L1124" i="1"/>
  <c r="M1124" i="1" s="1"/>
  <c r="K1124" i="1"/>
  <c r="I1124" i="1"/>
  <c r="F1124" i="1"/>
  <c r="P1124" i="1" s="1"/>
  <c r="N1123" i="1"/>
  <c r="L1123" i="1" s="1"/>
  <c r="J1123" i="1"/>
  <c r="H1123" i="1"/>
  <c r="E1123" i="1"/>
  <c r="F1123" i="1" s="1"/>
  <c r="I1123" i="1" s="1"/>
  <c r="D1123" i="1"/>
  <c r="L1122" i="1"/>
  <c r="M1122" i="1" s="1"/>
  <c r="F1122" i="1"/>
  <c r="P1122" i="1" s="1"/>
  <c r="P1121" i="1"/>
  <c r="L1121" i="1"/>
  <c r="I1121" i="1"/>
  <c r="F1121" i="1"/>
  <c r="O1121" i="1" s="1"/>
  <c r="N1120" i="1"/>
  <c r="J1120" i="1"/>
  <c r="L1120" i="1" s="1"/>
  <c r="H1120" i="1"/>
  <c r="E1120" i="1"/>
  <c r="D1120" i="1"/>
  <c r="O1119" i="1"/>
  <c r="L1119" i="1"/>
  <c r="F1119" i="1"/>
  <c r="I1119" i="1" s="1"/>
  <c r="N1118" i="1"/>
  <c r="L1118" i="1" s="1"/>
  <c r="J1118" i="1"/>
  <c r="H1118" i="1"/>
  <c r="E1118" i="1"/>
  <c r="D1118" i="1"/>
  <c r="L1117" i="1"/>
  <c r="M1117" i="1" s="1"/>
  <c r="K1117" i="1"/>
  <c r="F1117" i="1"/>
  <c r="O1117" i="1" s="1"/>
  <c r="N1116" i="1"/>
  <c r="L1116" i="1" s="1"/>
  <c r="J1116" i="1"/>
  <c r="H1116" i="1"/>
  <c r="E1116" i="1"/>
  <c r="F1116" i="1" s="1"/>
  <c r="D1116" i="1"/>
  <c r="L1115" i="1"/>
  <c r="M1115" i="1" s="1"/>
  <c r="I1115" i="1"/>
  <c r="F1115" i="1"/>
  <c r="P1115" i="1" s="1"/>
  <c r="L1114" i="1"/>
  <c r="K1114" i="1"/>
  <c r="F1114" i="1"/>
  <c r="P1114" i="1" s="1"/>
  <c r="L1113" i="1"/>
  <c r="F1113" i="1"/>
  <c r="P1113" i="1" s="1"/>
  <c r="N1112" i="1"/>
  <c r="J1112" i="1"/>
  <c r="H1112" i="1"/>
  <c r="F1112" i="1"/>
  <c r="P1112" i="1" s="1"/>
  <c r="E1112" i="1"/>
  <c r="D1112" i="1"/>
  <c r="P1111" i="1"/>
  <c r="O1111" i="1"/>
  <c r="L1111" i="1"/>
  <c r="M1111" i="1" s="1"/>
  <c r="K1111" i="1"/>
  <c r="I1111" i="1"/>
  <c r="F1111" i="1"/>
  <c r="N1110" i="1"/>
  <c r="L1110" i="1"/>
  <c r="J1110" i="1"/>
  <c r="H1110" i="1"/>
  <c r="E1110" i="1"/>
  <c r="D1110" i="1"/>
  <c r="L1109" i="1"/>
  <c r="M1109" i="1" s="1"/>
  <c r="F1109" i="1"/>
  <c r="P1109" i="1" s="1"/>
  <c r="N1108" i="1"/>
  <c r="J1108" i="1"/>
  <c r="H1108" i="1"/>
  <c r="E1108" i="1"/>
  <c r="D1108" i="1"/>
  <c r="P1107" i="1"/>
  <c r="M1107" i="1"/>
  <c r="L1107" i="1"/>
  <c r="F1107" i="1"/>
  <c r="N1106" i="1"/>
  <c r="J1106" i="1"/>
  <c r="H1106" i="1"/>
  <c r="E1106" i="1"/>
  <c r="D1106" i="1"/>
  <c r="P1105" i="1"/>
  <c r="L1105" i="1"/>
  <c r="I1105" i="1"/>
  <c r="F1105" i="1"/>
  <c r="K1105" i="1" s="1"/>
  <c r="N1104" i="1"/>
  <c r="J1104" i="1"/>
  <c r="H1104" i="1"/>
  <c r="E1104" i="1"/>
  <c r="F1104" i="1" s="1"/>
  <c r="D1104" i="1"/>
  <c r="L1103" i="1"/>
  <c r="F1103" i="1"/>
  <c r="P1103" i="1" s="1"/>
  <c r="N1102" i="1"/>
  <c r="L1102" i="1"/>
  <c r="J1102" i="1"/>
  <c r="H1102" i="1"/>
  <c r="E1102" i="1"/>
  <c r="D1102" i="1"/>
  <c r="L1101" i="1"/>
  <c r="M1101" i="1" s="1"/>
  <c r="F1101" i="1"/>
  <c r="I1101" i="1" s="1"/>
  <c r="N1100" i="1"/>
  <c r="L1100" i="1" s="1"/>
  <c r="J1100" i="1"/>
  <c r="H1100" i="1"/>
  <c r="E1100" i="1"/>
  <c r="D1100" i="1"/>
  <c r="O1099" i="1"/>
  <c r="L1099" i="1"/>
  <c r="M1099" i="1" s="1"/>
  <c r="K1099" i="1"/>
  <c r="F1099" i="1"/>
  <c r="N1098" i="1"/>
  <c r="L1098" i="1"/>
  <c r="J1098" i="1"/>
  <c r="H1098" i="1"/>
  <c r="E1098" i="1"/>
  <c r="D1098" i="1"/>
  <c r="L1097" i="1"/>
  <c r="F1097" i="1"/>
  <c r="P1097" i="1" s="1"/>
  <c r="N1096" i="1"/>
  <c r="J1096" i="1"/>
  <c r="H1096" i="1"/>
  <c r="F1096" i="1"/>
  <c r="E1096" i="1"/>
  <c r="D1096" i="1"/>
  <c r="L1095" i="1"/>
  <c r="F1095" i="1"/>
  <c r="N1094" i="1"/>
  <c r="J1094" i="1"/>
  <c r="H1094" i="1"/>
  <c r="F1094" i="1"/>
  <c r="K1094" i="1" s="1"/>
  <c r="E1094" i="1"/>
  <c r="D1094" i="1"/>
  <c r="L1093" i="1"/>
  <c r="M1093" i="1" s="1"/>
  <c r="K1093" i="1"/>
  <c r="F1093" i="1"/>
  <c r="P1093" i="1" s="1"/>
  <c r="N1092" i="1"/>
  <c r="L1092" i="1"/>
  <c r="J1092" i="1"/>
  <c r="H1092" i="1"/>
  <c r="E1092" i="1"/>
  <c r="D1092" i="1"/>
  <c r="L1091" i="1"/>
  <c r="M1091" i="1" s="1"/>
  <c r="F1091" i="1"/>
  <c r="P1091" i="1" s="1"/>
  <c r="N1090" i="1"/>
  <c r="J1090" i="1"/>
  <c r="H1090" i="1"/>
  <c r="E1090" i="1"/>
  <c r="D1090" i="1"/>
  <c r="M1089" i="1"/>
  <c r="L1089" i="1"/>
  <c r="I1089" i="1"/>
  <c r="F1089" i="1"/>
  <c r="K1089" i="1" s="1"/>
  <c r="N1088" i="1"/>
  <c r="J1088" i="1"/>
  <c r="H1088" i="1"/>
  <c r="E1088" i="1"/>
  <c r="D1088" i="1"/>
  <c r="L1087" i="1"/>
  <c r="M1087" i="1" s="1"/>
  <c r="K1087" i="1"/>
  <c r="I1087" i="1"/>
  <c r="F1087" i="1"/>
  <c r="P1087" i="1" s="1"/>
  <c r="N1086" i="1"/>
  <c r="L1086" i="1"/>
  <c r="J1086" i="1"/>
  <c r="H1086" i="1"/>
  <c r="E1086" i="1"/>
  <c r="D1086" i="1"/>
  <c r="P1085" i="1"/>
  <c r="L1085" i="1"/>
  <c r="F1085" i="1"/>
  <c r="I1085" i="1" s="1"/>
  <c r="N1084" i="1"/>
  <c r="J1084" i="1"/>
  <c r="H1084" i="1"/>
  <c r="E1084" i="1"/>
  <c r="D1084" i="1"/>
  <c r="L1083" i="1"/>
  <c r="F1083" i="1"/>
  <c r="N1082" i="1"/>
  <c r="J1082" i="1"/>
  <c r="H1082" i="1"/>
  <c r="E1082" i="1"/>
  <c r="D1082" i="1"/>
  <c r="L1081" i="1"/>
  <c r="I1081" i="1"/>
  <c r="F1081" i="1"/>
  <c r="P1081" i="1" s="1"/>
  <c r="N1080" i="1"/>
  <c r="J1080" i="1"/>
  <c r="L1080" i="1" s="1"/>
  <c r="H1080" i="1"/>
  <c r="E1080" i="1"/>
  <c r="D1080" i="1"/>
  <c r="P1079" i="1"/>
  <c r="L1079" i="1"/>
  <c r="M1079" i="1" s="1"/>
  <c r="K1079" i="1"/>
  <c r="F1079" i="1"/>
  <c r="I1079" i="1" s="1"/>
  <c r="N1078" i="1"/>
  <c r="L1078" i="1" s="1"/>
  <c r="J1078" i="1"/>
  <c r="H1078" i="1"/>
  <c r="E1078" i="1"/>
  <c r="D1078" i="1"/>
  <c r="L1077" i="1"/>
  <c r="F1077" i="1"/>
  <c r="P1077" i="1" s="1"/>
  <c r="N1076" i="1"/>
  <c r="J1076" i="1"/>
  <c r="H1076" i="1"/>
  <c r="E1076" i="1"/>
  <c r="F1076" i="1" s="1"/>
  <c r="D1076" i="1"/>
  <c r="L1075" i="1"/>
  <c r="M1075" i="1" s="1"/>
  <c r="F1075" i="1"/>
  <c r="P1075" i="1" s="1"/>
  <c r="N1074" i="1"/>
  <c r="J1074" i="1"/>
  <c r="H1074" i="1"/>
  <c r="E1074" i="1"/>
  <c r="D1074" i="1"/>
  <c r="L1073" i="1"/>
  <c r="F1073" i="1"/>
  <c r="K1073" i="1" s="1"/>
  <c r="N1072" i="1"/>
  <c r="J1072" i="1"/>
  <c r="H1072" i="1"/>
  <c r="E1072" i="1"/>
  <c r="F1072" i="1" s="1"/>
  <c r="D1072" i="1"/>
  <c r="L1071" i="1"/>
  <c r="F1071" i="1"/>
  <c r="K1071" i="1" s="1"/>
  <c r="N1070" i="1"/>
  <c r="L1070" i="1"/>
  <c r="J1070" i="1"/>
  <c r="H1070" i="1"/>
  <c r="E1070" i="1"/>
  <c r="D1070" i="1"/>
  <c r="L1069" i="1"/>
  <c r="M1069" i="1" s="1"/>
  <c r="F1069" i="1"/>
  <c r="N1068" i="1"/>
  <c r="L1068" i="1"/>
  <c r="J1068" i="1"/>
  <c r="H1068" i="1"/>
  <c r="E1068" i="1"/>
  <c r="D1068" i="1"/>
  <c r="O1067" i="1"/>
  <c r="L1067" i="1"/>
  <c r="M1067" i="1" s="1"/>
  <c r="K1067" i="1"/>
  <c r="F1067" i="1"/>
  <c r="N1066" i="1"/>
  <c r="L1066" i="1"/>
  <c r="J1066" i="1"/>
  <c r="H1066" i="1"/>
  <c r="E1066" i="1"/>
  <c r="D1066" i="1"/>
  <c r="O1065" i="1"/>
  <c r="L1065" i="1"/>
  <c r="F1065" i="1"/>
  <c r="P1065" i="1" s="1"/>
  <c r="N1064" i="1"/>
  <c r="J1064" i="1"/>
  <c r="H1064" i="1"/>
  <c r="E1064" i="1"/>
  <c r="F1064" i="1" s="1"/>
  <c r="D1064" i="1"/>
  <c r="L1063" i="1"/>
  <c r="F1063" i="1"/>
  <c r="N1062" i="1"/>
  <c r="J1062" i="1"/>
  <c r="H1062" i="1"/>
  <c r="E1062" i="1"/>
  <c r="F1062" i="1" s="1"/>
  <c r="K1062" i="1" s="1"/>
  <c r="D1062" i="1"/>
  <c r="L1061" i="1"/>
  <c r="M1061" i="1" s="1"/>
  <c r="F1061" i="1"/>
  <c r="P1061" i="1" s="1"/>
  <c r="N1060" i="1"/>
  <c r="J1060" i="1"/>
  <c r="L1060" i="1" s="1"/>
  <c r="H1060" i="1"/>
  <c r="E1060" i="1"/>
  <c r="D1060" i="1"/>
  <c r="L1059" i="1"/>
  <c r="F1059" i="1"/>
  <c r="N1058" i="1"/>
  <c r="J1058" i="1"/>
  <c r="H1058" i="1"/>
  <c r="E1058" i="1"/>
  <c r="D1058" i="1"/>
  <c r="P1057" i="1"/>
  <c r="L1057" i="1"/>
  <c r="M1057" i="1" s="1"/>
  <c r="I1057" i="1"/>
  <c r="F1057" i="1"/>
  <c r="K1057" i="1" s="1"/>
  <c r="N1056" i="1"/>
  <c r="J1056" i="1"/>
  <c r="H1056" i="1"/>
  <c r="E1056" i="1"/>
  <c r="D1056" i="1"/>
  <c r="P1055" i="1"/>
  <c r="L1055" i="1"/>
  <c r="K1055" i="1"/>
  <c r="I1055" i="1"/>
  <c r="F1055" i="1"/>
  <c r="O1055" i="1" s="1"/>
  <c r="N1054" i="1"/>
  <c r="J1054" i="1"/>
  <c r="L1054" i="1" s="1"/>
  <c r="H1054" i="1"/>
  <c r="E1054" i="1"/>
  <c r="D1054" i="1"/>
  <c r="L1053" i="1"/>
  <c r="F1053" i="1"/>
  <c r="I1053" i="1" s="1"/>
  <c r="N1052" i="1"/>
  <c r="J1052" i="1"/>
  <c r="H1052" i="1"/>
  <c r="E1052" i="1"/>
  <c r="D1052" i="1"/>
  <c r="O1051" i="1"/>
  <c r="L1051" i="1"/>
  <c r="F1051" i="1"/>
  <c r="N1050" i="1"/>
  <c r="J1050" i="1"/>
  <c r="H1050" i="1"/>
  <c r="E1050" i="1"/>
  <c r="D1050" i="1"/>
  <c r="L1049" i="1"/>
  <c r="I1049" i="1"/>
  <c r="F1049" i="1"/>
  <c r="P1049" i="1" s="1"/>
  <c r="N1048" i="1"/>
  <c r="J1048" i="1"/>
  <c r="H1048" i="1"/>
  <c r="F1048" i="1"/>
  <c r="E1048" i="1"/>
  <c r="D1048" i="1"/>
  <c r="O1047" i="1"/>
  <c r="L1047" i="1"/>
  <c r="I1047" i="1"/>
  <c r="F1047" i="1"/>
  <c r="P1047" i="1" s="1"/>
  <c r="N1046" i="1"/>
  <c r="L1046" i="1" s="1"/>
  <c r="J1046" i="1"/>
  <c r="H1046" i="1"/>
  <c r="E1046" i="1"/>
  <c r="D1046" i="1"/>
  <c r="L1045" i="1"/>
  <c r="M1045" i="1" s="1"/>
  <c r="F1045" i="1"/>
  <c r="P1045" i="1" s="1"/>
  <c r="N1044" i="1"/>
  <c r="J1044" i="1"/>
  <c r="K1044" i="1" s="1"/>
  <c r="H1044" i="1"/>
  <c r="E1044" i="1"/>
  <c r="F1044" i="1" s="1"/>
  <c r="D1044" i="1"/>
  <c r="P1043" i="1"/>
  <c r="M1043" i="1"/>
  <c r="L1043" i="1"/>
  <c r="F1043" i="1"/>
  <c r="N1042" i="1"/>
  <c r="J1042" i="1"/>
  <c r="H1042" i="1"/>
  <c r="E1042" i="1"/>
  <c r="D1042" i="1"/>
  <c r="P1041" i="1"/>
  <c r="L1041" i="1"/>
  <c r="I1041" i="1"/>
  <c r="F1041" i="1"/>
  <c r="K1041" i="1" s="1"/>
  <c r="N1040" i="1"/>
  <c r="J1040" i="1"/>
  <c r="H1040" i="1"/>
  <c r="E1040" i="1"/>
  <c r="F1040" i="1" s="1"/>
  <c r="D1040" i="1"/>
  <c r="L1039" i="1"/>
  <c r="F1039" i="1"/>
  <c r="P1039" i="1" s="1"/>
  <c r="N1038" i="1"/>
  <c r="L1038" i="1"/>
  <c r="J1038" i="1"/>
  <c r="H1038" i="1"/>
  <c r="E1038" i="1"/>
  <c r="D1038" i="1"/>
  <c r="L1037" i="1"/>
  <c r="F1037" i="1"/>
  <c r="N1036" i="1"/>
  <c r="L1036" i="1" s="1"/>
  <c r="J1036" i="1"/>
  <c r="H1036" i="1"/>
  <c r="E1036" i="1"/>
  <c r="D1036" i="1"/>
  <c r="O1035" i="1"/>
  <c r="L1035" i="1"/>
  <c r="M1035" i="1" s="1"/>
  <c r="K1035" i="1"/>
  <c r="F1035" i="1"/>
  <c r="N1034" i="1"/>
  <c r="L1034" i="1"/>
  <c r="J1034" i="1"/>
  <c r="H1034" i="1"/>
  <c r="E1034" i="1"/>
  <c r="D1034" i="1"/>
  <c r="L1033" i="1"/>
  <c r="F1033" i="1"/>
  <c r="P1033" i="1" s="1"/>
  <c r="N1032" i="1"/>
  <c r="J1032" i="1"/>
  <c r="H1032" i="1"/>
  <c r="F1032" i="1"/>
  <c r="E1032" i="1"/>
  <c r="D1032" i="1"/>
  <c r="L1031" i="1"/>
  <c r="F1031" i="1"/>
  <c r="O1031" i="1" s="1"/>
  <c r="N1030" i="1"/>
  <c r="J1030" i="1"/>
  <c r="H1030" i="1"/>
  <c r="E1030" i="1"/>
  <c r="F1030" i="1" s="1"/>
  <c r="K1030" i="1" s="1"/>
  <c r="D1030" i="1"/>
  <c r="M1029" i="1"/>
  <c r="L1029" i="1"/>
  <c r="K1029" i="1"/>
  <c r="F1029" i="1"/>
  <c r="P1029" i="1" s="1"/>
  <c r="N1028" i="1"/>
  <c r="L1028" i="1"/>
  <c r="J1028" i="1"/>
  <c r="H1028" i="1"/>
  <c r="F1028" i="1"/>
  <c r="P1028" i="1" s="1"/>
  <c r="E1028" i="1"/>
  <c r="D1028" i="1"/>
  <c r="L1027" i="1"/>
  <c r="M1027" i="1" s="1"/>
  <c r="F1027" i="1"/>
  <c r="L1026" i="1"/>
  <c r="I1026" i="1"/>
  <c r="F1026" i="1"/>
  <c r="P1026" i="1" s="1"/>
  <c r="N1025" i="1"/>
  <c r="J1025" i="1"/>
  <c r="H1025" i="1"/>
  <c r="E1025" i="1"/>
  <c r="D1025" i="1"/>
  <c r="L1024" i="1"/>
  <c r="F1024" i="1"/>
  <c r="K1024" i="1" s="1"/>
  <c r="N1023" i="1"/>
  <c r="R1023" i="10" s="1"/>
  <c r="S1023" i="10" s="1"/>
  <c r="J1023" i="1"/>
  <c r="H1023" i="1"/>
  <c r="E1023" i="1"/>
  <c r="D1023" i="1"/>
  <c r="L1022" i="1"/>
  <c r="F1022" i="1"/>
  <c r="K1022" i="1" s="1"/>
  <c r="L1021" i="1"/>
  <c r="M1021" i="1" s="1"/>
  <c r="I1021" i="1"/>
  <c r="F1021" i="1"/>
  <c r="P1021" i="1" s="1"/>
  <c r="L1020" i="1"/>
  <c r="F1020" i="1"/>
  <c r="P1020" i="1" s="1"/>
  <c r="L1019" i="1"/>
  <c r="F1019" i="1"/>
  <c r="P1019" i="1" s="1"/>
  <c r="N1018" i="1"/>
  <c r="J1018" i="1"/>
  <c r="H1018" i="1"/>
  <c r="E1018" i="1"/>
  <c r="D1018" i="1"/>
  <c r="L1017" i="1"/>
  <c r="F1017" i="1"/>
  <c r="I1017" i="1" s="1"/>
  <c r="N1016" i="1"/>
  <c r="J1016" i="1"/>
  <c r="H1016" i="1"/>
  <c r="E1016" i="1"/>
  <c r="D1016" i="1"/>
  <c r="L1015" i="1"/>
  <c r="M1015" i="1" s="1"/>
  <c r="F1015" i="1"/>
  <c r="N1014" i="1"/>
  <c r="R1014" i="10" s="1"/>
  <c r="S1014" i="10" s="1"/>
  <c r="J1014" i="1"/>
  <c r="H1014" i="1"/>
  <c r="E1014" i="1"/>
  <c r="D1014" i="1"/>
  <c r="L1013" i="1"/>
  <c r="F1013" i="1"/>
  <c r="P1013" i="1" s="1"/>
  <c r="N1012" i="1"/>
  <c r="J1012" i="1"/>
  <c r="H1012" i="1"/>
  <c r="E1012" i="1"/>
  <c r="D1012" i="1"/>
  <c r="L1011" i="1"/>
  <c r="M1011" i="1" s="1"/>
  <c r="F1011" i="1"/>
  <c r="P1011" i="1" s="1"/>
  <c r="N1010" i="1"/>
  <c r="J1010" i="1"/>
  <c r="H1010" i="1"/>
  <c r="E1010" i="1"/>
  <c r="D1010" i="1"/>
  <c r="L1009" i="1"/>
  <c r="F1009" i="1"/>
  <c r="P1009" i="1" s="1"/>
  <c r="L1008" i="1"/>
  <c r="F1008" i="1"/>
  <c r="I1008" i="1" s="1"/>
  <c r="L1007" i="1"/>
  <c r="F1007" i="1"/>
  <c r="P1007" i="1" s="1"/>
  <c r="L1006" i="1"/>
  <c r="F1006" i="1"/>
  <c r="L1005" i="1"/>
  <c r="F1005" i="1"/>
  <c r="P1005" i="1" s="1"/>
  <c r="L1004" i="1"/>
  <c r="F1004" i="1"/>
  <c r="I1004" i="1" s="1"/>
  <c r="N1003" i="1"/>
  <c r="J1003" i="1"/>
  <c r="H1003" i="1"/>
  <c r="E1003" i="1"/>
  <c r="D1003" i="1"/>
  <c r="L1002" i="1"/>
  <c r="F1002" i="1"/>
  <c r="N1001" i="1"/>
  <c r="R1001" i="10" s="1"/>
  <c r="S1001" i="10" s="1"/>
  <c r="J1001" i="1"/>
  <c r="H1001" i="1"/>
  <c r="E1001" i="1"/>
  <c r="D1001" i="1"/>
  <c r="O997" i="1"/>
  <c r="L997" i="1"/>
  <c r="M997" i="1" s="1"/>
  <c r="K997" i="1"/>
  <c r="F997" i="1"/>
  <c r="I997" i="1" s="1"/>
  <c r="N996" i="1"/>
  <c r="L996" i="1"/>
  <c r="J996" i="1"/>
  <c r="H996" i="1"/>
  <c r="E996" i="1"/>
  <c r="D996" i="1"/>
  <c r="L995" i="1"/>
  <c r="F995" i="1"/>
  <c r="I995" i="1" s="1"/>
  <c r="N994" i="1"/>
  <c r="J994" i="1"/>
  <c r="J993" i="1" s="1"/>
  <c r="H994" i="1"/>
  <c r="E994" i="1"/>
  <c r="D994" i="1"/>
  <c r="N993" i="1"/>
  <c r="E993" i="1"/>
  <c r="L992" i="1"/>
  <c r="F992" i="1"/>
  <c r="L991" i="1"/>
  <c r="F991" i="1"/>
  <c r="P991" i="1" s="1"/>
  <c r="N990" i="1"/>
  <c r="L990" i="1"/>
  <c r="J990" i="1"/>
  <c r="H990" i="1"/>
  <c r="F990" i="1"/>
  <c r="E990" i="1"/>
  <c r="D990" i="1"/>
  <c r="L989" i="1"/>
  <c r="F989" i="1"/>
  <c r="K989" i="1" s="1"/>
  <c r="N988" i="1"/>
  <c r="N987" i="1" s="1"/>
  <c r="J988" i="1"/>
  <c r="H988" i="1"/>
  <c r="E988" i="1"/>
  <c r="D988" i="1"/>
  <c r="H987" i="1"/>
  <c r="E987" i="1"/>
  <c r="P986" i="1"/>
  <c r="L986" i="1"/>
  <c r="I986" i="1"/>
  <c r="F986" i="1"/>
  <c r="N985" i="1"/>
  <c r="J985" i="1"/>
  <c r="H985" i="1"/>
  <c r="E985" i="1"/>
  <c r="F985" i="1" s="1"/>
  <c r="I985" i="1" s="1"/>
  <c r="D985" i="1"/>
  <c r="L984" i="1"/>
  <c r="F984" i="1"/>
  <c r="K984" i="1" s="1"/>
  <c r="N983" i="1"/>
  <c r="J983" i="1"/>
  <c r="H983" i="1"/>
  <c r="E983" i="1"/>
  <c r="F983" i="1" s="1"/>
  <c r="O983" i="1" s="1"/>
  <c r="D983" i="1"/>
  <c r="L982" i="1"/>
  <c r="F982" i="1"/>
  <c r="K982" i="1" s="1"/>
  <c r="N981" i="1"/>
  <c r="J981" i="1"/>
  <c r="H981" i="1"/>
  <c r="E981" i="1"/>
  <c r="D981" i="1"/>
  <c r="L980" i="1"/>
  <c r="F980" i="1"/>
  <c r="I980" i="1" s="1"/>
  <c r="N979" i="1"/>
  <c r="L979" i="1" s="1"/>
  <c r="J979" i="1"/>
  <c r="H979" i="1"/>
  <c r="E979" i="1"/>
  <c r="D979" i="1"/>
  <c r="L978" i="1"/>
  <c r="F978" i="1"/>
  <c r="O978" i="1" s="1"/>
  <c r="N977" i="1"/>
  <c r="J977" i="1"/>
  <c r="L977" i="1" s="1"/>
  <c r="M977" i="1" s="1"/>
  <c r="H977" i="1"/>
  <c r="F977" i="1"/>
  <c r="I977" i="1" s="1"/>
  <c r="E977" i="1"/>
  <c r="D977" i="1"/>
  <c r="L976" i="1"/>
  <c r="F976" i="1"/>
  <c r="P976" i="1" s="1"/>
  <c r="N975" i="1"/>
  <c r="N974" i="1" s="1"/>
  <c r="J975" i="1"/>
  <c r="H975" i="1"/>
  <c r="E975" i="1"/>
  <c r="D975" i="1"/>
  <c r="L973" i="1"/>
  <c r="M973" i="1" s="1"/>
  <c r="F973" i="1"/>
  <c r="I973" i="1" s="1"/>
  <c r="N972" i="1"/>
  <c r="L972" i="1" s="1"/>
  <c r="J972" i="1"/>
  <c r="H972" i="1"/>
  <c r="E972" i="1"/>
  <c r="D972" i="1"/>
  <c r="L971" i="1"/>
  <c r="F971" i="1"/>
  <c r="P971" i="1" s="1"/>
  <c r="N970" i="1"/>
  <c r="J970" i="1"/>
  <c r="H970" i="1"/>
  <c r="E970" i="1"/>
  <c r="D970" i="1"/>
  <c r="L969" i="1"/>
  <c r="M969" i="1" s="1"/>
  <c r="F969" i="1"/>
  <c r="K969" i="1" s="1"/>
  <c r="O968" i="1"/>
  <c r="L968" i="1"/>
  <c r="M968" i="1" s="1"/>
  <c r="F968" i="1"/>
  <c r="K968" i="1" s="1"/>
  <c r="N967" i="1"/>
  <c r="J967" i="1"/>
  <c r="H967" i="1"/>
  <c r="E967" i="1"/>
  <c r="D967" i="1"/>
  <c r="L966" i="1"/>
  <c r="M966" i="1" s="1"/>
  <c r="F966" i="1"/>
  <c r="P966" i="1" s="1"/>
  <c r="N965" i="1"/>
  <c r="J965" i="1"/>
  <c r="H965" i="1"/>
  <c r="H964" i="1" s="1"/>
  <c r="E965" i="1"/>
  <c r="D965" i="1"/>
  <c r="E964" i="1"/>
  <c r="O963" i="1"/>
  <c r="L963" i="1"/>
  <c r="M963" i="1" s="1"/>
  <c r="F963" i="1"/>
  <c r="K963" i="1" s="1"/>
  <c r="N962" i="1"/>
  <c r="L962" i="1" s="1"/>
  <c r="J962" i="1"/>
  <c r="H962" i="1"/>
  <c r="E962" i="1"/>
  <c r="D962" i="1"/>
  <c r="L961" i="1"/>
  <c r="F961" i="1"/>
  <c r="P961" i="1" s="1"/>
  <c r="N960" i="1"/>
  <c r="J960" i="1"/>
  <c r="L960" i="1" s="1"/>
  <c r="H960" i="1"/>
  <c r="E960" i="1"/>
  <c r="D960" i="1"/>
  <c r="L959" i="1"/>
  <c r="M959" i="1" s="1"/>
  <c r="K959" i="1"/>
  <c r="F959" i="1"/>
  <c r="P959" i="1" s="1"/>
  <c r="L958" i="1"/>
  <c r="F958" i="1"/>
  <c r="N957" i="1"/>
  <c r="J957" i="1"/>
  <c r="H957" i="1"/>
  <c r="F957" i="1"/>
  <c r="E957" i="1"/>
  <c r="D957" i="1"/>
  <c r="L956" i="1"/>
  <c r="F956" i="1"/>
  <c r="L955" i="1"/>
  <c r="M955" i="1" s="1"/>
  <c r="F955" i="1"/>
  <c r="P955" i="1" s="1"/>
  <c r="N954" i="1"/>
  <c r="J954" i="1"/>
  <c r="H954" i="1"/>
  <c r="E954" i="1"/>
  <c r="D954" i="1"/>
  <c r="L953" i="1"/>
  <c r="M953" i="1" s="1"/>
  <c r="F953" i="1"/>
  <c r="I953" i="1" s="1"/>
  <c r="L952" i="1"/>
  <c r="M952" i="1" s="1"/>
  <c r="F952" i="1"/>
  <c r="L951" i="1"/>
  <c r="F951" i="1"/>
  <c r="I951" i="1" s="1"/>
  <c r="N950" i="1"/>
  <c r="J950" i="1"/>
  <c r="H950" i="1"/>
  <c r="E950" i="1"/>
  <c r="D950" i="1"/>
  <c r="P949" i="1"/>
  <c r="L949" i="1"/>
  <c r="I949" i="1"/>
  <c r="F949" i="1"/>
  <c r="K949" i="1" s="1"/>
  <c r="N948" i="1"/>
  <c r="J948" i="1"/>
  <c r="H948" i="1"/>
  <c r="E948" i="1"/>
  <c r="D948" i="1"/>
  <c r="L947" i="1"/>
  <c r="K947" i="1"/>
  <c r="I947" i="1"/>
  <c r="F947" i="1"/>
  <c r="O947" i="1" s="1"/>
  <c r="N946" i="1"/>
  <c r="J946" i="1"/>
  <c r="L946" i="1" s="1"/>
  <c r="H946" i="1"/>
  <c r="E946" i="1"/>
  <c r="D946" i="1"/>
  <c r="P945" i="1"/>
  <c r="O945" i="1"/>
  <c r="L945" i="1"/>
  <c r="M945" i="1" s="1"/>
  <c r="F945" i="1"/>
  <c r="I945" i="1" s="1"/>
  <c r="N944" i="1"/>
  <c r="L944" i="1" s="1"/>
  <c r="J944" i="1"/>
  <c r="H944" i="1"/>
  <c r="E944" i="1"/>
  <c r="D944" i="1"/>
  <c r="L943" i="1"/>
  <c r="M943" i="1" s="1"/>
  <c r="K943" i="1"/>
  <c r="F943" i="1"/>
  <c r="O943" i="1" s="1"/>
  <c r="N942" i="1"/>
  <c r="J942" i="1"/>
  <c r="L942" i="1" s="1"/>
  <c r="H942" i="1"/>
  <c r="E942" i="1"/>
  <c r="D942" i="1"/>
  <c r="L941" i="1"/>
  <c r="M941" i="1" s="1"/>
  <c r="I941" i="1"/>
  <c r="F941" i="1"/>
  <c r="P941" i="1" s="1"/>
  <c r="N940" i="1"/>
  <c r="J940" i="1"/>
  <c r="H940" i="1"/>
  <c r="E940" i="1"/>
  <c r="D940" i="1"/>
  <c r="P939" i="1"/>
  <c r="L939" i="1"/>
  <c r="F939" i="1"/>
  <c r="O939" i="1" s="1"/>
  <c r="N938" i="1"/>
  <c r="L938" i="1"/>
  <c r="J938" i="1"/>
  <c r="H938" i="1"/>
  <c r="E938" i="1"/>
  <c r="D938" i="1"/>
  <c r="L937" i="1"/>
  <c r="F937" i="1"/>
  <c r="P937" i="1" s="1"/>
  <c r="N936" i="1"/>
  <c r="L936" i="1" s="1"/>
  <c r="J936" i="1"/>
  <c r="H936" i="1"/>
  <c r="E936" i="1"/>
  <c r="D936" i="1"/>
  <c r="P935" i="1"/>
  <c r="L935" i="1"/>
  <c r="F935" i="1"/>
  <c r="I935" i="1" s="1"/>
  <c r="N934" i="1"/>
  <c r="J934" i="1"/>
  <c r="H934" i="1"/>
  <c r="E934" i="1"/>
  <c r="D934" i="1"/>
  <c r="M933" i="1"/>
  <c r="L933" i="1"/>
  <c r="F933" i="1"/>
  <c r="K933" i="1" s="1"/>
  <c r="N932" i="1"/>
  <c r="J932" i="1"/>
  <c r="H932" i="1"/>
  <c r="E932" i="1"/>
  <c r="F932" i="1" s="1"/>
  <c r="D932" i="1"/>
  <c r="O931" i="1"/>
  <c r="L931" i="1"/>
  <c r="M931" i="1" s="1"/>
  <c r="K931" i="1"/>
  <c r="F931" i="1"/>
  <c r="P931" i="1" s="1"/>
  <c r="N930" i="1"/>
  <c r="J930" i="1"/>
  <c r="H930" i="1"/>
  <c r="E930" i="1"/>
  <c r="D930" i="1"/>
  <c r="P929" i="1"/>
  <c r="L929" i="1"/>
  <c r="F929" i="1"/>
  <c r="I929" i="1" s="1"/>
  <c r="N928" i="1"/>
  <c r="J928" i="1"/>
  <c r="H928" i="1"/>
  <c r="E928" i="1"/>
  <c r="D928" i="1"/>
  <c r="L927" i="1"/>
  <c r="F927" i="1"/>
  <c r="N926" i="1"/>
  <c r="J926" i="1"/>
  <c r="H926" i="1"/>
  <c r="E926" i="1"/>
  <c r="D926" i="1"/>
  <c r="L925" i="1"/>
  <c r="M925" i="1" s="1"/>
  <c r="F925" i="1"/>
  <c r="I925" i="1" s="1"/>
  <c r="N924" i="1"/>
  <c r="J924" i="1"/>
  <c r="H924" i="1"/>
  <c r="E924" i="1"/>
  <c r="D924" i="1"/>
  <c r="L923" i="1"/>
  <c r="M923" i="1" s="1"/>
  <c r="F923" i="1"/>
  <c r="P923" i="1" s="1"/>
  <c r="N922" i="1"/>
  <c r="J922" i="1"/>
  <c r="H922" i="1"/>
  <c r="E922" i="1"/>
  <c r="D922" i="1"/>
  <c r="L921" i="1"/>
  <c r="M921" i="1" s="1"/>
  <c r="F921" i="1"/>
  <c r="O921" i="1" s="1"/>
  <c r="N920" i="1"/>
  <c r="J920" i="1"/>
  <c r="L920" i="1" s="1"/>
  <c r="H920" i="1"/>
  <c r="E920" i="1"/>
  <c r="D920" i="1"/>
  <c r="P919" i="1"/>
  <c r="L919" i="1"/>
  <c r="F919" i="1"/>
  <c r="K919" i="1" s="1"/>
  <c r="N918" i="1"/>
  <c r="L918" i="1" s="1"/>
  <c r="J918" i="1"/>
  <c r="H918" i="1"/>
  <c r="E918" i="1"/>
  <c r="F918" i="1" s="1"/>
  <c r="P918" i="1" s="1"/>
  <c r="D918" i="1"/>
  <c r="O917" i="1"/>
  <c r="L917" i="1"/>
  <c r="M917" i="1" s="1"/>
  <c r="F917" i="1"/>
  <c r="K917" i="1" s="1"/>
  <c r="N916" i="1"/>
  <c r="J916" i="1"/>
  <c r="H916" i="1"/>
  <c r="E916" i="1"/>
  <c r="D916" i="1"/>
  <c r="P915" i="1"/>
  <c r="L915" i="1"/>
  <c r="M915" i="1" s="1"/>
  <c r="K915" i="1"/>
  <c r="F915" i="1"/>
  <c r="O915" i="1" s="1"/>
  <c r="N914" i="1"/>
  <c r="L914" i="1"/>
  <c r="J914" i="1"/>
  <c r="H914" i="1"/>
  <c r="E914" i="1"/>
  <c r="D914" i="1"/>
  <c r="L913" i="1"/>
  <c r="F913" i="1"/>
  <c r="O913" i="1" s="1"/>
  <c r="N912" i="1"/>
  <c r="J912" i="1"/>
  <c r="L912" i="1" s="1"/>
  <c r="H912" i="1"/>
  <c r="E912" i="1"/>
  <c r="D912" i="1"/>
  <c r="L911" i="1"/>
  <c r="F911" i="1"/>
  <c r="N910" i="1"/>
  <c r="J910" i="1"/>
  <c r="L910" i="1" s="1"/>
  <c r="H910" i="1"/>
  <c r="E910" i="1"/>
  <c r="D910" i="1"/>
  <c r="L909" i="1"/>
  <c r="F909" i="1"/>
  <c r="N908" i="1"/>
  <c r="J908" i="1"/>
  <c r="H908" i="1"/>
  <c r="E908" i="1"/>
  <c r="D908" i="1"/>
  <c r="L907" i="1"/>
  <c r="F907" i="1"/>
  <c r="K907" i="1" s="1"/>
  <c r="N906" i="1"/>
  <c r="J906" i="1"/>
  <c r="H906" i="1"/>
  <c r="E906" i="1"/>
  <c r="D906" i="1"/>
  <c r="P905" i="1"/>
  <c r="L905" i="1"/>
  <c r="F905" i="1"/>
  <c r="O905" i="1" s="1"/>
  <c r="N904" i="1"/>
  <c r="L904" i="1" s="1"/>
  <c r="J904" i="1"/>
  <c r="H904" i="1"/>
  <c r="E904" i="1"/>
  <c r="D904" i="1"/>
  <c r="L903" i="1"/>
  <c r="F903" i="1"/>
  <c r="K903" i="1" s="1"/>
  <c r="N902" i="1"/>
  <c r="J902" i="1"/>
  <c r="H902" i="1"/>
  <c r="E902" i="1"/>
  <c r="D902" i="1"/>
  <c r="L901" i="1"/>
  <c r="F901" i="1"/>
  <c r="K901" i="1" s="1"/>
  <c r="N900" i="1"/>
  <c r="J900" i="1"/>
  <c r="H900" i="1"/>
  <c r="E900" i="1"/>
  <c r="D900" i="1"/>
  <c r="L899" i="1"/>
  <c r="F899" i="1"/>
  <c r="L898" i="1"/>
  <c r="F898" i="1"/>
  <c r="N897" i="1"/>
  <c r="L897" i="1" s="1"/>
  <c r="J897" i="1"/>
  <c r="H897" i="1"/>
  <c r="E897" i="1"/>
  <c r="D897" i="1"/>
  <c r="L896" i="1"/>
  <c r="F896" i="1"/>
  <c r="P896" i="1" s="1"/>
  <c r="N895" i="1"/>
  <c r="N894" i="1" s="1"/>
  <c r="J895" i="1"/>
  <c r="H895" i="1"/>
  <c r="E895" i="1"/>
  <c r="D895" i="1"/>
  <c r="L893" i="1"/>
  <c r="F893" i="1"/>
  <c r="K893" i="1" s="1"/>
  <c r="P892" i="1"/>
  <c r="L892" i="1"/>
  <c r="M892" i="1" s="1"/>
  <c r="K892" i="1"/>
  <c r="F892" i="1"/>
  <c r="O892" i="1" s="1"/>
  <c r="N891" i="1"/>
  <c r="J891" i="1"/>
  <c r="L891" i="1" s="1"/>
  <c r="H891" i="1"/>
  <c r="E891" i="1"/>
  <c r="D891" i="1"/>
  <c r="L890" i="1"/>
  <c r="F890" i="1"/>
  <c r="P890" i="1" s="1"/>
  <c r="N889" i="1"/>
  <c r="L889" i="1"/>
  <c r="J889" i="1"/>
  <c r="H889" i="1"/>
  <c r="E889" i="1"/>
  <c r="D889" i="1"/>
  <c r="L888" i="1"/>
  <c r="F888" i="1"/>
  <c r="K888" i="1" s="1"/>
  <c r="N887" i="1"/>
  <c r="J887" i="1"/>
  <c r="L887" i="1" s="1"/>
  <c r="H887" i="1"/>
  <c r="E887" i="1"/>
  <c r="D887" i="1"/>
  <c r="N886" i="1"/>
  <c r="L885" i="1"/>
  <c r="F885" i="1"/>
  <c r="K885" i="1" s="1"/>
  <c r="L884" i="1"/>
  <c r="M884" i="1" s="1"/>
  <c r="F884" i="1"/>
  <c r="K884" i="1" s="1"/>
  <c r="P883" i="1"/>
  <c r="O883" i="1"/>
  <c r="L883" i="1"/>
  <c r="I883" i="1"/>
  <c r="F883" i="1"/>
  <c r="K883" i="1" s="1"/>
  <c r="N882" i="1"/>
  <c r="O882" i="1" s="1"/>
  <c r="L882" i="1"/>
  <c r="M882" i="1" s="1"/>
  <c r="J882" i="1"/>
  <c r="H882" i="1"/>
  <c r="F882" i="1"/>
  <c r="I882" i="1" s="1"/>
  <c r="E882" i="1"/>
  <c r="D882" i="1"/>
  <c r="L881" i="1"/>
  <c r="F881" i="1"/>
  <c r="N880" i="1"/>
  <c r="L880" i="1" s="1"/>
  <c r="J880" i="1"/>
  <c r="H880" i="1"/>
  <c r="E880" i="1"/>
  <c r="D880" i="1"/>
  <c r="L879" i="1"/>
  <c r="F879" i="1"/>
  <c r="P879" i="1" s="1"/>
  <c r="N878" i="1"/>
  <c r="J878" i="1"/>
  <c r="H878" i="1"/>
  <c r="E878" i="1"/>
  <c r="D878" i="1"/>
  <c r="L877" i="1"/>
  <c r="I877" i="1"/>
  <c r="F877" i="1"/>
  <c r="K877" i="1" s="1"/>
  <c r="O876" i="1"/>
  <c r="M876" i="1"/>
  <c r="L876" i="1"/>
  <c r="F876" i="1"/>
  <c r="K876" i="1" s="1"/>
  <c r="N875" i="1"/>
  <c r="J875" i="1"/>
  <c r="H875" i="1"/>
  <c r="F875" i="1"/>
  <c r="E875" i="1"/>
  <c r="D875" i="1"/>
  <c r="L874" i="1"/>
  <c r="F874" i="1"/>
  <c r="O874" i="1" s="1"/>
  <c r="N873" i="1"/>
  <c r="J873" i="1"/>
  <c r="H873" i="1"/>
  <c r="E873" i="1"/>
  <c r="D873" i="1"/>
  <c r="P872" i="1"/>
  <c r="L872" i="1"/>
  <c r="F872" i="1"/>
  <c r="N871" i="1"/>
  <c r="L871" i="1" s="1"/>
  <c r="J871" i="1"/>
  <c r="H871" i="1"/>
  <c r="E871" i="1"/>
  <c r="D871" i="1"/>
  <c r="L870" i="1"/>
  <c r="M870" i="1" s="1"/>
  <c r="F870" i="1"/>
  <c r="N869" i="1"/>
  <c r="J869" i="1"/>
  <c r="H869" i="1"/>
  <c r="E869" i="1"/>
  <c r="D869" i="1"/>
  <c r="L868" i="1"/>
  <c r="F868" i="1"/>
  <c r="O868" i="1" s="1"/>
  <c r="N867" i="1"/>
  <c r="J867" i="1"/>
  <c r="K867" i="1" s="1"/>
  <c r="H867" i="1"/>
  <c r="F867" i="1"/>
  <c r="P867" i="1" s="1"/>
  <c r="E867" i="1"/>
  <c r="D867" i="1"/>
  <c r="O866" i="1"/>
  <c r="M866" i="1"/>
  <c r="L866" i="1"/>
  <c r="K866" i="1"/>
  <c r="I866" i="1"/>
  <c r="F866" i="1"/>
  <c r="P866" i="1" s="1"/>
  <c r="N865" i="1"/>
  <c r="J865" i="1"/>
  <c r="L865" i="1" s="1"/>
  <c r="H865" i="1"/>
  <c r="E865" i="1"/>
  <c r="D865" i="1"/>
  <c r="L864" i="1"/>
  <c r="F864" i="1"/>
  <c r="P864" i="1" s="1"/>
  <c r="N863" i="1"/>
  <c r="J863" i="1"/>
  <c r="L863" i="1" s="1"/>
  <c r="H863" i="1"/>
  <c r="E863" i="1"/>
  <c r="D863" i="1"/>
  <c r="L862" i="1"/>
  <c r="M862" i="1" s="1"/>
  <c r="F862" i="1"/>
  <c r="P862" i="1" s="1"/>
  <c r="N861" i="1"/>
  <c r="J861" i="1"/>
  <c r="H861" i="1"/>
  <c r="E861" i="1"/>
  <c r="D861" i="1"/>
  <c r="L860" i="1"/>
  <c r="F860" i="1"/>
  <c r="K860" i="1" s="1"/>
  <c r="N859" i="1"/>
  <c r="J859" i="1"/>
  <c r="H859" i="1"/>
  <c r="E859" i="1"/>
  <c r="D859" i="1"/>
  <c r="L858" i="1"/>
  <c r="M858" i="1" s="1"/>
  <c r="K858" i="1"/>
  <c r="F858" i="1"/>
  <c r="I858" i="1" s="1"/>
  <c r="N857" i="1"/>
  <c r="J857" i="1"/>
  <c r="L857" i="1" s="1"/>
  <c r="H857" i="1"/>
  <c r="E857" i="1"/>
  <c r="D857" i="1"/>
  <c r="L856" i="1"/>
  <c r="F856" i="1"/>
  <c r="O856" i="1" s="1"/>
  <c r="N855" i="1"/>
  <c r="L855" i="1" s="1"/>
  <c r="J855" i="1"/>
  <c r="H855" i="1"/>
  <c r="E855" i="1"/>
  <c r="D855" i="1"/>
  <c r="L854" i="1"/>
  <c r="F854" i="1"/>
  <c r="N853" i="1"/>
  <c r="N852" i="1" s="1"/>
  <c r="J853" i="1"/>
  <c r="H853" i="1"/>
  <c r="E853" i="1"/>
  <c r="D853" i="1"/>
  <c r="J852" i="1"/>
  <c r="L850" i="1"/>
  <c r="F850" i="1"/>
  <c r="P850" i="1" s="1"/>
  <c r="L849" i="1"/>
  <c r="F849" i="1"/>
  <c r="N848" i="1"/>
  <c r="R848" i="10" s="1"/>
  <c r="S848" i="10" s="1"/>
  <c r="J848" i="1"/>
  <c r="H848" i="1"/>
  <c r="E848" i="1"/>
  <c r="E847" i="1" s="1"/>
  <c r="D848" i="1"/>
  <c r="N847" i="1"/>
  <c r="R847" i="10" s="1"/>
  <c r="S847" i="10" s="1"/>
  <c r="J847" i="1"/>
  <c r="H847" i="1"/>
  <c r="L846" i="1"/>
  <c r="M846" i="1" s="1"/>
  <c r="F846" i="1"/>
  <c r="K846" i="1" s="1"/>
  <c r="N845" i="1"/>
  <c r="R845" i="10" s="1"/>
  <c r="S845" i="10" s="1"/>
  <c r="J845" i="1"/>
  <c r="H845" i="1"/>
  <c r="E845" i="1"/>
  <c r="F845" i="1" s="1"/>
  <c r="D845" i="1"/>
  <c r="L844" i="1"/>
  <c r="F844" i="1"/>
  <c r="K844" i="1" s="1"/>
  <c r="N843" i="1"/>
  <c r="R843" i="10" s="1"/>
  <c r="S843" i="10" s="1"/>
  <c r="J843" i="1"/>
  <c r="L843" i="1" s="1"/>
  <c r="H843" i="1"/>
  <c r="E843" i="1"/>
  <c r="D843" i="1"/>
  <c r="L842" i="1"/>
  <c r="F842" i="1"/>
  <c r="O842" i="1" s="1"/>
  <c r="N841" i="1"/>
  <c r="R841" i="10" s="1"/>
  <c r="S841" i="10" s="1"/>
  <c r="J841" i="1"/>
  <c r="H841" i="1"/>
  <c r="E841" i="1"/>
  <c r="D841" i="1"/>
  <c r="L840" i="1"/>
  <c r="F840" i="1"/>
  <c r="N839" i="1"/>
  <c r="R839" i="10" s="1"/>
  <c r="S839" i="10" s="1"/>
  <c r="J839" i="1"/>
  <c r="H839" i="1"/>
  <c r="E839" i="1"/>
  <c r="D839" i="1"/>
  <c r="D838" i="1" s="1"/>
  <c r="L837" i="1"/>
  <c r="M837" i="1" s="1"/>
  <c r="F837" i="1"/>
  <c r="I837" i="1" s="1"/>
  <c r="O836" i="1"/>
  <c r="L836" i="1"/>
  <c r="F836" i="1"/>
  <c r="K836" i="1" s="1"/>
  <c r="L835" i="1"/>
  <c r="M835" i="1" s="1"/>
  <c r="K835" i="1"/>
  <c r="F835" i="1"/>
  <c r="P835" i="1" s="1"/>
  <c r="N834" i="1"/>
  <c r="L834" i="1" s="1"/>
  <c r="J834" i="1"/>
  <c r="H834" i="1"/>
  <c r="E834" i="1"/>
  <c r="D834" i="1"/>
  <c r="L833" i="1"/>
  <c r="F833" i="1"/>
  <c r="P833" i="1" s="1"/>
  <c r="L832" i="1"/>
  <c r="I832" i="1"/>
  <c r="F832" i="1"/>
  <c r="P832" i="1" s="1"/>
  <c r="L831" i="1"/>
  <c r="F831" i="1"/>
  <c r="L830" i="1"/>
  <c r="F830" i="1"/>
  <c r="P830" i="1" s="1"/>
  <c r="L829" i="1"/>
  <c r="F829" i="1"/>
  <c r="L828" i="1"/>
  <c r="M828" i="1" s="1"/>
  <c r="F828" i="1"/>
  <c r="I828" i="1" s="1"/>
  <c r="N827" i="1"/>
  <c r="R827" i="10" s="1"/>
  <c r="S827" i="10" s="1"/>
  <c r="J827" i="1"/>
  <c r="J826" i="1" s="1"/>
  <c r="H827" i="1"/>
  <c r="H826" i="1" s="1"/>
  <c r="E827" i="1"/>
  <c r="E826" i="1" s="1"/>
  <c r="D827" i="1"/>
  <c r="O825" i="1"/>
  <c r="L825" i="1"/>
  <c r="M825" i="1" s="1"/>
  <c r="I825" i="1"/>
  <c r="F825" i="1"/>
  <c r="K825" i="1" s="1"/>
  <c r="N824" i="1"/>
  <c r="J824" i="1"/>
  <c r="H824" i="1"/>
  <c r="E824" i="1"/>
  <c r="D824" i="1"/>
  <c r="F824" i="1" s="1"/>
  <c r="L823" i="1"/>
  <c r="F823" i="1"/>
  <c r="K823" i="1" s="1"/>
  <c r="N822" i="1"/>
  <c r="R822" i="10" s="1"/>
  <c r="S822" i="10" s="1"/>
  <c r="J822" i="1"/>
  <c r="L822" i="1" s="1"/>
  <c r="H822" i="1"/>
  <c r="E822" i="1"/>
  <c r="D822" i="1"/>
  <c r="L821" i="1"/>
  <c r="F821" i="1"/>
  <c r="N820" i="1"/>
  <c r="R820" i="10" s="1"/>
  <c r="S820" i="10" s="1"/>
  <c r="J820" i="1"/>
  <c r="H820" i="1"/>
  <c r="E820" i="1"/>
  <c r="D820" i="1"/>
  <c r="L819" i="1"/>
  <c r="F819" i="1"/>
  <c r="N818" i="1"/>
  <c r="R818" i="10" s="1"/>
  <c r="S818" i="10" s="1"/>
  <c r="J818" i="1"/>
  <c r="H818" i="1"/>
  <c r="E818" i="1"/>
  <c r="D818" i="1"/>
  <c r="F818" i="1" s="1"/>
  <c r="L817" i="1"/>
  <c r="F817" i="1"/>
  <c r="O817" i="1" s="1"/>
  <c r="N816" i="1"/>
  <c r="J816" i="1"/>
  <c r="H816" i="1"/>
  <c r="E816" i="1"/>
  <c r="D816" i="1"/>
  <c r="F816" i="1" s="1"/>
  <c r="I816" i="1" s="1"/>
  <c r="P815" i="1"/>
  <c r="L815" i="1"/>
  <c r="F815" i="1"/>
  <c r="K815" i="1" s="1"/>
  <c r="N814" i="1"/>
  <c r="R814" i="10" s="1"/>
  <c r="S814" i="10" s="1"/>
  <c r="J814" i="1"/>
  <c r="H814" i="1"/>
  <c r="E814" i="1"/>
  <c r="D814" i="1"/>
  <c r="F814" i="1" s="1"/>
  <c r="I814" i="1" s="1"/>
  <c r="L813" i="1"/>
  <c r="F813" i="1"/>
  <c r="N812" i="1"/>
  <c r="R812" i="10" s="1"/>
  <c r="S812" i="10" s="1"/>
  <c r="L812" i="1"/>
  <c r="J812" i="1"/>
  <c r="H812" i="1"/>
  <c r="E812" i="1"/>
  <c r="D812" i="1"/>
  <c r="F812" i="1" s="1"/>
  <c r="L811" i="1"/>
  <c r="F811" i="1"/>
  <c r="N810" i="1"/>
  <c r="R810" i="10" s="1"/>
  <c r="S810" i="10" s="1"/>
  <c r="J810" i="1"/>
  <c r="H810" i="1"/>
  <c r="E810" i="1"/>
  <c r="D810" i="1"/>
  <c r="F810" i="1" s="1"/>
  <c r="P810" i="1" s="1"/>
  <c r="L809" i="1"/>
  <c r="F809" i="1"/>
  <c r="P809" i="1" s="1"/>
  <c r="N808" i="1"/>
  <c r="J808" i="1"/>
  <c r="K808" i="1" s="1"/>
  <c r="H808" i="1"/>
  <c r="F808" i="1"/>
  <c r="E808" i="1"/>
  <c r="D808" i="1"/>
  <c r="O807" i="1"/>
  <c r="L807" i="1"/>
  <c r="M807" i="1" s="1"/>
  <c r="I807" i="1"/>
  <c r="F807" i="1"/>
  <c r="P807" i="1" s="1"/>
  <c r="N806" i="1"/>
  <c r="R806" i="10" s="1"/>
  <c r="S806" i="10" s="1"/>
  <c r="J806" i="1"/>
  <c r="H806" i="1"/>
  <c r="E806" i="1"/>
  <c r="D806" i="1"/>
  <c r="F806" i="1" s="1"/>
  <c r="P806" i="1" s="1"/>
  <c r="L805" i="1"/>
  <c r="F805" i="1"/>
  <c r="I805" i="1" s="1"/>
  <c r="L804" i="1"/>
  <c r="F804" i="1"/>
  <c r="K804" i="1" s="1"/>
  <c r="N803" i="1"/>
  <c r="R803" i="10" s="1"/>
  <c r="S803" i="10" s="1"/>
  <c r="J803" i="1"/>
  <c r="L803" i="1" s="1"/>
  <c r="H803" i="1"/>
  <c r="E803" i="1"/>
  <c r="D803" i="1"/>
  <c r="L802" i="1"/>
  <c r="F802" i="1"/>
  <c r="O801" i="1"/>
  <c r="L801" i="1"/>
  <c r="F801" i="1"/>
  <c r="K801" i="1" s="1"/>
  <c r="N800" i="1"/>
  <c r="J800" i="1"/>
  <c r="H800" i="1"/>
  <c r="E800" i="1"/>
  <c r="F800" i="1" s="1"/>
  <c r="D800" i="1"/>
  <c r="L799" i="1"/>
  <c r="F799" i="1"/>
  <c r="K799" i="1" s="1"/>
  <c r="N798" i="1"/>
  <c r="L798" i="1"/>
  <c r="J798" i="1"/>
  <c r="H798" i="1"/>
  <c r="E798" i="1"/>
  <c r="D798" i="1"/>
  <c r="F798" i="1" s="1"/>
  <c r="L797" i="1"/>
  <c r="F797" i="1"/>
  <c r="O797" i="1" s="1"/>
  <c r="N796" i="1"/>
  <c r="R796" i="10" s="1"/>
  <c r="S796" i="10" s="1"/>
  <c r="J796" i="1"/>
  <c r="H796" i="1"/>
  <c r="E796" i="1"/>
  <c r="D796" i="1"/>
  <c r="F796" i="1" s="1"/>
  <c r="P796" i="1" s="1"/>
  <c r="P795" i="1"/>
  <c r="O795" i="1"/>
  <c r="L795" i="1"/>
  <c r="K795" i="1"/>
  <c r="F795" i="1"/>
  <c r="I795" i="1" s="1"/>
  <c r="N794" i="1"/>
  <c r="R794" i="10" s="1"/>
  <c r="S794" i="10" s="1"/>
  <c r="J794" i="1"/>
  <c r="H794" i="1"/>
  <c r="E794" i="1"/>
  <c r="D794" i="1"/>
  <c r="L793" i="1"/>
  <c r="F793" i="1"/>
  <c r="P793" i="1" s="1"/>
  <c r="N792" i="1"/>
  <c r="J792" i="1"/>
  <c r="H792" i="1"/>
  <c r="E792" i="1"/>
  <c r="D792" i="1"/>
  <c r="L791" i="1"/>
  <c r="F791" i="1"/>
  <c r="N790" i="1"/>
  <c r="R790" i="10" s="1"/>
  <c r="S790" i="10" s="1"/>
  <c r="J790" i="1"/>
  <c r="H790" i="1"/>
  <c r="E790" i="1"/>
  <c r="D790" i="1"/>
  <c r="F790" i="1" s="1"/>
  <c r="L788" i="1"/>
  <c r="M788" i="1" s="1"/>
  <c r="F788" i="1"/>
  <c r="O788" i="1" s="1"/>
  <c r="N787" i="1"/>
  <c r="J787" i="1"/>
  <c r="H787" i="1"/>
  <c r="E787" i="1"/>
  <c r="D787" i="1"/>
  <c r="F787" i="1" s="1"/>
  <c r="P787" i="1" s="1"/>
  <c r="L786" i="1"/>
  <c r="F786" i="1"/>
  <c r="K786" i="1" s="1"/>
  <c r="N785" i="1"/>
  <c r="J785" i="1"/>
  <c r="H785" i="1"/>
  <c r="E785" i="1"/>
  <c r="D785" i="1"/>
  <c r="L784" i="1"/>
  <c r="M784" i="1" s="1"/>
  <c r="F784" i="1"/>
  <c r="K784" i="1" s="1"/>
  <c r="N783" i="1"/>
  <c r="R783" i="10" s="1"/>
  <c r="S783" i="10" s="1"/>
  <c r="J783" i="1"/>
  <c r="H783" i="1"/>
  <c r="E783" i="1"/>
  <c r="D783" i="1"/>
  <c r="L782" i="1"/>
  <c r="F782" i="1"/>
  <c r="N781" i="1"/>
  <c r="R781" i="10" s="1"/>
  <c r="S781" i="10" s="1"/>
  <c r="J781" i="1"/>
  <c r="H781" i="1"/>
  <c r="E781" i="1"/>
  <c r="D781" i="1"/>
  <c r="F781" i="1" s="1"/>
  <c r="P781" i="1" s="1"/>
  <c r="L780" i="1"/>
  <c r="F780" i="1"/>
  <c r="I780" i="1" s="1"/>
  <c r="N779" i="1"/>
  <c r="R779" i="10" s="1"/>
  <c r="S779" i="10" s="1"/>
  <c r="L779" i="1"/>
  <c r="J779" i="1"/>
  <c r="H779" i="1"/>
  <c r="E779" i="1"/>
  <c r="D779" i="1"/>
  <c r="F779" i="1" s="1"/>
  <c r="L778" i="1"/>
  <c r="F778" i="1"/>
  <c r="P778" i="1" s="1"/>
  <c r="N777" i="1"/>
  <c r="R777" i="10" s="1"/>
  <c r="S777" i="10" s="1"/>
  <c r="J777" i="1"/>
  <c r="H777" i="1"/>
  <c r="E777" i="1"/>
  <c r="D777" i="1"/>
  <c r="L776" i="1"/>
  <c r="F776" i="1"/>
  <c r="O776" i="1" s="1"/>
  <c r="L775" i="1"/>
  <c r="I775" i="1"/>
  <c r="F775" i="1"/>
  <c r="O775" i="1" s="1"/>
  <c r="N774" i="1"/>
  <c r="R774" i="10" s="1"/>
  <c r="S774" i="10" s="1"/>
  <c r="J774" i="1"/>
  <c r="H774" i="1"/>
  <c r="E774" i="1"/>
  <c r="D774" i="1"/>
  <c r="L773" i="1"/>
  <c r="F773" i="1"/>
  <c r="P773" i="1" s="1"/>
  <c r="N772" i="1"/>
  <c r="R772" i="10" s="1"/>
  <c r="S772" i="10" s="1"/>
  <c r="J772" i="1"/>
  <c r="H772" i="1"/>
  <c r="E772" i="1"/>
  <c r="D772" i="1"/>
  <c r="F772" i="1" s="1"/>
  <c r="L771" i="1"/>
  <c r="F771" i="1"/>
  <c r="O771" i="1" s="1"/>
  <c r="L770" i="1"/>
  <c r="F770" i="1"/>
  <c r="L769" i="1"/>
  <c r="F769" i="1"/>
  <c r="O769" i="1" s="1"/>
  <c r="L768" i="1"/>
  <c r="F768" i="1"/>
  <c r="O768" i="1" s="1"/>
  <c r="L767" i="1"/>
  <c r="M767" i="1" s="1"/>
  <c r="I767" i="1"/>
  <c r="F767" i="1"/>
  <c r="O767" i="1" s="1"/>
  <c r="L766" i="1"/>
  <c r="F766" i="1"/>
  <c r="O766" i="1" s="1"/>
  <c r="L765" i="1"/>
  <c r="M765" i="1" s="1"/>
  <c r="F765" i="1"/>
  <c r="O765" i="1" s="1"/>
  <c r="P764" i="1"/>
  <c r="L764" i="1"/>
  <c r="F764" i="1"/>
  <c r="O764" i="1" s="1"/>
  <c r="N763" i="1"/>
  <c r="R763" i="10" s="1"/>
  <c r="S763" i="10" s="1"/>
  <c r="J763" i="1"/>
  <c r="H763" i="1"/>
  <c r="E763" i="1"/>
  <c r="D763" i="1"/>
  <c r="L762" i="1"/>
  <c r="M762" i="1" s="1"/>
  <c r="F762" i="1"/>
  <c r="K762" i="1" s="1"/>
  <c r="L761" i="1"/>
  <c r="F761" i="1"/>
  <c r="K761" i="1" s="1"/>
  <c r="N760" i="1"/>
  <c r="R760" i="10" s="1"/>
  <c r="S760" i="10" s="1"/>
  <c r="J760" i="1"/>
  <c r="H760" i="1"/>
  <c r="E760" i="1"/>
  <c r="D760" i="1"/>
  <c r="L759" i="1"/>
  <c r="F759" i="1"/>
  <c r="N758" i="1"/>
  <c r="J758" i="1"/>
  <c r="H758" i="1"/>
  <c r="E758" i="1"/>
  <c r="D758" i="1"/>
  <c r="L757" i="1"/>
  <c r="M757" i="1" s="1"/>
  <c r="F757" i="1"/>
  <c r="P757" i="1" s="1"/>
  <c r="N756" i="1"/>
  <c r="R756" i="10" s="1"/>
  <c r="S756" i="10" s="1"/>
  <c r="J756" i="1"/>
  <c r="H756" i="1"/>
  <c r="F756" i="1"/>
  <c r="E756" i="1"/>
  <c r="D756" i="1"/>
  <c r="O755" i="1"/>
  <c r="L755" i="1"/>
  <c r="M755" i="1" s="1"/>
  <c r="F755" i="1"/>
  <c r="I755" i="1" s="1"/>
  <c r="N754" i="1"/>
  <c r="R754" i="10" s="1"/>
  <c r="S754" i="10" s="1"/>
  <c r="J754" i="1"/>
  <c r="H754" i="1"/>
  <c r="E754" i="1"/>
  <c r="D754" i="1"/>
  <c r="F754" i="1" s="1"/>
  <c r="L753" i="1"/>
  <c r="M753" i="1" s="1"/>
  <c r="F753" i="1"/>
  <c r="O753" i="1" s="1"/>
  <c r="N752" i="1"/>
  <c r="R752" i="10" s="1"/>
  <c r="S752" i="10" s="1"/>
  <c r="J752" i="1"/>
  <c r="L752" i="1" s="1"/>
  <c r="H752" i="1"/>
  <c r="E752" i="1"/>
  <c r="D752" i="1"/>
  <c r="F752" i="1" s="1"/>
  <c r="P752" i="1" s="1"/>
  <c r="O751" i="1"/>
  <c r="L751" i="1"/>
  <c r="F751" i="1"/>
  <c r="K751" i="1" s="1"/>
  <c r="N750" i="1"/>
  <c r="J750" i="1"/>
  <c r="H750" i="1"/>
  <c r="E750" i="1"/>
  <c r="D750" i="1"/>
  <c r="L749" i="1"/>
  <c r="M749" i="1" s="1"/>
  <c r="F749" i="1"/>
  <c r="K749" i="1" s="1"/>
  <c r="N748" i="1"/>
  <c r="R748" i="10" s="1"/>
  <c r="S748" i="10" s="1"/>
  <c r="J748" i="1"/>
  <c r="H748" i="1"/>
  <c r="E748" i="1"/>
  <c r="D748" i="1"/>
  <c r="F748" i="1" s="1"/>
  <c r="L747" i="1"/>
  <c r="F747" i="1"/>
  <c r="K747" i="1" s="1"/>
  <c r="O746" i="1"/>
  <c r="L746" i="1"/>
  <c r="F746" i="1"/>
  <c r="K746" i="1" s="1"/>
  <c r="N745" i="1"/>
  <c r="R745" i="10" s="1"/>
  <c r="S745" i="10" s="1"/>
  <c r="J745" i="1"/>
  <c r="H745" i="1"/>
  <c r="E745" i="1"/>
  <c r="D745" i="1"/>
  <c r="L744" i="1"/>
  <c r="F744" i="1"/>
  <c r="I744" i="1" s="1"/>
  <c r="N743" i="1"/>
  <c r="J743" i="1"/>
  <c r="L743" i="1" s="1"/>
  <c r="M743" i="1" s="1"/>
  <c r="H743" i="1"/>
  <c r="E743" i="1"/>
  <c r="D743" i="1"/>
  <c r="F743" i="1" s="1"/>
  <c r="L742" i="1"/>
  <c r="F742" i="1"/>
  <c r="N741" i="1"/>
  <c r="J741" i="1"/>
  <c r="H741" i="1"/>
  <c r="E741" i="1"/>
  <c r="F741" i="1" s="1"/>
  <c r="D741" i="1"/>
  <c r="L740" i="1"/>
  <c r="F740" i="1"/>
  <c r="K740" i="1" s="1"/>
  <c r="L739" i="1"/>
  <c r="K739" i="1"/>
  <c r="F739" i="1"/>
  <c r="I739" i="1" s="1"/>
  <c r="M738" i="1"/>
  <c r="L738" i="1"/>
  <c r="F738" i="1"/>
  <c r="P738" i="1" s="1"/>
  <c r="L737" i="1"/>
  <c r="M737" i="1" s="1"/>
  <c r="F737" i="1"/>
  <c r="P737" i="1" s="1"/>
  <c r="N736" i="1"/>
  <c r="R736" i="10" s="1"/>
  <c r="S736" i="10" s="1"/>
  <c r="J736" i="1"/>
  <c r="H736" i="1"/>
  <c r="E736" i="1"/>
  <c r="D736" i="1"/>
  <c r="F736" i="1" s="1"/>
  <c r="L735" i="1"/>
  <c r="F735" i="1"/>
  <c r="O735" i="1" s="1"/>
  <c r="N734" i="1"/>
  <c r="R734" i="10" s="1"/>
  <c r="S734" i="10" s="1"/>
  <c r="K734" i="1"/>
  <c r="J734" i="1"/>
  <c r="H734" i="1"/>
  <c r="E734" i="1"/>
  <c r="D734" i="1"/>
  <c r="F734" i="1" s="1"/>
  <c r="L733" i="1"/>
  <c r="K733" i="1"/>
  <c r="F733" i="1"/>
  <c r="O733" i="1" s="1"/>
  <c r="N732" i="1"/>
  <c r="R732" i="10" s="1"/>
  <c r="S732" i="10" s="1"/>
  <c r="J732" i="1"/>
  <c r="H732" i="1"/>
  <c r="E732" i="1"/>
  <c r="D732" i="1"/>
  <c r="F732" i="1" s="1"/>
  <c r="L731" i="1"/>
  <c r="F731" i="1"/>
  <c r="K731" i="1" s="1"/>
  <c r="L730" i="1"/>
  <c r="F730" i="1"/>
  <c r="K730" i="1" s="1"/>
  <c r="L729" i="1"/>
  <c r="F729" i="1"/>
  <c r="K729" i="1" s="1"/>
  <c r="O728" i="1"/>
  <c r="L728" i="1"/>
  <c r="F728" i="1"/>
  <c r="K728" i="1" s="1"/>
  <c r="L727" i="1"/>
  <c r="F727" i="1"/>
  <c r="K727" i="1" s="1"/>
  <c r="L726" i="1"/>
  <c r="F726" i="1"/>
  <c r="K726" i="1" s="1"/>
  <c r="N725" i="1"/>
  <c r="J725" i="1"/>
  <c r="H725" i="1"/>
  <c r="E725" i="1"/>
  <c r="D725" i="1"/>
  <c r="L724" i="1"/>
  <c r="M724" i="1" s="1"/>
  <c r="F724" i="1"/>
  <c r="I724" i="1" s="1"/>
  <c r="F723" i="1"/>
  <c r="N723" i="1" s="1"/>
  <c r="L721" i="1"/>
  <c r="M721" i="1" s="1"/>
  <c r="F721" i="1"/>
  <c r="O721" i="1" s="1"/>
  <c r="L720" i="1"/>
  <c r="F720" i="1"/>
  <c r="O720" i="1" s="1"/>
  <c r="N719" i="1"/>
  <c r="R719" i="10" s="1"/>
  <c r="S719" i="10" s="1"/>
  <c r="J719" i="1"/>
  <c r="L719" i="1" s="1"/>
  <c r="H719" i="1"/>
  <c r="E719" i="1"/>
  <c r="D719" i="1"/>
  <c r="L718" i="1"/>
  <c r="F718" i="1"/>
  <c r="K718" i="1" s="1"/>
  <c r="N717" i="1"/>
  <c r="J717" i="1"/>
  <c r="H717" i="1"/>
  <c r="E717" i="1"/>
  <c r="D717" i="1"/>
  <c r="L716" i="1"/>
  <c r="F716" i="1"/>
  <c r="K716" i="1" s="1"/>
  <c r="N715" i="1"/>
  <c r="R715" i="10" s="1"/>
  <c r="S715" i="10" s="1"/>
  <c r="J715" i="1"/>
  <c r="H715" i="1"/>
  <c r="E715" i="1"/>
  <c r="D715" i="1"/>
  <c r="L714" i="1"/>
  <c r="F714" i="1"/>
  <c r="K714" i="1" s="1"/>
  <c r="N713" i="1"/>
  <c r="J713" i="1"/>
  <c r="H713" i="1"/>
  <c r="E713" i="1"/>
  <c r="D713" i="1"/>
  <c r="L712" i="1"/>
  <c r="F712" i="1"/>
  <c r="I712" i="1" s="1"/>
  <c r="N711" i="1"/>
  <c r="R711" i="10" s="1"/>
  <c r="S711" i="10" s="1"/>
  <c r="J711" i="1"/>
  <c r="H711" i="1"/>
  <c r="E711" i="1"/>
  <c r="D711" i="1"/>
  <c r="O709" i="1"/>
  <c r="L709" i="1"/>
  <c r="M709" i="1" s="1"/>
  <c r="K709" i="1"/>
  <c r="I709" i="1"/>
  <c r="F709" i="1"/>
  <c r="P709" i="1" s="1"/>
  <c r="N708" i="1"/>
  <c r="R708" i="10" s="1"/>
  <c r="S708" i="10" s="1"/>
  <c r="J708" i="1"/>
  <c r="H708" i="1"/>
  <c r="E708" i="1"/>
  <c r="D708" i="1"/>
  <c r="F708" i="1" s="1"/>
  <c r="L707" i="1"/>
  <c r="F707" i="1"/>
  <c r="I707" i="1" s="1"/>
  <c r="N706" i="1"/>
  <c r="R706" i="10" s="1"/>
  <c r="S706" i="10" s="1"/>
  <c r="J706" i="1"/>
  <c r="H706" i="1"/>
  <c r="E706" i="1"/>
  <c r="D706" i="1"/>
  <c r="L705" i="1"/>
  <c r="F705" i="1"/>
  <c r="O705" i="1" s="1"/>
  <c r="N704" i="1"/>
  <c r="R704" i="10" s="1"/>
  <c r="S704" i="10" s="1"/>
  <c r="J704" i="1"/>
  <c r="H704" i="1"/>
  <c r="E704" i="1"/>
  <c r="D704" i="1"/>
  <c r="F704" i="1" s="1"/>
  <c r="P704" i="1" s="1"/>
  <c r="L703" i="1"/>
  <c r="F703" i="1"/>
  <c r="K703" i="1" s="1"/>
  <c r="O702" i="1"/>
  <c r="L702" i="1"/>
  <c r="M702" i="1" s="1"/>
  <c r="F702" i="1"/>
  <c r="K702" i="1" s="1"/>
  <c r="L701" i="1"/>
  <c r="F701" i="1"/>
  <c r="K701" i="1" s="1"/>
  <c r="L700" i="1"/>
  <c r="M700" i="1" s="1"/>
  <c r="F700" i="1"/>
  <c r="K700" i="1" s="1"/>
  <c r="N699" i="1"/>
  <c r="J699" i="1"/>
  <c r="H699" i="1"/>
  <c r="E699" i="1"/>
  <c r="F699" i="1" s="1"/>
  <c r="D699" i="1"/>
  <c r="O698" i="1"/>
  <c r="L698" i="1"/>
  <c r="M698" i="1" s="1"/>
  <c r="I698" i="1"/>
  <c r="F698" i="1"/>
  <c r="K698" i="1" s="1"/>
  <c r="L697" i="1"/>
  <c r="F697" i="1"/>
  <c r="P697" i="1" s="1"/>
  <c r="N696" i="1"/>
  <c r="R696" i="10" s="1"/>
  <c r="S696" i="10" s="1"/>
  <c r="J696" i="1"/>
  <c r="H696" i="1"/>
  <c r="E696" i="1"/>
  <c r="D696" i="1"/>
  <c r="L695" i="1"/>
  <c r="F695" i="1"/>
  <c r="K695" i="1" s="1"/>
  <c r="N694" i="1"/>
  <c r="R694" i="10" s="1"/>
  <c r="S694" i="10" s="1"/>
  <c r="L694" i="1"/>
  <c r="J694" i="1"/>
  <c r="H694" i="1"/>
  <c r="E694" i="1"/>
  <c r="D694" i="1"/>
  <c r="L693" i="1"/>
  <c r="F693" i="1"/>
  <c r="I693" i="1" s="1"/>
  <c r="N692" i="1"/>
  <c r="J692" i="1"/>
  <c r="H692" i="1"/>
  <c r="E692" i="1"/>
  <c r="D692" i="1"/>
  <c r="L691" i="1"/>
  <c r="F691" i="1"/>
  <c r="N690" i="1"/>
  <c r="J690" i="1"/>
  <c r="H690" i="1"/>
  <c r="E690" i="1"/>
  <c r="D690" i="1"/>
  <c r="L689" i="1"/>
  <c r="F689" i="1"/>
  <c r="O689" i="1" s="1"/>
  <c r="N688" i="1"/>
  <c r="R688" i="10" s="1"/>
  <c r="S688" i="10" s="1"/>
  <c r="J688" i="1"/>
  <c r="H688" i="1"/>
  <c r="E688" i="1"/>
  <c r="D688" i="1"/>
  <c r="F688" i="1" s="1"/>
  <c r="O687" i="1"/>
  <c r="L687" i="1"/>
  <c r="F687" i="1"/>
  <c r="I687" i="1" s="1"/>
  <c r="N686" i="1"/>
  <c r="J686" i="1"/>
  <c r="H686" i="1"/>
  <c r="E686" i="1"/>
  <c r="D686" i="1"/>
  <c r="L683" i="1"/>
  <c r="F683" i="1"/>
  <c r="P683" i="1" s="1"/>
  <c r="N682" i="1"/>
  <c r="R682" i="10" s="1"/>
  <c r="S682" i="10" s="1"/>
  <c r="J682" i="1"/>
  <c r="H682" i="1"/>
  <c r="E682" i="1"/>
  <c r="D682" i="1"/>
  <c r="F682" i="1" s="1"/>
  <c r="L681" i="1"/>
  <c r="F681" i="1"/>
  <c r="K681" i="1" s="1"/>
  <c r="O680" i="1"/>
  <c r="N680" i="1"/>
  <c r="R680" i="10" s="1"/>
  <c r="S680" i="10" s="1"/>
  <c r="J680" i="1"/>
  <c r="H680" i="1"/>
  <c r="E680" i="1"/>
  <c r="D680" i="1"/>
  <c r="F680" i="1" s="1"/>
  <c r="M679" i="1"/>
  <c r="L679" i="1"/>
  <c r="K679" i="1"/>
  <c r="F679" i="1"/>
  <c r="I679" i="1" s="1"/>
  <c r="N678" i="1"/>
  <c r="R678" i="10" s="1"/>
  <c r="S678" i="10" s="1"/>
  <c r="L678" i="1"/>
  <c r="J678" i="1"/>
  <c r="H678" i="1"/>
  <c r="E678" i="1"/>
  <c r="D678" i="1"/>
  <c r="L677" i="1"/>
  <c r="F677" i="1"/>
  <c r="N676" i="1"/>
  <c r="J676" i="1"/>
  <c r="H676" i="1"/>
  <c r="E676" i="1"/>
  <c r="D676" i="1"/>
  <c r="P675" i="1"/>
  <c r="L675" i="1"/>
  <c r="I675" i="1"/>
  <c r="F675" i="1"/>
  <c r="O675" i="1" s="1"/>
  <c r="F674" i="1"/>
  <c r="K674" i="1" s="1"/>
  <c r="L673" i="1"/>
  <c r="F673" i="1"/>
  <c r="K673" i="1" s="1"/>
  <c r="N672" i="1"/>
  <c r="J672" i="1"/>
  <c r="H672" i="1"/>
  <c r="H671" i="1" s="1"/>
  <c r="E672" i="1"/>
  <c r="D672" i="1"/>
  <c r="L670" i="1"/>
  <c r="F670" i="1"/>
  <c r="N669" i="1"/>
  <c r="J669" i="1"/>
  <c r="H669" i="1"/>
  <c r="E669" i="1"/>
  <c r="D669" i="1"/>
  <c r="L668" i="1"/>
  <c r="F668" i="1"/>
  <c r="P668" i="1" s="1"/>
  <c r="N667" i="1"/>
  <c r="R667" i="10" s="1"/>
  <c r="S667" i="10" s="1"/>
  <c r="J667" i="1"/>
  <c r="H667" i="1"/>
  <c r="F667" i="1"/>
  <c r="E667" i="1"/>
  <c r="D667" i="1"/>
  <c r="L666" i="1"/>
  <c r="I666" i="1"/>
  <c r="F666" i="1"/>
  <c r="O666" i="1" s="1"/>
  <c r="L665" i="1"/>
  <c r="F665" i="1"/>
  <c r="O665" i="1" s="1"/>
  <c r="N664" i="1"/>
  <c r="R664" i="10" s="1"/>
  <c r="S664" i="10" s="1"/>
  <c r="J664" i="1"/>
  <c r="H664" i="1"/>
  <c r="E664" i="1"/>
  <c r="D664" i="1"/>
  <c r="L663" i="1"/>
  <c r="M663" i="1" s="1"/>
  <c r="F663" i="1"/>
  <c r="O663" i="1" s="1"/>
  <c r="N662" i="1"/>
  <c r="R662" i="10" s="1"/>
  <c r="S662" i="10" s="1"/>
  <c r="J662" i="1"/>
  <c r="L662" i="1" s="1"/>
  <c r="H662" i="1"/>
  <c r="E662" i="1"/>
  <c r="D662" i="1"/>
  <c r="F662" i="1" s="1"/>
  <c r="P662" i="1" s="1"/>
  <c r="L661" i="1"/>
  <c r="M661" i="1" s="1"/>
  <c r="F661" i="1"/>
  <c r="K661" i="1" s="1"/>
  <c r="N660" i="1"/>
  <c r="J660" i="1"/>
  <c r="H660" i="1"/>
  <c r="E660" i="1"/>
  <c r="F660" i="1" s="1"/>
  <c r="D660" i="1"/>
  <c r="L659" i="1"/>
  <c r="I659" i="1"/>
  <c r="F659" i="1"/>
  <c r="M659" i="1" s="1"/>
  <c r="N658" i="1"/>
  <c r="J658" i="1"/>
  <c r="H658" i="1"/>
  <c r="E658" i="1"/>
  <c r="D658" i="1"/>
  <c r="L657" i="1"/>
  <c r="F657" i="1"/>
  <c r="K657" i="1" s="1"/>
  <c r="N656" i="1"/>
  <c r="R656" i="10" s="1"/>
  <c r="S656" i="10" s="1"/>
  <c r="J656" i="1"/>
  <c r="L656" i="1" s="1"/>
  <c r="H656" i="1"/>
  <c r="E656" i="1"/>
  <c r="D656" i="1"/>
  <c r="F656" i="1" s="1"/>
  <c r="O656" i="1" s="1"/>
  <c r="L655" i="1"/>
  <c r="M655" i="1" s="1"/>
  <c r="F655" i="1"/>
  <c r="I655" i="1" s="1"/>
  <c r="N654" i="1"/>
  <c r="R654" i="10" s="1"/>
  <c r="S654" i="10" s="1"/>
  <c r="J654" i="1"/>
  <c r="H654" i="1"/>
  <c r="E654" i="1"/>
  <c r="D654" i="1"/>
  <c r="F654" i="1" s="1"/>
  <c r="L653" i="1"/>
  <c r="F653" i="1"/>
  <c r="N652" i="1"/>
  <c r="J652" i="1"/>
  <c r="H652" i="1"/>
  <c r="E652" i="1"/>
  <c r="F652" i="1" s="1"/>
  <c r="D652" i="1"/>
  <c r="L651" i="1"/>
  <c r="F651" i="1"/>
  <c r="M651" i="1" s="1"/>
  <c r="N650" i="1"/>
  <c r="R650" i="10" s="1"/>
  <c r="S650" i="10" s="1"/>
  <c r="J650" i="1"/>
  <c r="H650" i="1"/>
  <c r="F650" i="1"/>
  <c r="E650" i="1"/>
  <c r="D650" i="1"/>
  <c r="L649" i="1"/>
  <c r="F649" i="1"/>
  <c r="I649" i="1" s="1"/>
  <c r="N648" i="1"/>
  <c r="J648" i="1"/>
  <c r="H648" i="1"/>
  <c r="E648" i="1"/>
  <c r="D648" i="1"/>
  <c r="L647" i="1"/>
  <c r="K647" i="1"/>
  <c r="F647" i="1"/>
  <c r="O647" i="1" s="1"/>
  <c r="N646" i="1"/>
  <c r="R646" i="10" s="1"/>
  <c r="S646" i="10" s="1"/>
  <c r="J646" i="1"/>
  <c r="L646" i="1" s="1"/>
  <c r="H646" i="1"/>
  <c r="E646" i="1"/>
  <c r="D646" i="1"/>
  <c r="F646" i="1" s="1"/>
  <c r="L645" i="1"/>
  <c r="F645" i="1"/>
  <c r="K645" i="1" s="1"/>
  <c r="N644" i="1"/>
  <c r="R644" i="10" s="1"/>
  <c r="S644" i="10" s="1"/>
  <c r="J644" i="1"/>
  <c r="H644" i="1"/>
  <c r="E644" i="1"/>
  <c r="D644" i="1"/>
  <c r="L643" i="1"/>
  <c r="K643" i="1"/>
  <c r="F643" i="1"/>
  <c r="P643" i="1" s="1"/>
  <c r="N642" i="1"/>
  <c r="J642" i="1"/>
  <c r="J642" i="10" s="1"/>
  <c r="H642" i="1"/>
  <c r="H642" i="10" s="1"/>
  <c r="H641" i="10" s="1"/>
  <c r="H622" i="10" s="1"/>
  <c r="H327" i="10" s="1"/>
  <c r="H326" i="10" s="1"/>
  <c r="H325" i="10" s="1"/>
  <c r="H324" i="10" s="1"/>
  <c r="H8" i="10" s="1"/>
  <c r="E642" i="1"/>
  <c r="E642" i="10" s="1"/>
  <c r="E641" i="10" s="1"/>
  <c r="E622" i="10" s="1"/>
  <c r="E327" i="10" s="1"/>
  <c r="E326" i="10" s="1"/>
  <c r="E325" i="10" s="1"/>
  <c r="E324" i="10" s="1"/>
  <c r="D642" i="1"/>
  <c r="L640" i="1"/>
  <c r="M640" i="1" s="1"/>
  <c r="K640" i="1"/>
  <c r="F640" i="1"/>
  <c r="I640" i="1" s="1"/>
  <c r="N639" i="1"/>
  <c r="J639" i="1"/>
  <c r="H639" i="1"/>
  <c r="E639" i="1"/>
  <c r="D639" i="1"/>
  <c r="L638" i="1"/>
  <c r="F638" i="1"/>
  <c r="N637" i="1"/>
  <c r="J637" i="1"/>
  <c r="H637" i="1"/>
  <c r="E637" i="1"/>
  <c r="F637" i="1" s="1"/>
  <c r="D637" i="1"/>
  <c r="L636" i="1"/>
  <c r="F636" i="1"/>
  <c r="O636" i="1" s="1"/>
  <c r="N635" i="1"/>
  <c r="R635" i="10" s="1"/>
  <c r="S635" i="10" s="1"/>
  <c r="J635" i="1"/>
  <c r="H635" i="1"/>
  <c r="E635" i="1"/>
  <c r="D635" i="1"/>
  <c r="L634" i="1"/>
  <c r="F634" i="1"/>
  <c r="I634" i="1" s="1"/>
  <c r="N633" i="1"/>
  <c r="R633" i="10" s="1"/>
  <c r="S633" i="10" s="1"/>
  <c r="J633" i="1"/>
  <c r="H633" i="1"/>
  <c r="E633" i="1"/>
  <c r="D633" i="1"/>
  <c r="L632" i="1"/>
  <c r="F632" i="1"/>
  <c r="O632" i="1" s="1"/>
  <c r="N631" i="1"/>
  <c r="R631" i="10" s="1"/>
  <c r="S631" i="10" s="1"/>
  <c r="J631" i="1"/>
  <c r="H631" i="1"/>
  <c r="E631" i="1"/>
  <c r="D631" i="1"/>
  <c r="L630" i="1"/>
  <c r="F630" i="1"/>
  <c r="K630" i="1" s="1"/>
  <c r="N629" i="1"/>
  <c r="J629" i="1"/>
  <c r="H629" i="1"/>
  <c r="E629" i="1"/>
  <c r="D629" i="1"/>
  <c r="L628" i="1"/>
  <c r="F628" i="1"/>
  <c r="K628" i="1" s="1"/>
  <c r="N627" i="1"/>
  <c r="R627" i="10" s="1"/>
  <c r="S627" i="10" s="1"/>
  <c r="J627" i="1"/>
  <c r="H627" i="1"/>
  <c r="E627" i="1"/>
  <c r="D627" i="1"/>
  <c r="L626" i="1"/>
  <c r="F626" i="1"/>
  <c r="K626" i="1" s="1"/>
  <c r="N625" i="1"/>
  <c r="J625" i="1"/>
  <c r="H625" i="1"/>
  <c r="E625" i="1"/>
  <c r="D625" i="1"/>
  <c r="L624" i="1"/>
  <c r="M624" i="1" s="1"/>
  <c r="F624" i="1"/>
  <c r="I624" i="1" s="1"/>
  <c r="N623" i="1"/>
  <c r="R623" i="10" s="1"/>
  <c r="S623" i="10" s="1"/>
  <c r="J623" i="1"/>
  <c r="H623" i="1"/>
  <c r="E623" i="1"/>
  <c r="D623" i="1"/>
  <c r="L621" i="1"/>
  <c r="M621" i="1" s="1"/>
  <c r="F621" i="1"/>
  <c r="O621" i="1" s="1"/>
  <c r="N620" i="1"/>
  <c r="R620" i="10" s="1"/>
  <c r="S620" i="10" s="1"/>
  <c r="J620" i="1"/>
  <c r="J617" i="1" s="1"/>
  <c r="H620" i="1"/>
  <c r="H617" i="1" s="1"/>
  <c r="E620" i="1"/>
  <c r="D620" i="1"/>
  <c r="D617" i="1" s="1"/>
  <c r="F617" i="1" s="1"/>
  <c r="O619" i="1"/>
  <c r="L619" i="1"/>
  <c r="F619" i="1"/>
  <c r="I619" i="1" s="1"/>
  <c r="N618" i="1"/>
  <c r="R618" i="10" s="1"/>
  <c r="S618" i="10" s="1"/>
  <c r="J618" i="1"/>
  <c r="H618" i="1"/>
  <c r="E618" i="1"/>
  <c r="E617" i="1" s="1"/>
  <c r="D618" i="1"/>
  <c r="L616" i="1"/>
  <c r="I616" i="1"/>
  <c r="F616" i="1"/>
  <c r="K616" i="1" s="1"/>
  <c r="N615" i="1"/>
  <c r="R615" i="10" s="1"/>
  <c r="S615" i="10" s="1"/>
  <c r="J615" i="1"/>
  <c r="H615" i="1"/>
  <c r="E615" i="1"/>
  <c r="D615" i="1"/>
  <c r="L614" i="1"/>
  <c r="F614" i="1"/>
  <c r="O614" i="1" s="1"/>
  <c r="N613" i="1"/>
  <c r="R613" i="10" s="1"/>
  <c r="S613" i="10" s="1"/>
  <c r="J613" i="1"/>
  <c r="H613" i="1"/>
  <c r="E613" i="1"/>
  <c r="D613" i="1"/>
  <c r="L612" i="1"/>
  <c r="F612" i="1"/>
  <c r="K612" i="1" s="1"/>
  <c r="N611" i="1"/>
  <c r="J611" i="1"/>
  <c r="H611" i="1"/>
  <c r="E611" i="1"/>
  <c r="F611" i="1" s="1"/>
  <c r="D611" i="1"/>
  <c r="L610" i="1"/>
  <c r="F610" i="1"/>
  <c r="M610" i="1" s="1"/>
  <c r="N609" i="1"/>
  <c r="J609" i="1"/>
  <c r="H609" i="1"/>
  <c r="E609" i="1"/>
  <c r="D609" i="1"/>
  <c r="L608" i="1"/>
  <c r="M608" i="1" s="1"/>
  <c r="F608" i="1"/>
  <c r="K608" i="1" s="1"/>
  <c r="N607" i="1"/>
  <c r="R607" i="10" s="1"/>
  <c r="S607" i="10" s="1"/>
  <c r="J607" i="1"/>
  <c r="H607" i="1"/>
  <c r="E607" i="1"/>
  <c r="E606" i="1" s="1"/>
  <c r="D607" i="1"/>
  <c r="D606" i="1" s="1"/>
  <c r="F606" i="1" s="1"/>
  <c r="L605" i="1"/>
  <c r="M605" i="1" s="1"/>
  <c r="F605" i="1"/>
  <c r="N604" i="1"/>
  <c r="J604" i="1"/>
  <c r="H604" i="1"/>
  <c r="E604" i="1"/>
  <c r="F604" i="1" s="1"/>
  <c r="D604" i="1"/>
  <c r="L603" i="1"/>
  <c r="F603" i="1"/>
  <c r="K603" i="1" s="1"/>
  <c r="N602" i="1"/>
  <c r="R602" i="10" s="1"/>
  <c r="S602" i="10" s="1"/>
  <c r="J602" i="1"/>
  <c r="H602" i="1"/>
  <c r="F602" i="1"/>
  <c r="E602" i="1"/>
  <c r="D602" i="1"/>
  <c r="L601" i="1"/>
  <c r="F601" i="1"/>
  <c r="O601" i="1" s="1"/>
  <c r="N600" i="1"/>
  <c r="R600" i="10" s="1"/>
  <c r="S600" i="10" s="1"/>
  <c r="J600" i="1"/>
  <c r="H600" i="1"/>
  <c r="E600" i="1"/>
  <c r="D600" i="1"/>
  <c r="F600" i="1" s="1"/>
  <c r="P599" i="1"/>
  <c r="L599" i="1"/>
  <c r="M599" i="1" s="1"/>
  <c r="F599" i="1"/>
  <c r="O599" i="1" s="1"/>
  <c r="N598" i="1"/>
  <c r="R598" i="10" s="1"/>
  <c r="S598" i="10" s="1"/>
  <c r="J598" i="1"/>
  <c r="H598" i="1"/>
  <c r="E598" i="1"/>
  <c r="D598" i="1"/>
  <c r="L597" i="1"/>
  <c r="M597" i="1" s="1"/>
  <c r="F597" i="1"/>
  <c r="K597" i="1" s="1"/>
  <c r="N596" i="1"/>
  <c r="J596" i="1"/>
  <c r="H596" i="1"/>
  <c r="E596" i="1"/>
  <c r="D596" i="1"/>
  <c r="L595" i="1"/>
  <c r="F595" i="1"/>
  <c r="O595" i="1" s="1"/>
  <c r="N594" i="1"/>
  <c r="R594" i="10" s="1"/>
  <c r="S594" i="10" s="1"/>
  <c r="J594" i="1"/>
  <c r="H594" i="1"/>
  <c r="E594" i="1"/>
  <c r="D594" i="1"/>
  <c r="F594" i="1" s="1"/>
  <c r="L593" i="1"/>
  <c r="F593" i="1"/>
  <c r="K593" i="1" s="1"/>
  <c r="N592" i="1"/>
  <c r="R592" i="10" s="1"/>
  <c r="S592" i="10" s="1"/>
  <c r="J592" i="1"/>
  <c r="H592" i="1"/>
  <c r="E592" i="1"/>
  <c r="D592" i="1"/>
  <c r="F592" i="1" s="1"/>
  <c r="D591" i="1"/>
  <c r="L590" i="1"/>
  <c r="F590" i="1"/>
  <c r="N589" i="1"/>
  <c r="J589" i="1"/>
  <c r="H589" i="1"/>
  <c r="E589" i="1"/>
  <c r="D589" i="1"/>
  <c r="P588" i="1"/>
  <c r="L588" i="1"/>
  <c r="F588" i="1"/>
  <c r="K588" i="1" s="1"/>
  <c r="N587" i="1"/>
  <c r="R587" i="10" s="1"/>
  <c r="S587" i="10" s="1"/>
  <c r="J587" i="1"/>
  <c r="H587" i="1"/>
  <c r="E587" i="1"/>
  <c r="D587" i="1"/>
  <c r="F587" i="1" s="1"/>
  <c r="L586" i="1"/>
  <c r="F586" i="1"/>
  <c r="O586" i="1" s="1"/>
  <c r="N585" i="1"/>
  <c r="R585" i="10" s="1"/>
  <c r="S585" i="10" s="1"/>
  <c r="L585" i="1"/>
  <c r="J585" i="1"/>
  <c r="H585" i="1"/>
  <c r="E585" i="1"/>
  <c r="D585" i="1"/>
  <c r="F585" i="1" s="1"/>
  <c r="K585" i="1" s="1"/>
  <c r="P584" i="1"/>
  <c r="M584" i="1"/>
  <c r="L584" i="1"/>
  <c r="K584" i="1"/>
  <c r="F584" i="1"/>
  <c r="O584" i="1" s="1"/>
  <c r="N583" i="1"/>
  <c r="R583" i="10" s="1"/>
  <c r="S583" i="10" s="1"/>
  <c r="J583" i="1"/>
  <c r="H583" i="1"/>
  <c r="H582" i="1" s="1"/>
  <c r="E583" i="1"/>
  <c r="D583" i="1"/>
  <c r="E582" i="1"/>
  <c r="L581" i="1"/>
  <c r="M581" i="1" s="1"/>
  <c r="F581" i="1"/>
  <c r="O581" i="1" s="1"/>
  <c r="N580" i="1"/>
  <c r="R580" i="10" s="1"/>
  <c r="S580" i="10" s="1"/>
  <c r="J580" i="1"/>
  <c r="H580" i="1"/>
  <c r="E580" i="1"/>
  <c r="D580" i="1"/>
  <c r="F580" i="1" s="1"/>
  <c r="L579" i="1"/>
  <c r="F579" i="1"/>
  <c r="K579" i="1" s="1"/>
  <c r="N578" i="1"/>
  <c r="R578" i="10" s="1"/>
  <c r="S578" i="10" s="1"/>
  <c r="L578" i="1"/>
  <c r="J578" i="1"/>
  <c r="H578" i="1"/>
  <c r="E578" i="1"/>
  <c r="D578" i="1"/>
  <c r="F578" i="1" s="1"/>
  <c r="O578" i="1" s="1"/>
  <c r="P577" i="1"/>
  <c r="M577" i="1"/>
  <c r="L577" i="1"/>
  <c r="K577" i="1"/>
  <c r="F577" i="1"/>
  <c r="I577" i="1" s="1"/>
  <c r="N576" i="1"/>
  <c r="L576" i="1" s="1"/>
  <c r="J576" i="1"/>
  <c r="H576" i="1"/>
  <c r="E576" i="1"/>
  <c r="E575" i="1" s="1"/>
  <c r="D576" i="1"/>
  <c r="L574" i="1"/>
  <c r="M574" i="1" s="1"/>
  <c r="I574" i="1"/>
  <c r="F574" i="1"/>
  <c r="O574" i="1" s="1"/>
  <c r="N573" i="1"/>
  <c r="R573" i="10" s="1"/>
  <c r="S573" i="10" s="1"/>
  <c r="J573" i="1"/>
  <c r="H573" i="1"/>
  <c r="E573" i="1"/>
  <c r="D573" i="1"/>
  <c r="F573" i="1" s="1"/>
  <c r="O572" i="1"/>
  <c r="L572" i="1"/>
  <c r="I572" i="1"/>
  <c r="F572" i="1"/>
  <c r="N571" i="1"/>
  <c r="R571" i="10" s="1"/>
  <c r="S571" i="10" s="1"/>
  <c r="J571" i="1"/>
  <c r="J566" i="1" s="1"/>
  <c r="H571" i="1"/>
  <c r="E571" i="1"/>
  <c r="D571" i="1"/>
  <c r="L570" i="1"/>
  <c r="F570" i="1"/>
  <c r="O570" i="1" s="1"/>
  <c r="N569" i="1"/>
  <c r="R569" i="10" s="1"/>
  <c r="S569" i="10" s="1"/>
  <c r="J569" i="1"/>
  <c r="H569" i="1"/>
  <c r="H566" i="1" s="1"/>
  <c r="E569" i="1"/>
  <c r="D569" i="1"/>
  <c r="F569" i="1" s="1"/>
  <c r="L568" i="1"/>
  <c r="F568" i="1"/>
  <c r="K568" i="1" s="1"/>
  <c r="N567" i="1"/>
  <c r="J567" i="1"/>
  <c r="H567" i="1"/>
  <c r="E567" i="1"/>
  <c r="D567" i="1"/>
  <c r="L565" i="1"/>
  <c r="F565" i="1"/>
  <c r="K565" i="1" s="1"/>
  <c r="N564" i="1"/>
  <c r="R564" i="10" s="1"/>
  <c r="S564" i="10" s="1"/>
  <c r="J564" i="1"/>
  <c r="H564" i="1"/>
  <c r="E564" i="1"/>
  <c r="D564" i="1"/>
  <c r="L563" i="1"/>
  <c r="M563" i="1" s="1"/>
  <c r="F563" i="1"/>
  <c r="I563" i="1" s="1"/>
  <c r="N562" i="1"/>
  <c r="R562" i="10" s="1"/>
  <c r="S562" i="10" s="1"/>
  <c r="L562" i="1"/>
  <c r="J562" i="1"/>
  <c r="H562" i="1"/>
  <c r="E562" i="1"/>
  <c r="D562" i="1"/>
  <c r="F562" i="1" s="1"/>
  <c r="L561" i="1"/>
  <c r="F561" i="1"/>
  <c r="N560" i="1"/>
  <c r="J560" i="1"/>
  <c r="H560" i="1"/>
  <c r="E560" i="1"/>
  <c r="F560" i="1" s="1"/>
  <c r="I560" i="1" s="1"/>
  <c r="D560" i="1"/>
  <c r="L559" i="1"/>
  <c r="M559" i="1" s="1"/>
  <c r="F559" i="1"/>
  <c r="O559" i="1" s="1"/>
  <c r="N558" i="1"/>
  <c r="R558" i="10" s="1"/>
  <c r="S558" i="10" s="1"/>
  <c r="J558" i="1"/>
  <c r="H558" i="1"/>
  <c r="E558" i="1"/>
  <c r="D558" i="1"/>
  <c r="F558" i="1" s="1"/>
  <c r="L557" i="1"/>
  <c r="M557" i="1" s="1"/>
  <c r="F557" i="1"/>
  <c r="O557" i="1" s="1"/>
  <c r="N556" i="1"/>
  <c r="R556" i="10" s="1"/>
  <c r="S556" i="10" s="1"/>
  <c r="J556" i="1"/>
  <c r="H556" i="1"/>
  <c r="E556" i="1"/>
  <c r="D556" i="1"/>
  <c r="M555" i="1"/>
  <c r="L555" i="1"/>
  <c r="K555" i="1"/>
  <c r="F555" i="1"/>
  <c r="O555" i="1" s="1"/>
  <c r="N554" i="1"/>
  <c r="J554" i="1"/>
  <c r="H554" i="1"/>
  <c r="E554" i="1"/>
  <c r="D554" i="1"/>
  <c r="F554" i="1" s="1"/>
  <c r="P554" i="1" s="1"/>
  <c r="L553" i="1"/>
  <c r="M553" i="1" s="1"/>
  <c r="F553" i="1"/>
  <c r="K553" i="1" s="1"/>
  <c r="N552" i="1"/>
  <c r="O552" i="1" s="1"/>
  <c r="J552" i="1"/>
  <c r="H552" i="1"/>
  <c r="E552" i="1"/>
  <c r="F552" i="1" s="1"/>
  <c r="D552" i="1"/>
  <c r="M551" i="1"/>
  <c r="L551" i="1"/>
  <c r="F551" i="1"/>
  <c r="P551" i="1" s="1"/>
  <c r="P550" i="1"/>
  <c r="L550" i="1"/>
  <c r="M550" i="1" s="1"/>
  <c r="I550" i="1"/>
  <c r="F550" i="1"/>
  <c r="O550" i="1" s="1"/>
  <c r="L549" i="1"/>
  <c r="F549" i="1"/>
  <c r="O548" i="1"/>
  <c r="L548" i="1"/>
  <c r="I548" i="1"/>
  <c r="F548" i="1"/>
  <c r="M548" i="1" s="1"/>
  <c r="N547" i="1"/>
  <c r="L547" i="1" s="1"/>
  <c r="J547" i="1"/>
  <c r="H547" i="1"/>
  <c r="E547" i="1"/>
  <c r="D547" i="1"/>
  <c r="L546" i="1"/>
  <c r="F546" i="1"/>
  <c r="N545" i="1"/>
  <c r="R545" i="10" s="1"/>
  <c r="S545" i="10" s="1"/>
  <c r="J545" i="1"/>
  <c r="H545" i="1"/>
  <c r="E545" i="1"/>
  <c r="D545" i="1"/>
  <c r="L544" i="1"/>
  <c r="F544" i="1"/>
  <c r="I544" i="1" s="1"/>
  <c r="N543" i="1"/>
  <c r="R543" i="10" s="1"/>
  <c r="S543" i="10" s="1"/>
  <c r="J543" i="1"/>
  <c r="H543" i="1"/>
  <c r="E543" i="1"/>
  <c r="D543" i="1"/>
  <c r="F543" i="1" s="1"/>
  <c r="L542" i="1"/>
  <c r="F542" i="1"/>
  <c r="N541" i="1"/>
  <c r="J541" i="1"/>
  <c r="H541" i="1"/>
  <c r="E541" i="1"/>
  <c r="D541" i="1"/>
  <c r="L540" i="1"/>
  <c r="F540" i="1"/>
  <c r="N539" i="1"/>
  <c r="R539" i="10" s="1"/>
  <c r="S539" i="10" s="1"/>
  <c r="J539" i="1"/>
  <c r="H539" i="1"/>
  <c r="F539" i="1"/>
  <c r="E539" i="1"/>
  <c r="D539" i="1"/>
  <c r="L538" i="1"/>
  <c r="F538" i="1"/>
  <c r="O538" i="1" s="1"/>
  <c r="N537" i="1"/>
  <c r="R537" i="10" s="1"/>
  <c r="S537" i="10" s="1"/>
  <c r="J537" i="1"/>
  <c r="H537" i="1"/>
  <c r="E537" i="1"/>
  <c r="D537" i="1"/>
  <c r="L536" i="1"/>
  <c r="K536" i="1"/>
  <c r="F536" i="1"/>
  <c r="O536" i="1" s="1"/>
  <c r="N535" i="1"/>
  <c r="R535" i="10" s="1"/>
  <c r="S535" i="10" s="1"/>
  <c r="L535" i="1"/>
  <c r="J535" i="1"/>
  <c r="H535" i="1"/>
  <c r="E535" i="1"/>
  <c r="D535" i="1"/>
  <c r="F535" i="1" s="1"/>
  <c r="L534" i="1"/>
  <c r="F534" i="1"/>
  <c r="N533" i="1"/>
  <c r="J533" i="1"/>
  <c r="H533" i="1"/>
  <c r="E533" i="1"/>
  <c r="F533" i="1" s="1"/>
  <c r="D533" i="1"/>
  <c r="L532" i="1"/>
  <c r="M532" i="1" s="1"/>
  <c r="F532" i="1"/>
  <c r="K532" i="1" s="1"/>
  <c r="N531" i="1"/>
  <c r="R531" i="10" s="1"/>
  <c r="S531" i="10" s="1"/>
  <c r="L531" i="1"/>
  <c r="J531" i="1"/>
  <c r="H531" i="1"/>
  <c r="E531" i="1"/>
  <c r="D531" i="1"/>
  <c r="F531" i="1" s="1"/>
  <c r="L530" i="1"/>
  <c r="I530" i="1"/>
  <c r="F530" i="1"/>
  <c r="O530" i="1" s="1"/>
  <c r="O529" i="1"/>
  <c r="N529" i="1"/>
  <c r="R529" i="10" s="1"/>
  <c r="S529" i="10" s="1"/>
  <c r="J529" i="1"/>
  <c r="H529" i="1"/>
  <c r="E529" i="1"/>
  <c r="D529" i="1"/>
  <c r="F529" i="1" s="1"/>
  <c r="L528" i="1"/>
  <c r="M528" i="1" s="1"/>
  <c r="F528" i="1"/>
  <c r="I528" i="1" s="1"/>
  <c r="L527" i="1"/>
  <c r="M527" i="1" s="1"/>
  <c r="F527" i="1"/>
  <c r="I527" i="1" s="1"/>
  <c r="L526" i="1"/>
  <c r="F526" i="1"/>
  <c r="I526" i="1" s="1"/>
  <c r="N525" i="1"/>
  <c r="R525" i="10" s="1"/>
  <c r="S525" i="10" s="1"/>
  <c r="J525" i="1"/>
  <c r="H525" i="1"/>
  <c r="E525" i="1"/>
  <c r="D525" i="1"/>
  <c r="F525" i="1" s="1"/>
  <c r="L524" i="1"/>
  <c r="F524" i="1"/>
  <c r="L523" i="1"/>
  <c r="F523" i="1"/>
  <c r="L522" i="1"/>
  <c r="I522" i="1"/>
  <c r="F522" i="1"/>
  <c r="L521" i="1"/>
  <c r="F521" i="1"/>
  <c r="N520" i="1"/>
  <c r="J520" i="1"/>
  <c r="H520" i="1"/>
  <c r="E520" i="1"/>
  <c r="D520" i="1"/>
  <c r="L519" i="1"/>
  <c r="I519" i="1"/>
  <c r="F519" i="1"/>
  <c r="P519" i="1" s="1"/>
  <c r="N518" i="1"/>
  <c r="R518" i="10" s="1"/>
  <c r="S518" i="10" s="1"/>
  <c r="J518" i="1"/>
  <c r="H518" i="1"/>
  <c r="E518" i="1"/>
  <c r="D518" i="1"/>
  <c r="F518" i="1" s="1"/>
  <c r="P518" i="1" s="1"/>
  <c r="O517" i="1"/>
  <c r="L517" i="1"/>
  <c r="I517" i="1"/>
  <c r="F517" i="1"/>
  <c r="N516" i="1"/>
  <c r="R516" i="10" s="1"/>
  <c r="S516" i="10" s="1"/>
  <c r="J516" i="1"/>
  <c r="H516" i="1"/>
  <c r="E516" i="1"/>
  <c r="D516" i="1"/>
  <c r="L515" i="1"/>
  <c r="M515" i="1" s="1"/>
  <c r="F515" i="1"/>
  <c r="O515" i="1" s="1"/>
  <c r="N514" i="1"/>
  <c r="R514" i="10" s="1"/>
  <c r="S514" i="10" s="1"/>
  <c r="J514" i="1"/>
  <c r="H514" i="1"/>
  <c r="E514" i="1"/>
  <c r="D514" i="1"/>
  <c r="L513" i="1"/>
  <c r="M513" i="1" s="1"/>
  <c r="F513" i="1"/>
  <c r="O513" i="1" s="1"/>
  <c r="N512" i="1"/>
  <c r="J512" i="1"/>
  <c r="H512" i="1"/>
  <c r="E512" i="1"/>
  <c r="D512" i="1"/>
  <c r="L511" i="1"/>
  <c r="M511" i="1" s="1"/>
  <c r="F511" i="1"/>
  <c r="P511" i="1" s="1"/>
  <c r="N510" i="1"/>
  <c r="R510" i="10" s="1"/>
  <c r="S510" i="10" s="1"/>
  <c r="J510" i="1"/>
  <c r="H510" i="1"/>
  <c r="E510" i="1"/>
  <c r="D510" i="1"/>
  <c r="F510" i="1" s="1"/>
  <c r="L509" i="1"/>
  <c r="F509" i="1"/>
  <c r="O509" i="1" s="1"/>
  <c r="N508" i="1"/>
  <c r="J508" i="1"/>
  <c r="H508" i="1"/>
  <c r="E508" i="1"/>
  <c r="D508" i="1"/>
  <c r="F508" i="1" s="1"/>
  <c r="I508" i="1" s="1"/>
  <c r="L506" i="1"/>
  <c r="M506" i="1" s="1"/>
  <c r="F506" i="1"/>
  <c r="P506" i="1" s="1"/>
  <c r="N505" i="1"/>
  <c r="R505" i="10" s="1"/>
  <c r="S505" i="10" s="1"/>
  <c r="J505" i="1"/>
  <c r="H505" i="1"/>
  <c r="E505" i="1"/>
  <c r="D505" i="1"/>
  <c r="F505" i="1" s="1"/>
  <c r="P504" i="1"/>
  <c r="L504" i="1"/>
  <c r="M504" i="1" s="1"/>
  <c r="F504" i="1"/>
  <c r="I504" i="1" s="1"/>
  <c r="N503" i="1"/>
  <c r="R503" i="10" s="1"/>
  <c r="S503" i="10" s="1"/>
  <c r="J503" i="1"/>
  <c r="H503" i="1"/>
  <c r="F503" i="1"/>
  <c r="P503" i="1" s="1"/>
  <c r="E503" i="1"/>
  <c r="D503" i="1"/>
  <c r="L502" i="1"/>
  <c r="F502" i="1"/>
  <c r="N501" i="1"/>
  <c r="J501" i="1"/>
  <c r="H501" i="1"/>
  <c r="E501" i="1"/>
  <c r="D501" i="1"/>
  <c r="L500" i="1"/>
  <c r="F500" i="1"/>
  <c r="N499" i="1"/>
  <c r="R499" i="10" s="1"/>
  <c r="S499" i="10" s="1"/>
  <c r="J499" i="1"/>
  <c r="H499" i="1"/>
  <c r="E499" i="1"/>
  <c r="D499" i="1"/>
  <c r="L498" i="1"/>
  <c r="I498" i="1"/>
  <c r="F498" i="1"/>
  <c r="O498" i="1" s="1"/>
  <c r="N497" i="1"/>
  <c r="R497" i="10" s="1"/>
  <c r="S497" i="10" s="1"/>
  <c r="J497" i="1"/>
  <c r="H497" i="1"/>
  <c r="E497" i="1"/>
  <c r="D497" i="1"/>
  <c r="P496" i="1"/>
  <c r="L496" i="1"/>
  <c r="M496" i="1" s="1"/>
  <c r="F496" i="1"/>
  <c r="O496" i="1" s="1"/>
  <c r="N495" i="1"/>
  <c r="R495" i="10" s="1"/>
  <c r="S495" i="10" s="1"/>
  <c r="L495" i="1"/>
  <c r="J495" i="1"/>
  <c r="H495" i="1"/>
  <c r="E495" i="1"/>
  <c r="D495" i="1"/>
  <c r="F495" i="1" s="1"/>
  <c r="P495" i="1" s="1"/>
  <c r="L494" i="1"/>
  <c r="F494" i="1"/>
  <c r="O494" i="1" s="1"/>
  <c r="L493" i="1"/>
  <c r="F493" i="1"/>
  <c r="N492" i="1"/>
  <c r="J492" i="1"/>
  <c r="H492" i="1"/>
  <c r="E492" i="1"/>
  <c r="D492" i="1"/>
  <c r="P491" i="1"/>
  <c r="O491" i="1"/>
  <c r="M491" i="1"/>
  <c r="L491" i="1"/>
  <c r="K491" i="1"/>
  <c r="F491" i="1"/>
  <c r="I491" i="1" s="1"/>
  <c r="N490" i="1"/>
  <c r="R490" i="10" s="1"/>
  <c r="S490" i="10" s="1"/>
  <c r="J490" i="1"/>
  <c r="H490" i="1"/>
  <c r="E490" i="1"/>
  <c r="D490" i="1"/>
  <c r="L488" i="1"/>
  <c r="M488" i="1" s="1"/>
  <c r="F488" i="1"/>
  <c r="I488" i="1" s="1"/>
  <c r="M487" i="1"/>
  <c r="L487" i="1"/>
  <c r="K487" i="1"/>
  <c r="F487" i="1"/>
  <c r="I487" i="1" s="1"/>
  <c r="N486" i="1"/>
  <c r="R486" i="10" s="1"/>
  <c r="S486" i="10" s="1"/>
  <c r="J486" i="1"/>
  <c r="H486" i="1"/>
  <c r="H485" i="1" s="1"/>
  <c r="E486" i="1"/>
  <c r="E485" i="1" s="1"/>
  <c r="D486" i="1"/>
  <c r="D485" i="1" s="1"/>
  <c r="L484" i="1"/>
  <c r="F484" i="1"/>
  <c r="K484" i="1" s="1"/>
  <c r="N483" i="1"/>
  <c r="R483" i="10" s="1"/>
  <c r="S483" i="10" s="1"/>
  <c r="J483" i="1"/>
  <c r="H483" i="1"/>
  <c r="F483" i="1"/>
  <c r="E483" i="1"/>
  <c r="D483" i="1"/>
  <c r="L482" i="1"/>
  <c r="F482" i="1"/>
  <c r="O482" i="1" s="1"/>
  <c r="N481" i="1"/>
  <c r="R481" i="10" s="1"/>
  <c r="S481" i="10" s="1"/>
  <c r="J481" i="1"/>
  <c r="H481" i="1"/>
  <c r="E481" i="1"/>
  <c r="D481" i="1"/>
  <c r="L480" i="1"/>
  <c r="F480" i="1"/>
  <c r="N479" i="1"/>
  <c r="R479" i="10" s="1"/>
  <c r="S479" i="10" s="1"/>
  <c r="J479" i="1"/>
  <c r="H479" i="1"/>
  <c r="E479" i="1"/>
  <c r="D479" i="1"/>
  <c r="F479" i="1" s="1"/>
  <c r="L478" i="1"/>
  <c r="F478" i="1"/>
  <c r="N477" i="1"/>
  <c r="J477" i="1"/>
  <c r="H477" i="1"/>
  <c r="E477" i="1"/>
  <c r="F477" i="1" s="1"/>
  <c r="I477" i="1" s="1"/>
  <c r="D477" i="1"/>
  <c r="L476" i="1"/>
  <c r="F476" i="1"/>
  <c r="K476" i="1" s="1"/>
  <c r="N475" i="1"/>
  <c r="R475" i="10" s="1"/>
  <c r="S475" i="10" s="1"/>
  <c r="J475" i="1"/>
  <c r="H475" i="1"/>
  <c r="E475" i="1"/>
  <c r="D475" i="1"/>
  <c r="L474" i="1"/>
  <c r="F474" i="1"/>
  <c r="O474" i="1" s="1"/>
  <c r="O473" i="1"/>
  <c r="N473" i="1"/>
  <c r="R473" i="10" s="1"/>
  <c r="S473" i="10" s="1"/>
  <c r="J473" i="1"/>
  <c r="H473" i="1"/>
  <c r="E473" i="1"/>
  <c r="D473" i="1"/>
  <c r="F473" i="1" s="1"/>
  <c r="L472" i="1"/>
  <c r="M472" i="1" s="1"/>
  <c r="K472" i="1"/>
  <c r="F472" i="1"/>
  <c r="I472" i="1" s="1"/>
  <c r="N471" i="1"/>
  <c r="J471" i="1"/>
  <c r="H471" i="1"/>
  <c r="E471" i="1"/>
  <c r="D471" i="1"/>
  <c r="F471" i="1" s="1"/>
  <c r="L470" i="1"/>
  <c r="F470" i="1"/>
  <c r="I470" i="1" s="1"/>
  <c r="N469" i="1"/>
  <c r="J469" i="1"/>
  <c r="H469" i="1"/>
  <c r="E469" i="1"/>
  <c r="D469" i="1"/>
  <c r="L468" i="1"/>
  <c r="F468" i="1"/>
  <c r="P468" i="1" s="1"/>
  <c r="N467" i="1"/>
  <c r="R467" i="10" s="1"/>
  <c r="S467" i="10" s="1"/>
  <c r="J467" i="1"/>
  <c r="H467" i="1"/>
  <c r="F467" i="1"/>
  <c r="E467" i="1"/>
  <c r="D467" i="1"/>
  <c r="L466" i="1"/>
  <c r="M466" i="1" s="1"/>
  <c r="F466" i="1"/>
  <c r="I466" i="1" s="1"/>
  <c r="N465" i="1"/>
  <c r="R465" i="10" s="1"/>
  <c r="S465" i="10" s="1"/>
  <c r="J465" i="1"/>
  <c r="H465" i="1"/>
  <c r="E465" i="1"/>
  <c r="D465" i="1"/>
  <c r="L464" i="1"/>
  <c r="M464" i="1" s="1"/>
  <c r="F464" i="1"/>
  <c r="O464" i="1" s="1"/>
  <c r="N463" i="1"/>
  <c r="R463" i="10" s="1"/>
  <c r="S463" i="10" s="1"/>
  <c r="J463" i="1"/>
  <c r="H463" i="1"/>
  <c r="E463" i="1"/>
  <c r="D463" i="1"/>
  <c r="L462" i="1"/>
  <c r="F462" i="1"/>
  <c r="O462" i="1" s="1"/>
  <c r="O461" i="1"/>
  <c r="L461" i="1"/>
  <c r="M461" i="1" s="1"/>
  <c r="F461" i="1"/>
  <c r="N460" i="1"/>
  <c r="J460" i="1"/>
  <c r="H460" i="1"/>
  <c r="E460" i="1"/>
  <c r="D460" i="1"/>
  <c r="L459" i="1"/>
  <c r="F459" i="1"/>
  <c r="P459" i="1" s="1"/>
  <c r="N458" i="1"/>
  <c r="R458" i="10" s="1"/>
  <c r="S458" i="10" s="1"/>
  <c r="L458" i="1"/>
  <c r="J458" i="1"/>
  <c r="H458" i="1"/>
  <c r="F458" i="1"/>
  <c r="E458" i="1"/>
  <c r="D458" i="1"/>
  <c r="L457" i="1"/>
  <c r="F457" i="1"/>
  <c r="O457" i="1" s="1"/>
  <c r="N456" i="1"/>
  <c r="R456" i="10" s="1"/>
  <c r="S456" i="10" s="1"/>
  <c r="J456" i="1"/>
  <c r="L456" i="1" s="1"/>
  <c r="H456" i="1"/>
  <c r="E456" i="1"/>
  <c r="D456" i="1"/>
  <c r="L455" i="1"/>
  <c r="F455" i="1"/>
  <c r="N454" i="1"/>
  <c r="J454" i="1"/>
  <c r="H454" i="1"/>
  <c r="F454" i="1"/>
  <c r="E454" i="1"/>
  <c r="D454" i="1"/>
  <c r="L453" i="1"/>
  <c r="F453" i="1"/>
  <c r="O453" i="1" s="1"/>
  <c r="N452" i="1"/>
  <c r="R452" i="10" s="1"/>
  <c r="S452" i="10" s="1"/>
  <c r="J452" i="1"/>
  <c r="H452" i="1"/>
  <c r="E452" i="1"/>
  <c r="D452" i="1"/>
  <c r="P451" i="1"/>
  <c r="L451" i="1"/>
  <c r="F451" i="1"/>
  <c r="I451" i="1" s="1"/>
  <c r="N450" i="1"/>
  <c r="R450" i="10" s="1"/>
  <c r="S450" i="10" s="1"/>
  <c r="J450" i="1"/>
  <c r="H450" i="1"/>
  <c r="E450" i="1"/>
  <c r="D450" i="1"/>
  <c r="F450" i="1" s="1"/>
  <c r="L449" i="1"/>
  <c r="F449" i="1"/>
  <c r="O449" i="1" s="1"/>
  <c r="N448" i="1"/>
  <c r="J448" i="1"/>
  <c r="H448" i="1"/>
  <c r="F448" i="1"/>
  <c r="P448" i="1" s="1"/>
  <c r="E448" i="1"/>
  <c r="D448" i="1"/>
  <c r="L447" i="1"/>
  <c r="F447" i="1"/>
  <c r="O447" i="1" s="1"/>
  <c r="N446" i="1"/>
  <c r="R446" i="10" s="1"/>
  <c r="S446" i="10" s="1"/>
  <c r="J446" i="1"/>
  <c r="H446" i="1"/>
  <c r="E446" i="1"/>
  <c r="D446" i="1"/>
  <c r="F446" i="1" s="1"/>
  <c r="P446" i="1" s="1"/>
  <c r="O445" i="1"/>
  <c r="L445" i="1"/>
  <c r="F445" i="1"/>
  <c r="P445" i="1" s="1"/>
  <c r="N444" i="1"/>
  <c r="R444" i="10" s="1"/>
  <c r="S444" i="10" s="1"/>
  <c r="J444" i="1"/>
  <c r="H444" i="1"/>
  <c r="E444" i="1"/>
  <c r="D444" i="1"/>
  <c r="L443" i="1"/>
  <c r="F443" i="1"/>
  <c r="N442" i="1"/>
  <c r="R442" i="10" s="1"/>
  <c r="S442" i="10" s="1"/>
  <c r="J442" i="1"/>
  <c r="H442" i="1"/>
  <c r="E442" i="1"/>
  <c r="D442" i="1"/>
  <c r="F442" i="1" s="1"/>
  <c r="P442" i="1" s="1"/>
  <c r="L441" i="1"/>
  <c r="F441" i="1"/>
  <c r="O441" i="1" s="1"/>
  <c r="N440" i="1"/>
  <c r="R440" i="10" s="1"/>
  <c r="S440" i="10" s="1"/>
  <c r="J440" i="1"/>
  <c r="H440" i="1"/>
  <c r="E440" i="1"/>
  <c r="D440" i="1"/>
  <c r="L439" i="1"/>
  <c r="F439" i="1"/>
  <c r="K439" i="1" s="1"/>
  <c r="N438" i="1"/>
  <c r="R438" i="10" s="1"/>
  <c r="S438" i="10" s="1"/>
  <c r="J438" i="1"/>
  <c r="H438" i="1"/>
  <c r="E438" i="1"/>
  <c r="D438" i="1"/>
  <c r="D437" i="1" s="1"/>
  <c r="L436" i="1"/>
  <c r="K436" i="1"/>
  <c r="F436" i="1"/>
  <c r="N435" i="1"/>
  <c r="R435" i="10" s="1"/>
  <c r="S435" i="10" s="1"/>
  <c r="J435" i="1"/>
  <c r="H435" i="1"/>
  <c r="E435" i="1"/>
  <c r="D435" i="1"/>
  <c r="L434" i="1"/>
  <c r="K434" i="1"/>
  <c r="F434" i="1"/>
  <c r="I434" i="1" s="1"/>
  <c r="L433" i="1"/>
  <c r="F433" i="1"/>
  <c r="N432" i="1"/>
  <c r="R432" i="10" s="1"/>
  <c r="S432" i="10" s="1"/>
  <c r="J432" i="1"/>
  <c r="H432" i="1"/>
  <c r="E432" i="1"/>
  <c r="D432" i="1"/>
  <c r="L431" i="1"/>
  <c r="F431" i="1"/>
  <c r="O431" i="1" s="1"/>
  <c r="N430" i="1"/>
  <c r="J430" i="1"/>
  <c r="H430" i="1"/>
  <c r="E430" i="1"/>
  <c r="D430" i="1"/>
  <c r="L429" i="1"/>
  <c r="F429" i="1"/>
  <c r="K429" i="1" s="1"/>
  <c r="L428" i="1"/>
  <c r="F428" i="1"/>
  <c r="K428" i="1" s="1"/>
  <c r="N427" i="1"/>
  <c r="R427" i="10" s="1"/>
  <c r="S427" i="10" s="1"/>
  <c r="J427" i="1"/>
  <c r="H427" i="1"/>
  <c r="E427" i="1"/>
  <c r="D427" i="1"/>
  <c r="P426" i="1"/>
  <c r="M426" i="1"/>
  <c r="L426" i="1"/>
  <c r="I426" i="1"/>
  <c r="F426" i="1"/>
  <c r="K426" i="1" s="1"/>
  <c r="N425" i="1"/>
  <c r="R425" i="10" s="1"/>
  <c r="S425" i="10" s="1"/>
  <c r="J425" i="1"/>
  <c r="H425" i="1"/>
  <c r="E425" i="1"/>
  <c r="D425" i="1"/>
  <c r="F425" i="1" s="1"/>
  <c r="L423" i="1"/>
  <c r="F423" i="1"/>
  <c r="I423" i="1" s="1"/>
  <c r="N422" i="1"/>
  <c r="J422" i="1"/>
  <c r="H422" i="1"/>
  <c r="E422" i="1"/>
  <c r="D422" i="1"/>
  <c r="L421" i="1"/>
  <c r="F421" i="1"/>
  <c r="N420" i="1"/>
  <c r="R420" i="10" s="1"/>
  <c r="S420" i="10" s="1"/>
  <c r="J420" i="1"/>
  <c r="H420" i="1"/>
  <c r="E420" i="1"/>
  <c r="D420" i="1"/>
  <c r="L419" i="1"/>
  <c r="F419" i="1"/>
  <c r="N418" i="1"/>
  <c r="R418" i="10" s="1"/>
  <c r="S418" i="10" s="1"/>
  <c r="J418" i="1"/>
  <c r="H418" i="1"/>
  <c r="E418" i="1"/>
  <c r="D418" i="1"/>
  <c r="F418" i="1" s="1"/>
  <c r="L417" i="1"/>
  <c r="F417" i="1"/>
  <c r="K417" i="1" s="1"/>
  <c r="N416" i="1"/>
  <c r="J416" i="1"/>
  <c r="H416" i="1"/>
  <c r="E416" i="1"/>
  <c r="D416" i="1"/>
  <c r="F416" i="1" s="1"/>
  <c r="K416" i="1" s="1"/>
  <c r="L415" i="1"/>
  <c r="M415" i="1" s="1"/>
  <c r="F415" i="1"/>
  <c r="O415" i="1" s="1"/>
  <c r="N414" i="1"/>
  <c r="R414" i="10" s="1"/>
  <c r="S414" i="10" s="1"/>
  <c r="L414" i="1"/>
  <c r="J414" i="1"/>
  <c r="H414" i="1"/>
  <c r="E414" i="1"/>
  <c r="D414" i="1"/>
  <c r="L413" i="1"/>
  <c r="F413" i="1"/>
  <c r="K413" i="1" s="1"/>
  <c r="N412" i="1"/>
  <c r="R412" i="10" s="1"/>
  <c r="S412" i="10" s="1"/>
  <c r="J412" i="1"/>
  <c r="H412" i="1"/>
  <c r="E412" i="1"/>
  <c r="D412" i="1"/>
  <c r="M411" i="1"/>
  <c r="L411" i="1"/>
  <c r="F411" i="1"/>
  <c r="I411" i="1" s="1"/>
  <c r="N410" i="1"/>
  <c r="R410" i="10" s="1"/>
  <c r="S410" i="10" s="1"/>
  <c r="J410" i="1"/>
  <c r="H410" i="1"/>
  <c r="E410" i="1"/>
  <c r="D410" i="1"/>
  <c r="F410" i="1" s="1"/>
  <c r="L409" i="1"/>
  <c r="M409" i="1" s="1"/>
  <c r="F409" i="1"/>
  <c r="P409" i="1" s="1"/>
  <c r="N408" i="1"/>
  <c r="R408" i="10" s="1"/>
  <c r="S408" i="10" s="1"/>
  <c r="J408" i="1"/>
  <c r="L408" i="1" s="1"/>
  <c r="H408" i="1"/>
  <c r="E408" i="1"/>
  <c r="D408" i="1"/>
  <c r="L407" i="1"/>
  <c r="F407" i="1"/>
  <c r="N406" i="1"/>
  <c r="R406" i="10" s="1"/>
  <c r="S406" i="10" s="1"/>
  <c r="J406" i="1"/>
  <c r="H406" i="1"/>
  <c r="E406" i="1"/>
  <c r="D406" i="1"/>
  <c r="L405" i="1"/>
  <c r="F405" i="1"/>
  <c r="N404" i="1"/>
  <c r="R404" i="10" s="1"/>
  <c r="S404" i="10" s="1"/>
  <c r="J404" i="1"/>
  <c r="H404" i="1"/>
  <c r="E404" i="1"/>
  <c r="D404" i="1"/>
  <c r="L403" i="1"/>
  <c r="I403" i="1"/>
  <c r="F403" i="1"/>
  <c r="P403" i="1" s="1"/>
  <c r="N402" i="1"/>
  <c r="R402" i="10" s="1"/>
  <c r="S402" i="10" s="1"/>
  <c r="J402" i="1"/>
  <c r="H402" i="1"/>
  <c r="E402" i="1"/>
  <c r="D402" i="1"/>
  <c r="F402" i="1" s="1"/>
  <c r="L401" i="1"/>
  <c r="M401" i="1" s="1"/>
  <c r="F401" i="1"/>
  <c r="O401" i="1" s="1"/>
  <c r="N400" i="1"/>
  <c r="R400" i="10" s="1"/>
  <c r="S400" i="10" s="1"/>
  <c r="L400" i="1"/>
  <c r="J400" i="1"/>
  <c r="H400" i="1"/>
  <c r="E400" i="1"/>
  <c r="D400" i="1"/>
  <c r="L399" i="1"/>
  <c r="F399" i="1"/>
  <c r="N398" i="1"/>
  <c r="J398" i="1"/>
  <c r="H398" i="1"/>
  <c r="E398" i="1"/>
  <c r="D398" i="1"/>
  <c r="L397" i="1"/>
  <c r="F397" i="1"/>
  <c r="K397" i="1" s="1"/>
  <c r="N396" i="1"/>
  <c r="R396" i="10" s="1"/>
  <c r="S396" i="10" s="1"/>
  <c r="J396" i="1"/>
  <c r="H396" i="1"/>
  <c r="E396" i="1"/>
  <c r="F396" i="1" s="1"/>
  <c r="D396" i="1"/>
  <c r="L395" i="1"/>
  <c r="F395" i="1"/>
  <c r="N394" i="1"/>
  <c r="R394" i="10" s="1"/>
  <c r="S394" i="10" s="1"/>
  <c r="J394" i="1"/>
  <c r="H394" i="1"/>
  <c r="E394" i="1"/>
  <c r="D394" i="1"/>
  <c r="L393" i="1"/>
  <c r="F393" i="1"/>
  <c r="K393" i="1" s="1"/>
  <c r="N392" i="1"/>
  <c r="R392" i="10" s="1"/>
  <c r="S392" i="10" s="1"/>
  <c r="L392" i="1"/>
  <c r="J392" i="1"/>
  <c r="H392" i="1"/>
  <c r="E392" i="1"/>
  <c r="D392" i="1"/>
  <c r="F392" i="1" s="1"/>
  <c r="L391" i="1"/>
  <c r="F391" i="1"/>
  <c r="I391" i="1" s="1"/>
  <c r="N390" i="1"/>
  <c r="R390" i="10" s="1"/>
  <c r="S390" i="10" s="1"/>
  <c r="L390" i="1"/>
  <c r="J390" i="1"/>
  <c r="H390" i="1"/>
  <c r="E390" i="1"/>
  <c r="D390" i="1"/>
  <c r="L389" i="1"/>
  <c r="F389" i="1"/>
  <c r="N388" i="1"/>
  <c r="R388" i="10" s="1"/>
  <c r="S388" i="10" s="1"/>
  <c r="J388" i="1"/>
  <c r="H388" i="1"/>
  <c r="E388" i="1"/>
  <c r="D388" i="1"/>
  <c r="L387" i="1"/>
  <c r="F387" i="1"/>
  <c r="I387" i="1" s="1"/>
  <c r="N386" i="1"/>
  <c r="R386" i="10" s="1"/>
  <c r="S386" i="10" s="1"/>
  <c r="J386" i="1"/>
  <c r="H386" i="1"/>
  <c r="E386" i="1"/>
  <c r="D386" i="1"/>
  <c r="L385" i="1"/>
  <c r="F385" i="1"/>
  <c r="P385" i="1" s="1"/>
  <c r="N384" i="1"/>
  <c r="R384" i="10" s="1"/>
  <c r="S384" i="10" s="1"/>
  <c r="J384" i="1"/>
  <c r="H384" i="1"/>
  <c r="E384" i="1"/>
  <c r="D384" i="1"/>
  <c r="L383" i="1"/>
  <c r="F383" i="1"/>
  <c r="L382" i="1"/>
  <c r="K382" i="1"/>
  <c r="F382" i="1"/>
  <c r="O382" i="1" s="1"/>
  <c r="N381" i="1"/>
  <c r="R381" i="10" s="1"/>
  <c r="S381" i="10" s="1"/>
  <c r="J381" i="1"/>
  <c r="H381" i="1"/>
  <c r="E381" i="1"/>
  <c r="D381" i="1"/>
  <c r="F381" i="1" s="1"/>
  <c r="P381" i="1" s="1"/>
  <c r="L380" i="1"/>
  <c r="F380" i="1"/>
  <c r="K380" i="1" s="1"/>
  <c r="N379" i="1"/>
  <c r="J379" i="1"/>
  <c r="H379" i="1"/>
  <c r="E379" i="1"/>
  <c r="D379" i="1"/>
  <c r="O378" i="1"/>
  <c r="L378" i="1"/>
  <c r="M378" i="1" s="1"/>
  <c r="I378" i="1"/>
  <c r="F378" i="1"/>
  <c r="K378" i="1" s="1"/>
  <c r="N377" i="1"/>
  <c r="R377" i="10" s="1"/>
  <c r="S377" i="10" s="1"/>
  <c r="J377" i="1"/>
  <c r="H377" i="1"/>
  <c r="E377" i="1"/>
  <c r="D377" i="1"/>
  <c r="F377" i="1" s="1"/>
  <c r="I377" i="1" s="1"/>
  <c r="P376" i="1"/>
  <c r="L376" i="1"/>
  <c r="M376" i="1" s="1"/>
  <c r="F376" i="1"/>
  <c r="N375" i="1"/>
  <c r="R375" i="10" s="1"/>
  <c r="S375" i="10" s="1"/>
  <c r="J375" i="1"/>
  <c r="H375" i="1"/>
  <c r="E375" i="1"/>
  <c r="D375" i="1"/>
  <c r="L374" i="1"/>
  <c r="F374" i="1"/>
  <c r="N373" i="1"/>
  <c r="R373" i="10" s="1"/>
  <c r="S373" i="10" s="1"/>
  <c r="J373" i="1"/>
  <c r="H373" i="1"/>
  <c r="E373" i="1"/>
  <c r="D373" i="1"/>
  <c r="L372" i="1"/>
  <c r="F372" i="1"/>
  <c r="N371" i="1"/>
  <c r="R371" i="10" s="1"/>
  <c r="S371" i="10" s="1"/>
  <c r="J371" i="1"/>
  <c r="H371" i="1"/>
  <c r="E371" i="1"/>
  <c r="D371" i="1"/>
  <c r="L369" i="1"/>
  <c r="K369" i="1"/>
  <c r="F369" i="1"/>
  <c r="I369" i="1" s="1"/>
  <c r="N368" i="1"/>
  <c r="R368" i="10" s="1"/>
  <c r="S368" i="10" s="1"/>
  <c r="L368" i="1"/>
  <c r="J368" i="1"/>
  <c r="H368" i="1"/>
  <c r="E368" i="1"/>
  <c r="D368" i="1"/>
  <c r="L367" i="1"/>
  <c r="F367" i="1"/>
  <c r="N366" i="1"/>
  <c r="R366" i="10" s="1"/>
  <c r="S366" i="10" s="1"/>
  <c r="J366" i="1"/>
  <c r="H366" i="1"/>
  <c r="E366" i="1"/>
  <c r="F366" i="1" s="1"/>
  <c r="D366" i="1"/>
  <c r="L365" i="1"/>
  <c r="K365" i="1"/>
  <c r="F365" i="1"/>
  <c r="N364" i="1"/>
  <c r="R364" i="10" s="1"/>
  <c r="S364" i="10" s="1"/>
  <c r="J364" i="1"/>
  <c r="H364" i="1"/>
  <c r="E364" i="1"/>
  <c r="D364" i="1"/>
  <c r="L363" i="1"/>
  <c r="F363" i="1"/>
  <c r="K363" i="1" s="1"/>
  <c r="N362" i="1"/>
  <c r="R362" i="10" s="1"/>
  <c r="S362" i="10" s="1"/>
  <c r="J362" i="1"/>
  <c r="L362" i="1" s="1"/>
  <c r="H362" i="1"/>
  <c r="E362" i="1"/>
  <c r="D362" i="1"/>
  <c r="L361" i="1"/>
  <c r="F361" i="1"/>
  <c r="O361" i="1" s="1"/>
  <c r="N360" i="1"/>
  <c r="J360" i="1"/>
  <c r="H360" i="1"/>
  <c r="E360" i="1"/>
  <c r="D360" i="1"/>
  <c r="L359" i="1"/>
  <c r="F359" i="1"/>
  <c r="K359" i="1" s="1"/>
  <c r="N358" i="1"/>
  <c r="J358" i="1"/>
  <c r="H358" i="1"/>
  <c r="E358" i="1"/>
  <c r="F358" i="1" s="1"/>
  <c r="D358" i="1"/>
  <c r="L357" i="1"/>
  <c r="F357" i="1"/>
  <c r="N356" i="1"/>
  <c r="R356" i="10" s="1"/>
  <c r="S356" i="10" s="1"/>
  <c r="J356" i="1"/>
  <c r="H356" i="1"/>
  <c r="E356" i="1"/>
  <c r="F356" i="1" s="1"/>
  <c r="D356" i="1"/>
  <c r="L355" i="1"/>
  <c r="F355" i="1"/>
  <c r="K355" i="1" s="1"/>
  <c r="N354" i="1"/>
  <c r="R354" i="10" s="1"/>
  <c r="S354" i="10" s="1"/>
  <c r="J354" i="1"/>
  <c r="H354" i="1"/>
  <c r="E354" i="1"/>
  <c r="D354" i="1"/>
  <c r="F354" i="1" s="1"/>
  <c r="O354" i="1" s="1"/>
  <c r="L353" i="1"/>
  <c r="F353" i="1"/>
  <c r="I353" i="1" s="1"/>
  <c r="N352" i="1"/>
  <c r="J352" i="1"/>
  <c r="H352" i="1"/>
  <c r="E352" i="1"/>
  <c r="D352" i="1"/>
  <c r="L351" i="1"/>
  <c r="F351" i="1"/>
  <c r="N350" i="1"/>
  <c r="R350" i="10" s="1"/>
  <c r="S350" i="10" s="1"/>
  <c r="J350" i="1"/>
  <c r="H350" i="1"/>
  <c r="E350" i="1"/>
  <c r="F350" i="1" s="1"/>
  <c r="D350" i="1"/>
  <c r="L349" i="1"/>
  <c r="F349" i="1"/>
  <c r="K349" i="1" s="1"/>
  <c r="N348" i="1"/>
  <c r="R348" i="10" s="1"/>
  <c r="S348" i="10" s="1"/>
  <c r="J348" i="1"/>
  <c r="H348" i="1"/>
  <c r="E348" i="1"/>
  <c r="D348" i="1"/>
  <c r="L347" i="1"/>
  <c r="F347" i="1"/>
  <c r="P347" i="1" s="1"/>
  <c r="N346" i="1"/>
  <c r="J346" i="1"/>
  <c r="H346" i="1"/>
  <c r="E346" i="1"/>
  <c r="D346" i="1"/>
  <c r="L345" i="1"/>
  <c r="F345" i="1"/>
  <c r="O345" i="1" s="1"/>
  <c r="N344" i="1"/>
  <c r="R344" i="10" s="1"/>
  <c r="S344" i="10" s="1"/>
  <c r="L344" i="1"/>
  <c r="J344" i="1"/>
  <c r="H344" i="1"/>
  <c r="E344" i="1"/>
  <c r="D344" i="1"/>
  <c r="L342" i="1"/>
  <c r="M342" i="1" s="1"/>
  <c r="F342" i="1"/>
  <c r="O342" i="1" s="1"/>
  <c r="N341" i="1"/>
  <c r="R341" i="10" s="1"/>
  <c r="S341" i="10" s="1"/>
  <c r="J341" i="1"/>
  <c r="H341" i="1"/>
  <c r="E341" i="1"/>
  <c r="D341" i="1"/>
  <c r="F341" i="1" s="1"/>
  <c r="I341" i="1" s="1"/>
  <c r="L340" i="1"/>
  <c r="F340" i="1"/>
  <c r="K340" i="1" s="1"/>
  <c r="N339" i="1"/>
  <c r="J339" i="1"/>
  <c r="H339" i="1"/>
  <c r="E339" i="1"/>
  <c r="D339" i="1"/>
  <c r="P338" i="1"/>
  <c r="L338" i="1"/>
  <c r="F338" i="1"/>
  <c r="I338" i="1" s="1"/>
  <c r="L337" i="1"/>
  <c r="F337" i="1"/>
  <c r="I337" i="1" s="1"/>
  <c r="L336" i="1"/>
  <c r="F336" i="1"/>
  <c r="I336" i="1" s="1"/>
  <c r="N335" i="1"/>
  <c r="R335" i="10" s="1"/>
  <c r="S335" i="10" s="1"/>
  <c r="J335" i="1"/>
  <c r="H335" i="1"/>
  <c r="E335" i="1"/>
  <c r="D335" i="1"/>
  <c r="L334" i="1"/>
  <c r="F334" i="1"/>
  <c r="N333" i="1"/>
  <c r="R333" i="10" s="1"/>
  <c r="S333" i="10" s="1"/>
  <c r="J333" i="1"/>
  <c r="H333" i="1"/>
  <c r="E333" i="1"/>
  <c r="D333" i="1"/>
  <c r="L332" i="1"/>
  <c r="K332" i="1"/>
  <c r="F332" i="1"/>
  <c r="I332" i="1" s="1"/>
  <c r="L331" i="1"/>
  <c r="F331" i="1"/>
  <c r="M331" i="1" s="1"/>
  <c r="L330" i="1"/>
  <c r="F330" i="1"/>
  <c r="N329" i="1"/>
  <c r="R329" i="10" s="1"/>
  <c r="S329" i="10" s="1"/>
  <c r="J329" i="1"/>
  <c r="H329" i="1"/>
  <c r="E329" i="1"/>
  <c r="D329" i="1"/>
  <c r="F329" i="1" s="1"/>
  <c r="L323" i="1"/>
  <c r="F323" i="1"/>
  <c r="K323" i="1" s="1"/>
  <c r="L322" i="1"/>
  <c r="F322" i="1"/>
  <c r="K322" i="1" s="1"/>
  <c r="L321" i="1"/>
  <c r="F321" i="1"/>
  <c r="K321" i="1" s="1"/>
  <c r="L320" i="1"/>
  <c r="F320" i="1"/>
  <c r="K320" i="1" s="1"/>
  <c r="N319" i="1"/>
  <c r="J319" i="1"/>
  <c r="H319" i="1"/>
  <c r="E319" i="1"/>
  <c r="D319" i="1"/>
  <c r="L318" i="1"/>
  <c r="M318" i="1" s="1"/>
  <c r="K318" i="1"/>
  <c r="F318" i="1"/>
  <c r="I318" i="1" s="1"/>
  <c r="N317" i="1"/>
  <c r="N316" i="1" s="1"/>
  <c r="J317" i="1"/>
  <c r="H317" i="1"/>
  <c r="E317" i="1"/>
  <c r="D317" i="1"/>
  <c r="H316" i="1"/>
  <c r="E316" i="1"/>
  <c r="H315" i="1"/>
  <c r="L314" i="1"/>
  <c r="F314" i="1"/>
  <c r="L313" i="1"/>
  <c r="F313" i="1"/>
  <c r="L312" i="1"/>
  <c r="F312" i="1"/>
  <c r="N311" i="1"/>
  <c r="J311" i="1"/>
  <c r="H311" i="1"/>
  <c r="E311" i="1"/>
  <c r="D311" i="1"/>
  <c r="L310" i="1"/>
  <c r="M310" i="1" s="1"/>
  <c r="F310" i="1"/>
  <c r="P310" i="1" s="1"/>
  <c r="L309" i="1"/>
  <c r="M309" i="1" s="1"/>
  <c r="F309" i="1"/>
  <c r="O309" i="1" s="1"/>
  <c r="L308" i="1"/>
  <c r="M308" i="1" s="1"/>
  <c r="F308" i="1"/>
  <c r="P308" i="1" s="1"/>
  <c r="N307" i="1"/>
  <c r="J307" i="1"/>
  <c r="H307" i="1"/>
  <c r="E307" i="1"/>
  <c r="D307" i="1"/>
  <c r="F307" i="1" s="1"/>
  <c r="L305" i="1"/>
  <c r="F305" i="1"/>
  <c r="O305" i="1" s="1"/>
  <c r="L304" i="1"/>
  <c r="F304" i="1"/>
  <c r="O304" i="1" s="1"/>
  <c r="L303" i="1"/>
  <c r="F303" i="1"/>
  <c r="O303" i="1" s="1"/>
  <c r="L302" i="1"/>
  <c r="F302" i="1"/>
  <c r="O302" i="1" s="1"/>
  <c r="L301" i="1"/>
  <c r="F301" i="1"/>
  <c r="O301" i="1" s="1"/>
  <c r="L300" i="1"/>
  <c r="F300" i="1"/>
  <c r="O300" i="1" s="1"/>
  <c r="L299" i="1"/>
  <c r="F299" i="1"/>
  <c r="O299" i="1" s="1"/>
  <c r="L298" i="1"/>
  <c r="F298" i="1"/>
  <c r="O298" i="1" s="1"/>
  <c r="L297" i="1"/>
  <c r="F297" i="1"/>
  <c r="O297" i="1" s="1"/>
  <c r="L296" i="1"/>
  <c r="F296" i="1"/>
  <c r="O296" i="1" s="1"/>
  <c r="L295" i="1"/>
  <c r="F295" i="1"/>
  <c r="O295" i="1" s="1"/>
  <c r="L294" i="1"/>
  <c r="F294" i="1"/>
  <c r="O294" i="1" s="1"/>
  <c r="L293" i="1"/>
  <c r="F293" i="1"/>
  <c r="O293" i="1" s="1"/>
  <c r="L292" i="1"/>
  <c r="F292" i="1"/>
  <c r="O292" i="1" s="1"/>
  <c r="L291" i="1"/>
  <c r="F291" i="1"/>
  <c r="O291" i="1" s="1"/>
  <c r="L290" i="1"/>
  <c r="F290" i="1"/>
  <c r="O290" i="1" s="1"/>
  <c r="L289" i="1"/>
  <c r="F289" i="1"/>
  <c r="O289" i="1" s="1"/>
  <c r="L288" i="1"/>
  <c r="F288" i="1"/>
  <c r="O288" i="1" s="1"/>
  <c r="L287" i="1"/>
  <c r="F287" i="1"/>
  <c r="O287" i="1" s="1"/>
  <c r="L286" i="1"/>
  <c r="F286" i="1"/>
  <c r="O286" i="1" s="1"/>
  <c r="L285" i="1"/>
  <c r="F285" i="1"/>
  <c r="O285" i="1" s="1"/>
  <c r="L284" i="1"/>
  <c r="F284" i="1"/>
  <c r="O284" i="1" s="1"/>
  <c r="L283" i="1"/>
  <c r="F283" i="1"/>
  <c r="O283" i="1" s="1"/>
  <c r="L282" i="1"/>
  <c r="F282" i="1"/>
  <c r="O282" i="1" s="1"/>
  <c r="L281" i="1"/>
  <c r="F281" i="1"/>
  <c r="O281" i="1" s="1"/>
  <c r="L280" i="1"/>
  <c r="F280" i="1"/>
  <c r="O280" i="1" s="1"/>
  <c r="L279" i="1"/>
  <c r="F279" i="1"/>
  <c r="O279" i="1" s="1"/>
  <c r="L278" i="1"/>
  <c r="F278" i="1"/>
  <c r="O278" i="1" s="1"/>
  <c r="L277" i="1"/>
  <c r="F277" i="1"/>
  <c r="O277" i="1" s="1"/>
  <c r="L276" i="1"/>
  <c r="F276" i="1"/>
  <c r="O276" i="1" s="1"/>
  <c r="L275" i="1"/>
  <c r="F275" i="1"/>
  <c r="O275" i="1" s="1"/>
  <c r="L274" i="1"/>
  <c r="F274" i="1"/>
  <c r="L273" i="1"/>
  <c r="F273" i="1"/>
  <c r="O273" i="1" s="1"/>
  <c r="L272" i="1"/>
  <c r="F272" i="1"/>
  <c r="P272" i="1" s="1"/>
  <c r="L271" i="1"/>
  <c r="F271" i="1"/>
  <c r="O271" i="1" s="1"/>
  <c r="L270" i="1"/>
  <c r="F270" i="1"/>
  <c r="P270" i="1" s="1"/>
  <c r="L269" i="1"/>
  <c r="F269" i="1"/>
  <c r="O269" i="1" s="1"/>
  <c r="L268" i="1"/>
  <c r="F268" i="1"/>
  <c r="L267" i="1"/>
  <c r="F267" i="1"/>
  <c r="O267" i="1" s="1"/>
  <c r="L266" i="1"/>
  <c r="F266" i="1"/>
  <c r="L265" i="1"/>
  <c r="F265" i="1"/>
  <c r="O265" i="1" s="1"/>
  <c r="L264" i="1"/>
  <c r="F264" i="1"/>
  <c r="L263" i="1"/>
  <c r="F263" i="1"/>
  <c r="O263" i="1" s="1"/>
  <c r="L262" i="1"/>
  <c r="F262" i="1"/>
  <c r="P262" i="1" s="1"/>
  <c r="L261" i="1"/>
  <c r="F261" i="1"/>
  <c r="O261" i="1" s="1"/>
  <c r="L260" i="1"/>
  <c r="F260" i="1"/>
  <c r="P260" i="1" s="1"/>
  <c r="L259" i="1"/>
  <c r="F259" i="1"/>
  <c r="O259" i="1" s="1"/>
  <c r="L258" i="1"/>
  <c r="F258" i="1"/>
  <c r="L257" i="1"/>
  <c r="F257" i="1"/>
  <c r="O257" i="1" s="1"/>
  <c r="L256" i="1"/>
  <c r="F256" i="1"/>
  <c r="P256" i="1" s="1"/>
  <c r="L255" i="1"/>
  <c r="F255" i="1"/>
  <c r="L254" i="1"/>
  <c r="F254" i="1"/>
  <c r="P254" i="1" s="1"/>
  <c r="L253" i="1"/>
  <c r="F253" i="1"/>
  <c r="L252" i="1"/>
  <c r="F252" i="1"/>
  <c r="L251" i="1"/>
  <c r="F251" i="1"/>
  <c r="L250" i="1"/>
  <c r="F250" i="1"/>
  <c r="L249" i="1"/>
  <c r="F249" i="1"/>
  <c r="L248" i="1"/>
  <c r="F248" i="1"/>
  <c r="L247" i="1"/>
  <c r="F247" i="1"/>
  <c r="L246" i="1"/>
  <c r="F246" i="1"/>
  <c r="P246" i="1" s="1"/>
  <c r="L245" i="1"/>
  <c r="F245" i="1"/>
  <c r="L244" i="1"/>
  <c r="F244" i="1"/>
  <c r="P244" i="1" s="1"/>
  <c r="L243" i="1"/>
  <c r="F243" i="1"/>
  <c r="L242" i="1"/>
  <c r="F242" i="1"/>
  <c r="L241" i="1"/>
  <c r="F241" i="1"/>
  <c r="L240" i="1"/>
  <c r="F240" i="1"/>
  <c r="L239" i="1"/>
  <c r="F239" i="1"/>
  <c r="L238" i="1"/>
  <c r="F238" i="1"/>
  <c r="P238" i="1" s="1"/>
  <c r="L237" i="1"/>
  <c r="F237" i="1"/>
  <c r="L236" i="1"/>
  <c r="F236" i="1"/>
  <c r="L235" i="1"/>
  <c r="F235" i="1"/>
  <c r="L234" i="1"/>
  <c r="F234" i="1"/>
  <c r="L233" i="1"/>
  <c r="F233" i="1"/>
  <c r="L232" i="1"/>
  <c r="F232" i="1"/>
  <c r="L231" i="1"/>
  <c r="F231" i="1"/>
  <c r="L230" i="1"/>
  <c r="F230" i="1"/>
  <c r="P230" i="1" s="1"/>
  <c r="L229" i="1"/>
  <c r="F229" i="1"/>
  <c r="L228" i="1"/>
  <c r="F228" i="1"/>
  <c r="P228" i="1" s="1"/>
  <c r="L227" i="1"/>
  <c r="F227" i="1"/>
  <c r="L226" i="1"/>
  <c r="F226" i="1"/>
  <c r="L225" i="1"/>
  <c r="F225" i="1"/>
  <c r="L224" i="1"/>
  <c r="M224" i="1" s="1"/>
  <c r="K224" i="1"/>
  <c r="F224" i="1"/>
  <c r="O224" i="1" s="1"/>
  <c r="L223" i="1"/>
  <c r="M223" i="1" s="1"/>
  <c r="K223" i="1"/>
  <c r="F223" i="1"/>
  <c r="O223" i="1" s="1"/>
  <c r="L222" i="1"/>
  <c r="F222" i="1"/>
  <c r="O222" i="1" s="1"/>
  <c r="L221" i="1"/>
  <c r="K221" i="1"/>
  <c r="F221" i="1"/>
  <c r="O221" i="1" s="1"/>
  <c r="L220" i="1"/>
  <c r="F220" i="1"/>
  <c r="O220" i="1" s="1"/>
  <c r="L219" i="1"/>
  <c r="F219" i="1"/>
  <c r="O219" i="1" s="1"/>
  <c r="L218" i="1"/>
  <c r="M218" i="1" s="1"/>
  <c r="F218" i="1"/>
  <c r="O218" i="1" s="1"/>
  <c r="L217" i="1"/>
  <c r="F217" i="1"/>
  <c r="O217" i="1" s="1"/>
  <c r="L216" i="1"/>
  <c r="F216" i="1"/>
  <c r="O216" i="1" s="1"/>
  <c r="L215" i="1"/>
  <c r="M215" i="1" s="1"/>
  <c r="F215" i="1"/>
  <c r="O215" i="1" s="1"/>
  <c r="L214" i="1"/>
  <c r="F214" i="1"/>
  <c r="O214" i="1" s="1"/>
  <c r="L213" i="1"/>
  <c r="F213" i="1"/>
  <c r="O213" i="1" s="1"/>
  <c r="L212" i="1"/>
  <c r="F212" i="1"/>
  <c r="O212" i="1" s="1"/>
  <c r="L211" i="1"/>
  <c r="F211" i="1"/>
  <c r="O211" i="1" s="1"/>
  <c r="L210" i="1"/>
  <c r="F210" i="1"/>
  <c r="O210" i="1" s="1"/>
  <c r="L209" i="1"/>
  <c r="F209" i="1"/>
  <c r="O209" i="1" s="1"/>
  <c r="L208" i="1"/>
  <c r="F208" i="1"/>
  <c r="O208" i="1" s="1"/>
  <c r="L207" i="1"/>
  <c r="F207" i="1"/>
  <c r="O207" i="1" s="1"/>
  <c r="L206" i="1"/>
  <c r="F206" i="1"/>
  <c r="O206" i="1" s="1"/>
  <c r="L205" i="1"/>
  <c r="F205" i="1"/>
  <c r="O205" i="1" s="1"/>
  <c r="L204" i="1"/>
  <c r="F204" i="1"/>
  <c r="O204" i="1" s="1"/>
  <c r="L203" i="1"/>
  <c r="F203" i="1"/>
  <c r="O203" i="1" s="1"/>
  <c r="L202" i="1"/>
  <c r="F202" i="1"/>
  <c r="O202" i="1" s="1"/>
  <c r="L201" i="1"/>
  <c r="F201" i="1"/>
  <c r="O201" i="1" s="1"/>
  <c r="L200" i="1"/>
  <c r="F200" i="1"/>
  <c r="O200" i="1" s="1"/>
  <c r="L199" i="1"/>
  <c r="F199" i="1"/>
  <c r="O199" i="1" s="1"/>
  <c r="L198" i="1"/>
  <c r="F198" i="1"/>
  <c r="O198" i="1" s="1"/>
  <c r="L197" i="1"/>
  <c r="F197" i="1"/>
  <c r="O197" i="1" s="1"/>
  <c r="L196" i="1"/>
  <c r="F196" i="1"/>
  <c r="O196" i="1" s="1"/>
  <c r="L195" i="1"/>
  <c r="F195" i="1"/>
  <c r="O195" i="1" s="1"/>
  <c r="L194" i="1"/>
  <c r="F194" i="1"/>
  <c r="O194" i="1" s="1"/>
  <c r="L193" i="1"/>
  <c r="F193" i="1"/>
  <c r="O193" i="1" s="1"/>
  <c r="L192" i="1"/>
  <c r="F192" i="1"/>
  <c r="O192" i="1" s="1"/>
  <c r="L191" i="1"/>
  <c r="F191" i="1"/>
  <c r="O191" i="1" s="1"/>
  <c r="L190" i="1"/>
  <c r="M190" i="1" s="1"/>
  <c r="F190" i="1"/>
  <c r="O190" i="1" s="1"/>
  <c r="L189" i="1"/>
  <c r="M189" i="1" s="1"/>
  <c r="F189" i="1"/>
  <c r="O189" i="1" s="1"/>
  <c r="L188" i="1"/>
  <c r="F188" i="1"/>
  <c r="O188" i="1" s="1"/>
  <c r="L187" i="1"/>
  <c r="F187" i="1"/>
  <c r="O187" i="1" s="1"/>
  <c r="N186" i="1"/>
  <c r="L186" i="1"/>
  <c r="J186" i="1"/>
  <c r="H186" i="1"/>
  <c r="E186" i="1"/>
  <c r="D186" i="1"/>
  <c r="L185" i="1"/>
  <c r="F185" i="1"/>
  <c r="L184" i="1"/>
  <c r="F184" i="1"/>
  <c r="L183" i="1"/>
  <c r="F183" i="1"/>
  <c r="L182" i="1"/>
  <c r="F182" i="1"/>
  <c r="L181" i="1"/>
  <c r="F181" i="1"/>
  <c r="L180" i="1"/>
  <c r="F180" i="1"/>
  <c r="L179" i="1"/>
  <c r="F179" i="1"/>
  <c r="L178" i="1"/>
  <c r="F178" i="1"/>
  <c r="L177" i="1"/>
  <c r="F177" i="1"/>
  <c r="L176" i="1"/>
  <c r="F176" i="1"/>
  <c r="L175" i="1"/>
  <c r="F175" i="1"/>
  <c r="L174" i="1"/>
  <c r="F174" i="1"/>
  <c r="L173" i="1"/>
  <c r="F173" i="1"/>
  <c r="L172" i="1"/>
  <c r="F172" i="1"/>
  <c r="L171" i="1"/>
  <c r="F171" i="1"/>
  <c r="L170" i="1"/>
  <c r="F170" i="1"/>
  <c r="L169" i="1"/>
  <c r="F169" i="1"/>
  <c r="L168" i="1"/>
  <c r="F168" i="1"/>
  <c r="L167" i="1"/>
  <c r="F167" i="1"/>
  <c r="L166" i="1"/>
  <c r="F166" i="1"/>
  <c r="L165" i="1"/>
  <c r="F165" i="1"/>
  <c r="L164" i="1"/>
  <c r="F164" i="1"/>
  <c r="L163" i="1"/>
  <c r="F163" i="1"/>
  <c r="L162" i="1"/>
  <c r="F162" i="1"/>
  <c r="L161" i="1"/>
  <c r="F161" i="1"/>
  <c r="L160" i="1"/>
  <c r="F160" i="1"/>
  <c r="L159" i="1"/>
  <c r="F159" i="1"/>
  <c r="L158" i="1"/>
  <c r="F158" i="1"/>
  <c r="L157" i="1"/>
  <c r="F157" i="1"/>
  <c r="L156" i="1"/>
  <c r="F156" i="1"/>
  <c r="L155" i="1"/>
  <c r="F155" i="1"/>
  <c r="L154" i="1"/>
  <c r="F154" i="1"/>
  <c r="L153" i="1"/>
  <c r="F153" i="1"/>
  <c r="L152" i="1"/>
  <c r="F152" i="1"/>
  <c r="L151" i="1"/>
  <c r="F151" i="1"/>
  <c r="L150" i="1"/>
  <c r="F150" i="1"/>
  <c r="L149" i="1"/>
  <c r="F149" i="1"/>
  <c r="L148" i="1"/>
  <c r="F148" i="1"/>
  <c r="N147" i="1"/>
  <c r="J147" i="1"/>
  <c r="H147" i="1"/>
  <c r="H137" i="1" s="1"/>
  <c r="E147" i="1"/>
  <c r="E137" i="1" s="1"/>
  <c r="D147" i="1"/>
  <c r="D137" i="1" s="1"/>
  <c r="L146" i="1"/>
  <c r="F146" i="1"/>
  <c r="P146" i="1" s="1"/>
  <c r="L145" i="1"/>
  <c r="F145" i="1"/>
  <c r="O145" i="1" s="1"/>
  <c r="L144" i="1"/>
  <c r="F144" i="1"/>
  <c r="M144" i="1" s="1"/>
  <c r="L143" i="1"/>
  <c r="F143" i="1"/>
  <c r="K143" i="1" s="1"/>
  <c r="L142" i="1"/>
  <c r="F142" i="1"/>
  <c r="K142" i="1" s="1"/>
  <c r="L141" i="1"/>
  <c r="F141" i="1"/>
  <c r="P141" i="1" s="1"/>
  <c r="P140" i="1"/>
  <c r="L140" i="1"/>
  <c r="M140" i="1" s="1"/>
  <c r="K140" i="1"/>
  <c r="F140" i="1"/>
  <c r="O140" i="1" s="1"/>
  <c r="L139" i="1"/>
  <c r="M139" i="1" s="1"/>
  <c r="F139" i="1"/>
  <c r="P139" i="1" s="1"/>
  <c r="L138" i="1"/>
  <c r="M138" i="1" s="1"/>
  <c r="F138" i="1"/>
  <c r="P138" i="1" s="1"/>
  <c r="N137" i="1"/>
  <c r="L137" i="1" s="1"/>
  <c r="J137" i="1"/>
  <c r="L136" i="1"/>
  <c r="F136" i="1"/>
  <c r="P136" i="1" s="1"/>
  <c r="L135" i="1"/>
  <c r="F135" i="1"/>
  <c r="P135" i="1" s="1"/>
  <c r="L134" i="1"/>
  <c r="F134" i="1"/>
  <c r="O134" i="1" s="1"/>
  <c r="L133" i="1"/>
  <c r="M133" i="1" s="1"/>
  <c r="F133" i="1"/>
  <c r="K133" i="1" s="1"/>
  <c r="L132" i="1"/>
  <c r="F132" i="1"/>
  <c r="P132" i="1" s="1"/>
  <c r="L131" i="1"/>
  <c r="F131" i="1"/>
  <c r="P131" i="1" s="1"/>
  <c r="P130" i="1"/>
  <c r="L130" i="1"/>
  <c r="K130" i="1"/>
  <c r="F130" i="1"/>
  <c r="O130" i="1" s="1"/>
  <c r="N129" i="1"/>
  <c r="L129" i="1" s="1"/>
  <c r="H129" i="1"/>
  <c r="E129" i="1"/>
  <c r="E110" i="1" s="1"/>
  <c r="E109" i="1" s="1"/>
  <c r="D129" i="1"/>
  <c r="F129" i="1" s="1"/>
  <c r="P128" i="1"/>
  <c r="L128" i="1"/>
  <c r="K128" i="1"/>
  <c r="F128" i="1"/>
  <c r="O128" i="1" s="1"/>
  <c r="L127" i="1"/>
  <c r="F127" i="1"/>
  <c r="P127" i="1" s="1"/>
  <c r="L126" i="1"/>
  <c r="F126" i="1"/>
  <c r="P126" i="1" s="1"/>
  <c r="N125" i="1"/>
  <c r="L125" i="1" s="1"/>
  <c r="H125" i="1"/>
  <c r="E125" i="1"/>
  <c r="D125" i="1"/>
  <c r="F125" i="1" s="1"/>
  <c r="I125" i="1" s="1"/>
  <c r="L124" i="1"/>
  <c r="F124" i="1"/>
  <c r="K124" i="1" s="1"/>
  <c r="L123" i="1"/>
  <c r="K123" i="1"/>
  <c r="I123" i="1"/>
  <c r="F123" i="1"/>
  <c r="P123" i="1" s="1"/>
  <c r="L122" i="1"/>
  <c r="F122" i="1"/>
  <c r="P122" i="1" s="1"/>
  <c r="L121" i="1"/>
  <c r="F121" i="1"/>
  <c r="O121" i="1" s="1"/>
  <c r="L120" i="1"/>
  <c r="F120" i="1"/>
  <c r="K120" i="1" s="1"/>
  <c r="L119" i="1"/>
  <c r="M119" i="1" s="1"/>
  <c r="K119" i="1"/>
  <c r="I119" i="1"/>
  <c r="F119" i="1"/>
  <c r="P119" i="1" s="1"/>
  <c r="L118" i="1"/>
  <c r="F118" i="1"/>
  <c r="P118" i="1" s="1"/>
  <c r="L117" i="1"/>
  <c r="F117" i="1"/>
  <c r="O117" i="1" s="1"/>
  <c r="L116" i="1"/>
  <c r="F116" i="1"/>
  <c r="P116" i="1" s="1"/>
  <c r="L115" i="1"/>
  <c r="F115" i="1"/>
  <c r="O115" i="1" s="1"/>
  <c r="L114" i="1"/>
  <c r="F114" i="1"/>
  <c r="P114" i="1" s="1"/>
  <c r="O113" i="1"/>
  <c r="L113" i="1"/>
  <c r="F113" i="1"/>
  <c r="K113" i="1" s="1"/>
  <c r="L112" i="1"/>
  <c r="F112" i="1"/>
  <c r="P112" i="1" s="1"/>
  <c r="L111" i="1"/>
  <c r="F111" i="1"/>
  <c r="O111" i="1" s="1"/>
  <c r="J110" i="1"/>
  <c r="J109" i="1" s="1"/>
  <c r="H110" i="1"/>
  <c r="D110" i="1"/>
  <c r="L108" i="1"/>
  <c r="F108" i="1"/>
  <c r="L107" i="1"/>
  <c r="F107" i="1"/>
  <c r="O107" i="1" s="1"/>
  <c r="O106" i="1"/>
  <c r="L106" i="1"/>
  <c r="M106" i="1" s="1"/>
  <c r="F106" i="1"/>
  <c r="I106" i="1" s="1"/>
  <c r="L105" i="1"/>
  <c r="F105" i="1"/>
  <c r="O105" i="1" s="1"/>
  <c r="L104" i="1"/>
  <c r="M104" i="1" s="1"/>
  <c r="F104" i="1"/>
  <c r="N103" i="1"/>
  <c r="J103" i="1"/>
  <c r="H103" i="1"/>
  <c r="E103" i="1"/>
  <c r="D103" i="1"/>
  <c r="F103" i="1" s="1"/>
  <c r="P103" i="1" s="1"/>
  <c r="N102" i="1"/>
  <c r="L102" i="1" s="1"/>
  <c r="J102" i="1"/>
  <c r="H102" i="1"/>
  <c r="E102" i="1"/>
  <c r="D102" i="1"/>
  <c r="F102" i="1" s="1"/>
  <c r="L101" i="1"/>
  <c r="F101" i="1"/>
  <c r="K101" i="1" s="1"/>
  <c r="P100" i="1"/>
  <c r="L100" i="1"/>
  <c r="M100" i="1" s="1"/>
  <c r="K100" i="1"/>
  <c r="F100" i="1"/>
  <c r="I100" i="1" s="1"/>
  <c r="L99" i="1"/>
  <c r="F99" i="1"/>
  <c r="L98" i="1"/>
  <c r="F98" i="1"/>
  <c r="I98" i="1" s="1"/>
  <c r="L97" i="1"/>
  <c r="F97" i="1"/>
  <c r="K97" i="1" s="1"/>
  <c r="N96" i="1"/>
  <c r="L96" i="1" s="1"/>
  <c r="J96" i="1"/>
  <c r="H96" i="1"/>
  <c r="E96" i="1"/>
  <c r="D96" i="1"/>
  <c r="F96" i="1" s="1"/>
  <c r="L95" i="1"/>
  <c r="M95" i="1" s="1"/>
  <c r="K95" i="1"/>
  <c r="F95" i="1"/>
  <c r="P95" i="1" s="1"/>
  <c r="L94" i="1"/>
  <c r="M94" i="1" s="1"/>
  <c r="F94" i="1"/>
  <c r="K94" i="1" s="1"/>
  <c r="L93" i="1"/>
  <c r="F93" i="1"/>
  <c r="K93" i="1" s="1"/>
  <c r="L92" i="1"/>
  <c r="F92" i="1"/>
  <c r="K92" i="1" s="1"/>
  <c r="L91" i="1"/>
  <c r="F91" i="1"/>
  <c r="P91" i="1" s="1"/>
  <c r="N90" i="1"/>
  <c r="L90" i="1" s="1"/>
  <c r="J90" i="1"/>
  <c r="H90" i="1"/>
  <c r="E90" i="1"/>
  <c r="D90" i="1"/>
  <c r="L89" i="1"/>
  <c r="F89" i="1"/>
  <c r="O89" i="1" s="1"/>
  <c r="L88" i="1"/>
  <c r="M88" i="1" s="1"/>
  <c r="F88" i="1"/>
  <c r="I88" i="1" s="1"/>
  <c r="L87" i="1"/>
  <c r="F87" i="1"/>
  <c r="O87" i="1" s="1"/>
  <c r="L86" i="1"/>
  <c r="M86" i="1" s="1"/>
  <c r="F86" i="1"/>
  <c r="L85" i="1"/>
  <c r="F85" i="1"/>
  <c r="I85" i="1" s="1"/>
  <c r="N84" i="1"/>
  <c r="J84" i="1"/>
  <c r="J71" i="1" s="1"/>
  <c r="H84" i="1"/>
  <c r="E84" i="1"/>
  <c r="D84" i="1"/>
  <c r="L83" i="1"/>
  <c r="F83" i="1"/>
  <c r="P83" i="1" s="1"/>
  <c r="P82" i="1"/>
  <c r="L82" i="1"/>
  <c r="M82" i="1" s="1"/>
  <c r="K82" i="1"/>
  <c r="I82" i="1"/>
  <c r="F82" i="1"/>
  <c r="O82" i="1" s="1"/>
  <c r="L81" i="1"/>
  <c r="M81" i="1" s="1"/>
  <c r="F81" i="1"/>
  <c r="P81" i="1" s="1"/>
  <c r="M80" i="1"/>
  <c r="L80" i="1"/>
  <c r="F80" i="1"/>
  <c r="P80" i="1" s="1"/>
  <c r="N79" i="1"/>
  <c r="L79" i="1" s="1"/>
  <c r="J79" i="1"/>
  <c r="H79" i="1"/>
  <c r="E79" i="1"/>
  <c r="D79" i="1"/>
  <c r="F79" i="1" s="1"/>
  <c r="L78" i="1"/>
  <c r="F78" i="1"/>
  <c r="P78" i="1" s="1"/>
  <c r="L77" i="1"/>
  <c r="F77" i="1"/>
  <c r="O77" i="1" s="1"/>
  <c r="N76" i="1"/>
  <c r="J76" i="1"/>
  <c r="H76" i="1"/>
  <c r="E76" i="1"/>
  <c r="D76" i="1"/>
  <c r="D71" i="1" s="1"/>
  <c r="L75" i="1"/>
  <c r="F75" i="1"/>
  <c r="K75" i="1" s="1"/>
  <c r="L74" i="1"/>
  <c r="F74" i="1"/>
  <c r="K74" i="1" s="1"/>
  <c r="L73" i="1"/>
  <c r="F73" i="1"/>
  <c r="K73" i="1" s="1"/>
  <c r="L72" i="1"/>
  <c r="F72" i="1"/>
  <c r="K72" i="1" s="1"/>
  <c r="L70" i="1"/>
  <c r="F70" i="1"/>
  <c r="P70" i="1" s="1"/>
  <c r="L69" i="1"/>
  <c r="M69" i="1" s="1"/>
  <c r="F69" i="1"/>
  <c r="P69" i="1" s="1"/>
  <c r="P68" i="1"/>
  <c r="L68" i="1"/>
  <c r="F68" i="1"/>
  <c r="O68" i="1" s="1"/>
  <c r="L67" i="1"/>
  <c r="F67" i="1"/>
  <c r="P67" i="1" s="1"/>
  <c r="O66" i="1"/>
  <c r="M66" i="1"/>
  <c r="L66" i="1"/>
  <c r="F66" i="1"/>
  <c r="K66" i="1" s="1"/>
  <c r="N65" i="1"/>
  <c r="J65" i="1"/>
  <c r="H65" i="1"/>
  <c r="E65" i="1"/>
  <c r="D65" i="1"/>
  <c r="L63" i="1"/>
  <c r="F63" i="1"/>
  <c r="K63" i="1" s="1"/>
  <c r="L62" i="1"/>
  <c r="M62" i="1" s="1"/>
  <c r="F62" i="1"/>
  <c r="K62" i="1" s="1"/>
  <c r="L61" i="1"/>
  <c r="F61" i="1"/>
  <c r="K61" i="1" s="1"/>
  <c r="L60" i="1"/>
  <c r="F60" i="1"/>
  <c r="K60" i="1" s="1"/>
  <c r="L59" i="1"/>
  <c r="F59" i="1"/>
  <c r="K59" i="1" s="1"/>
  <c r="L58" i="1"/>
  <c r="M58" i="1" s="1"/>
  <c r="F58" i="1"/>
  <c r="K58" i="1" s="1"/>
  <c r="L57" i="1"/>
  <c r="F57" i="1"/>
  <c r="K57" i="1" s="1"/>
  <c r="L56" i="1"/>
  <c r="F56" i="1"/>
  <c r="K56" i="1" s="1"/>
  <c r="L55" i="1"/>
  <c r="F55" i="1"/>
  <c r="K55" i="1" s="1"/>
  <c r="L54" i="1"/>
  <c r="M54" i="1" s="1"/>
  <c r="F54" i="1"/>
  <c r="K54" i="1" s="1"/>
  <c r="N53" i="1"/>
  <c r="J53" i="1"/>
  <c r="L53" i="1" s="1"/>
  <c r="H53" i="1"/>
  <c r="E53" i="1"/>
  <c r="D53" i="1"/>
  <c r="L52" i="1"/>
  <c r="M52" i="1" s="1"/>
  <c r="F52" i="1"/>
  <c r="L51" i="1"/>
  <c r="F51" i="1"/>
  <c r="I51" i="1" s="1"/>
  <c r="L50" i="1"/>
  <c r="F50" i="1"/>
  <c r="L49" i="1"/>
  <c r="F49" i="1"/>
  <c r="I49" i="1" s="1"/>
  <c r="L48" i="1"/>
  <c r="M48" i="1" s="1"/>
  <c r="F48" i="1"/>
  <c r="N47" i="1"/>
  <c r="N46" i="1" s="1"/>
  <c r="J47" i="1"/>
  <c r="H47" i="1"/>
  <c r="E47" i="1"/>
  <c r="E46" i="1" s="1"/>
  <c r="D47" i="1"/>
  <c r="F47" i="1" s="1"/>
  <c r="P47" i="1" s="1"/>
  <c r="H46" i="1"/>
  <c r="L45" i="1"/>
  <c r="F45" i="1"/>
  <c r="K45" i="1" s="1"/>
  <c r="L44" i="1"/>
  <c r="M44" i="1" s="1"/>
  <c r="F44" i="1"/>
  <c r="K44" i="1" s="1"/>
  <c r="L43" i="1"/>
  <c r="M43" i="1" s="1"/>
  <c r="F43" i="1"/>
  <c r="K43" i="1" s="1"/>
  <c r="L42" i="1"/>
  <c r="I42" i="1"/>
  <c r="F42" i="1"/>
  <c r="K42" i="1" s="1"/>
  <c r="L41" i="1"/>
  <c r="F41" i="1"/>
  <c r="K41" i="1" s="1"/>
  <c r="E40" i="1"/>
  <c r="E37" i="1" s="1"/>
  <c r="D40" i="1"/>
  <c r="D37" i="1" s="1"/>
  <c r="L39" i="1"/>
  <c r="M39" i="1" s="1"/>
  <c r="F39" i="1"/>
  <c r="P39" i="1" s="1"/>
  <c r="L38" i="1"/>
  <c r="M38" i="1" s="1"/>
  <c r="I38" i="1"/>
  <c r="F38" i="1"/>
  <c r="O38" i="1" s="1"/>
  <c r="N37" i="1"/>
  <c r="H37" i="1"/>
  <c r="L36" i="1"/>
  <c r="F36" i="1"/>
  <c r="K36" i="1" s="1"/>
  <c r="L35" i="1"/>
  <c r="I35" i="1"/>
  <c r="F35" i="1"/>
  <c r="K35" i="1" s="1"/>
  <c r="L34" i="1"/>
  <c r="F34" i="1"/>
  <c r="K34" i="1" s="1"/>
  <c r="L33" i="1"/>
  <c r="F33" i="1"/>
  <c r="K33" i="1" s="1"/>
  <c r="L32" i="1"/>
  <c r="F32" i="1"/>
  <c r="K32" i="1" s="1"/>
  <c r="L31" i="1"/>
  <c r="F31" i="1"/>
  <c r="K31" i="1" s="1"/>
  <c r="N30" i="1"/>
  <c r="L30" i="1"/>
  <c r="J30" i="1"/>
  <c r="H30" i="1"/>
  <c r="H11" i="1" s="1"/>
  <c r="E30" i="1"/>
  <c r="D30" i="1"/>
  <c r="D11" i="1" s="1"/>
  <c r="P29" i="1"/>
  <c r="L29" i="1"/>
  <c r="M29" i="1" s="1"/>
  <c r="F29" i="1"/>
  <c r="O29" i="1" s="1"/>
  <c r="L28" i="1"/>
  <c r="F28" i="1"/>
  <c r="O28" i="1" s="1"/>
  <c r="L27" i="1"/>
  <c r="F27" i="1"/>
  <c r="P27" i="1" s="1"/>
  <c r="L26" i="1"/>
  <c r="F26" i="1"/>
  <c r="O26" i="1" s="1"/>
  <c r="P25" i="1"/>
  <c r="L25" i="1"/>
  <c r="M25" i="1" s="1"/>
  <c r="F25" i="1"/>
  <c r="P24" i="1"/>
  <c r="L24" i="1"/>
  <c r="F24" i="1"/>
  <c r="O24" i="1" s="1"/>
  <c r="L23" i="1"/>
  <c r="F23" i="1"/>
  <c r="O23" i="1" s="1"/>
  <c r="L22" i="1"/>
  <c r="F22" i="1"/>
  <c r="P22" i="1" s="1"/>
  <c r="L21" i="1"/>
  <c r="M21" i="1" s="1"/>
  <c r="F21" i="1"/>
  <c r="O21" i="1" s="1"/>
  <c r="L20" i="1"/>
  <c r="F20" i="1"/>
  <c r="P20" i="1" s="1"/>
  <c r="L19" i="1"/>
  <c r="F19" i="1"/>
  <c r="O19" i="1" s="1"/>
  <c r="L18" i="1"/>
  <c r="F18" i="1"/>
  <c r="P18" i="1" s="1"/>
  <c r="L17" i="1"/>
  <c r="M17" i="1" s="1"/>
  <c r="F17" i="1"/>
  <c r="O17" i="1" s="1"/>
  <c r="L16" i="1"/>
  <c r="M16" i="1" s="1"/>
  <c r="F16" i="1"/>
  <c r="O16" i="1" s="1"/>
  <c r="L15" i="1"/>
  <c r="F15" i="1"/>
  <c r="P15" i="1" s="1"/>
  <c r="L14" i="1"/>
  <c r="F14" i="1"/>
  <c r="O14" i="1" s="1"/>
  <c r="L13" i="1"/>
  <c r="F13" i="1"/>
  <c r="P13" i="1" s="1"/>
  <c r="L12" i="1"/>
  <c r="F12" i="1"/>
  <c r="O12" i="1" s="1"/>
  <c r="N11" i="1"/>
  <c r="J11" i="1"/>
  <c r="E11" i="1"/>
  <c r="E10" i="1" s="1"/>
  <c r="I1262" i="1" l="1"/>
  <c r="M1265" i="1"/>
  <c r="P1267" i="1"/>
  <c r="O1260" i="1"/>
  <c r="H1270" i="1"/>
  <c r="P1277" i="1"/>
  <c r="K1268" i="1"/>
  <c r="N1270" i="1"/>
  <c r="R1270" i="10" s="1"/>
  <c r="S1270" i="10" s="1"/>
  <c r="R1271" i="10"/>
  <c r="S1271" i="10" s="1"/>
  <c r="M1269" i="1"/>
  <c r="M1264" i="1"/>
  <c r="O1285" i="1"/>
  <c r="M1250" i="1"/>
  <c r="M1247" i="1"/>
  <c r="O1250" i="1"/>
  <c r="M1183" i="1"/>
  <c r="P1192" i="1"/>
  <c r="P1195" i="1"/>
  <c r="M1198" i="1"/>
  <c r="P1184" i="1"/>
  <c r="P1187" i="1"/>
  <c r="M1190" i="1"/>
  <c r="I1201" i="1"/>
  <c r="M1194" i="1"/>
  <c r="P1196" i="1"/>
  <c r="K1009" i="1"/>
  <c r="M1009" i="1"/>
  <c r="L1003" i="1"/>
  <c r="R1003" i="10"/>
  <c r="S1003" i="10" s="1"/>
  <c r="M1004" i="1"/>
  <c r="L1012" i="1"/>
  <c r="R1012" i="10"/>
  <c r="S1012" i="10" s="1"/>
  <c r="L1010" i="1"/>
  <c r="R1010" i="10"/>
  <c r="S1010" i="10" s="1"/>
  <c r="I1009" i="1"/>
  <c r="E313" i="5"/>
  <c r="K313" i="9"/>
  <c r="L313" i="9" s="1"/>
  <c r="L234" i="5"/>
  <c r="H241" i="5"/>
  <c r="H267" i="5"/>
  <c r="H271" i="5"/>
  <c r="E234" i="5"/>
  <c r="K234" i="9"/>
  <c r="L234" i="9" s="1"/>
  <c r="L230" i="6"/>
  <c r="L134" i="5"/>
  <c r="L179" i="6"/>
  <c r="L210" i="5"/>
  <c r="E229" i="6"/>
  <c r="L245" i="6"/>
  <c r="L246" i="5"/>
  <c r="L220" i="6"/>
  <c r="L184" i="5"/>
  <c r="K247" i="9"/>
  <c r="C247" i="9"/>
  <c r="L173" i="6"/>
  <c r="K250" i="9"/>
  <c r="C250" i="9"/>
  <c r="C252" i="5"/>
  <c r="K252" i="9" s="1"/>
  <c r="K253" i="9"/>
  <c r="C253" i="9"/>
  <c r="K255" i="9"/>
  <c r="C255" i="9"/>
  <c r="E257" i="5"/>
  <c r="I257" i="5" s="1"/>
  <c r="K257" i="9"/>
  <c r="C257" i="9"/>
  <c r="L290" i="5"/>
  <c r="G245" i="5"/>
  <c r="L247" i="5"/>
  <c r="G247" i="9"/>
  <c r="D249" i="5"/>
  <c r="C259" i="5"/>
  <c r="K259" i="9" s="1"/>
  <c r="K260" i="9"/>
  <c r="C260" i="9"/>
  <c r="K262" i="9"/>
  <c r="C262" i="9"/>
  <c r="L263" i="5"/>
  <c r="L229" i="6"/>
  <c r="L275" i="6"/>
  <c r="C228" i="5"/>
  <c r="K229" i="9"/>
  <c r="L229" i="9" s="1"/>
  <c r="L250" i="5"/>
  <c r="G250" i="9"/>
  <c r="L253" i="5"/>
  <c r="G253" i="9"/>
  <c r="L255" i="5"/>
  <c r="G255" i="9"/>
  <c r="D259" i="5"/>
  <c r="E264" i="5"/>
  <c r="K264" i="9"/>
  <c r="C264" i="9"/>
  <c r="L119" i="6"/>
  <c r="L133" i="5"/>
  <c r="K246" i="9"/>
  <c r="C246" i="9"/>
  <c r="K248" i="9"/>
  <c r="C248" i="9"/>
  <c r="L260" i="5"/>
  <c r="G260" i="9"/>
  <c r="L251" i="6"/>
  <c r="L290" i="6"/>
  <c r="K254" i="9"/>
  <c r="C254" i="9"/>
  <c r="K256" i="9"/>
  <c r="C256" i="9"/>
  <c r="E258" i="5"/>
  <c r="K258" i="9"/>
  <c r="C258" i="9"/>
  <c r="K244" i="9"/>
  <c r="C244" i="9"/>
  <c r="G245" i="9"/>
  <c r="E254" i="5"/>
  <c r="E261" i="5"/>
  <c r="K261" i="9"/>
  <c r="C261" i="9"/>
  <c r="E263" i="5"/>
  <c r="K263" i="9"/>
  <c r="C263" i="9"/>
  <c r="L285" i="5"/>
  <c r="L259" i="6"/>
  <c r="L47" i="5"/>
  <c r="L220" i="5"/>
  <c r="L225" i="5"/>
  <c r="E244" i="5"/>
  <c r="L134" i="6"/>
  <c r="P332" i="1"/>
  <c r="M387" i="1"/>
  <c r="O392" i="1"/>
  <c r="M403" i="1"/>
  <c r="F406" i="1"/>
  <c r="M459" i="1"/>
  <c r="M468" i="1"/>
  <c r="L473" i="1"/>
  <c r="L479" i="1"/>
  <c r="L481" i="1"/>
  <c r="I511" i="1"/>
  <c r="L525" i="1"/>
  <c r="P527" i="1"/>
  <c r="L529" i="1"/>
  <c r="P532" i="1"/>
  <c r="L537" i="1"/>
  <c r="L541" i="1"/>
  <c r="R541" i="10"/>
  <c r="S541" i="10" s="1"/>
  <c r="L543" i="1"/>
  <c r="K551" i="1"/>
  <c r="O554" i="1"/>
  <c r="R554" i="10"/>
  <c r="S554" i="10" s="1"/>
  <c r="D582" i="1"/>
  <c r="F582" i="1" s="1"/>
  <c r="L604" i="1"/>
  <c r="R604" i="10"/>
  <c r="S604" i="10" s="1"/>
  <c r="L613" i="1"/>
  <c r="M619" i="1"/>
  <c r="F627" i="1"/>
  <c r="L637" i="1"/>
  <c r="R637" i="10"/>
  <c r="S637" i="10" s="1"/>
  <c r="R642" i="10"/>
  <c r="N642" i="10"/>
  <c r="L654" i="1"/>
  <c r="F658" i="1"/>
  <c r="P663" i="1"/>
  <c r="K337" i="1"/>
  <c r="L373" i="1"/>
  <c r="L375" i="1"/>
  <c r="F386" i="1"/>
  <c r="F394" i="1"/>
  <c r="I394" i="1" s="1"/>
  <c r="L422" i="1"/>
  <c r="R422" i="10"/>
  <c r="S422" i="10" s="1"/>
  <c r="F432" i="1"/>
  <c r="L444" i="1"/>
  <c r="O459" i="1"/>
  <c r="O468" i="1"/>
  <c r="L477" i="1"/>
  <c r="M477" i="1" s="1"/>
  <c r="R477" i="10"/>
  <c r="S477" i="10" s="1"/>
  <c r="L492" i="1"/>
  <c r="R492" i="10"/>
  <c r="S492" i="10" s="1"/>
  <c r="F499" i="1"/>
  <c r="F501" i="1"/>
  <c r="K501" i="1" s="1"/>
  <c r="F514" i="1"/>
  <c r="P514" i="1" s="1"/>
  <c r="L545" i="1"/>
  <c r="L556" i="1"/>
  <c r="K558" i="1"/>
  <c r="L560" i="1"/>
  <c r="R560" i="10"/>
  <c r="S560" i="10" s="1"/>
  <c r="K574" i="1"/>
  <c r="M595" i="1"/>
  <c r="F598" i="1"/>
  <c r="L607" i="1"/>
  <c r="R609" i="10"/>
  <c r="S609" i="10" s="1"/>
  <c r="L611" i="1"/>
  <c r="M611" i="1" s="1"/>
  <c r="R611" i="10"/>
  <c r="S611" i="10" s="1"/>
  <c r="L615" i="1"/>
  <c r="F618" i="1"/>
  <c r="F625" i="1"/>
  <c r="L633" i="1"/>
  <c r="L648" i="1"/>
  <c r="R648" i="10"/>
  <c r="S648" i="10" s="1"/>
  <c r="L652" i="1"/>
  <c r="R652" i="10"/>
  <c r="S652" i="10" s="1"/>
  <c r="F664" i="1"/>
  <c r="K664" i="1" s="1"/>
  <c r="L672" i="1"/>
  <c r="R672" i="10"/>
  <c r="S672" i="10" s="1"/>
  <c r="F678" i="1"/>
  <c r="L416" i="1"/>
  <c r="R416" i="10"/>
  <c r="S416" i="10" s="1"/>
  <c r="L520" i="1"/>
  <c r="R520" i="10"/>
  <c r="S520" i="10" s="1"/>
  <c r="R547" i="10"/>
  <c r="S547" i="10" s="1"/>
  <c r="N575" i="1"/>
  <c r="R575" i="10" s="1"/>
  <c r="S575" i="10" s="1"/>
  <c r="R576" i="10"/>
  <c r="S576" i="10" s="1"/>
  <c r="L669" i="1"/>
  <c r="R669" i="10"/>
  <c r="S669" i="10" s="1"/>
  <c r="L339" i="1"/>
  <c r="R339" i="10"/>
  <c r="S339" i="10" s="1"/>
  <c r="M349" i="1"/>
  <c r="L398" i="1"/>
  <c r="R398" i="10"/>
  <c r="S398" i="10" s="1"/>
  <c r="M436" i="1"/>
  <c r="I439" i="1"/>
  <c r="L446" i="1"/>
  <c r="L452" i="1"/>
  <c r="F460" i="1"/>
  <c r="O460" i="1" s="1"/>
  <c r="K464" i="1"/>
  <c r="L465" i="1"/>
  <c r="F469" i="1"/>
  <c r="K469" i="1" s="1"/>
  <c r="I476" i="1"/>
  <c r="M480" i="1"/>
  <c r="M482" i="1"/>
  <c r="M484" i="1"/>
  <c r="L497" i="1"/>
  <c r="F512" i="1"/>
  <c r="O512" i="1" s="1"/>
  <c r="K519" i="1"/>
  <c r="M526" i="1"/>
  <c r="P528" i="1"/>
  <c r="F537" i="1"/>
  <c r="M537" i="1" s="1"/>
  <c r="M538" i="1"/>
  <c r="M544" i="1"/>
  <c r="K550" i="1"/>
  <c r="O553" i="1"/>
  <c r="M561" i="1"/>
  <c r="K563" i="1"/>
  <c r="L564" i="1"/>
  <c r="L569" i="1"/>
  <c r="M569" i="1" s="1"/>
  <c r="L571" i="1"/>
  <c r="P574" i="1"/>
  <c r="J582" i="1"/>
  <c r="O592" i="1"/>
  <c r="F596" i="1"/>
  <c r="H591" i="1"/>
  <c r="K600" i="1"/>
  <c r="P603" i="1"/>
  <c r="I610" i="1"/>
  <c r="M614" i="1"/>
  <c r="L629" i="1"/>
  <c r="R629" i="10"/>
  <c r="S629" i="10" s="1"/>
  <c r="P640" i="1"/>
  <c r="M643" i="1"/>
  <c r="I651" i="1"/>
  <c r="K655" i="1"/>
  <c r="M666" i="1"/>
  <c r="K668" i="1"/>
  <c r="F676" i="1"/>
  <c r="I676" i="1" s="1"/>
  <c r="M681" i="1"/>
  <c r="I683" i="1"/>
  <c r="L335" i="1"/>
  <c r="K338" i="1"/>
  <c r="L360" i="1"/>
  <c r="R360" i="10"/>
  <c r="S360" i="10" s="1"/>
  <c r="L379" i="1"/>
  <c r="R379" i="10"/>
  <c r="S379" i="10" s="1"/>
  <c r="I417" i="1"/>
  <c r="P423" i="1"/>
  <c r="L432" i="1"/>
  <c r="F435" i="1"/>
  <c r="L448" i="1"/>
  <c r="R448" i="10"/>
  <c r="S448" i="10" s="1"/>
  <c r="L454" i="1"/>
  <c r="R454" i="10"/>
  <c r="S454" i="10" s="1"/>
  <c r="M476" i="1"/>
  <c r="P479" i="1"/>
  <c r="M519" i="1"/>
  <c r="I529" i="1"/>
  <c r="I533" i="1"/>
  <c r="P544" i="1"/>
  <c r="F589" i="1"/>
  <c r="E591" i="1"/>
  <c r="L598" i="1"/>
  <c r="N606" i="1"/>
  <c r="R606" i="10" s="1"/>
  <c r="S606" i="10" s="1"/>
  <c r="O612" i="1"/>
  <c r="P614" i="1"/>
  <c r="F620" i="1"/>
  <c r="L625" i="1"/>
  <c r="M632" i="1"/>
  <c r="D641" i="1"/>
  <c r="D642" i="10"/>
  <c r="O643" i="1"/>
  <c r="M647" i="1"/>
  <c r="O658" i="1"/>
  <c r="R658" i="10"/>
  <c r="S658" i="10" s="1"/>
  <c r="L660" i="1"/>
  <c r="R660" i="10"/>
  <c r="S660" i="10" s="1"/>
  <c r="O681" i="1"/>
  <c r="K683" i="1"/>
  <c r="F348" i="1"/>
  <c r="L358" i="1"/>
  <c r="R358" i="10"/>
  <c r="S358" i="10" s="1"/>
  <c r="L384" i="1"/>
  <c r="I401" i="1"/>
  <c r="K432" i="1"/>
  <c r="M439" i="1"/>
  <c r="F444" i="1"/>
  <c r="K444" i="1" s="1"/>
  <c r="F463" i="1"/>
  <c r="F475" i="1"/>
  <c r="L501" i="1"/>
  <c r="M501" i="1" s="1"/>
  <c r="R501" i="10"/>
  <c r="S501" i="10" s="1"/>
  <c r="L503" i="1"/>
  <c r="L510" i="1"/>
  <c r="L516" i="1"/>
  <c r="O519" i="1"/>
  <c r="K527" i="1"/>
  <c r="I532" i="1"/>
  <c r="F541" i="1"/>
  <c r="I541" i="1" s="1"/>
  <c r="F545" i="1"/>
  <c r="I545" i="1" s="1"/>
  <c r="F547" i="1"/>
  <c r="K547" i="1" s="1"/>
  <c r="F556" i="1"/>
  <c r="L567" i="1"/>
  <c r="R567" i="10"/>
  <c r="S567" i="10" s="1"/>
  <c r="K573" i="1"/>
  <c r="I604" i="1"/>
  <c r="F607" i="1"/>
  <c r="F609" i="1"/>
  <c r="O609" i="1" s="1"/>
  <c r="F613" i="1"/>
  <c r="F615" i="1"/>
  <c r="L618" i="1"/>
  <c r="O625" i="1"/>
  <c r="R625" i="10"/>
  <c r="S625" i="10" s="1"/>
  <c r="F635" i="1"/>
  <c r="AG93" i="11"/>
  <c r="AG94" i="11" s="1"/>
  <c r="E8" i="10"/>
  <c r="K663" i="1"/>
  <c r="L664" i="1"/>
  <c r="M668" i="1"/>
  <c r="F672" i="1"/>
  <c r="M678" i="1"/>
  <c r="M683" i="1"/>
  <c r="L430" i="1"/>
  <c r="R430" i="10"/>
  <c r="S430" i="10" s="1"/>
  <c r="L460" i="1"/>
  <c r="M460" i="1" s="1"/>
  <c r="R460" i="10"/>
  <c r="S460" i="10" s="1"/>
  <c r="P464" i="1"/>
  <c r="L512" i="1"/>
  <c r="M512" i="1" s="1"/>
  <c r="R512" i="10"/>
  <c r="S512" i="10" s="1"/>
  <c r="L533" i="1"/>
  <c r="M533" i="1" s="1"/>
  <c r="R533" i="10"/>
  <c r="S533" i="10" s="1"/>
  <c r="P563" i="1"/>
  <c r="L596" i="1"/>
  <c r="R596" i="10"/>
  <c r="S596" i="10" s="1"/>
  <c r="K620" i="1"/>
  <c r="H1288" i="10"/>
  <c r="H7" i="10"/>
  <c r="P655" i="1"/>
  <c r="E671" i="1"/>
  <c r="L676" i="1"/>
  <c r="R676" i="10"/>
  <c r="S676" i="10" s="1"/>
  <c r="O683" i="1"/>
  <c r="L346" i="1"/>
  <c r="R346" i="10"/>
  <c r="S346" i="10" s="1"/>
  <c r="M332" i="1"/>
  <c r="L352" i="1"/>
  <c r="R352" i="10"/>
  <c r="S352" i="10" s="1"/>
  <c r="F364" i="1"/>
  <c r="P378" i="1"/>
  <c r="K387" i="1"/>
  <c r="I393" i="1"/>
  <c r="P401" i="1"/>
  <c r="K403" i="1"/>
  <c r="I410" i="1"/>
  <c r="F420" i="1"/>
  <c r="I420" i="1" s="1"/>
  <c r="O426" i="1"/>
  <c r="F440" i="1"/>
  <c r="P440" i="1" s="1"/>
  <c r="F456" i="1"/>
  <c r="P456" i="1" s="1"/>
  <c r="I459" i="1"/>
  <c r="F465" i="1"/>
  <c r="K465" i="1" s="1"/>
  <c r="O466" i="1"/>
  <c r="I468" i="1"/>
  <c r="L469" i="1"/>
  <c r="R469" i="10"/>
  <c r="S469" i="10" s="1"/>
  <c r="L471" i="1"/>
  <c r="R471" i="10"/>
  <c r="S471" i="10" s="1"/>
  <c r="F486" i="1"/>
  <c r="P486" i="1" s="1"/>
  <c r="P487" i="1"/>
  <c r="M498" i="1"/>
  <c r="L505" i="1"/>
  <c r="L508" i="1"/>
  <c r="R508" i="10"/>
  <c r="S508" i="10" s="1"/>
  <c r="F520" i="1"/>
  <c r="O532" i="1"/>
  <c r="O533" i="1"/>
  <c r="L552" i="1"/>
  <c r="R552" i="10"/>
  <c r="S552" i="10" s="1"/>
  <c r="K562" i="1"/>
  <c r="F564" i="1"/>
  <c r="O564" i="1" s="1"/>
  <c r="D566" i="1"/>
  <c r="F571" i="1"/>
  <c r="K571" i="1" s="1"/>
  <c r="H575" i="1"/>
  <c r="L589" i="1"/>
  <c r="R589" i="10"/>
  <c r="S589" i="10" s="1"/>
  <c r="L592" i="1"/>
  <c r="K599" i="1"/>
  <c r="L600" i="1"/>
  <c r="K602" i="1"/>
  <c r="H606" i="1"/>
  <c r="L639" i="1"/>
  <c r="R639" i="10"/>
  <c r="S639" i="10" s="1"/>
  <c r="J641" i="10"/>
  <c r="J622" i="10" s="1"/>
  <c r="M657" i="1"/>
  <c r="F669" i="1"/>
  <c r="K675" i="1"/>
  <c r="L680" i="1"/>
  <c r="F690" i="1"/>
  <c r="I690" i="1" s="1"/>
  <c r="L699" i="1"/>
  <c r="M699" i="1" s="1"/>
  <c r="R699" i="10"/>
  <c r="S699" i="10" s="1"/>
  <c r="O739" i="1"/>
  <c r="F750" i="1"/>
  <c r="L816" i="1"/>
  <c r="M816" i="1" s="1"/>
  <c r="R816" i="10"/>
  <c r="S816" i="10" s="1"/>
  <c r="O837" i="1"/>
  <c r="L848" i="1"/>
  <c r="F706" i="1"/>
  <c r="O707" i="1"/>
  <c r="L711" i="1"/>
  <c r="L717" i="1"/>
  <c r="R717" i="10"/>
  <c r="S717" i="10" s="1"/>
  <c r="K724" i="1"/>
  <c r="O729" i="1"/>
  <c r="L732" i="1"/>
  <c r="P739" i="1"/>
  <c r="L741" i="1"/>
  <c r="M741" i="1" s="1"/>
  <c r="R741" i="10"/>
  <c r="S741" i="10" s="1"/>
  <c r="O743" i="1"/>
  <c r="R743" i="10"/>
  <c r="S743" i="10" s="1"/>
  <c r="L745" i="1"/>
  <c r="O757" i="1"/>
  <c r="F760" i="1"/>
  <c r="M764" i="1"/>
  <c r="M771" i="1"/>
  <c r="D789" i="1"/>
  <c r="F792" i="1"/>
  <c r="F794" i="1"/>
  <c r="I794" i="1" s="1"/>
  <c r="M795" i="1"/>
  <c r="O796" i="1"/>
  <c r="O798" i="1"/>
  <c r="R798" i="10"/>
  <c r="S798" i="10" s="1"/>
  <c r="M805" i="1"/>
  <c r="K807" i="1"/>
  <c r="O815" i="1"/>
  <c r="O816" i="1"/>
  <c r="M836" i="1"/>
  <c r="P837" i="1"/>
  <c r="F841" i="1"/>
  <c r="O841" i="1" s="1"/>
  <c r="F843" i="1"/>
  <c r="I843" i="1" s="1"/>
  <c r="L692" i="1"/>
  <c r="R692" i="10"/>
  <c r="S692" i="10" s="1"/>
  <c r="L713" i="1"/>
  <c r="R713" i="10"/>
  <c r="S713" i="10" s="1"/>
  <c r="L808" i="1"/>
  <c r="M808" i="1" s="1"/>
  <c r="R808" i="10"/>
  <c r="S808" i="10" s="1"/>
  <c r="L824" i="1"/>
  <c r="R824" i="10"/>
  <c r="S824" i="10" s="1"/>
  <c r="N826" i="1"/>
  <c r="R826" i="10" s="1"/>
  <c r="S826" i="10" s="1"/>
  <c r="R834" i="10"/>
  <c r="S834" i="10" s="1"/>
  <c r="L686" i="1"/>
  <c r="R686" i="10"/>
  <c r="S686" i="10" s="1"/>
  <c r="K688" i="1"/>
  <c r="L690" i="1"/>
  <c r="R690" i="10"/>
  <c r="S690" i="10" s="1"/>
  <c r="P698" i="1"/>
  <c r="M716" i="1"/>
  <c r="M720" i="1"/>
  <c r="M730" i="1"/>
  <c r="L734" i="1"/>
  <c r="O738" i="1"/>
  <c r="M744" i="1"/>
  <c r="L750" i="1"/>
  <c r="R750" i="10"/>
  <c r="S750" i="10" s="1"/>
  <c r="L754" i="1"/>
  <c r="F758" i="1"/>
  <c r="I758" i="1" s="1"/>
  <c r="M768" i="1"/>
  <c r="I776" i="1"/>
  <c r="M778" i="1"/>
  <c r="L800" i="1"/>
  <c r="M800" i="1" s="1"/>
  <c r="R800" i="10"/>
  <c r="S800" i="10" s="1"/>
  <c r="L814" i="1"/>
  <c r="M814" i="1" s="1"/>
  <c r="F822" i="1"/>
  <c r="P822" i="1" s="1"/>
  <c r="M823" i="1"/>
  <c r="P836" i="1"/>
  <c r="E838" i="1"/>
  <c r="F838" i="1" s="1"/>
  <c r="I838" i="1" s="1"/>
  <c r="M693" i="1"/>
  <c r="M697" i="1"/>
  <c r="M701" i="1"/>
  <c r="P716" i="1"/>
  <c r="O718" i="1"/>
  <c r="P720" i="1"/>
  <c r="O740" i="1"/>
  <c r="P744" i="1"/>
  <c r="K760" i="1"/>
  <c r="M799" i="1"/>
  <c r="P823" i="1"/>
  <c r="M687" i="1"/>
  <c r="P693" i="1"/>
  <c r="O697" i="1"/>
  <c r="L704" i="1"/>
  <c r="M704" i="1" s="1"/>
  <c r="L706" i="1"/>
  <c r="P712" i="1"/>
  <c r="F715" i="1"/>
  <c r="F719" i="1"/>
  <c r="P719" i="1" s="1"/>
  <c r="M728" i="1"/>
  <c r="M731" i="1"/>
  <c r="M733" i="1"/>
  <c r="I737" i="1"/>
  <c r="F745" i="1"/>
  <c r="O745" i="1" s="1"/>
  <c r="K753" i="1"/>
  <c r="L760" i="1"/>
  <c r="F777" i="1"/>
  <c r="F783" i="1"/>
  <c r="L792" i="1"/>
  <c r="M792" i="1" s="1"/>
  <c r="R792" i="10"/>
  <c r="S792" i="10" s="1"/>
  <c r="L794" i="1"/>
  <c r="O799" i="1"/>
  <c r="M801" i="1"/>
  <c r="L806" i="1"/>
  <c r="M806" i="1" s="1"/>
  <c r="O809" i="1"/>
  <c r="M811" i="1"/>
  <c r="O814" i="1"/>
  <c r="L827" i="1"/>
  <c r="F834" i="1"/>
  <c r="K837" i="1"/>
  <c r="L841" i="1"/>
  <c r="F694" i="1"/>
  <c r="O694" i="1" s="1"/>
  <c r="F696" i="1"/>
  <c r="K708" i="1"/>
  <c r="F713" i="1"/>
  <c r="P732" i="1"/>
  <c r="L758" i="1"/>
  <c r="M758" i="1" s="1"/>
  <c r="R758" i="10"/>
  <c r="S758" i="10" s="1"/>
  <c r="L787" i="1"/>
  <c r="R787" i="10"/>
  <c r="S787" i="10" s="1"/>
  <c r="P799" i="1"/>
  <c r="M822" i="1"/>
  <c r="R723" i="10"/>
  <c r="N723" i="10"/>
  <c r="L725" i="1"/>
  <c r="R725" i="10"/>
  <c r="S725" i="10" s="1"/>
  <c r="M739" i="1"/>
  <c r="K754" i="1"/>
  <c r="I781" i="1"/>
  <c r="L785" i="1"/>
  <c r="R785" i="10"/>
  <c r="S785" i="10" s="1"/>
  <c r="L796" i="1"/>
  <c r="I815" i="1"/>
  <c r="L820" i="1"/>
  <c r="K822" i="1"/>
  <c r="I836" i="1"/>
  <c r="P846" i="1"/>
  <c r="P12" i="1"/>
  <c r="M33" i="1"/>
  <c r="M36" i="1"/>
  <c r="P38" i="1"/>
  <c r="M41" i="1"/>
  <c r="I44" i="1"/>
  <c r="I75" i="1"/>
  <c r="M93" i="1"/>
  <c r="P97" i="1"/>
  <c r="P111" i="1"/>
  <c r="M146" i="1"/>
  <c r="M216" i="1"/>
  <c r="M336" i="1"/>
  <c r="I455" i="1"/>
  <c r="P455" i="1"/>
  <c r="M455" i="1"/>
  <c r="M50" i="1"/>
  <c r="M56" i="1"/>
  <c r="M60" i="1"/>
  <c r="M68" i="1"/>
  <c r="P93" i="1"/>
  <c r="I143" i="1"/>
  <c r="O144" i="1"/>
  <c r="M149" i="1"/>
  <c r="M153" i="1"/>
  <c r="M157" i="1"/>
  <c r="M161" i="1"/>
  <c r="M165" i="1"/>
  <c r="M169" i="1"/>
  <c r="M185" i="1"/>
  <c r="K187" i="1"/>
  <c r="M320" i="1"/>
  <c r="I331" i="1"/>
  <c r="P336" i="1"/>
  <c r="M353" i="1"/>
  <c r="I355" i="1"/>
  <c r="M385" i="1"/>
  <c r="I500" i="1"/>
  <c r="K500" i="1"/>
  <c r="M13" i="1"/>
  <c r="P16" i="1"/>
  <c r="I31" i="1"/>
  <c r="M34" i="1"/>
  <c r="K98" i="1"/>
  <c r="M102" i="1"/>
  <c r="M123" i="1"/>
  <c r="M126" i="1"/>
  <c r="I141" i="1"/>
  <c r="P144" i="1"/>
  <c r="M187" i="1"/>
  <c r="K191" i="1"/>
  <c r="M217" i="1"/>
  <c r="M227" i="1"/>
  <c r="P282" i="1"/>
  <c r="P318" i="1"/>
  <c r="P342" i="1"/>
  <c r="K345" i="1"/>
  <c r="K347" i="1"/>
  <c r="P353" i="1"/>
  <c r="M359" i="1"/>
  <c r="P361" i="1"/>
  <c r="I363" i="1"/>
  <c r="P391" i="1"/>
  <c r="O549" i="1"/>
  <c r="M549" i="1"/>
  <c r="K549" i="1"/>
  <c r="I549" i="1"/>
  <c r="P549" i="1"/>
  <c r="M23" i="1"/>
  <c r="M31" i="1"/>
  <c r="M42" i="1"/>
  <c r="I45" i="1"/>
  <c r="M51" i="1"/>
  <c r="I67" i="1"/>
  <c r="I73" i="1"/>
  <c r="I83" i="1"/>
  <c r="M98" i="1"/>
  <c r="O118" i="1"/>
  <c r="K141" i="1"/>
  <c r="M143" i="1"/>
  <c r="M191" i="1"/>
  <c r="M195" i="1"/>
  <c r="M199" i="1"/>
  <c r="M203" i="1"/>
  <c r="M207" i="1"/>
  <c r="M211" i="1"/>
  <c r="K215" i="1"/>
  <c r="P217" i="1"/>
  <c r="O310" i="1"/>
  <c r="O331" i="1"/>
  <c r="M347" i="1"/>
  <c r="O355" i="1"/>
  <c r="M365" i="1"/>
  <c r="M45" i="1"/>
  <c r="K67" i="1"/>
  <c r="M83" i="1"/>
  <c r="O85" i="1"/>
  <c r="O98" i="1"/>
  <c r="I113" i="1"/>
  <c r="P115" i="1"/>
  <c r="P121" i="1"/>
  <c r="M132" i="1"/>
  <c r="M136" i="1"/>
  <c r="M141" i="1"/>
  <c r="O143" i="1"/>
  <c r="M145" i="1"/>
  <c r="P290" i="1"/>
  <c r="P301" i="1"/>
  <c r="M313" i="1"/>
  <c r="P331" i="1"/>
  <c r="M337" i="1"/>
  <c r="O347" i="1"/>
  <c r="O363" i="1"/>
  <c r="I365" i="1"/>
  <c r="O376" i="1"/>
  <c r="K376" i="1"/>
  <c r="I376" i="1"/>
  <c r="P17" i="1"/>
  <c r="M24" i="1"/>
  <c r="M32" i="1"/>
  <c r="M35" i="1"/>
  <c r="K38" i="1"/>
  <c r="I43" i="1"/>
  <c r="M67" i="1"/>
  <c r="P98" i="1"/>
  <c r="I140" i="1"/>
  <c r="O141" i="1"/>
  <c r="P143" i="1"/>
  <c r="P145" i="1"/>
  <c r="M212" i="1"/>
  <c r="P215" i="1"/>
  <c r="P298" i="1"/>
  <c r="K309" i="1"/>
  <c r="O341" i="1"/>
  <c r="P363" i="1"/>
  <c r="O480" i="1"/>
  <c r="P480" i="1"/>
  <c r="K480" i="1"/>
  <c r="O540" i="1"/>
  <c r="M540" i="1"/>
  <c r="K540" i="1"/>
  <c r="I540" i="1"/>
  <c r="P540" i="1"/>
  <c r="I66" i="1"/>
  <c r="O67" i="1"/>
  <c r="M15" i="1"/>
  <c r="P21" i="1"/>
  <c r="I33" i="1"/>
  <c r="I36" i="1"/>
  <c r="I41" i="1"/>
  <c r="M49" i="1"/>
  <c r="P113" i="1"/>
  <c r="M142" i="1"/>
  <c r="K144" i="1"/>
  <c r="K216" i="1"/>
  <c r="P284" i="1"/>
  <c r="P309" i="1"/>
  <c r="K336" i="1"/>
  <c r="M338" i="1"/>
  <c r="M340" i="1"/>
  <c r="K342" i="1"/>
  <c r="O365" i="1"/>
  <c r="O399" i="1"/>
  <c r="P399" i="1"/>
  <c r="K473" i="1"/>
  <c r="I473" i="1"/>
  <c r="O476" i="1"/>
  <c r="M479" i="1"/>
  <c r="P488" i="1"/>
  <c r="P515" i="1"/>
  <c r="P526" i="1"/>
  <c r="P559" i="1"/>
  <c r="P570" i="1"/>
  <c r="P581" i="1"/>
  <c r="M588" i="1"/>
  <c r="P595" i="1"/>
  <c r="M603" i="1"/>
  <c r="M604" i="1"/>
  <c r="O610" i="1"/>
  <c r="P621" i="1"/>
  <c r="M636" i="1"/>
  <c r="O651" i="1"/>
  <c r="O659" i="1"/>
  <c r="M676" i="1"/>
  <c r="P689" i="1"/>
  <c r="M691" i="1"/>
  <c r="M695" i="1"/>
  <c r="I697" i="1"/>
  <c r="O701" i="1"/>
  <c r="P705" i="1"/>
  <c r="M727" i="1"/>
  <c r="I735" i="1"/>
  <c r="I738" i="1"/>
  <c r="I757" i="1"/>
  <c r="O784" i="1"/>
  <c r="M796" i="1"/>
  <c r="M809" i="1"/>
  <c r="M812" i="1"/>
  <c r="M815" i="1"/>
  <c r="M824" i="1"/>
  <c r="O877" i="1"/>
  <c r="M911" i="1"/>
  <c r="I915" i="1"/>
  <c r="M951" i="1"/>
  <c r="P969" i="1"/>
  <c r="O982" i="1"/>
  <c r="K990" i="1"/>
  <c r="M380" i="1"/>
  <c r="O403" i="1"/>
  <c r="P411" i="1"/>
  <c r="O417" i="1"/>
  <c r="M432" i="1"/>
  <c r="K459" i="1"/>
  <c r="I460" i="1"/>
  <c r="K468" i="1"/>
  <c r="P472" i="1"/>
  <c r="P476" i="1"/>
  <c r="O477" i="1"/>
  <c r="I506" i="1"/>
  <c r="O508" i="1"/>
  <c r="K514" i="1"/>
  <c r="M517" i="1"/>
  <c r="M520" i="1"/>
  <c r="M522" i="1"/>
  <c r="I538" i="1"/>
  <c r="K544" i="1"/>
  <c r="M547" i="1"/>
  <c r="P548" i="1"/>
  <c r="I551" i="1"/>
  <c r="P555" i="1"/>
  <c r="I557" i="1"/>
  <c r="M572" i="1"/>
  <c r="O588" i="1"/>
  <c r="O594" i="1"/>
  <c r="O597" i="1"/>
  <c r="O603" i="1"/>
  <c r="P610" i="1"/>
  <c r="M612" i="1"/>
  <c r="K614" i="1"/>
  <c r="M615" i="1"/>
  <c r="K617" i="1"/>
  <c r="P636" i="1"/>
  <c r="I643" i="1"/>
  <c r="P651" i="1"/>
  <c r="P659" i="1"/>
  <c r="O661" i="1"/>
  <c r="I668" i="1"/>
  <c r="M675" i="1"/>
  <c r="O695" i="1"/>
  <c r="K697" i="1"/>
  <c r="M707" i="1"/>
  <c r="O716" i="1"/>
  <c r="M718" i="1"/>
  <c r="K720" i="1"/>
  <c r="P721" i="1"/>
  <c r="O727" i="1"/>
  <c r="O732" i="1"/>
  <c r="M735" i="1"/>
  <c r="K738" i="1"/>
  <c r="O749" i="1"/>
  <c r="K757" i="1"/>
  <c r="P762" i="1"/>
  <c r="K796" i="1"/>
  <c r="K816" i="1"/>
  <c r="O823" i="1"/>
  <c r="I835" i="1"/>
  <c r="I846" i="1"/>
  <c r="I850" i="1"/>
  <c r="I892" i="1"/>
  <c r="M918" i="1"/>
  <c r="P951" i="1"/>
  <c r="P982" i="1"/>
  <c r="K1021" i="1"/>
  <c r="L723" i="10"/>
  <c r="M723" i="10" s="1"/>
  <c r="O723" i="10"/>
  <c r="P723" i="10"/>
  <c r="O730" i="1"/>
  <c r="K737" i="1"/>
  <c r="M746" i="1"/>
  <c r="P749" i="1"/>
  <c r="M751" i="1"/>
  <c r="M850" i="1"/>
  <c r="P858" i="1"/>
  <c r="O860" i="1"/>
  <c r="O867" i="1"/>
  <c r="M883" i="1"/>
  <c r="O890" i="1"/>
  <c r="I917" i="1"/>
  <c r="M428" i="1"/>
  <c r="M453" i="1"/>
  <c r="M478" i="1"/>
  <c r="M503" i="1"/>
  <c r="O506" i="1"/>
  <c r="M509" i="1"/>
  <c r="M523" i="1"/>
  <c r="M552" i="1"/>
  <c r="I559" i="1"/>
  <c r="M565" i="1"/>
  <c r="M579" i="1"/>
  <c r="I581" i="1"/>
  <c r="I586" i="1"/>
  <c r="M593" i="1"/>
  <c r="I595" i="1"/>
  <c r="I601" i="1"/>
  <c r="I621" i="1"/>
  <c r="K632" i="1"/>
  <c r="M645" i="1"/>
  <c r="M649" i="1"/>
  <c r="I665" i="1"/>
  <c r="I689" i="1"/>
  <c r="O748" i="1"/>
  <c r="I968" i="1"/>
  <c r="M989" i="1"/>
  <c r="P997" i="1"/>
  <c r="K1017" i="1"/>
  <c r="O1021" i="1"/>
  <c r="M500" i="1"/>
  <c r="K559" i="1"/>
  <c r="O565" i="1"/>
  <c r="O579" i="1"/>
  <c r="K581" i="1"/>
  <c r="M586" i="1"/>
  <c r="O593" i="1"/>
  <c r="K595" i="1"/>
  <c r="M601" i="1"/>
  <c r="K621" i="1"/>
  <c r="I637" i="1"/>
  <c r="O649" i="1"/>
  <c r="M665" i="1"/>
  <c r="K689" i="1"/>
  <c r="M804" i="1"/>
  <c r="K832" i="1"/>
  <c r="M868" i="1"/>
  <c r="M919" i="1"/>
  <c r="I921" i="1"/>
  <c r="K923" i="1"/>
  <c r="K381" i="1"/>
  <c r="K401" i="1"/>
  <c r="M416" i="1"/>
  <c r="P431" i="1"/>
  <c r="O435" i="1"/>
  <c r="I457" i="1"/>
  <c r="M458" i="1"/>
  <c r="K467" i="1"/>
  <c r="K488" i="1"/>
  <c r="M494" i="1"/>
  <c r="K515" i="1"/>
  <c r="K526" i="1"/>
  <c r="K548" i="1"/>
  <c r="O551" i="1"/>
  <c r="M562" i="1"/>
  <c r="M568" i="1"/>
  <c r="K570" i="1"/>
  <c r="I588" i="1"/>
  <c r="M598" i="1"/>
  <c r="I603" i="1"/>
  <c r="O608" i="1"/>
  <c r="K610" i="1"/>
  <c r="M616" i="1"/>
  <c r="M628" i="1"/>
  <c r="I636" i="1"/>
  <c r="K651" i="1"/>
  <c r="O657" i="1"/>
  <c r="K659" i="1"/>
  <c r="O668" i="1"/>
  <c r="P679" i="1"/>
  <c r="O700" i="1"/>
  <c r="M703" i="1"/>
  <c r="K705" i="1"/>
  <c r="I716" i="1"/>
  <c r="M726" i="1"/>
  <c r="O737" i="1"/>
  <c r="M747" i="1"/>
  <c r="I749" i="1"/>
  <c r="K756" i="1"/>
  <c r="M759" i="1"/>
  <c r="M761" i="1"/>
  <c r="M766" i="1"/>
  <c r="M769" i="1"/>
  <c r="O778" i="1"/>
  <c r="M780" i="1"/>
  <c r="I784" i="1"/>
  <c r="P804" i="1"/>
  <c r="K806" i="1"/>
  <c r="I830" i="1"/>
  <c r="M832" i="1"/>
  <c r="O835" i="1"/>
  <c r="I957" i="1"/>
  <c r="I982" i="1"/>
  <c r="K983" i="1"/>
  <c r="M1013" i="1"/>
  <c r="O1017" i="1"/>
  <c r="M1024" i="1"/>
  <c r="O393" i="1"/>
  <c r="K411" i="1"/>
  <c r="M457" i="1"/>
  <c r="M470" i="1"/>
  <c r="K504" i="1"/>
  <c r="M536" i="1"/>
  <c r="M543" i="1"/>
  <c r="O568" i="1"/>
  <c r="M613" i="1"/>
  <c r="O616" i="1"/>
  <c r="O634" i="1"/>
  <c r="K636" i="1"/>
  <c r="M637" i="1"/>
  <c r="M652" i="1"/>
  <c r="M660" i="1"/>
  <c r="O662" i="1"/>
  <c r="K678" i="1"/>
  <c r="M689" i="1"/>
  <c r="M690" i="1"/>
  <c r="O703" i="1"/>
  <c r="M712" i="1"/>
  <c r="M714" i="1"/>
  <c r="M719" i="1"/>
  <c r="K721" i="1"/>
  <c r="O726" i="1"/>
  <c r="M729" i="1"/>
  <c r="M740" i="1"/>
  <c r="K744" i="1"/>
  <c r="O747" i="1"/>
  <c r="P753" i="1"/>
  <c r="O761" i="1"/>
  <c r="P766" i="1"/>
  <c r="O780" i="1"/>
  <c r="M793" i="1"/>
  <c r="O794" i="1"/>
  <c r="P797" i="1"/>
  <c r="I799" i="1"/>
  <c r="I809" i="1"/>
  <c r="I823" i="1"/>
  <c r="P825" i="1"/>
  <c r="M830" i="1"/>
  <c r="M976" i="1"/>
  <c r="K978" i="1"/>
  <c r="O1022" i="1"/>
  <c r="K463" i="1"/>
  <c r="M469" i="1"/>
  <c r="K496" i="1"/>
  <c r="M510" i="1"/>
  <c r="I512" i="1"/>
  <c r="K518" i="1"/>
  <c r="K528" i="1"/>
  <c r="K529" i="1"/>
  <c r="P536" i="1"/>
  <c r="M570" i="1"/>
  <c r="O613" i="1"/>
  <c r="M646" i="1"/>
  <c r="M705" i="1"/>
  <c r="P733" i="1"/>
  <c r="M752" i="1"/>
  <c r="I786" i="1"/>
  <c r="O793" i="1"/>
  <c r="I796" i="1"/>
  <c r="K805" i="1"/>
  <c r="K875" i="1"/>
  <c r="M877" i="1"/>
  <c r="M879" i="1"/>
  <c r="P884" i="1"/>
  <c r="P953" i="1"/>
  <c r="M978" i="1"/>
  <c r="M982" i="1"/>
  <c r="K995" i="1"/>
  <c r="M841" i="1"/>
  <c r="O844" i="1"/>
  <c r="P856" i="1"/>
  <c r="F863" i="1"/>
  <c r="M863" i="1" s="1"/>
  <c r="P874" i="1"/>
  <c r="M885" i="1"/>
  <c r="O893" i="1"/>
  <c r="F904" i="1"/>
  <c r="K904" i="1" s="1"/>
  <c r="M907" i="1"/>
  <c r="P947" i="1"/>
  <c r="P844" i="1"/>
  <c r="F865" i="1"/>
  <c r="I876" i="1"/>
  <c r="O885" i="1"/>
  <c r="F891" i="1"/>
  <c r="I891" i="1" s="1"/>
  <c r="P893" i="1"/>
  <c r="M896" i="1"/>
  <c r="F902" i="1"/>
  <c r="P902" i="1" s="1"/>
  <c r="I905" i="1"/>
  <c r="O907" i="1"/>
  <c r="M927" i="1"/>
  <c r="K929" i="1"/>
  <c r="O933" i="1"/>
  <c r="M949" i="1"/>
  <c r="L954" i="1"/>
  <c r="M840" i="1"/>
  <c r="P841" i="1"/>
  <c r="M843" i="1"/>
  <c r="O846" i="1"/>
  <c r="K850" i="1"/>
  <c r="L853" i="1"/>
  <c r="O858" i="1"/>
  <c r="M860" i="1"/>
  <c r="I867" i="1"/>
  <c r="P877" i="1"/>
  <c r="O884" i="1"/>
  <c r="P885" i="1"/>
  <c r="M905" i="1"/>
  <c r="P907" i="1"/>
  <c r="P921" i="1"/>
  <c r="I923" i="1"/>
  <c r="F924" i="1"/>
  <c r="K924" i="1" s="1"/>
  <c r="F928" i="1"/>
  <c r="P928" i="1" s="1"/>
  <c r="M929" i="1"/>
  <c r="I931" i="1"/>
  <c r="P933" i="1"/>
  <c r="M935" i="1"/>
  <c r="M937" i="1"/>
  <c r="F942" i="1"/>
  <c r="O942" i="1" s="1"/>
  <c r="K945" i="1"/>
  <c r="F948" i="1"/>
  <c r="K948" i="1" s="1"/>
  <c r="O949" i="1"/>
  <c r="K957" i="1"/>
  <c r="F895" i="1"/>
  <c r="F897" i="1"/>
  <c r="M897" i="1" s="1"/>
  <c r="K932" i="1"/>
  <c r="K842" i="1"/>
  <c r="F869" i="1"/>
  <c r="F873" i="1"/>
  <c r="I874" i="1"/>
  <c r="M891" i="1"/>
  <c r="I901" i="1"/>
  <c r="L902" i="1"/>
  <c r="M902" i="1" s="1"/>
  <c r="K913" i="1"/>
  <c r="F926" i="1"/>
  <c r="F934" i="1"/>
  <c r="F936" i="1"/>
  <c r="P1116" i="1"/>
  <c r="I1116" i="1"/>
  <c r="I844" i="1"/>
  <c r="K845" i="1"/>
  <c r="M854" i="1"/>
  <c r="K856" i="1"/>
  <c r="K874" i="1"/>
  <c r="P876" i="1"/>
  <c r="F878" i="1"/>
  <c r="P878" i="1" s="1"/>
  <c r="I885" i="1"/>
  <c r="M888" i="1"/>
  <c r="I893" i="1"/>
  <c r="M901" i="1"/>
  <c r="I907" i="1"/>
  <c r="F908" i="1"/>
  <c r="K908" i="1" s="1"/>
  <c r="F912" i="1"/>
  <c r="P912" i="1" s="1"/>
  <c r="M913" i="1"/>
  <c r="F916" i="1"/>
  <c r="O916" i="1" s="1"/>
  <c r="F922" i="1"/>
  <c r="P922" i="1" s="1"/>
  <c r="F938" i="1"/>
  <c r="O938" i="1" s="1"/>
  <c r="F940" i="1"/>
  <c r="K940" i="1" s="1"/>
  <c r="F950" i="1"/>
  <c r="I950" i="1" s="1"/>
  <c r="F954" i="1"/>
  <c r="P956" i="1"/>
  <c r="K956" i="1"/>
  <c r="I841" i="1"/>
  <c r="F855" i="1"/>
  <c r="I855" i="1" s="1"/>
  <c r="F861" i="1"/>
  <c r="M874" i="1"/>
  <c r="F880" i="1"/>
  <c r="M880" i="1" s="1"/>
  <c r="I884" i="1"/>
  <c r="F887" i="1"/>
  <c r="M887" i="1" s="1"/>
  <c r="F889" i="1"/>
  <c r="K890" i="1"/>
  <c r="F900" i="1"/>
  <c r="O900" i="1" s="1"/>
  <c r="O901" i="1"/>
  <c r="M903" i="1"/>
  <c r="F906" i="1"/>
  <c r="P906" i="1" s="1"/>
  <c r="F910" i="1"/>
  <c r="P917" i="1"/>
  <c r="O923" i="1"/>
  <c r="I933" i="1"/>
  <c r="K934" i="1"/>
  <c r="F946" i="1"/>
  <c r="M946" i="1" s="1"/>
  <c r="M947" i="1"/>
  <c r="M844" i="1"/>
  <c r="L873" i="1"/>
  <c r="M873" i="1" s="1"/>
  <c r="L875" i="1"/>
  <c r="M875" i="1" s="1"/>
  <c r="H886" i="1"/>
  <c r="M890" i="1"/>
  <c r="M893" i="1"/>
  <c r="P901" i="1"/>
  <c r="P903" i="1"/>
  <c r="F914" i="1"/>
  <c r="M914" i="1" s="1"/>
  <c r="K916" i="1"/>
  <c r="O941" i="1"/>
  <c r="M956" i="1"/>
  <c r="M1116" i="1"/>
  <c r="F975" i="1"/>
  <c r="O980" i="1"/>
  <c r="P984" i="1"/>
  <c r="F996" i="1"/>
  <c r="O1048" i="1"/>
  <c r="F1050" i="1"/>
  <c r="F1066" i="1"/>
  <c r="O1071" i="1"/>
  <c r="I1073" i="1"/>
  <c r="F1110" i="1"/>
  <c r="F1162" i="1"/>
  <c r="I1162" i="1" s="1"/>
  <c r="E1155" i="1"/>
  <c r="I959" i="1"/>
  <c r="F960" i="1"/>
  <c r="F962" i="1"/>
  <c r="I962" i="1" s="1"/>
  <c r="L965" i="1"/>
  <c r="O969" i="1"/>
  <c r="O976" i="1"/>
  <c r="P980" i="1"/>
  <c r="M986" i="1"/>
  <c r="L988" i="1"/>
  <c r="K1007" i="1"/>
  <c r="K1013" i="1"/>
  <c r="I1020" i="1"/>
  <c r="P1022" i="1"/>
  <c r="O1024" i="1"/>
  <c r="M1026" i="1"/>
  <c r="K1033" i="1"/>
  <c r="I1039" i="1"/>
  <c r="K1040" i="1"/>
  <c r="F1042" i="1"/>
  <c r="P1042" i="1" s="1"/>
  <c r="F1046" i="1"/>
  <c r="I1046" i="1" s="1"/>
  <c r="K1047" i="1"/>
  <c r="F1052" i="1"/>
  <c r="F1056" i="1"/>
  <c r="O1057" i="1"/>
  <c r="P1071" i="1"/>
  <c r="M1073" i="1"/>
  <c r="F1090" i="1"/>
  <c r="P1090" i="1" s="1"/>
  <c r="F1092" i="1"/>
  <c r="K1092" i="1" s="1"/>
  <c r="K1097" i="1"/>
  <c r="I1103" i="1"/>
  <c r="K1104" i="1"/>
  <c r="F1106" i="1"/>
  <c r="I1112" i="1"/>
  <c r="I1126" i="1"/>
  <c r="K1150" i="1"/>
  <c r="F1153" i="1"/>
  <c r="P1153" i="1" s="1"/>
  <c r="I1157" i="1"/>
  <c r="I1165" i="1"/>
  <c r="F1166" i="1"/>
  <c r="I1166" i="1" s="1"/>
  <c r="L1171" i="1"/>
  <c r="I1177" i="1"/>
  <c r="O1183" i="1"/>
  <c r="I1190" i="1"/>
  <c r="O1191" i="1"/>
  <c r="I1198" i="1"/>
  <c r="L1205" i="1"/>
  <c r="K1221" i="1"/>
  <c r="O1224" i="1"/>
  <c r="P1225" i="1"/>
  <c r="I1228" i="1"/>
  <c r="K1229" i="1"/>
  <c r="O1232" i="1"/>
  <c r="P1233" i="1"/>
  <c r="I1236" i="1"/>
  <c r="K1237" i="1"/>
  <c r="M1243" i="1"/>
  <c r="I1246" i="1"/>
  <c r="M1251" i="1"/>
  <c r="P1262" i="1"/>
  <c r="I1265" i="1"/>
  <c r="D1270" i="1"/>
  <c r="I1286" i="1"/>
  <c r="O977" i="1"/>
  <c r="F981" i="1"/>
  <c r="M1007" i="1"/>
  <c r="K1020" i="1"/>
  <c r="F1023" i="1"/>
  <c r="P1023" i="1" s="1"/>
  <c r="M1028" i="1"/>
  <c r="K1039" i="1"/>
  <c r="I1048" i="1"/>
  <c r="O1053" i="1"/>
  <c r="K1064" i="1"/>
  <c r="O1073" i="1"/>
  <c r="O1079" i="1"/>
  <c r="L1082" i="1"/>
  <c r="O1087" i="1"/>
  <c r="K1103" i="1"/>
  <c r="L1104" i="1"/>
  <c r="M1104" i="1" s="1"/>
  <c r="F1108" i="1"/>
  <c r="L1112" i="1"/>
  <c r="M1112" i="1" s="1"/>
  <c r="K1119" i="1"/>
  <c r="I1122" i="1"/>
  <c r="M1128" i="1"/>
  <c r="O1132" i="1"/>
  <c r="I1134" i="1"/>
  <c r="K1136" i="1"/>
  <c r="O1139" i="1"/>
  <c r="P1142" i="1"/>
  <c r="K1151" i="1"/>
  <c r="K1157" i="1"/>
  <c r="K1158" i="1"/>
  <c r="O1163" i="1"/>
  <c r="K1165" i="1"/>
  <c r="I1168" i="1"/>
  <c r="M1170" i="1"/>
  <c r="F1176" i="1"/>
  <c r="K1177" i="1"/>
  <c r="N1178" i="1"/>
  <c r="F1182" i="1"/>
  <c r="I1182" i="1" s="1"/>
  <c r="K1188" i="1"/>
  <c r="K1196" i="1"/>
  <c r="F1208" i="1"/>
  <c r="K1208" i="1" s="1"/>
  <c r="F1220" i="1"/>
  <c r="P1220" i="1" s="1"/>
  <c r="M1222" i="1"/>
  <c r="P1224" i="1"/>
  <c r="K1228" i="1"/>
  <c r="M1230" i="1"/>
  <c r="P1232" i="1"/>
  <c r="I1235" i="1"/>
  <c r="K1236" i="1"/>
  <c r="P1240" i="1"/>
  <c r="I1267" i="1"/>
  <c r="E1270" i="1"/>
  <c r="K1282" i="1"/>
  <c r="K1286" i="1"/>
  <c r="L993" i="1"/>
  <c r="K996" i="1"/>
  <c r="F1003" i="1"/>
  <c r="F1012" i="1"/>
  <c r="F1016" i="1"/>
  <c r="I1019" i="1"/>
  <c r="M1020" i="1"/>
  <c r="F1025" i="1"/>
  <c r="O1033" i="1"/>
  <c r="M1039" i="1"/>
  <c r="M1047" i="1"/>
  <c r="L1048" i="1"/>
  <c r="P1053" i="1"/>
  <c r="K1061" i="1"/>
  <c r="F1068" i="1"/>
  <c r="I1068" i="1" s="1"/>
  <c r="F1070" i="1"/>
  <c r="M1070" i="1" s="1"/>
  <c r="P1073" i="1"/>
  <c r="K1090" i="1"/>
  <c r="O1097" i="1"/>
  <c r="M1103" i="1"/>
  <c r="M1119" i="1"/>
  <c r="K1122" i="1"/>
  <c r="K1123" i="1"/>
  <c r="O1126" i="1"/>
  <c r="M1134" i="1"/>
  <c r="M1136" i="1"/>
  <c r="F1145" i="1"/>
  <c r="P1145" i="1" s="1"/>
  <c r="F1149" i="1"/>
  <c r="P1149" i="1" s="1"/>
  <c r="F1156" i="1"/>
  <c r="I1156" i="1" s="1"/>
  <c r="F1164" i="1"/>
  <c r="M1172" i="1"/>
  <c r="M1184" i="1"/>
  <c r="O1186" i="1"/>
  <c r="M1192" i="1"/>
  <c r="O1194" i="1"/>
  <c r="M1200" i="1"/>
  <c r="O1222" i="1"/>
  <c r="M1229" i="1"/>
  <c r="O1230" i="1"/>
  <c r="M1237" i="1"/>
  <c r="O1238" i="1"/>
  <c r="I1263" i="1"/>
  <c r="O1268" i="1"/>
  <c r="F1271" i="1"/>
  <c r="H974" i="1"/>
  <c r="M996" i="1"/>
  <c r="F1001" i="1"/>
  <c r="K1019" i="1"/>
  <c r="O1020" i="1"/>
  <c r="F1034" i="1"/>
  <c r="M1034" i="1" s="1"/>
  <c r="O1039" i="1"/>
  <c r="M1066" i="1"/>
  <c r="M1092" i="1"/>
  <c r="F1098" i="1"/>
  <c r="M1098" i="1" s="1"/>
  <c r="O1103" i="1"/>
  <c r="O1150" i="1"/>
  <c r="M1157" i="1"/>
  <c r="M1160" i="1"/>
  <c r="M1162" i="1"/>
  <c r="M1165" i="1"/>
  <c r="M1177" i="1"/>
  <c r="D1178" i="1"/>
  <c r="P1190" i="1"/>
  <c r="O1200" i="1"/>
  <c r="N1204" i="1"/>
  <c r="R1204" i="10" s="1"/>
  <c r="S1204" i="10" s="1"/>
  <c r="O1206" i="1"/>
  <c r="O1221" i="1"/>
  <c r="P1222" i="1"/>
  <c r="I1225" i="1"/>
  <c r="K1226" i="1"/>
  <c r="O1229" i="1"/>
  <c r="P1230" i="1"/>
  <c r="I1233" i="1"/>
  <c r="O1237" i="1"/>
  <c r="P1238" i="1"/>
  <c r="P1268" i="1"/>
  <c r="O959" i="1"/>
  <c r="F965" i="1"/>
  <c r="K965" i="1" s="1"/>
  <c r="F967" i="1"/>
  <c r="P968" i="1"/>
  <c r="F970" i="1"/>
  <c r="L981" i="1"/>
  <c r="M981" i="1" s="1"/>
  <c r="I984" i="1"/>
  <c r="K985" i="1"/>
  <c r="O989" i="1"/>
  <c r="M1008" i="1"/>
  <c r="E998" i="1"/>
  <c r="M1019" i="1"/>
  <c r="I1022" i="1"/>
  <c r="K1025" i="1"/>
  <c r="M1041" i="1"/>
  <c r="L1050" i="1"/>
  <c r="M1050" i="1" s="1"/>
  <c r="M1055" i="1"/>
  <c r="F1058" i="1"/>
  <c r="F1060" i="1"/>
  <c r="K1065" i="1"/>
  <c r="O1066" i="1"/>
  <c r="I1071" i="1"/>
  <c r="F1074" i="1"/>
  <c r="P1074" i="1" s="1"/>
  <c r="M1077" i="1"/>
  <c r="F1084" i="1"/>
  <c r="F1088" i="1"/>
  <c r="O1089" i="1"/>
  <c r="M1105" i="1"/>
  <c r="I1113" i="1"/>
  <c r="P1119" i="1"/>
  <c r="K1121" i="1"/>
  <c r="O1122" i="1"/>
  <c r="F1127" i="1"/>
  <c r="P1128" i="1"/>
  <c r="K1130" i="1"/>
  <c r="F1133" i="1"/>
  <c r="O1138" i="1"/>
  <c r="I1142" i="1"/>
  <c r="F1143" i="1"/>
  <c r="P1143" i="1" s="1"/>
  <c r="O1157" i="1"/>
  <c r="M1159" i="1"/>
  <c r="O1165" i="1"/>
  <c r="L1166" i="1"/>
  <c r="M1166" i="1" s="1"/>
  <c r="K1176" i="1"/>
  <c r="O1177" i="1"/>
  <c r="I1187" i="1"/>
  <c r="I1195" i="1"/>
  <c r="F1216" i="1"/>
  <c r="K1216" i="1" s="1"/>
  <c r="I1217" i="1"/>
  <c r="O1228" i="1"/>
  <c r="O1236" i="1"/>
  <c r="F1241" i="1"/>
  <c r="L1259" i="1"/>
  <c r="K1266" i="1"/>
  <c r="O1286" i="1"/>
  <c r="F972" i="1"/>
  <c r="P972" i="1" s="1"/>
  <c r="I976" i="1"/>
  <c r="K980" i="1"/>
  <c r="M984" i="1"/>
  <c r="D987" i="1"/>
  <c r="D993" i="1"/>
  <c r="O995" i="1"/>
  <c r="O1019" i="1"/>
  <c r="K1032" i="1"/>
  <c r="O1041" i="1"/>
  <c r="F1078" i="1"/>
  <c r="I1078" i="1" s="1"/>
  <c r="F1080" i="1"/>
  <c r="M1080" i="1" s="1"/>
  <c r="F1082" i="1"/>
  <c r="O1085" i="1"/>
  <c r="P1089" i="1"/>
  <c r="K1096" i="1"/>
  <c r="O1105" i="1"/>
  <c r="O1115" i="1"/>
  <c r="F1120" i="1"/>
  <c r="K1120" i="1" s="1"/>
  <c r="M1121" i="1"/>
  <c r="M1130" i="1"/>
  <c r="O1149" i="1"/>
  <c r="I1152" i="1"/>
  <c r="I1169" i="1"/>
  <c r="F1171" i="1"/>
  <c r="M1173" i="1"/>
  <c r="L1176" i="1"/>
  <c r="F1179" i="1"/>
  <c r="M1179" i="1" s="1"/>
  <c r="I1183" i="1"/>
  <c r="I1185" i="1"/>
  <c r="M1187" i="1"/>
  <c r="I1191" i="1"/>
  <c r="M1195" i="1"/>
  <c r="O1220" i="1"/>
  <c r="M1285" i="1"/>
  <c r="I969" i="1"/>
  <c r="M980" i="1"/>
  <c r="O984" i="1"/>
  <c r="F988" i="1"/>
  <c r="P995" i="1"/>
  <c r="M1022" i="1"/>
  <c r="F1036" i="1"/>
  <c r="I1036" i="1" s="1"/>
  <c r="F1038" i="1"/>
  <c r="M1068" i="1"/>
  <c r="M1071" i="1"/>
  <c r="O1094" i="1"/>
  <c r="F1100" i="1"/>
  <c r="I1100" i="1" s="1"/>
  <c r="F1102" i="1"/>
  <c r="M1102" i="1" s="1"/>
  <c r="F1131" i="1"/>
  <c r="O1131" i="1" s="1"/>
  <c r="I1141" i="1"/>
  <c r="K1183" i="1"/>
  <c r="O1187" i="1"/>
  <c r="M1189" i="1"/>
  <c r="K1191" i="1"/>
  <c r="O1195" i="1"/>
  <c r="M1197" i="1"/>
  <c r="M1201" i="1"/>
  <c r="M1209" i="1"/>
  <c r="K1214" i="1"/>
  <c r="M1217" i="1"/>
  <c r="G278" i="6"/>
  <c r="G115" i="6"/>
  <c r="L115" i="6" s="1"/>
  <c r="G92" i="6"/>
  <c r="L104" i="6"/>
  <c r="H288" i="6"/>
  <c r="I282" i="6"/>
  <c r="I292" i="6"/>
  <c r="I296" i="6"/>
  <c r="E313" i="6"/>
  <c r="I315" i="6"/>
  <c r="H311" i="6"/>
  <c r="H314" i="6"/>
  <c r="I283" i="6"/>
  <c r="E290" i="6"/>
  <c r="H301" i="6"/>
  <c r="E285" i="6"/>
  <c r="I285" i="6" s="1"/>
  <c r="H294" i="6"/>
  <c r="H297" i="6"/>
  <c r="H267" i="6"/>
  <c r="I224" i="6"/>
  <c r="I270" i="6"/>
  <c r="H212" i="6"/>
  <c r="H216" i="6"/>
  <c r="H254" i="6"/>
  <c r="E220" i="6"/>
  <c r="I220" i="6" s="1"/>
  <c r="H197" i="6"/>
  <c r="L207" i="6"/>
  <c r="L210" i="6"/>
  <c r="H223" i="6"/>
  <c r="H247" i="6"/>
  <c r="G152" i="6"/>
  <c r="L152" i="6" s="1"/>
  <c r="E184" i="6"/>
  <c r="I184" i="6" s="1"/>
  <c r="I187" i="6"/>
  <c r="I181" i="6"/>
  <c r="E162" i="6"/>
  <c r="H139" i="6"/>
  <c r="G199" i="6"/>
  <c r="L200" i="6"/>
  <c r="E152" i="6"/>
  <c r="E134" i="6"/>
  <c r="I134" i="6" s="1"/>
  <c r="I180" i="6"/>
  <c r="H183" i="6"/>
  <c r="H185" i="6"/>
  <c r="C200" i="6"/>
  <c r="C199" i="6" s="1"/>
  <c r="I209" i="6"/>
  <c r="H214" i="6"/>
  <c r="H221" i="6"/>
  <c r="L228" i="6"/>
  <c r="H256" i="6"/>
  <c r="H265" i="6"/>
  <c r="E275" i="6"/>
  <c r="E173" i="6"/>
  <c r="I173" i="6" s="1"/>
  <c r="I178" i="6"/>
  <c r="D228" i="6"/>
  <c r="H271" i="6"/>
  <c r="H203" i="6"/>
  <c r="E210" i="6"/>
  <c r="H210" i="6" s="1"/>
  <c r="H233" i="6"/>
  <c r="H235" i="6"/>
  <c r="D242" i="6"/>
  <c r="E251" i="6"/>
  <c r="I251" i="6" s="1"/>
  <c r="I266" i="6"/>
  <c r="H150" i="6"/>
  <c r="I191" i="6"/>
  <c r="E194" i="6"/>
  <c r="H208" i="6"/>
  <c r="H218" i="6"/>
  <c r="H227" i="6"/>
  <c r="H231" i="6"/>
  <c r="H259" i="6"/>
  <c r="H160" i="6"/>
  <c r="D200" i="6"/>
  <c r="D199" i="6" s="1"/>
  <c r="E225" i="6"/>
  <c r="H225" i="6" s="1"/>
  <c r="L249" i="6"/>
  <c r="I166" i="6"/>
  <c r="E169" i="6"/>
  <c r="E234" i="6"/>
  <c r="I234" i="6" s="1"/>
  <c r="H121" i="6"/>
  <c r="H119" i="6"/>
  <c r="I119" i="6"/>
  <c r="D115" i="6"/>
  <c r="H117" i="6"/>
  <c r="E115" i="6"/>
  <c r="I114" i="6"/>
  <c r="H112" i="6"/>
  <c r="I110" i="6"/>
  <c r="H108" i="6"/>
  <c r="E107" i="6"/>
  <c r="H107" i="6" s="1"/>
  <c r="E104" i="6"/>
  <c r="D92" i="6"/>
  <c r="D91" i="6" s="1"/>
  <c r="D31" i="6" s="1"/>
  <c r="D13" i="6" s="1"/>
  <c r="I103" i="6"/>
  <c r="H101" i="6"/>
  <c r="E95" i="6"/>
  <c r="H309" i="6"/>
  <c r="L313" i="6"/>
  <c r="H316" i="6"/>
  <c r="H299" i="6"/>
  <c r="I300" i="6"/>
  <c r="H305" i="6"/>
  <c r="E279" i="6"/>
  <c r="I279" i="6" s="1"/>
  <c r="C278" i="6"/>
  <c r="H280" i="6"/>
  <c r="H290" i="6"/>
  <c r="I174" i="6"/>
  <c r="E179" i="6"/>
  <c r="E143" i="6"/>
  <c r="H171" i="6"/>
  <c r="H190" i="6"/>
  <c r="H192" i="6"/>
  <c r="H146" i="6"/>
  <c r="H153" i="6"/>
  <c r="H158" i="6"/>
  <c r="H188" i="6"/>
  <c r="E144" i="6"/>
  <c r="I151" i="6"/>
  <c r="H156" i="6"/>
  <c r="L144" i="6"/>
  <c r="I147" i="6"/>
  <c r="I159" i="6"/>
  <c r="E133" i="6"/>
  <c r="H135" i="6"/>
  <c r="H132" i="6"/>
  <c r="H127" i="6"/>
  <c r="H125" i="6"/>
  <c r="E128" i="6"/>
  <c r="I126" i="6"/>
  <c r="H40" i="6"/>
  <c r="I40" i="6"/>
  <c r="I44" i="6"/>
  <c r="L46" i="6"/>
  <c r="H48" i="6"/>
  <c r="H67" i="6"/>
  <c r="I69" i="6"/>
  <c r="H84" i="6"/>
  <c r="I88" i="6"/>
  <c r="I51" i="6"/>
  <c r="L88" i="6"/>
  <c r="L32" i="6"/>
  <c r="L40" i="6"/>
  <c r="H43" i="6"/>
  <c r="H47" i="6"/>
  <c r="H70" i="6"/>
  <c r="H80" i="6"/>
  <c r="H89" i="6"/>
  <c r="E37" i="6"/>
  <c r="E58" i="6"/>
  <c r="E73" i="6"/>
  <c r="H28" i="6"/>
  <c r="H29" i="6"/>
  <c r="H24" i="6"/>
  <c r="H18" i="6"/>
  <c r="H10" i="6"/>
  <c r="H307" i="6"/>
  <c r="H123" i="6"/>
  <c r="C92" i="6"/>
  <c r="H106" i="6"/>
  <c r="I99" i="6"/>
  <c r="H94" i="6"/>
  <c r="I290" i="8"/>
  <c r="H179" i="8"/>
  <c r="H303" i="8"/>
  <c r="E207" i="8"/>
  <c r="I207" i="8" s="1"/>
  <c r="E152" i="8"/>
  <c r="I152" i="8" s="1"/>
  <c r="H88" i="8"/>
  <c r="H207" i="8"/>
  <c r="H14" i="8"/>
  <c r="H46" i="8"/>
  <c r="I46" i="8"/>
  <c r="I245" i="8"/>
  <c r="I133" i="8"/>
  <c r="H133" i="8"/>
  <c r="H251" i="8"/>
  <c r="H152" i="8"/>
  <c r="H162" i="8"/>
  <c r="I252" i="8"/>
  <c r="H252" i="8"/>
  <c r="G91" i="8"/>
  <c r="I162" i="8"/>
  <c r="I8" i="8"/>
  <c r="H9" i="8"/>
  <c r="H8" i="8"/>
  <c r="D35" i="8"/>
  <c r="D34" i="8" s="1"/>
  <c r="D31" i="8" s="1"/>
  <c r="D13" i="8" s="1"/>
  <c r="H249" i="8"/>
  <c r="H245" i="8"/>
  <c r="G35" i="8"/>
  <c r="I278" i="8"/>
  <c r="H278" i="8"/>
  <c r="E36" i="8"/>
  <c r="I36" i="8" s="1"/>
  <c r="C35" i="8"/>
  <c r="C242" i="8"/>
  <c r="E242" i="8" s="1"/>
  <c r="I209" i="8"/>
  <c r="G199" i="8"/>
  <c r="I285" i="8"/>
  <c r="E200" i="8"/>
  <c r="C199" i="8"/>
  <c r="H285" i="8"/>
  <c r="I251" i="8"/>
  <c r="D198" i="8"/>
  <c r="I47" i="8"/>
  <c r="H47" i="8"/>
  <c r="E115" i="8"/>
  <c r="C92" i="8"/>
  <c r="L179" i="5"/>
  <c r="E250" i="5"/>
  <c r="H250" i="5" s="1"/>
  <c r="L295" i="5"/>
  <c r="L245" i="5"/>
  <c r="G243" i="5"/>
  <c r="L252" i="5"/>
  <c r="G251" i="5"/>
  <c r="E259" i="5"/>
  <c r="E256" i="5"/>
  <c r="L244" i="5"/>
  <c r="L248" i="5"/>
  <c r="G259" i="5"/>
  <c r="L128" i="6"/>
  <c r="L194" i="6"/>
  <c r="D198" i="6"/>
  <c r="L303" i="6"/>
  <c r="L40" i="5"/>
  <c r="E229" i="5"/>
  <c r="L261" i="5"/>
  <c r="H263" i="5"/>
  <c r="L8" i="6"/>
  <c r="L176" i="6"/>
  <c r="L201" i="6"/>
  <c r="L254" i="5"/>
  <c r="E262" i="5"/>
  <c r="E248" i="5"/>
  <c r="L256" i="5"/>
  <c r="L258" i="5"/>
  <c r="L262" i="5"/>
  <c r="L68" i="6"/>
  <c r="L169" i="6"/>
  <c r="L207" i="5"/>
  <c r="L230" i="5"/>
  <c r="E253" i="5"/>
  <c r="L225" i="6"/>
  <c r="H229" i="6"/>
  <c r="L264" i="5"/>
  <c r="C228" i="6"/>
  <c r="E228" i="6" s="1"/>
  <c r="I1287" i="1"/>
  <c r="K1287" i="1"/>
  <c r="O1287" i="1"/>
  <c r="I1140" i="1"/>
  <c r="H998" i="1"/>
  <c r="K1023" i="1"/>
  <c r="P1024" i="1"/>
  <c r="I1024" i="1"/>
  <c r="O1011" i="1"/>
  <c r="I1013" i="1"/>
  <c r="K1001" i="1"/>
  <c r="I1005" i="1"/>
  <c r="M1003" i="1"/>
  <c r="K1005" i="1"/>
  <c r="M1005" i="1"/>
  <c r="K1012" i="1"/>
  <c r="O1013" i="1"/>
  <c r="F1010" i="1"/>
  <c r="P1010" i="1" s="1"/>
  <c r="I1011" i="1"/>
  <c r="F1014" i="1"/>
  <c r="O1014" i="1" s="1"/>
  <c r="P989" i="1"/>
  <c r="I989" i="1"/>
  <c r="J987" i="1"/>
  <c r="L987" i="1" s="1"/>
  <c r="P965" i="1"/>
  <c r="I966" i="1"/>
  <c r="J964" i="1"/>
  <c r="K966" i="1"/>
  <c r="O966" i="1"/>
  <c r="D964" i="1"/>
  <c r="I895" i="1"/>
  <c r="P895" i="1"/>
  <c r="E894" i="1"/>
  <c r="F859" i="1"/>
  <c r="P860" i="1"/>
  <c r="F857" i="1"/>
  <c r="I857" i="1" s="1"/>
  <c r="I860" i="1"/>
  <c r="K857" i="1"/>
  <c r="P805" i="1"/>
  <c r="H789" i="1"/>
  <c r="J789" i="1"/>
  <c r="F803" i="1"/>
  <c r="M803" i="1" s="1"/>
  <c r="K792" i="1"/>
  <c r="P771" i="1"/>
  <c r="I773" i="1"/>
  <c r="O779" i="1"/>
  <c r="L781" i="1"/>
  <c r="M781" i="1" s="1"/>
  <c r="P784" i="1"/>
  <c r="M786" i="1"/>
  <c r="P767" i="1"/>
  <c r="K773" i="1"/>
  <c r="K781" i="1"/>
  <c r="O786" i="1"/>
  <c r="I764" i="1"/>
  <c r="M770" i="1"/>
  <c r="M773" i="1"/>
  <c r="F785" i="1"/>
  <c r="P785" i="1" s="1"/>
  <c r="P786" i="1"/>
  <c r="J722" i="1"/>
  <c r="O773" i="1"/>
  <c r="P768" i="1"/>
  <c r="I771" i="1"/>
  <c r="K788" i="1"/>
  <c r="F763" i="1"/>
  <c r="K771" i="1"/>
  <c r="F774" i="1"/>
  <c r="K765" i="1"/>
  <c r="K767" i="1"/>
  <c r="K769" i="1"/>
  <c r="K777" i="1"/>
  <c r="P740" i="1"/>
  <c r="K736" i="1"/>
  <c r="I740" i="1"/>
  <c r="O731" i="1"/>
  <c r="O723" i="1"/>
  <c r="L723" i="1"/>
  <c r="M723" i="1" s="1"/>
  <c r="I723" i="1"/>
  <c r="O724" i="1"/>
  <c r="P724" i="1"/>
  <c r="O713" i="1"/>
  <c r="O714" i="1"/>
  <c r="N710" i="1"/>
  <c r="R710" i="10" s="1"/>
  <c r="S710" i="10" s="1"/>
  <c r="K712" i="1"/>
  <c r="K693" i="1"/>
  <c r="H685" i="1"/>
  <c r="F686" i="1"/>
  <c r="O672" i="1"/>
  <c r="M673" i="1"/>
  <c r="O673" i="1"/>
  <c r="N674" i="1"/>
  <c r="K624" i="1"/>
  <c r="O628" i="1"/>
  <c r="M630" i="1"/>
  <c r="L644" i="1"/>
  <c r="P628" i="1"/>
  <c r="O630" i="1"/>
  <c r="H641" i="1"/>
  <c r="H622" i="1" s="1"/>
  <c r="O627" i="1"/>
  <c r="F631" i="1"/>
  <c r="P631" i="1" s="1"/>
  <c r="O645" i="1"/>
  <c r="P624" i="1"/>
  <c r="K635" i="1"/>
  <c r="N641" i="1"/>
  <c r="P646" i="1"/>
  <c r="M626" i="1"/>
  <c r="I628" i="1"/>
  <c r="P632" i="1"/>
  <c r="F639" i="1"/>
  <c r="K639" i="1" s="1"/>
  <c r="P647" i="1"/>
  <c r="L623" i="1"/>
  <c r="M623" i="1" s="1"/>
  <c r="O626" i="1"/>
  <c r="L631" i="1"/>
  <c r="F633" i="1"/>
  <c r="M634" i="1"/>
  <c r="F648" i="1"/>
  <c r="K511" i="1"/>
  <c r="H507" i="1"/>
  <c r="O511" i="1"/>
  <c r="I509" i="1"/>
  <c r="O510" i="1"/>
  <c r="O500" i="1"/>
  <c r="K499" i="1"/>
  <c r="P500" i="1"/>
  <c r="O484" i="1"/>
  <c r="P484" i="1"/>
  <c r="I482" i="1"/>
  <c r="I484" i="1"/>
  <c r="K415" i="1"/>
  <c r="P415" i="1"/>
  <c r="K406" i="1"/>
  <c r="M321" i="1"/>
  <c r="I308" i="1"/>
  <c r="K308" i="1"/>
  <c r="O308" i="1"/>
  <c r="K193" i="1"/>
  <c r="P195" i="1"/>
  <c r="M198" i="1"/>
  <c r="K201" i="1"/>
  <c r="P203" i="1"/>
  <c r="M206" i="1"/>
  <c r="K209" i="1"/>
  <c r="P211" i="1"/>
  <c r="M214" i="1"/>
  <c r="K219" i="1"/>
  <c r="M221" i="1"/>
  <c r="P223" i="1"/>
  <c r="M233" i="1"/>
  <c r="P276" i="1"/>
  <c r="P292" i="1"/>
  <c r="P304" i="1"/>
  <c r="M193" i="1"/>
  <c r="M201" i="1"/>
  <c r="M209" i="1"/>
  <c r="K217" i="1"/>
  <c r="M219" i="1"/>
  <c r="P221" i="1"/>
  <c r="M230" i="1"/>
  <c r="P286" i="1"/>
  <c r="P193" i="1"/>
  <c r="M196" i="1"/>
  <c r="K199" i="1"/>
  <c r="P201" i="1"/>
  <c r="M204" i="1"/>
  <c r="K207" i="1"/>
  <c r="P209" i="1"/>
  <c r="P219" i="1"/>
  <c r="P280" i="1"/>
  <c r="P296" i="1"/>
  <c r="P302" i="1"/>
  <c r="K222" i="1"/>
  <c r="P305" i="1"/>
  <c r="M188" i="1"/>
  <c r="M194" i="1"/>
  <c r="K197" i="1"/>
  <c r="P199" i="1"/>
  <c r="M202" i="1"/>
  <c r="K205" i="1"/>
  <c r="P207" i="1"/>
  <c r="M210" i="1"/>
  <c r="K213" i="1"/>
  <c r="K220" i="1"/>
  <c r="M222" i="1"/>
  <c r="P224" i="1"/>
  <c r="P300" i="1"/>
  <c r="M197" i="1"/>
  <c r="M205" i="1"/>
  <c r="M213" i="1"/>
  <c r="K218" i="1"/>
  <c r="M220" i="1"/>
  <c r="P278" i="1"/>
  <c r="P294" i="1"/>
  <c r="P303" i="1"/>
  <c r="K189" i="1"/>
  <c r="M192" i="1"/>
  <c r="K195" i="1"/>
  <c r="P197" i="1"/>
  <c r="M200" i="1"/>
  <c r="K203" i="1"/>
  <c r="P205" i="1"/>
  <c r="M208" i="1"/>
  <c r="K211" i="1"/>
  <c r="P213" i="1"/>
  <c r="M225" i="1"/>
  <c r="P288" i="1"/>
  <c r="M173" i="1"/>
  <c r="M177" i="1"/>
  <c r="M181" i="1"/>
  <c r="K117" i="1"/>
  <c r="M124" i="1"/>
  <c r="O135" i="1"/>
  <c r="P117" i="1"/>
  <c r="O122" i="1"/>
  <c r="I136" i="1"/>
  <c r="M120" i="1"/>
  <c r="I128" i="1"/>
  <c r="O131" i="1"/>
  <c r="K134" i="1"/>
  <c r="K136" i="1"/>
  <c r="H109" i="1"/>
  <c r="K121" i="1"/>
  <c r="M128" i="1"/>
  <c r="I132" i="1"/>
  <c r="P134" i="1"/>
  <c r="K132" i="1"/>
  <c r="K83" i="1"/>
  <c r="O83" i="1"/>
  <c r="P28" i="1"/>
  <c r="I129" i="1"/>
  <c r="K129" i="1"/>
  <c r="I102" i="1"/>
  <c r="K102" i="1"/>
  <c r="O102" i="1"/>
  <c r="O248" i="1"/>
  <c r="K248" i="1"/>
  <c r="O264" i="1"/>
  <c r="K264" i="1"/>
  <c r="F37" i="1"/>
  <c r="O37" i="1" s="1"/>
  <c r="I70" i="1"/>
  <c r="I72" i="1"/>
  <c r="I74" i="1"/>
  <c r="E71" i="1"/>
  <c r="E64" i="1" s="1"/>
  <c r="E9" i="1" s="1"/>
  <c r="M78" i="1"/>
  <c r="I81" i="1"/>
  <c r="L84" i="1"/>
  <c r="I87" i="1"/>
  <c r="I89" i="1"/>
  <c r="F110" i="1"/>
  <c r="I110" i="1" s="1"/>
  <c r="O120" i="1"/>
  <c r="O124" i="1"/>
  <c r="P125" i="1"/>
  <c r="I127" i="1"/>
  <c r="M129" i="1"/>
  <c r="O133" i="1"/>
  <c r="I139" i="1"/>
  <c r="F137" i="1"/>
  <c r="O226" i="1"/>
  <c r="K226" i="1"/>
  <c r="O229" i="1"/>
  <c r="P229" i="1"/>
  <c r="K229" i="1"/>
  <c r="M232" i="1"/>
  <c r="M235" i="1"/>
  <c r="O242" i="1"/>
  <c r="K242" i="1"/>
  <c r="O245" i="1"/>
  <c r="P245" i="1"/>
  <c r="K245" i="1"/>
  <c r="O258" i="1"/>
  <c r="K258" i="1"/>
  <c r="O274" i="1"/>
  <c r="K274" i="1"/>
  <c r="L381" i="1"/>
  <c r="M381" i="1" s="1"/>
  <c r="I407" i="1"/>
  <c r="P407" i="1"/>
  <c r="K407" i="1"/>
  <c r="P433" i="1"/>
  <c r="O433" i="1"/>
  <c r="K433" i="1"/>
  <c r="I433" i="1"/>
  <c r="O232" i="1"/>
  <c r="K232" i="1"/>
  <c r="O251" i="1"/>
  <c r="P251" i="1"/>
  <c r="K251" i="1"/>
  <c r="P330" i="1"/>
  <c r="O330" i="1"/>
  <c r="M330" i="1"/>
  <c r="K330" i="1"/>
  <c r="I330" i="1"/>
  <c r="M19" i="1"/>
  <c r="M14" i="1"/>
  <c r="P19" i="1"/>
  <c r="M22" i="1"/>
  <c r="P31" i="1"/>
  <c r="P33" i="1"/>
  <c r="P35" i="1"/>
  <c r="I39" i="1"/>
  <c r="F40" i="1"/>
  <c r="P40" i="1" s="1"/>
  <c r="P42" i="1"/>
  <c r="P44" i="1"/>
  <c r="M57" i="1"/>
  <c r="M61" i="1"/>
  <c r="P66" i="1"/>
  <c r="I69" i="1"/>
  <c r="K70" i="1"/>
  <c r="M72" i="1"/>
  <c r="M74" i="1"/>
  <c r="H71" i="1"/>
  <c r="I80" i="1"/>
  <c r="K81" i="1"/>
  <c r="M87" i="1"/>
  <c r="M89" i="1"/>
  <c r="K91" i="1"/>
  <c r="I97" i="1"/>
  <c r="I105" i="1"/>
  <c r="I107" i="1"/>
  <c r="I118" i="1"/>
  <c r="P120" i="1"/>
  <c r="I122" i="1"/>
  <c r="P124" i="1"/>
  <c r="K127" i="1"/>
  <c r="I131" i="1"/>
  <c r="P133" i="1"/>
  <c r="I135" i="1"/>
  <c r="I138" i="1"/>
  <c r="K139" i="1"/>
  <c r="O142" i="1"/>
  <c r="I146" i="1"/>
  <c r="M150" i="1"/>
  <c r="M154" i="1"/>
  <c r="M158" i="1"/>
  <c r="M162" i="1"/>
  <c r="M166" i="1"/>
  <c r="M170" i="1"/>
  <c r="M174" i="1"/>
  <c r="M178" i="1"/>
  <c r="M182" i="1"/>
  <c r="P187" i="1"/>
  <c r="P189" i="1"/>
  <c r="P191" i="1"/>
  <c r="M226" i="1"/>
  <c r="M229" i="1"/>
  <c r="P232" i="1"/>
  <c r="O236" i="1"/>
  <c r="K236" i="1"/>
  <c r="O239" i="1"/>
  <c r="P239" i="1"/>
  <c r="K239" i="1"/>
  <c r="P248" i="1"/>
  <c r="O252" i="1"/>
  <c r="K252" i="1"/>
  <c r="O255" i="1"/>
  <c r="P255" i="1"/>
  <c r="K255" i="1"/>
  <c r="P264" i="1"/>
  <c r="O268" i="1"/>
  <c r="K268" i="1"/>
  <c r="L354" i="1"/>
  <c r="M354" i="1" s="1"/>
  <c r="M27" i="1"/>
  <c r="H10" i="1"/>
  <c r="K39" i="1"/>
  <c r="I68" i="1"/>
  <c r="K69" i="1"/>
  <c r="O72" i="1"/>
  <c r="O74" i="1"/>
  <c r="K80" i="1"/>
  <c r="M91" i="1"/>
  <c r="I96" i="1"/>
  <c r="M105" i="1"/>
  <c r="M107" i="1"/>
  <c r="M114" i="1"/>
  <c r="K118" i="1"/>
  <c r="O119" i="1"/>
  <c r="K122" i="1"/>
  <c r="O123" i="1"/>
  <c r="I126" i="1"/>
  <c r="M127" i="1"/>
  <c r="K131" i="1"/>
  <c r="O132" i="1"/>
  <c r="K135" i="1"/>
  <c r="O136" i="1"/>
  <c r="K138" i="1"/>
  <c r="P142" i="1"/>
  <c r="I145" i="1"/>
  <c r="K146" i="1"/>
  <c r="P226" i="1"/>
  <c r="O230" i="1"/>
  <c r="K230" i="1"/>
  <c r="O233" i="1"/>
  <c r="P233" i="1"/>
  <c r="K233" i="1"/>
  <c r="M236" i="1"/>
  <c r="P242" i="1"/>
  <c r="O246" i="1"/>
  <c r="K246" i="1"/>
  <c r="O249" i="1"/>
  <c r="P249" i="1"/>
  <c r="K249" i="1"/>
  <c r="P258" i="1"/>
  <c r="O262" i="1"/>
  <c r="K262" i="1"/>
  <c r="P274" i="1"/>
  <c r="P14" i="1"/>
  <c r="M12" i="1"/>
  <c r="M20" i="1"/>
  <c r="M28" i="1"/>
  <c r="I32" i="1"/>
  <c r="I34" i="1"/>
  <c r="K47" i="1"/>
  <c r="K68" i="1"/>
  <c r="M70" i="1"/>
  <c r="N71" i="1"/>
  <c r="M85" i="1"/>
  <c r="F90" i="1"/>
  <c r="O97" i="1"/>
  <c r="I101" i="1"/>
  <c r="O114" i="1"/>
  <c r="I117" i="1"/>
  <c r="M118" i="1"/>
  <c r="I121" i="1"/>
  <c r="M122" i="1"/>
  <c r="K126" i="1"/>
  <c r="O127" i="1"/>
  <c r="I130" i="1"/>
  <c r="M131" i="1"/>
  <c r="I134" i="1"/>
  <c r="M135" i="1"/>
  <c r="I144" i="1"/>
  <c r="K145" i="1"/>
  <c r="M151" i="1"/>
  <c r="M155" i="1"/>
  <c r="M159" i="1"/>
  <c r="M163" i="1"/>
  <c r="M167" i="1"/>
  <c r="M171" i="1"/>
  <c r="M175" i="1"/>
  <c r="M179" i="1"/>
  <c r="M183" i="1"/>
  <c r="K188" i="1"/>
  <c r="K190" i="1"/>
  <c r="K192" i="1"/>
  <c r="K194" i="1"/>
  <c r="K196" i="1"/>
  <c r="K198" i="1"/>
  <c r="K200" i="1"/>
  <c r="K202" i="1"/>
  <c r="K204" i="1"/>
  <c r="K206" i="1"/>
  <c r="K208" i="1"/>
  <c r="K210" i="1"/>
  <c r="K212" i="1"/>
  <c r="K214" i="1"/>
  <c r="O227" i="1"/>
  <c r="P227" i="1"/>
  <c r="K227" i="1"/>
  <c r="P236" i="1"/>
  <c r="O240" i="1"/>
  <c r="K240" i="1"/>
  <c r="O243" i="1"/>
  <c r="P243" i="1"/>
  <c r="K243" i="1"/>
  <c r="P252" i="1"/>
  <c r="O256" i="1"/>
  <c r="K256" i="1"/>
  <c r="P268" i="1"/>
  <c r="O272" i="1"/>
  <c r="K272" i="1"/>
  <c r="D316" i="1"/>
  <c r="F317" i="1"/>
  <c r="I317" i="1" s="1"/>
  <c r="O235" i="1"/>
  <c r="P235" i="1"/>
  <c r="K235" i="1"/>
  <c r="K103" i="1"/>
  <c r="O139" i="1"/>
  <c r="O234" i="1"/>
  <c r="K234" i="1"/>
  <c r="O237" i="1"/>
  <c r="P237" i="1"/>
  <c r="K237" i="1"/>
  <c r="O250" i="1"/>
  <c r="K250" i="1"/>
  <c r="O253" i="1"/>
  <c r="P253" i="1"/>
  <c r="K253" i="1"/>
  <c r="O266" i="1"/>
  <c r="K266" i="1"/>
  <c r="E343" i="1"/>
  <c r="P357" i="1"/>
  <c r="O357" i="1"/>
  <c r="M357" i="1"/>
  <c r="K357" i="1"/>
  <c r="I357" i="1"/>
  <c r="O383" i="1"/>
  <c r="P383" i="1"/>
  <c r="K383" i="1"/>
  <c r="P419" i="1"/>
  <c r="O419" i="1"/>
  <c r="M419" i="1"/>
  <c r="K419" i="1"/>
  <c r="I419" i="1"/>
  <c r="O443" i="1"/>
  <c r="P443" i="1"/>
  <c r="K443" i="1"/>
  <c r="D46" i="1"/>
  <c r="O70" i="1"/>
  <c r="O81" i="1"/>
  <c r="M18" i="1"/>
  <c r="P23" i="1"/>
  <c r="M26" i="1"/>
  <c r="P32" i="1"/>
  <c r="P34" i="1"/>
  <c r="P36" i="1"/>
  <c r="O39" i="1"/>
  <c r="P41" i="1"/>
  <c r="P43" i="1"/>
  <c r="P45" i="1"/>
  <c r="M55" i="1"/>
  <c r="M59" i="1"/>
  <c r="M63" i="1"/>
  <c r="O69" i="1"/>
  <c r="M73" i="1"/>
  <c r="M75" i="1"/>
  <c r="M77" i="1"/>
  <c r="K79" i="1"/>
  <c r="O80" i="1"/>
  <c r="F84" i="1"/>
  <c r="P84" i="1" s="1"/>
  <c r="M92" i="1"/>
  <c r="P94" i="1"/>
  <c r="O101" i="1"/>
  <c r="M108" i="1"/>
  <c r="N110" i="1"/>
  <c r="L110" i="1" s="1"/>
  <c r="K115" i="1"/>
  <c r="M117" i="1"/>
  <c r="I120" i="1"/>
  <c r="M121" i="1"/>
  <c r="I124" i="1"/>
  <c r="O126" i="1"/>
  <c r="M130" i="1"/>
  <c r="I133" i="1"/>
  <c r="M134" i="1"/>
  <c r="O138" i="1"/>
  <c r="I142" i="1"/>
  <c r="O146" i="1"/>
  <c r="M148" i="1"/>
  <c r="M152" i="1"/>
  <c r="M156" i="1"/>
  <c r="M160" i="1"/>
  <c r="M164" i="1"/>
  <c r="M168" i="1"/>
  <c r="M172" i="1"/>
  <c r="M176" i="1"/>
  <c r="M180" i="1"/>
  <c r="M184" i="1"/>
  <c r="P188" i="1"/>
  <c r="P190" i="1"/>
  <c r="P192" i="1"/>
  <c r="P194" i="1"/>
  <c r="P196" i="1"/>
  <c r="P198" i="1"/>
  <c r="P200" i="1"/>
  <c r="P202" i="1"/>
  <c r="P204" i="1"/>
  <c r="P206" i="1"/>
  <c r="P208" i="1"/>
  <c r="P210" i="1"/>
  <c r="P212" i="1"/>
  <c r="P214" i="1"/>
  <c r="P216" i="1"/>
  <c r="P218" i="1"/>
  <c r="P220" i="1"/>
  <c r="P222" i="1"/>
  <c r="O228" i="1"/>
  <c r="K228" i="1"/>
  <c r="O231" i="1"/>
  <c r="P231" i="1"/>
  <c r="K231" i="1"/>
  <c r="M234" i="1"/>
  <c r="P240" i="1"/>
  <c r="O244" i="1"/>
  <c r="K244" i="1"/>
  <c r="O247" i="1"/>
  <c r="P247" i="1"/>
  <c r="K247" i="1"/>
  <c r="O260" i="1"/>
  <c r="K260" i="1"/>
  <c r="P26" i="1"/>
  <c r="F65" i="1"/>
  <c r="K65" i="1" s="1"/>
  <c r="O73" i="1"/>
  <c r="O75" i="1"/>
  <c r="P77" i="1"/>
  <c r="O88" i="1"/>
  <c r="P101" i="1"/>
  <c r="O225" i="1"/>
  <c r="P225" i="1"/>
  <c r="K225" i="1"/>
  <c r="M228" i="1"/>
  <c r="M231" i="1"/>
  <c r="P234" i="1"/>
  <c r="O238" i="1"/>
  <c r="K238" i="1"/>
  <c r="O241" i="1"/>
  <c r="P241" i="1"/>
  <c r="K241" i="1"/>
  <c r="P250" i="1"/>
  <c r="O254" i="1"/>
  <c r="K254" i="1"/>
  <c r="P266" i="1"/>
  <c r="O270" i="1"/>
  <c r="K270" i="1"/>
  <c r="I374" i="1"/>
  <c r="P374" i="1"/>
  <c r="K374" i="1"/>
  <c r="P395" i="1"/>
  <c r="O395" i="1"/>
  <c r="M395" i="1"/>
  <c r="K395" i="1"/>
  <c r="I395" i="1"/>
  <c r="F311" i="1"/>
  <c r="I311" i="1" s="1"/>
  <c r="L319" i="1"/>
  <c r="M323" i="1"/>
  <c r="K331" i="1"/>
  <c r="P337" i="1"/>
  <c r="O340" i="1"/>
  <c r="M345" i="1"/>
  <c r="P355" i="1"/>
  <c r="F362" i="1"/>
  <c r="P365" i="1"/>
  <c r="F368" i="1"/>
  <c r="M369" i="1"/>
  <c r="M372" i="1"/>
  <c r="P393" i="1"/>
  <c r="F400" i="1"/>
  <c r="K402" i="1"/>
  <c r="M405" i="1"/>
  <c r="L412" i="1"/>
  <c r="P417" i="1"/>
  <c r="H424" i="1"/>
  <c r="M434" i="1"/>
  <c r="H437" i="1"/>
  <c r="O439" i="1"/>
  <c r="M441" i="1"/>
  <c r="M447" i="1"/>
  <c r="O455" i="1"/>
  <c r="K257" i="1"/>
  <c r="K259" i="1"/>
  <c r="K261" i="1"/>
  <c r="K263" i="1"/>
  <c r="K265" i="1"/>
  <c r="K267" i="1"/>
  <c r="K269" i="1"/>
  <c r="K271" i="1"/>
  <c r="K273" i="1"/>
  <c r="K275" i="1"/>
  <c r="K277" i="1"/>
  <c r="K279" i="1"/>
  <c r="K281" i="1"/>
  <c r="K283" i="1"/>
  <c r="K285" i="1"/>
  <c r="K287" i="1"/>
  <c r="K289" i="1"/>
  <c r="K291" i="1"/>
  <c r="K293" i="1"/>
  <c r="K295" i="1"/>
  <c r="K297" i="1"/>
  <c r="K299" i="1"/>
  <c r="K301" i="1"/>
  <c r="K303" i="1"/>
  <c r="K305" i="1"/>
  <c r="I310" i="1"/>
  <c r="P340" i="1"/>
  <c r="I342" i="1"/>
  <c r="P345" i="1"/>
  <c r="I347" i="1"/>
  <c r="O349" i="1"/>
  <c r="M351" i="1"/>
  <c r="K353" i="1"/>
  <c r="K358" i="1"/>
  <c r="M363" i="1"/>
  <c r="P369" i="1"/>
  <c r="M374" i="1"/>
  <c r="O381" i="1"/>
  <c r="M383" i="1"/>
  <c r="K396" i="1"/>
  <c r="M407" i="1"/>
  <c r="L427" i="1"/>
  <c r="O434" i="1"/>
  <c r="P439" i="1"/>
  <c r="M443" i="1"/>
  <c r="P444" i="1"/>
  <c r="K446" i="1"/>
  <c r="P447" i="1"/>
  <c r="K451" i="1"/>
  <c r="M237" i="1"/>
  <c r="M239" i="1"/>
  <c r="M241" i="1"/>
  <c r="M243" i="1"/>
  <c r="M245" i="1"/>
  <c r="M247" i="1"/>
  <c r="M249" i="1"/>
  <c r="M251" i="1"/>
  <c r="M253" i="1"/>
  <c r="M255" i="1"/>
  <c r="M257" i="1"/>
  <c r="M259" i="1"/>
  <c r="M261" i="1"/>
  <c r="M263" i="1"/>
  <c r="M265" i="1"/>
  <c r="M267" i="1"/>
  <c r="M269" i="1"/>
  <c r="M271" i="1"/>
  <c r="M273" i="1"/>
  <c r="M275" i="1"/>
  <c r="M277" i="1"/>
  <c r="M279" i="1"/>
  <c r="M281" i="1"/>
  <c r="M283" i="1"/>
  <c r="M285" i="1"/>
  <c r="M287" i="1"/>
  <c r="M289" i="1"/>
  <c r="M291" i="1"/>
  <c r="M293" i="1"/>
  <c r="M295" i="1"/>
  <c r="M297" i="1"/>
  <c r="M299" i="1"/>
  <c r="M301" i="1"/>
  <c r="M303" i="1"/>
  <c r="M305" i="1"/>
  <c r="I309" i="1"/>
  <c r="K310" i="1"/>
  <c r="O318" i="1"/>
  <c r="O332" i="1"/>
  <c r="F346" i="1"/>
  <c r="M346" i="1" s="1"/>
  <c r="K348" i="1"/>
  <c r="P349" i="1"/>
  <c r="F352" i="1"/>
  <c r="P352" i="1" s="1"/>
  <c r="M358" i="1"/>
  <c r="I366" i="1"/>
  <c r="I385" i="1"/>
  <c r="O387" i="1"/>
  <c r="K391" i="1"/>
  <c r="F404" i="1"/>
  <c r="I404" i="1" s="1"/>
  <c r="I409" i="1"/>
  <c r="O411" i="1"/>
  <c r="M413" i="1"/>
  <c r="K420" i="1"/>
  <c r="I425" i="1"/>
  <c r="M433" i="1"/>
  <c r="P434" i="1"/>
  <c r="M446" i="1"/>
  <c r="P257" i="1"/>
  <c r="P259" i="1"/>
  <c r="P261" i="1"/>
  <c r="P263" i="1"/>
  <c r="P265" i="1"/>
  <c r="P267" i="1"/>
  <c r="P269" i="1"/>
  <c r="P271" i="1"/>
  <c r="P273" i="1"/>
  <c r="P275" i="1"/>
  <c r="P277" i="1"/>
  <c r="P279" i="1"/>
  <c r="P281" i="1"/>
  <c r="P283" i="1"/>
  <c r="P285" i="1"/>
  <c r="P287" i="1"/>
  <c r="P289" i="1"/>
  <c r="P291" i="1"/>
  <c r="P293" i="1"/>
  <c r="P295" i="1"/>
  <c r="P297" i="1"/>
  <c r="P299" i="1"/>
  <c r="H306" i="1"/>
  <c r="I356" i="1"/>
  <c r="E370" i="1"/>
  <c r="H370" i="1"/>
  <c r="F375" i="1"/>
  <c r="O375" i="1" s="1"/>
  <c r="F384" i="1"/>
  <c r="K384" i="1" s="1"/>
  <c r="K385" i="1"/>
  <c r="P387" i="1"/>
  <c r="F390" i="1"/>
  <c r="O390" i="1" s="1"/>
  <c r="M391" i="1"/>
  <c r="L396" i="1"/>
  <c r="M396" i="1" s="1"/>
  <c r="F408" i="1"/>
  <c r="O408" i="1" s="1"/>
  <c r="K409" i="1"/>
  <c r="K410" i="1"/>
  <c r="F414" i="1"/>
  <c r="O414" i="1" s="1"/>
  <c r="O420" i="1"/>
  <c r="M451" i="1"/>
  <c r="K377" i="1"/>
  <c r="M400" i="1"/>
  <c r="O410" i="1"/>
  <c r="K276" i="1"/>
  <c r="K278" i="1"/>
  <c r="K280" i="1"/>
  <c r="K282" i="1"/>
  <c r="K284" i="1"/>
  <c r="K286" i="1"/>
  <c r="K288" i="1"/>
  <c r="K290" i="1"/>
  <c r="K292" i="1"/>
  <c r="K294" i="1"/>
  <c r="K296" i="1"/>
  <c r="K298" i="1"/>
  <c r="K300" i="1"/>
  <c r="K302" i="1"/>
  <c r="K304" i="1"/>
  <c r="J328" i="1"/>
  <c r="F333" i="1"/>
  <c r="I333" i="1" s="1"/>
  <c r="H328" i="1"/>
  <c r="F339" i="1"/>
  <c r="O339" i="1" s="1"/>
  <c r="I340" i="1"/>
  <c r="I349" i="1"/>
  <c r="K356" i="1"/>
  <c r="F360" i="1"/>
  <c r="P360" i="1" s="1"/>
  <c r="K361" i="1"/>
  <c r="J370" i="1"/>
  <c r="O377" i="1"/>
  <c r="M382" i="1"/>
  <c r="O385" i="1"/>
  <c r="F388" i="1"/>
  <c r="K394" i="1"/>
  <c r="M397" i="1"/>
  <c r="K399" i="1"/>
  <c r="L406" i="1"/>
  <c r="O409" i="1"/>
  <c r="F412" i="1"/>
  <c r="I412" i="1" s="1"/>
  <c r="K418" i="1"/>
  <c r="M421" i="1"/>
  <c r="K423" i="1"/>
  <c r="N424" i="1"/>
  <c r="R424" i="10" s="1"/>
  <c r="S424" i="10" s="1"/>
  <c r="M429" i="1"/>
  <c r="K431" i="1"/>
  <c r="K440" i="1"/>
  <c r="I444" i="1"/>
  <c r="I447" i="1"/>
  <c r="K455" i="1"/>
  <c r="M238" i="1"/>
  <c r="M240" i="1"/>
  <c r="M242" i="1"/>
  <c r="M244" i="1"/>
  <c r="M246" i="1"/>
  <c r="M248" i="1"/>
  <c r="M250" i="1"/>
  <c r="M252" i="1"/>
  <c r="M254" i="1"/>
  <c r="M256" i="1"/>
  <c r="M258" i="1"/>
  <c r="M260" i="1"/>
  <c r="M262" i="1"/>
  <c r="M264" i="1"/>
  <c r="M266" i="1"/>
  <c r="M268" i="1"/>
  <c r="M270" i="1"/>
  <c r="M272" i="1"/>
  <c r="M274" i="1"/>
  <c r="M276" i="1"/>
  <c r="M278" i="1"/>
  <c r="M280" i="1"/>
  <c r="M282" i="1"/>
  <c r="M284" i="1"/>
  <c r="M286" i="1"/>
  <c r="M288" i="1"/>
  <c r="M290" i="1"/>
  <c r="M292" i="1"/>
  <c r="M294" i="1"/>
  <c r="M296" i="1"/>
  <c r="M298" i="1"/>
  <c r="M300" i="1"/>
  <c r="M302" i="1"/>
  <c r="M304" i="1"/>
  <c r="M322" i="1"/>
  <c r="K341" i="1"/>
  <c r="M355" i="1"/>
  <c r="O356" i="1"/>
  <c r="M361" i="1"/>
  <c r="N370" i="1"/>
  <c r="R370" i="10" s="1"/>
  <c r="S370" i="10" s="1"/>
  <c r="F379" i="1"/>
  <c r="M379" i="1" s="1"/>
  <c r="P382" i="1"/>
  <c r="M393" i="1"/>
  <c r="O394" i="1"/>
  <c r="F398" i="1"/>
  <c r="P398" i="1" s="1"/>
  <c r="M399" i="1"/>
  <c r="M417" i="1"/>
  <c r="F422" i="1"/>
  <c r="M423" i="1"/>
  <c r="F430" i="1"/>
  <c r="P430" i="1" s="1"/>
  <c r="M431" i="1"/>
  <c r="F438" i="1"/>
  <c r="K447" i="1"/>
  <c r="M1145" i="1"/>
  <c r="M1148" i="1"/>
  <c r="I1153" i="1"/>
  <c r="K1153" i="1"/>
  <c r="K1154" i="1"/>
  <c r="P1260" i="1"/>
  <c r="K1262" i="1"/>
  <c r="O1265" i="1"/>
  <c r="P1266" i="1"/>
  <c r="I1269" i="1"/>
  <c r="K1276" i="1"/>
  <c r="K1281" i="1"/>
  <c r="P1285" i="1"/>
  <c r="F1261" i="1"/>
  <c r="O1264" i="1"/>
  <c r="P1265" i="1"/>
  <c r="K1269" i="1"/>
  <c r="M1272" i="1"/>
  <c r="M1276" i="1"/>
  <c r="M1278" i="1"/>
  <c r="K1283" i="1"/>
  <c r="M1262" i="1"/>
  <c r="O1263" i="1"/>
  <c r="P1264" i="1"/>
  <c r="O1276" i="1"/>
  <c r="I1285" i="1"/>
  <c r="K1261" i="1"/>
  <c r="O1269" i="1"/>
  <c r="F1284" i="1"/>
  <c r="P1284" i="1" s="1"/>
  <c r="I1264" i="1"/>
  <c r="F1259" i="1"/>
  <c r="M1259" i="1" s="1"/>
  <c r="M1260" i="1"/>
  <c r="M1277" i="1"/>
  <c r="M1248" i="1"/>
  <c r="I1253" i="1"/>
  <c r="K1213" i="1"/>
  <c r="H1204" i="1"/>
  <c r="H1181" i="1" s="1"/>
  <c r="F1210" i="1"/>
  <c r="O1210" i="1" s="1"/>
  <c r="P1206" i="1"/>
  <c r="F1205" i="1"/>
  <c r="K1205" i="1" s="1"/>
  <c r="I1206" i="1"/>
  <c r="O1185" i="1"/>
  <c r="P1186" i="1"/>
  <c r="I1189" i="1"/>
  <c r="K1190" i="1"/>
  <c r="O1193" i="1"/>
  <c r="P1194" i="1"/>
  <c r="I1197" i="1"/>
  <c r="K1198" i="1"/>
  <c r="O1184" i="1"/>
  <c r="P1185" i="1"/>
  <c r="I1188" i="1"/>
  <c r="K1189" i="1"/>
  <c r="O1192" i="1"/>
  <c r="P1193" i="1"/>
  <c r="I1196" i="1"/>
  <c r="K1197" i="1"/>
  <c r="I1199" i="1"/>
  <c r="K1182" i="1"/>
  <c r="I1186" i="1"/>
  <c r="I1194" i="1"/>
  <c r="O1198" i="1"/>
  <c r="K1186" i="1"/>
  <c r="O1189" i="1"/>
  <c r="K1194" i="1"/>
  <c r="O1197" i="1"/>
  <c r="I1184" i="1"/>
  <c r="I1192" i="1"/>
  <c r="D10" i="1"/>
  <c r="F11" i="1"/>
  <c r="I37" i="1"/>
  <c r="P37" i="1"/>
  <c r="H64" i="1"/>
  <c r="I137" i="1"/>
  <c r="P137" i="1"/>
  <c r="N64" i="1"/>
  <c r="I79" i="1"/>
  <c r="O79" i="1"/>
  <c r="P79" i="1"/>
  <c r="L71" i="1"/>
  <c r="I90" i="1"/>
  <c r="P90" i="1"/>
  <c r="F46" i="1"/>
  <c r="I65" i="1"/>
  <c r="P65" i="1"/>
  <c r="O65" i="1"/>
  <c r="K137" i="1"/>
  <c r="F71" i="1"/>
  <c r="D64" i="1"/>
  <c r="M90" i="1"/>
  <c r="K86" i="1"/>
  <c r="P86" i="1"/>
  <c r="N315" i="1"/>
  <c r="I47" i="1"/>
  <c r="N10" i="1"/>
  <c r="I48" i="1"/>
  <c r="I50" i="1"/>
  <c r="I52" i="1"/>
  <c r="F53" i="1"/>
  <c r="O53" i="1" s="1"/>
  <c r="L65" i="1"/>
  <c r="M65" i="1" s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F30" i="1"/>
  <c r="L47" i="1"/>
  <c r="M47" i="1" s="1"/>
  <c r="K48" i="1"/>
  <c r="K49" i="1"/>
  <c r="K50" i="1"/>
  <c r="K51" i="1"/>
  <c r="K52" i="1"/>
  <c r="O54" i="1"/>
  <c r="O55" i="1"/>
  <c r="O56" i="1"/>
  <c r="O57" i="1"/>
  <c r="O58" i="1"/>
  <c r="O59" i="1"/>
  <c r="O60" i="1"/>
  <c r="O61" i="1"/>
  <c r="O62" i="1"/>
  <c r="O63" i="1"/>
  <c r="J64" i="1"/>
  <c r="P72" i="1"/>
  <c r="P73" i="1"/>
  <c r="P74" i="1"/>
  <c r="P75" i="1"/>
  <c r="I77" i="1"/>
  <c r="I78" i="1"/>
  <c r="K87" i="1"/>
  <c r="P87" i="1"/>
  <c r="O93" i="1"/>
  <c r="I93" i="1"/>
  <c r="K96" i="1"/>
  <c r="L103" i="1"/>
  <c r="M103" i="1" s="1"/>
  <c r="P105" i="1"/>
  <c r="K105" i="1"/>
  <c r="D109" i="1"/>
  <c r="F109" i="1" s="1"/>
  <c r="K109" i="1" s="1"/>
  <c r="N109" i="1"/>
  <c r="M111" i="1"/>
  <c r="I114" i="1"/>
  <c r="M115" i="1"/>
  <c r="O137" i="1"/>
  <c r="L147" i="1"/>
  <c r="I307" i="1"/>
  <c r="P307" i="1"/>
  <c r="M312" i="1"/>
  <c r="I346" i="1"/>
  <c r="P346" i="1"/>
  <c r="O346" i="1"/>
  <c r="P351" i="1"/>
  <c r="O351" i="1"/>
  <c r="K351" i="1"/>
  <c r="I351" i="1"/>
  <c r="M362" i="1"/>
  <c r="K368" i="1"/>
  <c r="I379" i="1"/>
  <c r="P379" i="1"/>
  <c r="L386" i="1"/>
  <c r="M386" i="1" s="1"/>
  <c r="O386" i="1"/>
  <c r="I390" i="1"/>
  <c r="P390" i="1"/>
  <c r="I402" i="1"/>
  <c r="P402" i="1"/>
  <c r="O404" i="1"/>
  <c r="O406" i="1"/>
  <c r="N437" i="1"/>
  <c r="R437" i="10" s="1"/>
  <c r="S437" i="10" s="1"/>
  <c r="L438" i="1"/>
  <c r="O438" i="1"/>
  <c r="I454" i="1"/>
  <c r="P454" i="1"/>
  <c r="K493" i="1"/>
  <c r="I493" i="1"/>
  <c r="P493" i="1"/>
  <c r="O493" i="1"/>
  <c r="P502" i="1"/>
  <c r="O502" i="1"/>
  <c r="K502" i="1"/>
  <c r="I502" i="1"/>
  <c r="I531" i="1"/>
  <c r="P531" i="1"/>
  <c r="P539" i="1"/>
  <c r="M607" i="1"/>
  <c r="K607" i="1"/>
  <c r="I607" i="1"/>
  <c r="P607" i="1"/>
  <c r="O607" i="1"/>
  <c r="I654" i="1"/>
  <c r="P654" i="1"/>
  <c r="P677" i="1"/>
  <c r="O677" i="1"/>
  <c r="K677" i="1"/>
  <c r="I677" i="1"/>
  <c r="L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O31" i="1"/>
  <c r="O32" i="1"/>
  <c r="O33" i="1"/>
  <c r="O34" i="1"/>
  <c r="O35" i="1"/>
  <c r="O36" i="1"/>
  <c r="O40" i="1"/>
  <c r="O41" i="1"/>
  <c r="O42" i="1"/>
  <c r="O43" i="1"/>
  <c r="O44" i="1"/>
  <c r="O45" i="1"/>
  <c r="J46" i="1"/>
  <c r="K46" i="1" s="1"/>
  <c r="P54" i="1"/>
  <c r="P55" i="1"/>
  <c r="P56" i="1"/>
  <c r="P57" i="1"/>
  <c r="P58" i="1"/>
  <c r="P59" i="1"/>
  <c r="P60" i="1"/>
  <c r="P61" i="1"/>
  <c r="P62" i="1"/>
  <c r="P63" i="1"/>
  <c r="L76" i="1"/>
  <c r="K77" i="1"/>
  <c r="K78" i="1"/>
  <c r="M97" i="1"/>
  <c r="M101" i="1"/>
  <c r="O103" i="1"/>
  <c r="K114" i="1"/>
  <c r="O125" i="1"/>
  <c r="K148" i="1"/>
  <c r="I148" i="1"/>
  <c r="P148" i="1"/>
  <c r="O148" i="1"/>
  <c r="K150" i="1"/>
  <c r="I150" i="1"/>
  <c r="P150" i="1"/>
  <c r="O150" i="1"/>
  <c r="K152" i="1"/>
  <c r="I152" i="1"/>
  <c r="P152" i="1"/>
  <c r="O152" i="1"/>
  <c r="K154" i="1"/>
  <c r="I154" i="1"/>
  <c r="P154" i="1"/>
  <c r="O154" i="1"/>
  <c r="K156" i="1"/>
  <c r="I156" i="1"/>
  <c r="P156" i="1"/>
  <c r="O156" i="1"/>
  <c r="K158" i="1"/>
  <c r="I158" i="1"/>
  <c r="P158" i="1"/>
  <c r="O158" i="1"/>
  <c r="K160" i="1"/>
  <c r="I160" i="1"/>
  <c r="P160" i="1"/>
  <c r="O160" i="1"/>
  <c r="K162" i="1"/>
  <c r="I162" i="1"/>
  <c r="P162" i="1"/>
  <c r="O162" i="1"/>
  <c r="K164" i="1"/>
  <c r="I164" i="1"/>
  <c r="P164" i="1"/>
  <c r="O164" i="1"/>
  <c r="K166" i="1"/>
  <c r="I166" i="1"/>
  <c r="P166" i="1"/>
  <c r="O166" i="1"/>
  <c r="K168" i="1"/>
  <c r="I168" i="1"/>
  <c r="P168" i="1"/>
  <c r="O168" i="1"/>
  <c r="K170" i="1"/>
  <c r="I170" i="1"/>
  <c r="P170" i="1"/>
  <c r="O170" i="1"/>
  <c r="K172" i="1"/>
  <c r="I172" i="1"/>
  <c r="P172" i="1"/>
  <c r="O172" i="1"/>
  <c r="K174" i="1"/>
  <c r="I174" i="1"/>
  <c r="P174" i="1"/>
  <c r="O174" i="1"/>
  <c r="K176" i="1"/>
  <c r="I176" i="1"/>
  <c r="P176" i="1"/>
  <c r="O176" i="1"/>
  <c r="K178" i="1"/>
  <c r="I178" i="1"/>
  <c r="P178" i="1"/>
  <c r="O178" i="1"/>
  <c r="K180" i="1"/>
  <c r="I180" i="1"/>
  <c r="P180" i="1"/>
  <c r="O180" i="1"/>
  <c r="K182" i="1"/>
  <c r="I182" i="1"/>
  <c r="P182" i="1"/>
  <c r="O182" i="1"/>
  <c r="K184" i="1"/>
  <c r="I184" i="1"/>
  <c r="P184" i="1"/>
  <c r="O184" i="1"/>
  <c r="F186" i="1"/>
  <c r="M186" i="1" s="1"/>
  <c r="P313" i="1"/>
  <c r="O313" i="1"/>
  <c r="K313" i="1"/>
  <c r="I313" i="1"/>
  <c r="J316" i="1"/>
  <c r="L316" i="1" s="1"/>
  <c r="K317" i="1"/>
  <c r="K333" i="1"/>
  <c r="I358" i="1"/>
  <c r="P358" i="1"/>
  <c r="K366" i="1"/>
  <c r="M368" i="1"/>
  <c r="D370" i="1"/>
  <c r="F373" i="1"/>
  <c r="P388" i="1"/>
  <c r="K398" i="1"/>
  <c r="I400" i="1"/>
  <c r="P400" i="1"/>
  <c r="O400" i="1"/>
  <c r="P405" i="1"/>
  <c r="O405" i="1"/>
  <c r="K405" i="1"/>
  <c r="I405" i="1"/>
  <c r="I414" i="1"/>
  <c r="K422" i="1"/>
  <c r="E424" i="1"/>
  <c r="F427" i="1"/>
  <c r="M427" i="1" s="1"/>
  <c r="M471" i="1"/>
  <c r="P542" i="1"/>
  <c r="O542" i="1"/>
  <c r="K542" i="1"/>
  <c r="I542" i="1"/>
  <c r="L650" i="1"/>
  <c r="M650" i="1" s="1"/>
  <c r="O650" i="1"/>
  <c r="M96" i="1"/>
  <c r="I364" i="1"/>
  <c r="P364" i="1"/>
  <c r="O366" i="1"/>
  <c r="O368" i="1"/>
  <c r="K392" i="1"/>
  <c r="I392" i="1"/>
  <c r="P392" i="1"/>
  <c r="M398" i="1"/>
  <c r="P412" i="1"/>
  <c r="M422" i="1"/>
  <c r="I435" i="1"/>
  <c r="P435" i="1"/>
  <c r="I450" i="1"/>
  <c r="L580" i="1"/>
  <c r="M580" i="1" s="1"/>
  <c r="K580" i="1"/>
  <c r="I648" i="1"/>
  <c r="P648" i="1"/>
  <c r="O648" i="1"/>
  <c r="M648" i="1"/>
  <c r="K648" i="1"/>
  <c r="I715" i="1"/>
  <c r="P715" i="1"/>
  <c r="P104" i="1"/>
  <c r="K104" i="1"/>
  <c r="L348" i="1"/>
  <c r="M348" i="1" s="1"/>
  <c r="O348" i="1"/>
  <c r="N343" i="1"/>
  <c r="R343" i="10" s="1"/>
  <c r="S343" i="10" s="1"/>
  <c r="O48" i="1"/>
  <c r="O49" i="1"/>
  <c r="O51" i="1"/>
  <c r="O52" i="1"/>
  <c r="F147" i="1"/>
  <c r="O147" i="1" s="1"/>
  <c r="L307" i="1"/>
  <c r="M307" i="1" s="1"/>
  <c r="O307" i="1"/>
  <c r="P314" i="1"/>
  <c r="O314" i="1"/>
  <c r="K314" i="1"/>
  <c r="I314" i="1"/>
  <c r="P334" i="1"/>
  <c r="O334" i="1"/>
  <c r="K334" i="1"/>
  <c r="I334" i="1"/>
  <c r="P350" i="1"/>
  <c r="I362" i="1"/>
  <c r="P362" i="1"/>
  <c r="O362" i="1"/>
  <c r="P367" i="1"/>
  <c r="O367" i="1"/>
  <c r="K367" i="1"/>
  <c r="I367" i="1"/>
  <c r="K375" i="1"/>
  <c r="I375" i="1"/>
  <c r="P375" i="1"/>
  <c r="M384" i="1"/>
  <c r="I388" i="1"/>
  <c r="K390" i="1"/>
  <c r="O398" i="1"/>
  <c r="L402" i="1"/>
  <c r="M402" i="1" s="1"/>
  <c r="O402" i="1"/>
  <c r="I406" i="1"/>
  <c r="P406" i="1"/>
  <c r="I418" i="1"/>
  <c r="P418" i="1"/>
  <c r="O422" i="1"/>
  <c r="M454" i="1"/>
  <c r="I475" i="1"/>
  <c r="P475" i="1"/>
  <c r="N485" i="1"/>
  <c r="R485" i="10" s="1"/>
  <c r="S485" i="10" s="1"/>
  <c r="O486" i="1"/>
  <c r="L486" i="1"/>
  <c r="M486" i="1" s="1"/>
  <c r="L539" i="1"/>
  <c r="M539" i="1" s="1"/>
  <c r="O539" i="1"/>
  <c r="I667" i="1"/>
  <c r="P667" i="1"/>
  <c r="O90" i="1"/>
  <c r="P108" i="1"/>
  <c r="K108" i="1"/>
  <c r="I352" i="1"/>
  <c r="O47" i="1"/>
  <c r="O50" i="1"/>
  <c r="F76" i="1"/>
  <c r="K76" i="1" s="1"/>
  <c r="I99" i="1"/>
  <c r="O13" i="1"/>
  <c r="O15" i="1"/>
  <c r="O18" i="1"/>
  <c r="O20" i="1"/>
  <c r="O22" i="1"/>
  <c r="O25" i="1"/>
  <c r="O27" i="1"/>
  <c r="I40" i="1"/>
  <c r="J40" i="1" s="1"/>
  <c r="P48" i="1"/>
  <c r="P49" i="1"/>
  <c r="P50" i="1"/>
  <c r="P51" i="1"/>
  <c r="P52" i="1"/>
  <c r="I54" i="1"/>
  <c r="I55" i="1"/>
  <c r="I56" i="1"/>
  <c r="I57" i="1"/>
  <c r="I58" i="1"/>
  <c r="I59" i="1"/>
  <c r="I60" i="1"/>
  <c r="I61" i="1"/>
  <c r="I62" i="1"/>
  <c r="I63" i="1"/>
  <c r="O76" i="1"/>
  <c r="O78" i="1"/>
  <c r="K85" i="1"/>
  <c r="P85" i="1"/>
  <c r="I86" i="1"/>
  <c r="K89" i="1"/>
  <c r="P89" i="1"/>
  <c r="O91" i="1"/>
  <c r="I91" i="1"/>
  <c r="O95" i="1"/>
  <c r="I95" i="1"/>
  <c r="O96" i="1"/>
  <c r="K99" i="1"/>
  <c r="O100" i="1"/>
  <c r="I103" i="1"/>
  <c r="I104" i="1"/>
  <c r="P107" i="1"/>
  <c r="K107" i="1"/>
  <c r="I108" i="1"/>
  <c r="I112" i="1"/>
  <c r="M113" i="1"/>
  <c r="I116" i="1"/>
  <c r="K186" i="1"/>
  <c r="M314" i="1"/>
  <c r="F319" i="1"/>
  <c r="O319" i="1" s="1"/>
  <c r="E315" i="1"/>
  <c r="I329" i="1"/>
  <c r="P329" i="1"/>
  <c r="M334" i="1"/>
  <c r="M339" i="1"/>
  <c r="K346" i="1"/>
  <c r="K354" i="1"/>
  <c r="I354" i="1"/>
  <c r="P354" i="1"/>
  <c r="K364" i="1"/>
  <c r="M367" i="1"/>
  <c r="K373" i="1"/>
  <c r="K388" i="1"/>
  <c r="M390" i="1"/>
  <c r="P404" i="1"/>
  <c r="K412" i="1"/>
  <c r="K414" i="1"/>
  <c r="I416" i="1"/>
  <c r="P416" i="1"/>
  <c r="O416" i="1"/>
  <c r="P421" i="1"/>
  <c r="O421" i="1"/>
  <c r="K421" i="1"/>
  <c r="I421" i="1"/>
  <c r="I438" i="1"/>
  <c r="P438" i="1"/>
  <c r="E489" i="1"/>
  <c r="F492" i="1"/>
  <c r="I556" i="1"/>
  <c r="P556" i="1"/>
  <c r="O556" i="1"/>
  <c r="M556" i="1"/>
  <c r="K556" i="1"/>
  <c r="M79" i="1"/>
  <c r="P96" i="1"/>
  <c r="M99" i="1"/>
  <c r="K112" i="1"/>
  <c r="K116" i="1"/>
  <c r="O129" i="1"/>
  <c r="K149" i="1"/>
  <c r="I149" i="1"/>
  <c r="P149" i="1"/>
  <c r="O149" i="1"/>
  <c r="K151" i="1"/>
  <c r="I151" i="1"/>
  <c r="P151" i="1"/>
  <c r="O151" i="1"/>
  <c r="K153" i="1"/>
  <c r="I153" i="1"/>
  <c r="P153" i="1"/>
  <c r="O153" i="1"/>
  <c r="K155" i="1"/>
  <c r="I155" i="1"/>
  <c r="P155" i="1"/>
  <c r="O155" i="1"/>
  <c r="K157" i="1"/>
  <c r="I157" i="1"/>
  <c r="P157" i="1"/>
  <c r="O157" i="1"/>
  <c r="K159" i="1"/>
  <c r="I159" i="1"/>
  <c r="P159" i="1"/>
  <c r="O159" i="1"/>
  <c r="K161" i="1"/>
  <c r="I161" i="1"/>
  <c r="P161" i="1"/>
  <c r="O161" i="1"/>
  <c r="K163" i="1"/>
  <c r="I163" i="1"/>
  <c r="P163" i="1"/>
  <c r="O163" i="1"/>
  <c r="K165" i="1"/>
  <c r="I165" i="1"/>
  <c r="P165" i="1"/>
  <c r="O165" i="1"/>
  <c r="K167" i="1"/>
  <c r="I167" i="1"/>
  <c r="P167" i="1"/>
  <c r="O167" i="1"/>
  <c r="K169" i="1"/>
  <c r="I169" i="1"/>
  <c r="P169" i="1"/>
  <c r="O169" i="1"/>
  <c r="K171" i="1"/>
  <c r="I171" i="1"/>
  <c r="P171" i="1"/>
  <c r="O171" i="1"/>
  <c r="K173" i="1"/>
  <c r="I173" i="1"/>
  <c r="P173" i="1"/>
  <c r="O173" i="1"/>
  <c r="K175" i="1"/>
  <c r="I175" i="1"/>
  <c r="P175" i="1"/>
  <c r="O175" i="1"/>
  <c r="K177" i="1"/>
  <c r="I177" i="1"/>
  <c r="P177" i="1"/>
  <c r="O177" i="1"/>
  <c r="K179" i="1"/>
  <c r="I179" i="1"/>
  <c r="P179" i="1"/>
  <c r="O179" i="1"/>
  <c r="K181" i="1"/>
  <c r="I181" i="1"/>
  <c r="P181" i="1"/>
  <c r="O181" i="1"/>
  <c r="K183" i="1"/>
  <c r="I183" i="1"/>
  <c r="P183" i="1"/>
  <c r="O183" i="1"/>
  <c r="K185" i="1"/>
  <c r="I185" i="1"/>
  <c r="P185" i="1"/>
  <c r="O185" i="1"/>
  <c r="K311" i="1"/>
  <c r="F335" i="1"/>
  <c r="M335" i="1" s="1"/>
  <c r="D328" i="1"/>
  <c r="D343" i="1"/>
  <c r="I350" i="1"/>
  <c r="L364" i="1"/>
  <c r="M364" i="1" s="1"/>
  <c r="O364" i="1"/>
  <c r="I368" i="1"/>
  <c r="P368" i="1"/>
  <c r="M373" i="1"/>
  <c r="I386" i="1"/>
  <c r="P386" i="1"/>
  <c r="O388" i="1"/>
  <c r="K400" i="1"/>
  <c r="K408" i="1"/>
  <c r="I408" i="1"/>
  <c r="P408" i="1"/>
  <c r="M414" i="1"/>
  <c r="I432" i="1"/>
  <c r="P432" i="1"/>
  <c r="O432" i="1"/>
  <c r="D507" i="1"/>
  <c r="K546" i="1"/>
  <c r="I546" i="1"/>
  <c r="P546" i="1"/>
  <c r="O546" i="1"/>
  <c r="O92" i="1"/>
  <c r="I92" i="1"/>
  <c r="K88" i="1"/>
  <c r="P88" i="1"/>
  <c r="O94" i="1"/>
  <c r="I94" i="1"/>
  <c r="O99" i="1"/>
  <c r="P102" i="1"/>
  <c r="P106" i="1"/>
  <c r="K106" i="1"/>
  <c r="I111" i="1"/>
  <c r="M112" i="1"/>
  <c r="I115" i="1"/>
  <c r="M116" i="1"/>
  <c r="K125" i="1"/>
  <c r="P129" i="1"/>
  <c r="K147" i="1"/>
  <c r="O311" i="1"/>
  <c r="P333" i="1"/>
  <c r="K350" i="1"/>
  <c r="P366" i="1"/>
  <c r="L370" i="1"/>
  <c r="O373" i="1"/>
  <c r="I384" i="1"/>
  <c r="P384" i="1"/>
  <c r="O384" i="1"/>
  <c r="P389" i="1"/>
  <c r="O389" i="1"/>
  <c r="K389" i="1"/>
  <c r="I389" i="1"/>
  <c r="I398" i="1"/>
  <c r="L418" i="1"/>
  <c r="M418" i="1" s="1"/>
  <c r="O418" i="1"/>
  <c r="I422" i="1"/>
  <c r="P422" i="1"/>
  <c r="J424" i="1"/>
  <c r="K425" i="1"/>
  <c r="I471" i="1"/>
  <c r="P471" i="1"/>
  <c r="D489" i="1"/>
  <c r="F490" i="1"/>
  <c r="I505" i="1"/>
  <c r="P505" i="1"/>
  <c r="I535" i="1"/>
  <c r="P535" i="1"/>
  <c r="P589" i="1"/>
  <c r="O589" i="1"/>
  <c r="K589" i="1"/>
  <c r="I589" i="1"/>
  <c r="P638" i="1"/>
  <c r="O638" i="1"/>
  <c r="K638" i="1"/>
  <c r="I638" i="1"/>
  <c r="P311" i="1"/>
  <c r="O86" i="1"/>
  <c r="K90" i="1"/>
  <c r="P92" i="1"/>
  <c r="P99" i="1"/>
  <c r="O104" i="1"/>
  <c r="O108" i="1"/>
  <c r="K111" i="1"/>
  <c r="O112" i="1"/>
  <c r="O116" i="1"/>
  <c r="M125" i="1"/>
  <c r="M137" i="1"/>
  <c r="O186" i="1"/>
  <c r="P312" i="1"/>
  <c r="O312" i="1"/>
  <c r="K312" i="1"/>
  <c r="I312" i="1"/>
  <c r="L329" i="1"/>
  <c r="M329" i="1" s="1"/>
  <c r="N328" i="1"/>
  <c r="R328" i="10" s="1"/>
  <c r="S328" i="10" s="1"/>
  <c r="O329" i="1"/>
  <c r="K339" i="1"/>
  <c r="I339" i="1"/>
  <c r="P339" i="1"/>
  <c r="H343" i="1"/>
  <c r="I348" i="1"/>
  <c r="P348" i="1"/>
  <c r="O350" i="1"/>
  <c r="O352" i="1"/>
  <c r="K362" i="1"/>
  <c r="P372" i="1"/>
  <c r="O372" i="1"/>
  <c r="K372" i="1"/>
  <c r="I372" i="1"/>
  <c r="I381" i="1"/>
  <c r="K386" i="1"/>
  <c r="M389" i="1"/>
  <c r="M392" i="1"/>
  <c r="I396" i="1"/>
  <c r="P396" i="1"/>
  <c r="K404" i="1"/>
  <c r="M406" i="1"/>
  <c r="P414" i="1"/>
  <c r="P420" i="1"/>
  <c r="P450" i="1"/>
  <c r="I525" i="1"/>
  <c r="P525" i="1"/>
  <c r="I682" i="1"/>
  <c r="P682" i="1"/>
  <c r="L783" i="1"/>
  <c r="M783" i="1" s="1"/>
  <c r="O783" i="1"/>
  <c r="P818" i="1"/>
  <c r="I818" i="1"/>
  <c r="L826" i="1"/>
  <c r="I859" i="1"/>
  <c r="P859" i="1"/>
  <c r="O859" i="1"/>
  <c r="E437" i="1"/>
  <c r="F437" i="1" s="1"/>
  <c r="O442" i="1"/>
  <c r="M444" i="1"/>
  <c r="O446" i="1"/>
  <c r="K448" i="1"/>
  <c r="I456" i="1"/>
  <c r="O458" i="1"/>
  <c r="I463" i="1"/>
  <c r="L467" i="1"/>
  <c r="M467" i="1" s="1"/>
  <c r="O467" i="1"/>
  <c r="K477" i="1"/>
  <c r="P477" i="1"/>
  <c r="K478" i="1"/>
  <c r="I478" i="1"/>
  <c r="P478" i="1"/>
  <c r="O479" i="1"/>
  <c r="F481" i="1"/>
  <c r="I483" i="1"/>
  <c r="M493" i="1"/>
  <c r="K495" i="1"/>
  <c r="P501" i="1"/>
  <c r="O501" i="1"/>
  <c r="O503" i="1"/>
  <c r="M508" i="1"/>
  <c r="P508" i="1"/>
  <c r="I510" i="1"/>
  <c r="P510" i="1"/>
  <c r="K520" i="1"/>
  <c r="K530" i="1"/>
  <c r="P530" i="1"/>
  <c r="K531" i="1"/>
  <c r="O543" i="1"/>
  <c r="M546" i="1"/>
  <c r="L558" i="1"/>
  <c r="M558" i="1" s="1"/>
  <c r="O558" i="1"/>
  <c r="I562" i="1"/>
  <c r="P562" i="1"/>
  <c r="O580" i="1"/>
  <c r="M592" i="1"/>
  <c r="K592" i="1"/>
  <c r="I592" i="1"/>
  <c r="P592" i="1"/>
  <c r="K611" i="1"/>
  <c r="I611" i="1"/>
  <c r="P611" i="1"/>
  <c r="O611" i="1"/>
  <c r="I613" i="1"/>
  <c r="O615" i="1"/>
  <c r="I627" i="1"/>
  <c r="P627" i="1"/>
  <c r="M638" i="1"/>
  <c r="O646" i="1"/>
  <c r="P652" i="1"/>
  <c r="O652" i="1"/>
  <c r="K652" i="1"/>
  <c r="L658" i="1"/>
  <c r="M658" i="1" s="1"/>
  <c r="K658" i="1"/>
  <c r="P670" i="1"/>
  <c r="O670" i="1"/>
  <c r="K670" i="1"/>
  <c r="I670" i="1"/>
  <c r="M677" i="1"/>
  <c r="I686" i="1"/>
  <c r="P686" i="1"/>
  <c r="O686" i="1"/>
  <c r="M686" i="1"/>
  <c r="L688" i="1"/>
  <c r="M688" i="1" s="1"/>
  <c r="N685" i="1"/>
  <c r="R685" i="10" s="1"/>
  <c r="S685" i="10" s="1"/>
  <c r="O688" i="1"/>
  <c r="D685" i="1"/>
  <c r="F692" i="1"/>
  <c r="I706" i="1"/>
  <c r="P706" i="1"/>
  <c r="O706" i="1"/>
  <c r="M706" i="1"/>
  <c r="L708" i="1"/>
  <c r="M708" i="1" s="1"/>
  <c r="O708" i="1"/>
  <c r="P742" i="1"/>
  <c r="O742" i="1"/>
  <c r="K742" i="1"/>
  <c r="I742" i="1"/>
  <c r="M760" i="1"/>
  <c r="K785" i="1"/>
  <c r="P792" i="1"/>
  <c r="I792" i="1"/>
  <c r="K800" i="1"/>
  <c r="I800" i="1"/>
  <c r="P869" i="1"/>
  <c r="I869" i="1"/>
  <c r="E306" i="1"/>
  <c r="L317" i="1"/>
  <c r="M317" i="1" s="1"/>
  <c r="O320" i="1"/>
  <c r="O321" i="1"/>
  <c r="O322" i="1"/>
  <c r="O323" i="1"/>
  <c r="E328" i="1"/>
  <c r="L341" i="1"/>
  <c r="M341" i="1" s="1"/>
  <c r="L356" i="1"/>
  <c r="M356" i="1" s="1"/>
  <c r="O358" i="1"/>
  <c r="O359" i="1"/>
  <c r="L377" i="1"/>
  <c r="M377" i="1" s="1"/>
  <c r="O379" i="1"/>
  <c r="O380" i="1"/>
  <c r="L394" i="1"/>
  <c r="M394" i="1" s="1"/>
  <c r="O396" i="1"/>
  <c r="O397" i="1"/>
  <c r="L410" i="1"/>
  <c r="M410" i="1" s="1"/>
  <c r="O412" i="1"/>
  <c r="O413" i="1"/>
  <c r="L425" i="1"/>
  <c r="M425" i="1" s="1"/>
  <c r="O428" i="1"/>
  <c r="O429" i="1"/>
  <c r="I436" i="1"/>
  <c r="O436" i="1"/>
  <c r="M448" i="1"/>
  <c r="P453" i="1"/>
  <c r="K453" i="1"/>
  <c r="K454" i="1"/>
  <c r="P467" i="1"/>
  <c r="K471" i="1"/>
  <c r="F485" i="1"/>
  <c r="M495" i="1"/>
  <c r="M502" i="1"/>
  <c r="E507" i="1"/>
  <c r="I514" i="1"/>
  <c r="L518" i="1"/>
  <c r="M518" i="1" s="1"/>
  <c r="O518" i="1"/>
  <c r="P523" i="1"/>
  <c r="O523" i="1"/>
  <c r="K523" i="1"/>
  <c r="M531" i="1"/>
  <c r="P541" i="1"/>
  <c r="O541" i="1"/>
  <c r="M542" i="1"/>
  <c r="K552" i="1"/>
  <c r="I552" i="1"/>
  <c r="P552" i="1"/>
  <c r="P560" i="1"/>
  <c r="O560" i="1"/>
  <c r="K560" i="1"/>
  <c r="E566" i="1"/>
  <c r="F567" i="1"/>
  <c r="I569" i="1"/>
  <c r="I573" i="1"/>
  <c r="P573" i="1"/>
  <c r="M578" i="1"/>
  <c r="K578" i="1"/>
  <c r="I578" i="1"/>
  <c r="P578" i="1"/>
  <c r="K596" i="1"/>
  <c r="I596" i="1"/>
  <c r="P596" i="1"/>
  <c r="O596" i="1"/>
  <c r="I598" i="1"/>
  <c r="I602" i="1"/>
  <c r="P602" i="1"/>
  <c r="I618" i="1"/>
  <c r="P618" i="1"/>
  <c r="O618" i="1"/>
  <c r="M618" i="1"/>
  <c r="L620" i="1"/>
  <c r="M620" i="1" s="1"/>
  <c r="N617" i="1"/>
  <c r="R617" i="10" s="1"/>
  <c r="S617" i="10" s="1"/>
  <c r="O620" i="1"/>
  <c r="I633" i="1"/>
  <c r="P633" i="1"/>
  <c r="O633" i="1"/>
  <c r="M633" i="1"/>
  <c r="L635" i="1"/>
  <c r="M635" i="1" s="1"/>
  <c r="O635" i="1"/>
  <c r="I639" i="1"/>
  <c r="P639" i="1"/>
  <c r="J641" i="1"/>
  <c r="L642" i="1"/>
  <c r="K667" i="1"/>
  <c r="M670" i="1"/>
  <c r="L674" i="1"/>
  <c r="M674" i="1" s="1"/>
  <c r="N671" i="1"/>
  <c r="R671" i="10" s="1"/>
  <c r="O674" i="1"/>
  <c r="I678" i="1"/>
  <c r="P678" i="1"/>
  <c r="E685" i="1"/>
  <c r="P690" i="1"/>
  <c r="O690" i="1"/>
  <c r="K690" i="1"/>
  <c r="L696" i="1"/>
  <c r="M696" i="1" s="1"/>
  <c r="J685" i="1"/>
  <c r="K696" i="1"/>
  <c r="O704" i="1"/>
  <c r="D710" i="1"/>
  <c r="F711" i="1"/>
  <c r="O719" i="1"/>
  <c r="M742" i="1"/>
  <c r="K750" i="1"/>
  <c r="I750" i="1"/>
  <c r="P750" i="1"/>
  <c r="O750" i="1"/>
  <c r="I752" i="1"/>
  <c r="I756" i="1"/>
  <c r="P756" i="1"/>
  <c r="O760" i="1"/>
  <c r="K772" i="1"/>
  <c r="I772" i="1"/>
  <c r="P772" i="1"/>
  <c r="I779" i="1"/>
  <c r="P779" i="1"/>
  <c r="P782" i="1"/>
  <c r="O782" i="1"/>
  <c r="K782" i="1"/>
  <c r="I782" i="1"/>
  <c r="P790" i="1"/>
  <c r="O790" i="1"/>
  <c r="I790" i="1"/>
  <c r="K802" i="1"/>
  <c r="P802" i="1"/>
  <c r="O802" i="1"/>
  <c r="M802" i="1"/>
  <c r="I802" i="1"/>
  <c r="K859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L311" i="1"/>
  <c r="M311" i="1" s="1"/>
  <c r="P320" i="1"/>
  <c r="P321" i="1"/>
  <c r="P322" i="1"/>
  <c r="P323" i="1"/>
  <c r="L333" i="1"/>
  <c r="M333" i="1" s="1"/>
  <c r="O336" i="1"/>
  <c r="O337" i="1"/>
  <c r="O338" i="1"/>
  <c r="I345" i="1"/>
  <c r="L350" i="1"/>
  <c r="M350" i="1" s="1"/>
  <c r="O353" i="1"/>
  <c r="P359" i="1"/>
  <c r="I361" i="1"/>
  <c r="L366" i="1"/>
  <c r="M366" i="1" s="1"/>
  <c r="O369" i="1"/>
  <c r="L371" i="1"/>
  <c r="O374" i="1"/>
  <c r="P380" i="1"/>
  <c r="I382" i="1"/>
  <c r="I383" i="1"/>
  <c r="L388" i="1"/>
  <c r="M388" i="1" s="1"/>
  <c r="O391" i="1"/>
  <c r="P397" i="1"/>
  <c r="I399" i="1"/>
  <c r="L404" i="1"/>
  <c r="M404" i="1" s="1"/>
  <c r="O407" i="1"/>
  <c r="P413" i="1"/>
  <c r="I415" i="1"/>
  <c r="L420" i="1"/>
  <c r="M420" i="1" s="1"/>
  <c r="O423" i="1"/>
  <c r="P428" i="1"/>
  <c r="P429" i="1"/>
  <c r="I431" i="1"/>
  <c r="L440" i="1"/>
  <c r="M440" i="1" s="1"/>
  <c r="O444" i="1"/>
  <c r="I453" i="1"/>
  <c r="K456" i="1"/>
  <c r="K460" i="1"/>
  <c r="P460" i="1"/>
  <c r="K461" i="1"/>
  <c r="I461" i="1"/>
  <c r="P461" i="1"/>
  <c r="P470" i="1"/>
  <c r="O470" i="1"/>
  <c r="K470" i="1"/>
  <c r="M473" i="1"/>
  <c r="P473" i="1"/>
  <c r="O478" i="1"/>
  <c r="K483" i="1"/>
  <c r="H489" i="1"/>
  <c r="K494" i="1"/>
  <c r="I494" i="1"/>
  <c r="P494" i="1"/>
  <c r="O495" i="1"/>
  <c r="F497" i="1"/>
  <c r="I499" i="1"/>
  <c r="I501" i="1"/>
  <c r="K505" i="1"/>
  <c r="K509" i="1"/>
  <c r="P509" i="1"/>
  <c r="J507" i="1"/>
  <c r="K510" i="1"/>
  <c r="I523" i="1"/>
  <c r="M530" i="1"/>
  <c r="O531" i="1"/>
  <c r="K535" i="1"/>
  <c r="I547" i="1"/>
  <c r="P547" i="1"/>
  <c r="P605" i="1"/>
  <c r="O605" i="1"/>
  <c r="K605" i="1"/>
  <c r="I605" i="1"/>
  <c r="I609" i="1"/>
  <c r="P609" i="1"/>
  <c r="D622" i="1"/>
  <c r="F623" i="1"/>
  <c r="O623" i="1" s="1"/>
  <c r="O631" i="1"/>
  <c r="P637" i="1"/>
  <c r="O637" i="1"/>
  <c r="K637" i="1"/>
  <c r="L641" i="1"/>
  <c r="I652" i="1"/>
  <c r="K654" i="1"/>
  <c r="M656" i="1"/>
  <c r="K656" i="1"/>
  <c r="I656" i="1"/>
  <c r="P656" i="1"/>
  <c r="L667" i="1"/>
  <c r="M667" i="1" s="1"/>
  <c r="O667" i="1"/>
  <c r="D671" i="1"/>
  <c r="F671" i="1" s="1"/>
  <c r="P676" i="1"/>
  <c r="O676" i="1"/>
  <c r="K676" i="1"/>
  <c r="J671" i="1"/>
  <c r="L682" i="1"/>
  <c r="M682" i="1" s="1"/>
  <c r="K682" i="1"/>
  <c r="O696" i="1"/>
  <c r="L715" i="1"/>
  <c r="M715" i="1" s="1"/>
  <c r="K715" i="1"/>
  <c r="I732" i="1"/>
  <c r="I736" i="1"/>
  <c r="P736" i="1"/>
  <c r="I743" i="1"/>
  <c r="P743" i="1"/>
  <c r="P759" i="1"/>
  <c r="O759" i="1"/>
  <c r="K759" i="1"/>
  <c r="I759" i="1"/>
  <c r="I763" i="1"/>
  <c r="P763" i="1"/>
  <c r="P777" i="1"/>
  <c r="I777" i="1"/>
  <c r="I785" i="1"/>
  <c r="P794" i="1"/>
  <c r="I798" i="1"/>
  <c r="P798" i="1"/>
  <c r="I834" i="1"/>
  <c r="K834" i="1"/>
  <c r="P834" i="1"/>
  <c r="O834" i="1"/>
  <c r="K435" i="1"/>
  <c r="O440" i="1"/>
  <c r="I442" i="1"/>
  <c r="I446" i="1"/>
  <c r="O448" i="1"/>
  <c r="O454" i="1"/>
  <c r="P469" i="1"/>
  <c r="O469" i="1"/>
  <c r="O471" i="1"/>
  <c r="I479" i="1"/>
  <c r="L483" i="1"/>
  <c r="M483" i="1" s="1"/>
  <c r="O483" i="1"/>
  <c r="I486" i="1"/>
  <c r="J489" i="1"/>
  <c r="M505" i="1"/>
  <c r="P521" i="1"/>
  <c r="O521" i="1"/>
  <c r="K521" i="1"/>
  <c r="K525" i="1"/>
  <c r="M535" i="1"/>
  <c r="I554" i="1"/>
  <c r="M564" i="1"/>
  <c r="K564" i="1"/>
  <c r="I564" i="1"/>
  <c r="P564" i="1"/>
  <c r="I582" i="1"/>
  <c r="I587" i="1"/>
  <c r="P587" i="1"/>
  <c r="M589" i="1"/>
  <c r="I594" i="1"/>
  <c r="P594" i="1"/>
  <c r="I615" i="1"/>
  <c r="P615" i="1"/>
  <c r="L627" i="1"/>
  <c r="M627" i="1" s="1"/>
  <c r="K627" i="1"/>
  <c r="M654" i="1"/>
  <c r="K660" i="1"/>
  <c r="I660" i="1"/>
  <c r="P660" i="1"/>
  <c r="O660" i="1"/>
  <c r="I662" i="1"/>
  <c r="P669" i="1"/>
  <c r="O669" i="1"/>
  <c r="K669" i="1"/>
  <c r="O682" i="1"/>
  <c r="M694" i="1"/>
  <c r="K694" i="1"/>
  <c r="I694" i="1"/>
  <c r="P694" i="1"/>
  <c r="H710" i="1"/>
  <c r="O715" i="1"/>
  <c r="E722" i="1"/>
  <c r="F725" i="1"/>
  <c r="M725" i="1" s="1"/>
  <c r="P741" i="1"/>
  <c r="O741" i="1"/>
  <c r="K741" i="1"/>
  <c r="I748" i="1"/>
  <c r="P748" i="1"/>
  <c r="I774" i="1"/>
  <c r="P774" i="1"/>
  <c r="O774" i="1"/>
  <c r="K307" i="1"/>
  <c r="O317" i="1"/>
  <c r="K329" i="1"/>
  <c r="J343" i="1"/>
  <c r="F371" i="1"/>
  <c r="K371" i="1" s="1"/>
  <c r="D424" i="1"/>
  <c r="F424" i="1" s="1"/>
  <c r="O425" i="1"/>
  <c r="L435" i="1"/>
  <c r="M435" i="1" s="1"/>
  <c r="K441" i="1"/>
  <c r="P441" i="1"/>
  <c r="K445" i="1"/>
  <c r="P449" i="1"/>
  <c r="K449" i="1"/>
  <c r="K450" i="1"/>
  <c r="I458" i="1"/>
  <c r="P458" i="1"/>
  <c r="L463" i="1"/>
  <c r="M463" i="1" s="1"/>
  <c r="K474" i="1"/>
  <c r="P474" i="1"/>
  <c r="K475" i="1"/>
  <c r="P483" i="1"/>
  <c r="L490" i="1"/>
  <c r="M490" i="1" s="1"/>
  <c r="I503" i="1"/>
  <c r="O505" i="1"/>
  <c r="P520" i="1"/>
  <c r="O520" i="1"/>
  <c r="I521" i="1"/>
  <c r="P524" i="1"/>
  <c r="O524" i="1"/>
  <c r="K524" i="1"/>
  <c r="M525" i="1"/>
  <c r="K533" i="1"/>
  <c r="P533" i="1"/>
  <c r="K534" i="1"/>
  <c r="I534" i="1"/>
  <c r="P534" i="1"/>
  <c r="O535" i="1"/>
  <c r="I537" i="1"/>
  <c r="P537" i="1"/>
  <c r="I539" i="1"/>
  <c r="I543" i="1"/>
  <c r="P543" i="1"/>
  <c r="I571" i="1"/>
  <c r="P571" i="1"/>
  <c r="O571" i="1"/>
  <c r="M571" i="1"/>
  <c r="L573" i="1"/>
  <c r="M573" i="1" s="1"/>
  <c r="N566" i="1"/>
  <c r="R566" i="10" s="1"/>
  <c r="S566" i="10" s="1"/>
  <c r="O573" i="1"/>
  <c r="I580" i="1"/>
  <c r="P580" i="1"/>
  <c r="P590" i="1"/>
  <c r="O590" i="1"/>
  <c r="K590" i="1"/>
  <c r="I590" i="1"/>
  <c r="I600" i="1"/>
  <c r="P600" i="1"/>
  <c r="O600" i="1"/>
  <c r="M600" i="1"/>
  <c r="L602" i="1"/>
  <c r="M602" i="1" s="1"/>
  <c r="N591" i="1"/>
  <c r="R591" i="10" s="1"/>
  <c r="S591" i="10" s="1"/>
  <c r="O602" i="1"/>
  <c r="I606" i="1"/>
  <c r="P606" i="1"/>
  <c r="E641" i="1"/>
  <c r="F644" i="1"/>
  <c r="I646" i="1"/>
  <c r="I650" i="1"/>
  <c r="P650" i="1"/>
  <c r="O654" i="1"/>
  <c r="M680" i="1"/>
  <c r="K680" i="1"/>
  <c r="I680" i="1"/>
  <c r="P680" i="1"/>
  <c r="K686" i="1"/>
  <c r="K699" i="1"/>
  <c r="I699" i="1"/>
  <c r="P699" i="1"/>
  <c r="O699" i="1"/>
  <c r="K706" i="1"/>
  <c r="K711" i="1"/>
  <c r="M713" i="1"/>
  <c r="K713" i="1"/>
  <c r="I713" i="1"/>
  <c r="P713" i="1"/>
  <c r="H722" i="1"/>
  <c r="I754" i="1"/>
  <c r="P754" i="1"/>
  <c r="O754" i="1"/>
  <c r="M754" i="1"/>
  <c r="L756" i="1"/>
  <c r="M756" i="1" s="1"/>
  <c r="O756" i="1"/>
  <c r="I760" i="1"/>
  <c r="P760" i="1"/>
  <c r="L763" i="1"/>
  <c r="M763" i="1" s="1"/>
  <c r="K763" i="1"/>
  <c r="L772" i="1"/>
  <c r="M772" i="1" s="1"/>
  <c r="O772" i="1"/>
  <c r="I783" i="1"/>
  <c r="P783" i="1"/>
  <c r="K803" i="1"/>
  <c r="I803" i="1"/>
  <c r="P803" i="1"/>
  <c r="O803" i="1"/>
  <c r="I845" i="1"/>
  <c r="P845" i="1"/>
  <c r="O845" i="1"/>
  <c r="P317" i="1"/>
  <c r="I320" i="1"/>
  <c r="I321" i="1"/>
  <c r="I322" i="1"/>
  <c r="I323" i="1"/>
  <c r="P341" i="1"/>
  <c r="F344" i="1"/>
  <c r="O344" i="1" s="1"/>
  <c r="P356" i="1"/>
  <c r="I359" i="1"/>
  <c r="P377" i="1"/>
  <c r="I380" i="1"/>
  <c r="P394" i="1"/>
  <c r="I397" i="1"/>
  <c r="P410" i="1"/>
  <c r="I413" i="1"/>
  <c r="P425" i="1"/>
  <c r="I428" i="1"/>
  <c r="I429" i="1"/>
  <c r="K438" i="1"/>
  <c r="J437" i="1"/>
  <c r="K442" i="1"/>
  <c r="I445" i="1"/>
  <c r="I449" i="1"/>
  <c r="L450" i="1"/>
  <c r="M450" i="1" s="1"/>
  <c r="O456" i="1"/>
  <c r="K462" i="1"/>
  <c r="I462" i="1"/>
  <c r="P462" i="1"/>
  <c r="O463" i="1"/>
  <c r="I465" i="1"/>
  <c r="P465" i="1"/>
  <c r="I467" i="1"/>
  <c r="I469" i="1"/>
  <c r="I474" i="1"/>
  <c r="L475" i="1"/>
  <c r="M475" i="1" s="1"/>
  <c r="K486" i="1"/>
  <c r="N489" i="1"/>
  <c r="R489" i="10" s="1"/>
  <c r="S489" i="10" s="1"/>
  <c r="O490" i="1"/>
  <c r="I495" i="1"/>
  <c r="L499" i="1"/>
  <c r="M499" i="1" s="1"/>
  <c r="O499" i="1"/>
  <c r="L514" i="1"/>
  <c r="M514" i="1" s="1"/>
  <c r="M521" i="1"/>
  <c r="I524" i="1"/>
  <c r="O525" i="1"/>
  <c r="M534" i="1"/>
  <c r="O537" i="1"/>
  <c r="K541" i="1"/>
  <c r="I558" i="1"/>
  <c r="P558" i="1"/>
  <c r="M560" i="1"/>
  <c r="O562" i="1"/>
  <c r="O569" i="1"/>
  <c r="K587" i="1"/>
  <c r="M590" i="1"/>
  <c r="O598" i="1"/>
  <c r="P604" i="1"/>
  <c r="O604" i="1"/>
  <c r="K604" i="1"/>
  <c r="J606" i="1"/>
  <c r="L609" i="1"/>
  <c r="M609" i="1" s="1"/>
  <c r="K609" i="1"/>
  <c r="P613" i="1"/>
  <c r="I617" i="1"/>
  <c r="K618" i="1"/>
  <c r="M625" i="1"/>
  <c r="K625" i="1"/>
  <c r="I625" i="1"/>
  <c r="P625" i="1"/>
  <c r="K633" i="1"/>
  <c r="M639" i="1"/>
  <c r="P653" i="1"/>
  <c r="O653" i="1"/>
  <c r="K653" i="1"/>
  <c r="I653" i="1"/>
  <c r="I658" i="1"/>
  <c r="P658" i="1"/>
  <c r="I669" i="1"/>
  <c r="M672" i="1"/>
  <c r="K672" i="1"/>
  <c r="I672" i="1"/>
  <c r="P672" i="1"/>
  <c r="I688" i="1"/>
  <c r="P688" i="1"/>
  <c r="I704" i="1"/>
  <c r="I708" i="1"/>
  <c r="P708" i="1"/>
  <c r="M711" i="1"/>
  <c r="E710" i="1"/>
  <c r="F717" i="1"/>
  <c r="I719" i="1"/>
  <c r="M732" i="1"/>
  <c r="I734" i="1"/>
  <c r="P734" i="1"/>
  <c r="O734" i="1"/>
  <c r="M734" i="1"/>
  <c r="L736" i="1"/>
  <c r="M736" i="1" s="1"/>
  <c r="O736" i="1"/>
  <c r="I741" i="1"/>
  <c r="K743" i="1"/>
  <c r="M745" i="1"/>
  <c r="K745" i="1"/>
  <c r="I745" i="1"/>
  <c r="P745" i="1"/>
  <c r="O752" i="1"/>
  <c r="P758" i="1"/>
  <c r="O758" i="1"/>
  <c r="K758" i="1"/>
  <c r="L777" i="1"/>
  <c r="M777" i="1" s="1"/>
  <c r="O777" i="1"/>
  <c r="M779" i="1"/>
  <c r="M787" i="1"/>
  <c r="K787" i="1"/>
  <c r="I787" i="1"/>
  <c r="O792" i="1"/>
  <c r="K798" i="1"/>
  <c r="P800" i="1"/>
  <c r="I865" i="1"/>
  <c r="K865" i="1"/>
  <c r="P865" i="1"/>
  <c r="O865" i="1"/>
  <c r="P436" i="1"/>
  <c r="I440" i="1"/>
  <c r="I441" i="1"/>
  <c r="L442" i="1"/>
  <c r="M442" i="1" s="1"/>
  <c r="M445" i="1"/>
  <c r="I448" i="1"/>
  <c r="M449" i="1"/>
  <c r="O450" i="1"/>
  <c r="F452" i="1"/>
  <c r="K457" i="1"/>
  <c r="P457" i="1"/>
  <c r="K458" i="1"/>
  <c r="M462" i="1"/>
  <c r="P463" i="1"/>
  <c r="O465" i="1"/>
  <c r="M474" i="1"/>
  <c r="O475" i="1"/>
  <c r="K479" i="1"/>
  <c r="P499" i="1"/>
  <c r="K503" i="1"/>
  <c r="N507" i="1"/>
  <c r="R507" i="10" s="1"/>
  <c r="S507" i="10" s="1"/>
  <c r="K508" i="1"/>
  <c r="K512" i="1"/>
  <c r="P512" i="1"/>
  <c r="K513" i="1"/>
  <c r="I513" i="1"/>
  <c r="P513" i="1"/>
  <c r="O514" i="1"/>
  <c r="F516" i="1"/>
  <c r="I518" i="1"/>
  <c r="I520" i="1"/>
  <c r="P522" i="1"/>
  <c r="O522" i="1"/>
  <c r="K522" i="1"/>
  <c r="M524" i="1"/>
  <c r="M529" i="1"/>
  <c r="P529" i="1"/>
  <c r="O534" i="1"/>
  <c r="K539" i="1"/>
  <c r="M541" i="1"/>
  <c r="K543" i="1"/>
  <c r="M545" i="1"/>
  <c r="K545" i="1"/>
  <c r="P545" i="1"/>
  <c r="O545" i="1"/>
  <c r="L554" i="1"/>
  <c r="M554" i="1" s="1"/>
  <c r="K554" i="1"/>
  <c r="P561" i="1"/>
  <c r="O561" i="1"/>
  <c r="K561" i="1"/>
  <c r="I561" i="1"/>
  <c r="F566" i="1"/>
  <c r="K566" i="1" s="1"/>
  <c r="P569" i="1"/>
  <c r="D575" i="1"/>
  <c r="F575" i="1" s="1"/>
  <c r="O575" i="1" s="1"/>
  <c r="F576" i="1"/>
  <c r="K582" i="1"/>
  <c r="I585" i="1"/>
  <c r="P585" i="1"/>
  <c r="O585" i="1"/>
  <c r="M585" i="1"/>
  <c r="L587" i="1"/>
  <c r="M587" i="1" s="1"/>
  <c r="O587" i="1"/>
  <c r="F591" i="1"/>
  <c r="J591" i="1"/>
  <c r="L594" i="1"/>
  <c r="M594" i="1" s="1"/>
  <c r="K594" i="1"/>
  <c r="P598" i="1"/>
  <c r="O606" i="1"/>
  <c r="K615" i="1"/>
  <c r="I620" i="1"/>
  <c r="P620" i="1"/>
  <c r="E622" i="1"/>
  <c r="F629" i="1"/>
  <c r="I631" i="1"/>
  <c r="I635" i="1"/>
  <c r="P635" i="1"/>
  <c r="O639" i="1"/>
  <c r="F641" i="1"/>
  <c r="K650" i="1"/>
  <c r="M653" i="1"/>
  <c r="M662" i="1"/>
  <c r="I664" i="1"/>
  <c r="P664" i="1"/>
  <c r="O664" i="1"/>
  <c r="M664" i="1"/>
  <c r="O678" i="1"/>
  <c r="P691" i="1"/>
  <c r="O691" i="1"/>
  <c r="K691" i="1"/>
  <c r="I691" i="1"/>
  <c r="I696" i="1"/>
  <c r="P696" i="1"/>
  <c r="L710" i="1"/>
  <c r="L748" i="1"/>
  <c r="M748" i="1" s="1"/>
  <c r="K748" i="1"/>
  <c r="O770" i="1"/>
  <c r="P770" i="1"/>
  <c r="K770" i="1"/>
  <c r="I770" i="1"/>
  <c r="L774" i="1"/>
  <c r="M774" i="1" s="1"/>
  <c r="K774" i="1"/>
  <c r="K783" i="1"/>
  <c r="P791" i="1"/>
  <c r="O791" i="1"/>
  <c r="M791" i="1"/>
  <c r="K791" i="1"/>
  <c r="I791" i="1"/>
  <c r="M794" i="1"/>
  <c r="M798" i="1"/>
  <c r="O812" i="1"/>
  <c r="O829" i="1"/>
  <c r="M834" i="1"/>
  <c r="D847" i="1"/>
  <c r="F847" i="1" s="1"/>
  <c r="F848" i="1"/>
  <c r="O848" i="1" s="1"/>
  <c r="M865" i="1"/>
  <c r="K869" i="1"/>
  <c r="O880" i="1"/>
  <c r="P887" i="1"/>
  <c r="O899" i="1"/>
  <c r="K899" i="1"/>
  <c r="P910" i="1"/>
  <c r="P926" i="1"/>
  <c r="I926" i="1"/>
  <c r="K936" i="1"/>
  <c r="I936" i="1"/>
  <c r="P936" i="1"/>
  <c r="P975" i="1"/>
  <c r="I975" i="1"/>
  <c r="O1006" i="1"/>
  <c r="I1006" i="1"/>
  <c r="P1006" i="1"/>
  <c r="K1006" i="1"/>
  <c r="L1072" i="1"/>
  <c r="M1072" i="1" s="1"/>
  <c r="O1072" i="1"/>
  <c r="I1083" i="1"/>
  <c r="P1083" i="1"/>
  <c r="O1083" i="1"/>
  <c r="K1083" i="1"/>
  <c r="P1095" i="1"/>
  <c r="O1095" i="1"/>
  <c r="M1095" i="1"/>
  <c r="K1095" i="1"/>
  <c r="I1095" i="1"/>
  <c r="I1110" i="1"/>
  <c r="P1110" i="1"/>
  <c r="O1110" i="1"/>
  <c r="K1110" i="1"/>
  <c r="I443" i="1"/>
  <c r="O451" i="1"/>
  <c r="K466" i="1"/>
  <c r="K482" i="1"/>
  <c r="J485" i="1"/>
  <c r="K498" i="1"/>
  <c r="K517" i="1"/>
  <c r="K538" i="1"/>
  <c r="K557" i="1"/>
  <c r="P565" i="1"/>
  <c r="K572" i="1"/>
  <c r="J575" i="1"/>
  <c r="P579" i="1"/>
  <c r="N582" i="1"/>
  <c r="R582" i="10" s="1"/>
  <c r="S582" i="10" s="1"/>
  <c r="K586" i="1"/>
  <c r="P593" i="1"/>
  <c r="K601" i="1"/>
  <c r="P608" i="1"/>
  <c r="K619" i="1"/>
  <c r="J622" i="1"/>
  <c r="P626" i="1"/>
  <c r="K634" i="1"/>
  <c r="K649" i="1"/>
  <c r="P657" i="1"/>
  <c r="K665" i="1"/>
  <c r="K666" i="1"/>
  <c r="P673" i="1"/>
  <c r="P681" i="1"/>
  <c r="K687" i="1"/>
  <c r="P695" i="1"/>
  <c r="K707" i="1"/>
  <c r="J710" i="1"/>
  <c r="P714" i="1"/>
  <c r="D722" i="1"/>
  <c r="K723" i="1"/>
  <c r="K735" i="1"/>
  <c r="P746" i="1"/>
  <c r="P747" i="1"/>
  <c r="K755" i="1"/>
  <c r="O762" i="1"/>
  <c r="K764" i="1"/>
  <c r="K775" i="1"/>
  <c r="K776" i="1"/>
  <c r="E789" i="1"/>
  <c r="F789" i="1" s="1"/>
  <c r="N789" i="1"/>
  <c r="R789" i="10" s="1"/>
  <c r="S789" i="10" s="1"/>
  <c r="K794" i="1"/>
  <c r="O804" i="1"/>
  <c r="I806" i="1"/>
  <c r="O806" i="1"/>
  <c r="L810" i="1"/>
  <c r="M810" i="1" s="1"/>
  <c r="O810" i="1"/>
  <c r="P812" i="1"/>
  <c r="P814" i="1"/>
  <c r="O818" i="1"/>
  <c r="O824" i="1"/>
  <c r="D826" i="1"/>
  <c r="F826" i="1" s="1"/>
  <c r="O826" i="1" s="1"/>
  <c r="F827" i="1"/>
  <c r="O827" i="1" s="1"/>
  <c r="I829" i="1"/>
  <c r="P840" i="1"/>
  <c r="O840" i="1"/>
  <c r="I840" i="1"/>
  <c r="I842" i="1"/>
  <c r="K861" i="1"/>
  <c r="L869" i="1"/>
  <c r="M869" i="1" s="1"/>
  <c r="F871" i="1"/>
  <c r="I873" i="1"/>
  <c r="O873" i="1"/>
  <c r="L878" i="1"/>
  <c r="M878" i="1" s="1"/>
  <c r="O878" i="1"/>
  <c r="P880" i="1"/>
  <c r="P882" i="1"/>
  <c r="K889" i="1"/>
  <c r="K891" i="1"/>
  <c r="K895" i="1"/>
  <c r="I899" i="1"/>
  <c r="K900" i="1"/>
  <c r="L906" i="1"/>
  <c r="M906" i="1" s="1"/>
  <c r="O906" i="1"/>
  <c r="O908" i="1"/>
  <c r="L908" i="1"/>
  <c r="M908" i="1" s="1"/>
  <c r="K922" i="1"/>
  <c r="I948" i="1"/>
  <c r="P948" i="1"/>
  <c r="O957" i="1"/>
  <c r="L957" i="1"/>
  <c r="M957" i="1" s="1"/>
  <c r="I970" i="1"/>
  <c r="P970" i="1"/>
  <c r="P988" i="1"/>
  <c r="K988" i="1"/>
  <c r="P990" i="1"/>
  <c r="I990" i="1"/>
  <c r="K1003" i="1"/>
  <c r="I1003" i="1"/>
  <c r="M1006" i="1"/>
  <c r="M1012" i="1"/>
  <c r="O1034" i="1"/>
  <c r="I1040" i="1"/>
  <c r="P1040" i="1"/>
  <c r="M1048" i="1"/>
  <c r="O1062" i="1"/>
  <c r="L1062" i="1"/>
  <c r="M1062" i="1" s="1"/>
  <c r="I1069" i="1"/>
  <c r="P1069" i="1"/>
  <c r="O1069" i="1"/>
  <c r="K1069" i="1"/>
  <c r="P1078" i="1"/>
  <c r="O1078" i="1"/>
  <c r="K1078" i="1"/>
  <c r="P1080" i="1"/>
  <c r="K1080" i="1"/>
  <c r="M1083" i="1"/>
  <c r="O1098" i="1"/>
  <c r="K1106" i="1"/>
  <c r="I1106" i="1"/>
  <c r="P1106" i="1"/>
  <c r="P674" i="1"/>
  <c r="O813" i="1"/>
  <c r="P819" i="1"/>
  <c r="O819" i="1"/>
  <c r="I819" i="1"/>
  <c r="I821" i="1"/>
  <c r="I824" i="1"/>
  <c r="P824" i="1"/>
  <c r="K829" i="1"/>
  <c r="O831" i="1"/>
  <c r="F839" i="1"/>
  <c r="O849" i="1"/>
  <c r="L852" i="1"/>
  <c r="O857" i="1"/>
  <c r="O863" i="1"/>
  <c r="O881" i="1"/>
  <c r="J886" i="1"/>
  <c r="I887" i="1"/>
  <c r="O897" i="1"/>
  <c r="M899" i="1"/>
  <c r="O909" i="1"/>
  <c r="K909" i="1"/>
  <c r="P909" i="1"/>
  <c r="I910" i="1"/>
  <c r="O912" i="1"/>
  <c r="L922" i="1"/>
  <c r="M922" i="1" s="1"/>
  <c r="O922" i="1"/>
  <c r="O924" i="1"/>
  <c r="L924" i="1"/>
  <c r="M924" i="1" s="1"/>
  <c r="I932" i="1"/>
  <c r="O934" i="1"/>
  <c r="L934" i="1"/>
  <c r="M934" i="1" s="1"/>
  <c r="P958" i="1"/>
  <c r="M958" i="1"/>
  <c r="K958" i="1"/>
  <c r="I958" i="1"/>
  <c r="P992" i="1"/>
  <c r="O992" i="1"/>
  <c r="K992" i="1"/>
  <c r="I992" i="1"/>
  <c r="P1025" i="1"/>
  <c r="I1025" i="1"/>
  <c r="P1058" i="1"/>
  <c r="I1058" i="1"/>
  <c r="K1060" i="1"/>
  <c r="I1060" i="1"/>
  <c r="P1063" i="1"/>
  <c r="M1063" i="1"/>
  <c r="K1063" i="1"/>
  <c r="I1063" i="1"/>
  <c r="O1064" i="1"/>
  <c r="L1064" i="1"/>
  <c r="M1064" i="1" s="1"/>
  <c r="I1076" i="1"/>
  <c r="P1076" i="1"/>
  <c r="P1082" i="1"/>
  <c r="I1082" i="1"/>
  <c r="K1108" i="1"/>
  <c r="I1108" i="1"/>
  <c r="P1108" i="1"/>
  <c r="I464" i="1"/>
  <c r="O472" i="1"/>
  <c r="I480" i="1"/>
  <c r="O487" i="1"/>
  <c r="O488" i="1"/>
  <c r="I496" i="1"/>
  <c r="O504" i="1"/>
  <c r="K506" i="1"/>
  <c r="I515" i="1"/>
  <c r="O526" i="1"/>
  <c r="O527" i="1"/>
  <c r="O528" i="1"/>
  <c r="I536" i="1"/>
  <c r="O544" i="1"/>
  <c r="P553" i="1"/>
  <c r="I555" i="1"/>
  <c r="O563" i="1"/>
  <c r="P568" i="1"/>
  <c r="K569" i="1"/>
  <c r="I570" i="1"/>
  <c r="O576" i="1"/>
  <c r="O577" i="1"/>
  <c r="I584" i="1"/>
  <c r="P597" i="1"/>
  <c r="K598" i="1"/>
  <c r="I599" i="1"/>
  <c r="P612" i="1"/>
  <c r="K613" i="1"/>
  <c r="I614" i="1"/>
  <c r="P616" i="1"/>
  <c r="O624" i="1"/>
  <c r="P630" i="1"/>
  <c r="K631" i="1"/>
  <c r="I632" i="1"/>
  <c r="O640" i="1"/>
  <c r="P645" i="1"/>
  <c r="K646" i="1"/>
  <c r="I647" i="1"/>
  <c r="O655" i="1"/>
  <c r="P661" i="1"/>
  <c r="K662" i="1"/>
  <c r="I663" i="1"/>
  <c r="O679" i="1"/>
  <c r="O693" i="1"/>
  <c r="P700" i="1"/>
  <c r="P701" i="1"/>
  <c r="P702" i="1"/>
  <c r="P703" i="1"/>
  <c r="K704" i="1"/>
  <c r="I705" i="1"/>
  <c r="O711" i="1"/>
  <c r="O712" i="1"/>
  <c r="P718" i="1"/>
  <c r="K719" i="1"/>
  <c r="I720" i="1"/>
  <c r="I721" i="1"/>
  <c r="N722" i="1"/>
  <c r="R722" i="10" s="1"/>
  <c r="P726" i="1"/>
  <c r="P727" i="1"/>
  <c r="P728" i="1"/>
  <c r="P729" i="1"/>
  <c r="P730" i="1"/>
  <c r="P731" i="1"/>
  <c r="K732" i="1"/>
  <c r="I733" i="1"/>
  <c r="O744" i="1"/>
  <c r="P751" i="1"/>
  <c r="K752" i="1"/>
  <c r="I753" i="1"/>
  <c r="P761" i="1"/>
  <c r="P765" i="1"/>
  <c r="I769" i="1"/>
  <c r="M775" i="1"/>
  <c r="M776" i="1"/>
  <c r="P780" i="1"/>
  <c r="I788" i="1"/>
  <c r="K790" i="1"/>
  <c r="I801" i="1"/>
  <c r="O808" i="1"/>
  <c r="K811" i="1"/>
  <c r="I811" i="1"/>
  <c r="O811" i="1"/>
  <c r="I812" i="1"/>
  <c r="I813" i="1"/>
  <c r="P816" i="1"/>
  <c r="K817" i="1"/>
  <c r="P817" i="1"/>
  <c r="K821" i="1"/>
  <c r="O828" i="1"/>
  <c r="M829" i="1"/>
  <c r="I831" i="1"/>
  <c r="H838" i="1"/>
  <c r="K840" i="1"/>
  <c r="K841" i="1"/>
  <c r="M842" i="1"/>
  <c r="K843" i="1"/>
  <c r="I849" i="1"/>
  <c r="O855" i="1"/>
  <c r="P857" i="1"/>
  <c r="L859" i="1"/>
  <c r="M859" i="1" s="1"/>
  <c r="L861" i="1"/>
  <c r="M861" i="1" s="1"/>
  <c r="O861" i="1"/>
  <c r="P863" i="1"/>
  <c r="L867" i="1"/>
  <c r="M867" i="1" s="1"/>
  <c r="O869" i="1"/>
  <c r="O875" i="1"/>
  <c r="K879" i="1"/>
  <c r="I879" i="1"/>
  <c r="O879" i="1"/>
  <c r="I880" i="1"/>
  <c r="I881" i="1"/>
  <c r="K887" i="1"/>
  <c r="L895" i="1"/>
  <c r="M895" i="1" s="1"/>
  <c r="O895" i="1"/>
  <c r="P897" i="1"/>
  <c r="P899" i="1"/>
  <c r="L900" i="1"/>
  <c r="M900" i="1" s="1"/>
  <c r="I909" i="1"/>
  <c r="K910" i="1"/>
  <c r="I913" i="1"/>
  <c r="P913" i="1"/>
  <c r="K914" i="1"/>
  <c r="P925" i="1"/>
  <c r="O925" i="1"/>
  <c r="K925" i="1"/>
  <c r="K926" i="1"/>
  <c r="K928" i="1"/>
  <c r="L928" i="1"/>
  <c r="M928" i="1" s="1"/>
  <c r="O940" i="1"/>
  <c r="L967" i="1"/>
  <c r="M967" i="1" s="1"/>
  <c r="N964" i="1"/>
  <c r="O967" i="1"/>
  <c r="K970" i="1"/>
  <c r="K972" i="1"/>
  <c r="I972" i="1"/>
  <c r="I983" i="1"/>
  <c r="P983" i="1"/>
  <c r="I988" i="1"/>
  <c r="J998" i="1"/>
  <c r="N998" i="1"/>
  <c r="R998" i="10" s="1"/>
  <c r="S998" i="10" s="1"/>
  <c r="O1027" i="1"/>
  <c r="K1027" i="1"/>
  <c r="P1027" i="1"/>
  <c r="I1027" i="1"/>
  <c r="O1044" i="1"/>
  <c r="L1044" i="1"/>
  <c r="M1044" i="1" s="1"/>
  <c r="M1046" i="1"/>
  <c r="I1080" i="1"/>
  <c r="I1176" i="1"/>
  <c r="P1176" i="1"/>
  <c r="I565" i="1"/>
  <c r="I579" i="1"/>
  <c r="L583" i="1"/>
  <c r="I593" i="1"/>
  <c r="I608" i="1"/>
  <c r="I626" i="1"/>
  <c r="F642" i="1"/>
  <c r="K642" i="1" s="1"/>
  <c r="I657" i="1"/>
  <c r="I673" i="1"/>
  <c r="I674" i="1"/>
  <c r="I681" i="1"/>
  <c r="I695" i="1"/>
  <c r="I714" i="1"/>
  <c r="I746" i="1"/>
  <c r="I747" i="1"/>
  <c r="O763" i="1"/>
  <c r="I768" i="1"/>
  <c r="I778" i="1"/>
  <c r="M782" i="1"/>
  <c r="L790" i="1"/>
  <c r="M790" i="1" s="1"/>
  <c r="I797" i="1"/>
  <c r="I808" i="1"/>
  <c r="P808" i="1"/>
  <c r="K813" i="1"/>
  <c r="K819" i="1"/>
  <c r="M821" i="1"/>
  <c r="P829" i="1"/>
  <c r="K831" i="1"/>
  <c r="O833" i="1"/>
  <c r="J838" i="1"/>
  <c r="K847" i="1"/>
  <c r="K849" i="1"/>
  <c r="D852" i="1"/>
  <c r="P855" i="1"/>
  <c r="O864" i="1"/>
  <c r="P870" i="1"/>
  <c r="O870" i="1"/>
  <c r="I870" i="1"/>
  <c r="I872" i="1"/>
  <c r="I875" i="1"/>
  <c r="P875" i="1"/>
  <c r="K881" i="1"/>
  <c r="O891" i="1"/>
  <c r="D894" i="1"/>
  <c r="O898" i="1"/>
  <c r="K898" i="1"/>
  <c r="I902" i="1"/>
  <c r="P908" i="1"/>
  <c r="M910" i="1"/>
  <c r="L916" i="1"/>
  <c r="M916" i="1" s="1"/>
  <c r="L926" i="1"/>
  <c r="M926" i="1" s="1"/>
  <c r="O926" i="1"/>
  <c r="M936" i="1"/>
  <c r="I938" i="1"/>
  <c r="P938" i="1"/>
  <c r="P942" i="1"/>
  <c r="O958" i="1"/>
  <c r="K975" i="1"/>
  <c r="M992" i="1"/>
  <c r="O1002" i="1"/>
  <c r="K1002" i="1"/>
  <c r="I1002" i="1"/>
  <c r="P1012" i="1"/>
  <c r="O1012" i="1"/>
  <c r="P1034" i="1"/>
  <c r="I1034" i="1"/>
  <c r="I1042" i="1"/>
  <c r="I1056" i="1"/>
  <c r="P1056" i="1"/>
  <c r="O1056" i="1"/>
  <c r="K1058" i="1"/>
  <c r="O1063" i="1"/>
  <c r="I1072" i="1"/>
  <c r="P1072" i="1"/>
  <c r="I1088" i="1"/>
  <c r="P1088" i="1"/>
  <c r="O1088" i="1"/>
  <c r="P1098" i="1"/>
  <c r="I1098" i="1"/>
  <c r="I1125" i="1"/>
  <c r="P1125" i="1"/>
  <c r="P466" i="1"/>
  <c r="P482" i="1"/>
  <c r="P498" i="1"/>
  <c r="P517" i="1"/>
  <c r="P538" i="1"/>
  <c r="P557" i="1"/>
  <c r="P572" i="1"/>
  <c r="P586" i="1"/>
  <c r="P601" i="1"/>
  <c r="P619" i="1"/>
  <c r="P634" i="1"/>
  <c r="O642" i="1"/>
  <c r="P649" i="1"/>
  <c r="P665" i="1"/>
  <c r="P666" i="1"/>
  <c r="P687" i="1"/>
  <c r="P707" i="1"/>
  <c r="P735" i="1"/>
  <c r="P755" i="1"/>
  <c r="K768" i="1"/>
  <c r="P775" i="1"/>
  <c r="P776" i="1"/>
  <c r="K778" i="1"/>
  <c r="O785" i="1"/>
  <c r="K797" i="1"/>
  <c r="K812" i="1"/>
  <c r="M813" i="1"/>
  <c r="K814" i="1"/>
  <c r="I817" i="1"/>
  <c r="O821" i="1"/>
  <c r="K826" i="1"/>
  <c r="K828" i="1"/>
  <c r="O830" i="1"/>
  <c r="M831" i="1"/>
  <c r="I833" i="1"/>
  <c r="K839" i="1"/>
  <c r="P842" i="1"/>
  <c r="M849" i="1"/>
  <c r="E852" i="1"/>
  <c r="P854" i="1"/>
  <c r="O854" i="1"/>
  <c r="I854" i="1"/>
  <c r="I856" i="1"/>
  <c r="K862" i="1"/>
  <c r="I862" i="1"/>
  <c r="O862" i="1"/>
  <c r="I863" i="1"/>
  <c r="I864" i="1"/>
  <c r="K868" i="1"/>
  <c r="P868" i="1"/>
  <c r="K872" i="1"/>
  <c r="K880" i="1"/>
  <c r="M881" i="1"/>
  <c r="K882" i="1"/>
  <c r="O889" i="1"/>
  <c r="P891" i="1"/>
  <c r="K896" i="1"/>
  <c r="I896" i="1"/>
  <c r="O896" i="1"/>
  <c r="I897" i="1"/>
  <c r="I898" i="1"/>
  <c r="O904" i="1"/>
  <c r="I906" i="1"/>
  <c r="M909" i="1"/>
  <c r="O910" i="1"/>
  <c r="I918" i="1"/>
  <c r="P924" i="1"/>
  <c r="I927" i="1"/>
  <c r="P927" i="1"/>
  <c r="K927" i="1"/>
  <c r="O927" i="1"/>
  <c r="L930" i="1"/>
  <c r="I946" i="1"/>
  <c r="O946" i="1"/>
  <c r="K946" i="1"/>
  <c r="P946" i="1"/>
  <c r="P950" i="1"/>
  <c r="O955" i="1"/>
  <c r="K955" i="1"/>
  <c r="I955" i="1"/>
  <c r="M1002" i="1"/>
  <c r="O1010" i="1"/>
  <c r="L1014" i="1"/>
  <c r="M1014" i="1" s="1"/>
  <c r="K1016" i="1"/>
  <c r="L1016" i="1"/>
  <c r="M1016" i="1" s="1"/>
  <c r="O1025" i="1"/>
  <c r="L1025" i="1"/>
  <c r="M1025" i="1" s="1"/>
  <c r="L1040" i="1"/>
  <c r="M1040" i="1" s="1"/>
  <c r="O1040" i="1"/>
  <c r="M1060" i="1"/>
  <c r="K1076" i="1"/>
  <c r="I1127" i="1"/>
  <c r="P1127" i="1"/>
  <c r="M1127" i="1"/>
  <c r="P1133" i="1"/>
  <c r="I1133" i="1"/>
  <c r="I553" i="1"/>
  <c r="I568" i="1"/>
  <c r="F583" i="1"/>
  <c r="K583" i="1" s="1"/>
  <c r="I597" i="1"/>
  <c r="I612" i="1"/>
  <c r="I630" i="1"/>
  <c r="I645" i="1"/>
  <c r="I661" i="1"/>
  <c r="I700" i="1"/>
  <c r="I701" i="1"/>
  <c r="I702" i="1"/>
  <c r="I703" i="1"/>
  <c r="I718" i="1"/>
  <c r="P723" i="1"/>
  <c r="I726" i="1"/>
  <c r="I727" i="1"/>
  <c r="I728" i="1"/>
  <c r="I729" i="1"/>
  <c r="I730" i="1"/>
  <c r="I731" i="1"/>
  <c r="I751" i="1"/>
  <c r="I762" i="1"/>
  <c r="I766" i="1"/>
  <c r="O781" i="1"/>
  <c r="I793" i="1"/>
  <c r="M797" i="1"/>
  <c r="I804" i="1"/>
  <c r="I810" i="1"/>
  <c r="P813" i="1"/>
  <c r="K818" i="1"/>
  <c r="M819" i="1"/>
  <c r="P821" i="1"/>
  <c r="K824" i="1"/>
  <c r="P831" i="1"/>
  <c r="K833" i="1"/>
  <c r="N838" i="1"/>
  <c r="L839" i="1"/>
  <c r="M839" i="1" s="1"/>
  <c r="O843" i="1"/>
  <c r="L847" i="1"/>
  <c r="M847" i="1" s="1"/>
  <c r="O847" i="1"/>
  <c r="P849" i="1"/>
  <c r="F853" i="1"/>
  <c r="K853" i="1" s="1"/>
  <c r="K864" i="1"/>
  <c r="K870" i="1"/>
  <c r="K871" i="1"/>
  <c r="M872" i="1"/>
  <c r="I878" i="1"/>
  <c r="P881" i="1"/>
  <c r="D886" i="1"/>
  <c r="O887" i="1"/>
  <c r="M898" i="1"/>
  <c r="I900" i="1"/>
  <c r="P900" i="1"/>
  <c r="K902" i="1"/>
  <c r="I904" i="1"/>
  <c r="P904" i="1"/>
  <c r="I908" i="1"/>
  <c r="P911" i="1"/>
  <c r="O911" i="1"/>
  <c r="I911" i="1"/>
  <c r="I912" i="1"/>
  <c r="I922" i="1"/>
  <c r="O937" i="1"/>
  <c r="I937" i="1"/>
  <c r="P940" i="1"/>
  <c r="I940" i="1"/>
  <c r="I942" i="1"/>
  <c r="O948" i="1"/>
  <c r="P960" i="1"/>
  <c r="I960" i="1"/>
  <c r="O971" i="1"/>
  <c r="K971" i="1"/>
  <c r="I971" i="1"/>
  <c r="P977" i="1"/>
  <c r="P1002" i="1"/>
  <c r="P1003" i="1"/>
  <c r="I1023" i="1"/>
  <c r="O1030" i="1"/>
  <c r="L1030" i="1"/>
  <c r="M1030" i="1" s="1"/>
  <c r="I1037" i="1"/>
  <c r="P1037" i="1"/>
  <c r="O1037" i="1"/>
  <c r="K1037" i="1"/>
  <c r="P1046" i="1"/>
  <c r="O1046" i="1"/>
  <c r="K1046" i="1"/>
  <c r="P1048" i="1"/>
  <c r="K1048" i="1"/>
  <c r="I1051" i="1"/>
  <c r="P1051" i="1"/>
  <c r="K1051" i="1"/>
  <c r="K1056" i="1"/>
  <c r="O1059" i="1"/>
  <c r="K1059" i="1"/>
  <c r="P1059" i="1"/>
  <c r="I1059" i="1"/>
  <c r="O1076" i="1"/>
  <c r="L1076" i="1"/>
  <c r="M1076" i="1" s="1"/>
  <c r="K1088" i="1"/>
  <c r="K1125" i="1"/>
  <c r="I761" i="1"/>
  <c r="I765" i="1"/>
  <c r="K766" i="1"/>
  <c r="P769" i="1"/>
  <c r="K779" i="1"/>
  <c r="K780" i="1"/>
  <c r="O787" i="1"/>
  <c r="P788" i="1"/>
  <c r="K793" i="1"/>
  <c r="O800" i="1"/>
  <c r="P801" i="1"/>
  <c r="O805" i="1"/>
  <c r="K810" i="1"/>
  <c r="P811" i="1"/>
  <c r="M817" i="1"/>
  <c r="L818" i="1"/>
  <c r="M818" i="1" s="1"/>
  <c r="F820" i="1"/>
  <c r="K820" i="1" s="1"/>
  <c r="I822" i="1"/>
  <c r="O822" i="1"/>
  <c r="P828" i="1"/>
  <c r="K830" i="1"/>
  <c r="O832" i="1"/>
  <c r="M833" i="1"/>
  <c r="P843" i="1"/>
  <c r="L845" i="1"/>
  <c r="M845" i="1" s="1"/>
  <c r="O850" i="1"/>
  <c r="H852" i="1"/>
  <c r="K854" i="1"/>
  <c r="K855" i="1"/>
  <c r="M856" i="1"/>
  <c r="K863" i="1"/>
  <c r="M864" i="1"/>
  <c r="I868" i="1"/>
  <c r="O872" i="1"/>
  <c r="K878" i="1"/>
  <c r="E886" i="1"/>
  <c r="P888" i="1"/>
  <c r="O888" i="1"/>
  <c r="I888" i="1"/>
  <c r="I890" i="1"/>
  <c r="J894" i="1"/>
  <c r="H894" i="1"/>
  <c r="K897" i="1"/>
  <c r="P898" i="1"/>
  <c r="K911" i="1"/>
  <c r="K912" i="1"/>
  <c r="P914" i="1"/>
  <c r="I914" i="1"/>
  <c r="I916" i="1"/>
  <c r="P916" i="1"/>
  <c r="K918" i="1"/>
  <c r="F920" i="1"/>
  <c r="O920" i="1" s="1"/>
  <c r="I924" i="1"/>
  <c r="I928" i="1"/>
  <c r="O928" i="1"/>
  <c r="P932" i="1"/>
  <c r="P934" i="1"/>
  <c r="I934" i="1"/>
  <c r="K937" i="1"/>
  <c r="K938" i="1"/>
  <c r="K954" i="1"/>
  <c r="I954" i="1"/>
  <c r="P954" i="1"/>
  <c r="P962" i="1"/>
  <c r="O962" i="1"/>
  <c r="I967" i="1"/>
  <c r="P967" i="1"/>
  <c r="M971" i="1"/>
  <c r="I981" i="1"/>
  <c r="O981" i="1"/>
  <c r="K981" i="1"/>
  <c r="P981" i="1"/>
  <c r="P985" i="1"/>
  <c r="O988" i="1"/>
  <c r="O990" i="1"/>
  <c r="I1001" i="1"/>
  <c r="P1001" i="1"/>
  <c r="K1010" i="1"/>
  <c r="I1010" i="1"/>
  <c r="I1012" i="1"/>
  <c r="I1015" i="1"/>
  <c r="P1015" i="1"/>
  <c r="O1015" i="1"/>
  <c r="K1015" i="1"/>
  <c r="L1018" i="1"/>
  <c r="K1028" i="1"/>
  <c r="I1028" i="1"/>
  <c r="P1031" i="1"/>
  <c r="M1031" i="1"/>
  <c r="K1031" i="1"/>
  <c r="I1031" i="1"/>
  <c r="O1032" i="1"/>
  <c r="L1032" i="1"/>
  <c r="M1032" i="1" s="1"/>
  <c r="M1037" i="1"/>
  <c r="K1042" i="1"/>
  <c r="I1044" i="1"/>
  <c r="P1044" i="1"/>
  <c r="P1050" i="1"/>
  <c r="I1050" i="1"/>
  <c r="M1051" i="1"/>
  <c r="M1059" i="1"/>
  <c r="P1060" i="1"/>
  <c r="P1066" i="1"/>
  <c r="I1066" i="1"/>
  <c r="K1072" i="1"/>
  <c r="I1074" i="1"/>
  <c r="M1082" i="1"/>
  <c r="O1096" i="1"/>
  <c r="L1096" i="1"/>
  <c r="M1096" i="1" s="1"/>
  <c r="I1104" i="1"/>
  <c r="P1104" i="1"/>
  <c r="I1131" i="1"/>
  <c r="P1131" i="1"/>
  <c r="K1133" i="1"/>
  <c r="K809" i="1"/>
  <c r="O902" i="1"/>
  <c r="O903" i="1"/>
  <c r="O918" i="1"/>
  <c r="O919" i="1"/>
  <c r="O929" i="1"/>
  <c r="O935" i="1"/>
  <c r="K935" i="1"/>
  <c r="K941" i="1"/>
  <c r="L948" i="1"/>
  <c r="M948" i="1" s="1"/>
  <c r="O953" i="1"/>
  <c r="K953" i="1"/>
  <c r="I956" i="1"/>
  <c r="P957" i="1"/>
  <c r="O961" i="1"/>
  <c r="O972" i="1"/>
  <c r="D974" i="1"/>
  <c r="J974" i="1"/>
  <c r="K976" i="1"/>
  <c r="L983" i="1"/>
  <c r="M983" i="1" s="1"/>
  <c r="O991" i="1"/>
  <c r="L994" i="1"/>
  <c r="M995" i="1"/>
  <c r="O1003" i="1"/>
  <c r="O1005" i="1"/>
  <c r="O1009" i="1"/>
  <c r="I1016" i="1"/>
  <c r="O1026" i="1"/>
  <c r="K1026" i="1"/>
  <c r="I1029" i="1"/>
  <c r="P1030" i="1"/>
  <c r="M1033" i="1"/>
  <c r="K1034" i="1"/>
  <c r="K1036" i="1"/>
  <c r="O1042" i="1"/>
  <c r="L1042" i="1"/>
  <c r="M1042" i="1" s="1"/>
  <c r="O1050" i="1"/>
  <c r="F1054" i="1"/>
  <c r="M1054" i="1" s="1"/>
  <c r="I1061" i="1"/>
  <c r="P1062" i="1"/>
  <c r="M1065" i="1"/>
  <c r="K1066" i="1"/>
  <c r="K1068" i="1"/>
  <c r="O1074" i="1"/>
  <c r="L1074" i="1"/>
  <c r="M1074" i="1" s="1"/>
  <c r="O1082" i="1"/>
  <c r="F1086" i="1"/>
  <c r="M1086" i="1" s="1"/>
  <c r="I1090" i="1"/>
  <c r="I1091" i="1"/>
  <c r="I1092" i="1"/>
  <c r="I1093" i="1"/>
  <c r="P1094" i="1"/>
  <c r="M1097" i="1"/>
  <c r="K1098" i="1"/>
  <c r="K1100" i="1"/>
  <c r="K1101" i="1"/>
  <c r="O1106" i="1"/>
  <c r="L1106" i="1"/>
  <c r="M1106" i="1" s="1"/>
  <c r="I1114" i="1"/>
  <c r="K1115" i="1"/>
  <c r="P1120" i="1"/>
  <c r="O1123" i="1"/>
  <c r="F1135" i="1"/>
  <c r="I1138" i="1"/>
  <c r="P1141" i="1"/>
  <c r="M1143" i="1"/>
  <c r="L1151" i="1"/>
  <c r="M1151" i="1" s="1"/>
  <c r="P1158" i="1"/>
  <c r="I1158" i="1"/>
  <c r="K1160" i="1"/>
  <c r="O1164" i="1"/>
  <c r="F1174" i="1"/>
  <c r="M1174" i="1" s="1"/>
  <c r="M1203" i="1"/>
  <c r="O1205" i="1"/>
  <c r="M1207" i="1"/>
  <c r="K1207" i="1"/>
  <c r="I1207" i="1"/>
  <c r="I1213" i="1"/>
  <c r="O1213" i="1"/>
  <c r="M1213" i="1"/>
  <c r="K1248" i="1"/>
  <c r="P1248" i="1"/>
  <c r="I1248" i="1"/>
  <c r="I1278" i="1"/>
  <c r="P1278" i="1"/>
  <c r="O1278" i="1"/>
  <c r="K1278" i="1"/>
  <c r="I1281" i="1"/>
  <c r="P1281" i="1"/>
  <c r="O1108" i="1"/>
  <c r="M1110" i="1"/>
  <c r="P1123" i="1"/>
  <c r="M1133" i="1"/>
  <c r="I1164" i="1"/>
  <c r="P1164" i="1"/>
  <c r="I1171" i="1"/>
  <c r="P1171" i="1"/>
  <c r="O1180" i="1"/>
  <c r="I1180" i="1"/>
  <c r="P1202" i="1"/>
  <c r="K1202" i="1"/>
  <c r="O1202" i="1"/>
  <c r="I1202" i="1"/>
  <c r="D1204" i="1"/>
  <c r="P1205" i="1"/>
  <c r="I1210" i="1"/>
  <c r="P1210" i="1"/>
  <c r="K1220" i="1"/>
  <c r="K1245" i="1"/>
  <c r="P1245" i="1"/>
  <c r="M1245" i="1"/>
  <c r="O1261" i="1"/>
  <c r="L1261" i="1"/>
  <c r="M1261" i="1" s="1"/>
  <c r="L1284" i="1"/>
  <c r="M1284" i="1" s="1"/>
  <c r="K1284" i="1"/>
  <c r="K905" i="1"/>
  <c r="K921" i="1"/>
  <c r="F930" i="1"/>
  <c r="L940" i="1"/>
  <c r="M940" i="1" s="1"/>
  <c r="K942" i="1"/>
  <c r="O950" i="1"/>
  <c r="L950" i="1"/>
  <c r="M950" i="1" s="1"/>
  <c r="O952" i="1"/>
  <c r="K952" i="1"/>
  <c r="F964" i="1"/>
  <c r="O973" i="1"/>
  <c r="L975" i="1"/>
  <c r="M975" i="1" s="1"/>
  <c r="K977" i="1"/>
  <c r="O985" i="1"/>
  <c r="L985" i="1"/>
  <c r="M985" i="1" s="1"/>
  <c r="F994" i="1"/>
  <c r="O1004" i="1"/>
  <c r="O1008" i="1"/>
  <c r="M1017" i="1"/>
  <c r="I1030" i="1"/>
  <c r="P1032" i="1"/>
  <c r="O1043" i="1"/>
  <c r="K1043" i="1"/>
  <c r="K1049" i="1"/>
  <c r="L1056" i="1"/>
  <c r="M1056" i="1" s="1"/>
  <c r="I1062" i="1"/>
  <c r="P1064" i="1"/>
  <c r="O1075" i="1"/>
  <c r="K1075" i="1"/>
  <c r="K1081" i="1"/>
  <c r="L1088" i="1"/>
  <c r="M1088" i="1" s="1"/>
  <c r="I1094" i="1"/>
  <c r="P1096" i="1"/>
  <c r="O1101" i="1"/>
  <c r="O1107" i="1"/>
  <c r="K1107" i="1"/>
  <c r="K1113" i="1"/>
  <c r="K1116" i="1"/>
  <c r="O1125" i="1"/>
  <c r="L1125" i="1"/>
  <c r="M1125" i="1" s="1"/>
  <c r="O1133" i="1"/>
  <c r="K1140" i="1"/>
  <c r="O1143" i="1"/>
  <c r="I1149" i="1"/>
  <c r="K1156" i="1"/>
  <c r="O1162" i="1"/>
  <c r="O1166" i="1"/>
  <c r="P1170" i="1"/>
  <c r="K1170" i="1"/>
  <c r="I1170" i="1"/>
  <c r="K1175" i="1"/>
  <c r="N1181" i="1"/>
  <c r="R1181" i="10" s="1"/>
  <c r="S1181" i="10" s="1"/>
  <c r="L1182" i="1"/>
  <c r="M1182" i="1" s="1"/>
  <c r="O1219" i="1"/>
  <c r="K1219" i="1"/>
  <c r="I1219" i="1"/>
  <c r="K1252" i="1"/>
  <c r="P1252" i="1"/>
  <c r="I1252" i="1"/>
  <c r="E1204" i="1"/>
  <c r="E1181" i="1" s="1"/>
  <c r="O1258" i="1"/>
  <c r="I1258" i="1"/>
  <c r="K1258" i="1"/>
  <c r="P1271" i="1"/>
  <c r="I1279" i="1"/>
  <c r="K1279" i="1"/>
  <c r="P1279" i="1"/>
  <c r="I996" i="1"/>
  <c r="O1045" i="1"/>
  <c r="O1077" i="1"/>
  <c r="P1101" i="1"/>
  <c r="O1109" i="1"/>
  <c r="K1112" i="1"/>
  <c r="M1114" i="1"/>
  <c r="K1144" i="1"/>
  <c r="P1144" i="1"/>
  <c r="O1146" i="1"/>
  <c r="I1146" i="1"/>
  <c r="P1151" i="1"/>
  <c r="M1156" i="1"/>
  <c r="O1160" i="1"/>
  <c r="P1162" i="1"/>
  <c r="P1166" i="1"/>
  <c r="P1167" i="1"/>
  <c r="K1167" i="1"/>
  <c r="K1171" i="1"/>
  <c r="O1182" i="1"/>
  <c r="L1208" i="1"/>
  <c r="M1208" i="1" s="1"/>
  <c r="O1208" i="1"/>
  <c r="M1219" i="1"/>
  <c r="K1249" i="1"/>
  <c r="P1249" i="1"/>
  <c r="M1249" i="1"/>
  <c r="M1252" i="1"/>
  <c r="F1254" i="1"/>
  <c r="O1255" i="1"/>
  <c r="I1255" i="1"/>
  <c r="M1255" i="1"/>
  <c r="M1258" i="1"/>
  <c r="I1261" i="1"/>
  <c r="P1261" i="1"/>
  <c r="M1279" i="1"/>
  <c r="I903" i="1"/>
  <c r="I919" i="1"/>
  <c r="L932" i="1"/>
  <c r="M932" i="1" s="1"/>
  <c r="I939" i="1"/>
  <c r="O951" i="1"/>
  <c r="K951" i="1"/>
  <c r="I952" i="1"/>
  <c r="I961" i="1"/>
  <c r="I963" i="1"/>
  <c r="P963" i="1"/>
  <c r="I965" i="1"/>
  <c r="K967" i="1"/>
  <c r="K973" i="1"/>
  <c r="O975" i="1"/>
  <c r="O986" i="1"/>
  <c r="K986" i="1"/>
  <c r="M988" i="1"/>
  <c r="I991" i="1"/>
  <c r="O996" i="1"/>
  <c r="K1004" i="1"/>
  <c r="O1007" i="1"/>
  <c r="K1008" i="1"/>
  <c r="K1011" i="1"/>
  <c r="P1017" i="1"/>
  <c r="L1023" i="1"/>
  <c r="M1023" i="1" s="1"/>
  <c r="O1036" i="1"/>
  <c r="I1038" i="1"/>
  <c r="I1043" i="1"/>
  <c r="I1045" i="1"/>
  <c r="M1049" i="1"/>
  <c r="K1050" i="1"/>
  <c r="K1052" i="1"/>
  <c r="K1053" i="1"/>
  <c r="O1058" i="1"/>
  <c r="L1058" i="1"/>
  <c r="M1058" i="1" s="1"/>
  <c r="O1068" i="1"/>
  <c r="I1070" i="1"/>
  <c r="I1075" i="1"/>
  <c r="I1077" i="1"/>
  <c r="M1081" i="1"/>
  <c r="K1082" i="1"/>
  <c r="K1084" i="1"/>
  <c r="K1085" i="1"/>
  <c r="O1090" i="1"/>
  <c r="L1090" i="1"/>
  <c r="M1090" i="1" s="1"/>
  <c r="O1100" i="1"/>
  <c r="I1102" i="1"/>
  <c r="I1107" i="1"/>
  <c r="I1109" i="1"/>
  <c r="M1113" i="1"/>
  <c r="O1114" i="1"/>
  <c r="K1126" i="1"/>
  <c r="P1126" i="1"/>
  <c r="O1128" i="1"/>
  <c r="I1128" i="1"/>
  <c r="M1140" i="1"/>
  <c r="O1148" i="1"/>
  <c r="I1148" i="1"/>
  <c r="K1149" i="1"/>
  <c r="L1153" i="1"/>
  <c r="M1153" i="1" s="1"/>
  <c r="D1155" i="1"/>
  <c r="O1161" i="1"/>
  <c r="I1161" i="1"/>
  <c r="K1161" i="1"/>
  <c r="I1167" i="1"/>
  <c r="I1173" i="1"/>
  <c r="O1173" i="1"/>
  <c r="M1175" i="1"/>
  <c r="P1182" i="1"/>
  <c r="K1199" i="1"/>
  <c r="M1202" i="1"/>
  <c r="K1210" i="1"/>
  <c r="P1219" i="1"/>
  <c r="P1241" i="1"/>
  <c r="O1245" i="1"/>
  <c r="I1249" i="1"/>
  <c r="O1252" i="1"/>
  <c r="K1255" i="1"/>
  <c r="P1258" i="1"/>
  <c r="I1271" i="1"/>
  <c r="O1279" i="1"/>
  <c r="O932" i="1"/>
  <c r="K939" i="1"/>
  <c r="F944" i="1"/>
  <c r="K944" i="1" s="1"/>
  <c r="K961" i="1"/>
  <c r="O965" i="1"/>
  <c r="E974" i="1"/>
  <c r="F979" i="1"/>
  <c r="K991" i="1"/>
  <c r="H993" i="1"/>
  <c r="P996" i="1"/>
  <c r="I1007" i="1"/>
  <c r="F1018" i="1"/>
  <c r="O1023" i="1"/>
  <c r="O1028" i="1"/>
  <c r="I1032" i="1"/>
  <c r="I1033" i="1"/>
  <c r="I1035" i="1"/>
  <c r="P1035" i="1"/>
  <c r="P1036" i="1"/>
  <c r="O1038" i="1"/>
  <c r="K1045" i="1"/>
  <c r="O1049" i="1"/>
  <c r="L1052" i="1"/>
  <c r="M1052" i="1" s="1"/>
  <c r="M1053" i="1"/>
  <c r="O1060" i="1"/>
  <c r="I1064" i="1"/>
  <c r="I1065" i="1"/>
  <c r="I1067" i="1"/>
  <c r="P1067" i="1"/>
  <c r="P1068" i="1"/>
  <c r="O1070" i="1"/>
  <c r="K1077" i="1"/>
  <c r="O1081" i="1"/>
  <c r="L1084" i="1"/>
  <c r="M1084" i="1" s="1"/>
  <c r="M1085" i="1"/>
  <c r="O1092" i="1"/>
  <c r="L1094" i="1"/>
  <c r="M1094" i="1" s="1"/>
  <c r="I1096" i="1"/>
  <c r="I1097" i="1"/>
  <c r="I1099" i="1"/>
  <c r="P1099" i="1"/>
  <c r="P1100" i="1"/>
  <c r="O1102" i="1"/>
  <c r="K1109" i="1"/>
  <c r="O1113" i="1"/>
  <c r="F1118" i="1"/>
  <c r="M1118" i="1" s="1"/>
  <c r="O1130" i="1"/>
  <c r="I1130" i="1"/>
  <c r="K1131" i="1"/>
  <c r="F1137" i="1"/>
  <c r="O1140" i="1"/>
  <c r="I1143" i="1"/>
  <c r="I1144" i="1"/>
  <c r="I1145" i="1"/>
  <c r="K1146" i="1"/>
  <c r="K1148" i="1"/>
  <c r="L1149" i="1"/>
  <c r="M1149" i="1" s="1"/>
  <c r="I1151" i="1"/>
  <c r="O1153" i="1"/>
  <c r="O1156" i="1"/>
  <c r="M1167" i="1"/>
  <c r="K1173" i="1"/>
  <c r="O1175" i="1"/>
  <c r="L1178" i="1"/>
  <c r="M1180" i="1"/>
  <c r="D1181" i="1"/>
  <c r="P1203" i="1"/>
  <c r="K1203" i="1"/>
  <c r="O1203" i="1"/>
  <c r="J1204" i="1"/>
  <c r="L1210" i="1"/>
  <c r="M1210" i="1" s="1"/>
  <c r="I1212" i="1"/>
  <c r="O1212" i="1"/>
  <c r="K1212" i="1"/>
  <c r="K1253" i="1"/>
  <c r="P1253" i="1"/>
  <c r="M1253" i="1"/>
  <c r="K1259" i="1"/>
  <c r="I1259" i="1"/>
  <c r="P1259" i="1"/>
  <c r="O1259" i="1"/>
  <c r="K1271" i="1"/>
  <c r="L1271" i="1"/>
  <c r="M1271" i="1" s="1"/>
  <c r="I1280" i="1"/>
  <c r="P1280" i="1"/>
  <c r="K1280" i="1"/>
  <c r="O1091" i="1"/>
  <c r="K1091" i="1"/>
  <c r="P1092" i="1"/>
  <c r="O1112" i="1"/>
  <c r="O1116" i="1"/>
  <c r="I1120" i="1"/>
  <c r="M1123" i="1"/>
  <c r="M1131" i="1"/>
  <c r="O1135" i="1"/>
  <c r="M1141" i="1"/>
  <c r="P1156" i="1"/>
  <c r="L1158" i="1"/>
  <c r="M1158" i="1" s="1"/>
  <c r="O1158" i="1"/>
  <c r="I1160" i="1"/>
  <c r="P1160" i="1"/>
  <c r="K1162" i="1"/>
  <c r="K1164" i="1"/>
  <c r="O1171" i="1"/>
  <c r="M1176" i="1"/>
  <c r="P1208" i="1"/>
  <c r="I1208" i="1"/>
  <c r="K1244" i="1"/>
  <c r="P1244" i="1"/>
  <c r="I1244" i="1"/>
  <c r="O936" i="1"/>
  <c r="M938" i="1"/>
  <c r="M939" i="1"/>
  <c r="I943" i="1"/>
  <c r="P943" i="1"/>
  <c r="P952" i="1"/>
  <c r="O954" i="1"/>
  <c r="O956" i="1"/>
  <c r="M960" i="1"/>
  <c r="M961" i="1"/>
  <c r="K962" i="1"/>
  <c r="O970" i="1"/>
  <c r="L970" i="1"/>
  <c r="M970" i="1" s="1"/>
  <c r="P973" i="1"/>
  <c r="I978" i="1"/>
  <c r="P978" i="1"/>
  <c r="M990" i="1"/>
  <c r="M991" i="1"/>
  <c r="O1001" i="1"/>
  <c r="L1001" i="1"/>
  <c r="M1001" i="1" s="1"/>
  <c r="D998" i="1"/>
  <c r="P1004" i="1"/>
  <c r="P1008" i="1"/>
  <c r="O1029" i="1"/>
  <c r="O1061" i="1"/>
  <c r="O1093" i="1"/>
  <c r="O1104" i="1"/>
  <c r="L1108" i="1"/>
  <c r="M1108" i="1" s="1"/>
  <c r="I1117" i="1"/>
  <c r="P1117" i="1"/>
  <c r="O1120" i="1"/>
  <c r="O1141" i="1"/>
  <c r="K1143" i="1"/>
  <c r="M1144" i="1"/>
  <c r="M1146" i="1"/>
  <c r="K1159" i="1"/>
  <c r="P1159" i="1"/>
  <c r="I1159" i="1"/>
  <c r="M1164" i="1"/>
  <c r="K1166" i="1"/>
  <c r="P1168" i="1"/>
  <c r="K1168" i="1"/>
  <c r="I1172" i="1"/>
  <c r="O1172" i="1"/>
  <c r="K1172" i="1"/>
  <c r="O1176" i="1"/>
  <c r="P1200" i="1"/>
  <c r="K1200" i="1"/>
  <c r="I1205" i="1"/>
  <c r="I1216" i="1"/>
  <c r="O1216" i="1"/>
  <c r="P1216" i="1"/>
  <c r="I1220" i="1"/>
  <c r="M1244" i="1"/>
  <c r="L1270" i="1"/>
  <c r="I1273" i="1"/>
  <c r="P1273" i="1"/>
  <c r="O1273" i="1"/>
  <c r="M1281" i="1"/>
  <c r="I1283" i="1"/>
  <c r="K1127" i="1"/>
  <c r="M1138" i="1"/>
  <c r="K1145" i="1"/>
  <c r="J1155" i="1"/>
  <c r="K1179" i="1"/>
  <c r="L1199" i="1"/>
  <c r="M1199" i="1" s="1"/>
  <c r="P1201" i="1"/>
  <c r="K1201" i="1"/>
  <c r="K1254" i="1"/>
  <c r="O1271" i="1"/>
  <c r="K1273" i="1"/>
  <c r="F1275" i="1"/>
  <c r="I1277" i="1"/>
  <c r="M1283" i="1"/>
  <c r="O1199" i="1"/>
  <c r="P1209" i="1"/>
  <c r="K1209" i="1"/>
  <c r="I1211" i="1"/>
  <c r="O1211" i="1"/>
  <c r="I1215" i="1"/>
  <c r="O1215" i="1"/>
  <c r="L1241" i="1"/>
  <c r="M1241" i="1" s="1"/>
  <c r="K1243" i="1"/>
  <c r="P1243" i="1"/>
  <c r="K1247" i="1"/>
  <c r="P1247" i="1"/>
  <c r="K1251" i="1"/>
  <c r="P1251" i="1"/>
  <c r="O1257" i="1"/>
  <c r="I1257" i="1"/>
  <c r="I1272" i="1"/>
  <c r="P1272" i="1"/>
  <c r="O1272" i="1"/>
  <c r="M1280" i="1"/>
  <c r="I1282" i="1"/>
  <c r="O1283" i="1"/>
  <c r="O1127" i="1"/>
  <c r="F1129" i="1"/>
  <c r="P1134" i="1"/>
  <c r="K1134" i="1"/>
  <c r="I1136" i="1"/>
  <c r="O1136" i="1"/>
  <c r="O1145" i="1"/>
  <c r="F1147" i="1"/>
  <c r="P1152" i="1"/>
  <c r="K1152" i="1"/>
  <c r="I1154" i="1"/>
  <c r="O1154" i="1"/>
  <c r="N1155" i="1"/>
  <c r="P1169" i="1"/>
  <c r="K1169" i="1"/>
  <c r="O1179" i="1"/>
  <c r="I1209" i="1"/>
  <c r="K1211" i="1"/>
  <c r="I1214" i="1"/>
  <c r="O1214" i="1"/>
  <c r="K1215" i="1"/>
  <c r="K1218" i="1"/>
  <c r="K1242" i="1"/>
  <c r="P1242" i="1"/>
  <c r="I1243" i="1"/>
  <c r="K1246" i="1"/>
  <c r="P1246" i="1"/>
  <c r="I1247" i="1"/>
  <c r="K1250" i="1"/>
  <c r="P1250" i="1"/>
  <c r="I1251" i="1"/>
  <c r="O1254" i="1"/>
  <c r="O1256" i="1"/>
  <c r="I1256" i="1"/>
  <c r="K1257" i="1"/>
  <c r="K1260" i="1"/>
  <c r="K1272" i="1"/>
  <c r="I1274" i="1"/>
  <c r="P1274" i="1"/>
  <c r="O1274" i="1"/>
  <c r="I1276" i="1"/>
  <c r="O1277" i="1"/>
  <c r="M1282" i="1"/>
  <c r="I1284" i="1"/>
  <c r="O1284" i="1"/>
  <c r="C34" i="5"/>
  <c r="E34" i="5" s="1"/>
  <c r="H58" i="5"/>
  <c r="I37" i="5"/>
  <c r="H37" i="5"/>
  <c r="E46" i="5"/>
  <c r="I14" i="5"/>
  <c r="H14" i="5"/>
  <c r="D31" i="5"/>
  <c r="D13" i="5" s="1"/>
  <c r="I58" i="5"/>
  <c r="I68" i="5"/>
  <c r="L8" i="5"/>
  <c r="I11" i="5"/>
  <c r="I42" i="5"/>
  <c r="I49" i="5"/>
  <c r="I53" i="5"/>
  <c r="I95" i="5"/>
  <c r="H95" i="5"/>
  <c r="I133" i="5"/>
  <c r="I143" i="5"/>
  <c r="H143" i="5"/>
  <c r="I150" i="5"/>
  <c r="H150" i="5"/>
  <c r="I176" i="5"/>
  <c r="G199" i="5"/>
  <c r="L229" i="5"/>
  <c r="I229" i="5"/>
  <c r="H229" i="5"/>
  <c r="G228" i="5"/>
  <c r="I15" i="5"/>
  <c r="I19" i="5"/>
  <c r="I23" i="5"/>
  <c r="E32" i="5"/>
  <c r="D36" i="5"/>
  <c r="D35" i="5" s="1"/>
  <c r="D34" i="5" s="1"/>
  <c r="L37" i="5"/>
  <c r="G46" i="5"/>
  <c r="L58" i="5"/>
  <c r="H69" i="5"/>
  <c r="E91" i="5"/>
  <c r="I116" i="5"/>
  <c r="H116" i="5"/>
  <c r="I258" i="5"/>
  <c r="H258" i="5"/>
  <c r="E8" i="5"/>
  <c r="H18" i="5"/>
  <c r="H22" i="5"/>
  <c r="H26" i="5"/>
  <c r="H30" i="5"/>
  <c r="H33" i="5"/>
  <c r="E36" i="5"/>
  <c r="H39" i="5"/>
  <c r="H60" i="5"/>
  <c r="H64" i="5"/>
  <c r="I74" i="5"/>
  <c r="H74" i="5"/>
  <c r="H76" i="5"/>
  <c r="I78" i="5"/>
  <c r="H78" i="5"/>
  <c r="H80" i="5"/>
  <c r="I105" i="5"/>
  <c r="H105" i="5"/>
  <c r="I107" i="5"/>
  <c r="I164" i="5"/>
  <c r="H164" i="5"/>
  <c r="I166" i="5"/>
  <c r="H176" i="5"/>
  <c r="I185" i="5"/>
  <c r="H185" i="5"/>
  <c r="I187" i="5"/>
  <c r="I296" i="5"/>
  <c r="H296" i="5"/>
  <c r="H40" i="5"/>
  <c r="H47" i="5"/>
  <c r="H68" i="5"/>
  <c r="I76" i="5"/>
  <c r="I80" i="5"/>
  <c r="I94" i="5"/>
  <c r="H94" i="5"/>
  <c r="L107" i="5"/>
  <c r="H107" i="5"/>
  <c r="I117" i="5"/>
  <c r="I132" i="5"/>
  <c r="H132" i="5"/>
  <c r="I139" i="5"/>
  <c r="H139" i="5"/>
  <c r="I146" i="5"/>
  <c r="H146" i="5"/>
  <c r="G152" i="5"/>
  <c r="L166" i="5"/>
  <c r="H166" i="5"/>
  <c r="I179" i="5"/>
  <c r="L187" i="5"/>
  <c r="H187" i="5"/>
  <c r="C199" i="5"/>
  <c r="E200" i="5"/>
  <c r="E246" i="5"/>
  <c r="D245" i="5"/>
  <c r="D243" i="5" s="1"/>
  <c r="D242" i="5" s="1"/>
  <c r="D198" i="5" s="1"/>
  <c r="H248" i="5"/>
  <c r="I248" i="5"/>
  <c r="G36" i="5"/>
  <c r="I106" i="5"/>
  <c r="H117" i="5"/>
  <c r="I134" i="5"/>
  <c r="H134" i="5"/>
  <c r="I162" i="5"/>
  <c r="I171" i="5"/>
  <c r="H171" i="5"/>
  <c r="I173" i="5"/>
  <c r="I197" i="5"/>
  <c r="H197" i="5"/>
  <c r="I73" i="5"/>
  <c r="G115" i="5"/>
  <c r="L119" i="5"/>
  <c r="H119" i="5"/>
  <c r="I144" i="5"/>
  <c r="L173" i="5"/>
  <c r="H173" i="5"/>
  <c r="L200" i="5"/>
  <c r="I244" i="5"/>
  <c r="H16" i="5"/>
  <c r="H20" i="5"/>
  <c r="H24" i="5"/>
  <c r="H28" i="5"/>
  <c r="H62" i="5"/>
  <c r="H66" i="5"/>
  <c r="L68" i="5"/>
  <c r="H88" i="5"/>
  <c r="E92" i="5"/>
  <c r="E104" i="5"/>
  <c r="H104" i="5" s="1"/>
  <c r="E115" i="5"/>
  <c r="I119" i="5"/>
  <c r="E152" i="5"/>
  <c r="H162" i="5"/>
  <c r="I169" i="5"/>
  <c r="I178" i="5"/>
  <c r="H178" i="5"/>
  <c r="I194" i="5"/>
  <c r="H194" i="5"/>
  <c r="I201" i="5"/>
  <c r="H201" i="5"/>
  <c r="H72" i="5"/>
  <c r="H73" i="5"/>
  <c r="I135" i="5"/>
  <c r="H135" i="5"/>
  <c r="H144" i="5"/>
  <c r="I184" i="5"/>
  <c r="I210" i="5"/>
  <c r="L104" i="5"/>
  <c r="I129" i="5"/>
  <c r="L144" i="5"/>
  <c r="L162" i="5"/>
  <c r="L169" i="5"/>
  <c r="I234" i="5"/>
  <c r="C251" i="5"/>
  <c r="E252" i="5"/>
  <c r="H252" i="5" s="1"/>
  <c r="I259" i="5"/>
  <c r="I266" i="5"/>
  <c r="H266" i="5"/>
  <c r="I290" i="5"/>
  <c r="I46" i="6"/>
  <c r="I214" i="5"/>
  <c r="H214" i="5"/>
  <c r="I224" i="5"/>
  <c r="H224" i="5"/>
  <c r="E255" i="5"/>
  <c r="H255" i="5" s="1"/>
  <c r="C249" i="5"/>
  <c r="I300" i="5"/>
  <c r="H300" i="5"/>
  <c r="E8" i="6"/>
  <c r="H82" i="5"/>
  <c r="H86" i="5"/>
  <c r="H96" i="5"/>
  <c r="H100" i="5"/>
  <c r="H111" i="5"/>
  <c r="H122" i="5"/>
  <c r="H126" i="5"/>
  <c r="H133" i="5"/>
  <c r="H154" i="5"/>
  <c r="H158" i="5"/>
  <c r="H179" i="5"/>
  <c r="H183" i="5"/>
  <c r="H190" i="5"/>
  <c r="H202" i="5"/>
  <c r="H204" i="5"/>
  <c r="H234" i="5"/>
  <c r="C245" i="5"/>
  <c r="K245" i="9" s="1"/>
  <c r="E247" i="5"/>
  <c r="H247" i="5" s="1"/>
  <c r="L251" i="5"/>
  <c r="I253" i="5"/>
  <c r="I262" i="5"/>
  <c r="H262" i="5"/>
  <c r="H264" i="5"/>
  <c r="I264" i="5"/>
  <c r="I279" i="5"/>
  <c r="H131" i="5"/>
  <c r="H138" i="5"/>
  <c r="H142" i="5"/>
  <c r="H145" i="5"/>
  <c r="H149" i="5"/>
  <c r="H163" i="5"/>
  <c r="H170" i="5"/>
  <c r="H177" i="5"/>
  <c r="H184" i="5"/>
  <c r="H196" i="5"/>
  <c r="I204" i="5"/>
  <c r="L209" i="5"/>
  <c r="H209" i="5"/>
  <c r="I270" i="5"/>
  <c r="H270" i="5"/>
  <c r="I285" i="5"/>
  <c r="H285" i="5"/>
  <c r="H303" i="5"/>
  <c r="I315" i="5"/>
  <c r="H315" i="5"/>
  <c r="I17" i="6"/>
  <c r="H17" i="6"/>
  <c r="I30" i="6"/>
  <c r="H30" i="6"/>
  <c r="H206" i="5"/>
  <c r="E228" i="5"/>
  <c r="L243" i="5"/>
  <c r="H257" i="5"/>
  <c r="I289" i="5"/>
  <c r="H289" i="5"/>
  <c r="I303" i="5"/>
  <c r="I9" i="6"/>
  <c r="H9" i="6"/>
  <c r="L14" i="6"/>
  <c r="I14" i="6"/>
  <c r="H14" i="6"/>
  <c r="I225" i="5"/>
  <c r="I250" i="5"/>
  <c r="L259" i="5"/>
  <c r="H259" i="5"/>
  <c r="I263" i="5"/>
  <c r="H313" i="5"/>
  <c r="I313" i="5"/>
  <c r="I205" i="5"/>
  <c r="I254" i="5"/>
  <c r="H254" i="5"/>
  <c r="H256" i="5"/>
  <c r="I256" i="5"/>
  <c r="I261" i="5"/>
  <c r="I275" i="5"/>
  <c r="I222" i="5"/>
  <c r="E230" i="5"/>
  <c r="E260" i="5"/>
  <c r="H260" i="5" s="1"/>
  <c r="I268" i="5"/>
  <c r="I272" i="5"/>
  <c r="C295" i="5"/>
  <c r="I298" i="5"/>
  <c r="I302" i="5"/>
  <c r="I318" i="5"/>
  <c r="I11" i="6"/>
  <c r="H20" i="6"/>
  <c r="I26" i="6"/>
  <c r="H26" i="6"/>
  <c r="H37" i="6"/>
  <c r="H73" i="6"/>
  <c r="G91" i="6"/>
  <c r="L92" i="6"/>
  <c r="I96" i="6"/>
  <c r="H96" i="6"/>
  <c r="H220" i="5"/>
  <c r="H244" i="5"/>
  <c r="H46" i="6"/>
  <c r="I68" i="6"/>
  <c r="I104" i="6"/>
  <c r="H104" i="6"/>
  <c r="H207" i="5"/>
  <c r="H210" i="5"/>
  <c r="H218" i="5"/>
  <c r="H225" i="5"/>
  <c r="H235" i="5"/>
  <c r="H253" i="5"/>
  <c r="H261" i="5"/>
  <c r="H277" i="5"/>
  <c r="G278" i="5"/>
  <c r="H280" i="5"/>
  <c r="H283" i="5"/>
  <c r="H290" i="5"/>
  <c r="H294" i="5"/>
  <c r="H305" i="5"/>
  <c r="H309" i="5"/>
  <c r="I19" i="6"/>
  <c r="H21" i="6"/>
  <c r="H23" i="6"/>
  <c r="I115" i="6"/>
  <c r="H115" i="6"/>
  <c r="I133" i="6"/>
  <c r="I143" i="6"/>
  <c r="H223" i="5"/>
  <c r="H233" i="5"/>
  <c r="H265" i="5"/>
  <c r="H269" i="5"/>
  <c r="H288" i="5"/>
  <c r="H299" i="5"/>
  <c r="H314" i="5"/>
  <c r="H16" i="6"/>
  <c r="I21" i="6"/>
  <c r="I23" i="6"/>
  <c r="I58" i="6"/>
  <c r="I97" i="6"/>
  <c r="H97" i="6"/>
  <c r="H143" i="6"/>
  <c r="I27" i="6"/>
  <c r="I37" i="6"/>
  <c r="I73" i="6"/>
  <c r="I95" i="6"/>
  <c r="I128" i="6"/>
  <c r="H128" i="6"/>
  <c r="H133" i="6"/>
  <c r="G249" i="5"/>
  <c r="I22" i="6"/>
  <c r="H22" i="6"/>
  <c r="H58" i="6"/>
  <c r="I107" i="6"/>
  <c r="I144" i="6"/>
  <c r="H144" i="6"/>
  <c r="H194" i="6"/>
  <c r="I194" i="6"/>
  <c r="E32" i="6"/>
  <c r="L37" i="6"/>
  <c r="L58" i="6"/>
  <c r="I61" i="6"/>
  <c r="I65" i="6"/>
  <c r="L73" i="6"/>
  <c r="I76" i="6"/>
  <c r="L95" i="6"/>
  <c r="L107" i="6"/>
  <c r="L133" i="6"/>
  <c r="I228" i="6"/>
  <c r="I255" i="6"/>
  <c r="H255" i="6"/>
  <c r="I293" i="6"/>
  <c r="H293" i="6"/>
  <c r="L295" i="6"/>
  <c r="H33" i="6"/>
  <c r="H39" i="6"/>
  <c r="H60" i="6"/>
  <c r="H64" i="6"/>
  <c r="H75" i="6"/>
  <c r="H79" i="6"/>
  <c r="H83" i="6"/>
  <c r="H87" i="6"/>
  <c r="H98" i="6"/>
  <c r="H102" i="6"/>
  <c r="H109" i="6"/>
  <c r="H113" i="6"/>
  <c r="H120" i="6"/>
  <c r="H124" i="6"/>
  <c r="I130" i="6"/>
  <c r="I137" i="6"/>
  <c r="I141" i="6"/>
  <c r="I148" i="6"/>
  <c r="H152" i="6"/>
  <c r="I179" i="6"/>
  <c r="I210" i="6"/>
  <c r="C91" i="6"/>
  <c r="E91" i="6" s="1"/>
  <c r="H118" i="6"/>
  <c r="H129" i="6"/>
  <c r="H136" i="6"/>
  <c r="H140" i="6"/>
  <c r="L143" i="6"/>
  <c r="I152" i="6"/>
  <c r="I155" i="6"/>
  <c r="H157" i="6"/>
  <c r="H169" i="6"/>
  <c r="I169" i="6"/>
  <c r="I175" i="6"/>
  <c r="H175" i="6"/>
  <c r="I177" i="6"/>
  <c r="H177" i="6"/>
  <c r="H184" i="6"/>
  <c r="L184" i="6"/>
  <c r="L199" i="6"/>
  <c r="H228" i="6"/>
  <c r="I312" i="6"/>
  <c r="H312" i="6"/>
  <c r="G36" i="6"/>
  <c r="I36" i="6" s="1"/>
  <c r="I162" i="6"/>
  <c r="I213" i="6"/>
  <c r="H213" i="6"/>
  <c r="E245" i="6"/>
  <c r="H245" i="6" s="1"/>
  <c r="C243" i="6"/>
  <c r="H68" i="6"/>
  <c r="L162" i="6"/>
  <c r="I164" i="6"/>
  <c r="H179" i="6"/>
  <c r="E199" i="6"/>
  <c r="H199" i="6" s="1"/>
  <c r="E201" i="6"/>
  <c r="H207" i="6"/>
  <c r="I249" i="6"/>
  <c r="H275" i="6"/>
  <c r="I275" i="6"/>
  <c r="E303" i="6"/>
  <c r="D295" i="6"/>
  <c r="D278" i="6" s="1"/>
  <c r="I308" i="6"/>
  <c r="H308" i="6"/>
  <c r="H62" i="6"/>
  <c r="H66" i="6"/>
  <c r="H77" i="6"/>
  <c r="H81" i="6"/>
  <c r="H85" i="6"/>
  <c r="H95" i="6"/>
  <c r="H100" i="6"/>
  <c r="H111" i="6"/>
  <c r="H122" i="6"/>
  <c r="H154" i="6"/>
  <c r="H161" i="6"/>
  <c r="H162" i="6"/>
  <c r="L166" i="6"/>
  <c r="H166" i="6"/>
  <c r="I168" i="6"/>
  <c r="H168" i="6"/>
  <c r="I170" i="6"/>
  <c r="H170" i="6"/>
  <c r="E200" i="6"/>
  <c r="I206" i="6"/>
  <c r="H206" i="6"/>
  <c r="I229" i="6"/>
  <c r="I259" i="6"/>
  <c r="C35" i="6"/>
  <c r="H42" i="6"/>
  <c r="H49" i="6"/>
  <c r="H53" i="6"/>
  <c r="H71" i="6"/>
  <c r="H90" i="6"/>
  <c r="H93" i="6"/>
  <c r="H105" i="6"/>
  <c r="H116" i="6"/>
  <c r="H131" i="6"/>
  <c r="H134" i="6"/>
  <c r="H138" i="6"/>
  <c r="H142" i="6"/>
  <c r="H145" i="6"/>
  <c r="H149" i="6"/>
  <c r="I165" i="6"/>
  <c r="I182" i="6"/>
  <c r="H182" i="6"/>
  <c r="L187" i="6"/>
  <c r="I189" i="6"/>
  <c r="H189" i="6"/>
  <c r="I225" i="6"/>
  <c r="L278" i="6"/>
  <c r="I290" i="6"/>
  <c r="I163" i="6"/>
  <c r="H163" i="6"/>
  <c r="H176" i="6"/>
  <c r="I176" i="6"/>
  <c r="I193" i="6"/>
  <c r="H193" i="6"/>
  <c r="I196" i="6"/>
  <c r="H196" i="6"/>
  <c r="I202" i="6"/>
  <c r="H202" i="6"/>
  <c r="I217" i="6"/>
  <c r="H217" i="6"/>
  <c r="I276" i="6"/>
  <c r="H276" i="6"/>
  <c r="I304" i="6"/>
  <c r="H304" i="6"/>
  <c r="I313" i="6"/>
  <c r="H313" i="6"/>
  <c r="L234" i="6"/>
  <c r="G243" i="6"/>
  <c r="E252" i="6"/>
  <c r="L279" i="6"/>
  <c r="H172" i="6"/>
  <c r="H186" i="6"/>
  <c r="H204" i="6"/>
  <c r="H211" i="6"/>
  <c r="H215" i="6"/>
  <c r="H219" i="6"/>
  <c r="H226" i="6"/>
  <c r="H236" i="6"/>
  <c r="H250" i="6"/>
  <c r="H253" i="6"/>
  <c r="H257" i="6"/>
  <c r="H281" i="6"/>
  <c r="H284" i="6"/>
  <c r="H291" i="6"/>
  <c r="H306" i="6"/>
  <c r="H310" i="6"/>
  <c r="H173" i="6"/>
  <c r="H187" i="6"/>
  <c r="H220" i="6"/>
  <c r="H230" i="6"/>
  <c r="H251" i="6"/>
  <c r="H285" i="6"/>
  <c r="H222" i="6"/>
  <c r="H232" i="6"/>
  <c r="H246" i="6"/>
  <c r="H260" i="6"/>
  <c r="H264" i="6"/>
  <c r="H268" i="6"/>
  <c r="H272" i="6"/>
  <c r="H298" i="6"/>
  <c r="H302" i="6"/>
  <c r="H318" i="6"/>
  <c r="L261" i="9" l="1"/>
  <c r="L256" i="9"/>
  <c r="K228" i="9"/>
  <c r="L228" i="9" s="1"/>
  <c r="G243" i="9"/>
  <c r="E249" i="5"/>
  <c r="K249" i="9"/>
  <c r="L244" i="9"/>
  <c r="L254" i="9"/>
  <c r="G259" i="9"/>
  <c r="L264" i="9"/>
  <c r="L257" i="9"/>
  <c r="L250" i="9"/>
  <c r="C249" i="9"/>
  <c r="G252" i="9"/>
  <c r="L248" i="9"/>
  <c r="L262" i="9"/>
  <c r="L263" i="9"/>
  <c r="L258" i="9"/>
  <c r="G249" i="9"/>
  <c r="L255" i="9"/>
  <c r="E251" i="5"/>
  <c r="H251" i="5" s="1"/>
  <c r="K251" i="9"/>
  <c r="L246" i="9"/>
  <c r="C245" i="9"/>
  <c r="L260" i="9"/>
  <c r="C259" i="9"/>
  <c r="L247" i="9"/>
  <c r="L253" i="9"/>
  <c r="C252" i="9"/>
  <c r="F489" i="1"/>
  <c r="M631" i="1"/>
  <c r="M596" i="1"/>
  <c r="M465" i="1"/>
  <c r="N622" i="1"/>
  <c r="R622" i="10" s="1"/>
  <c r="R641" i="10"/>
  <c r="J327" i="10"/>
  <c r="J326" i="10" s="1"/>
  <c r="F642" i="10"/>
  <c r="D641" i="10"/>
  <c r="O547" i="1"/>
  <c r="L424" i="1"/>
  <c r="AQ93" i="11"/>
  <c r="AQ94" i="11" s="1"/>
  <c r="E7" i="10"/>
  <c r="BE93" i="11" s="1"/>
  <c r="BE94" i="11" s="1"/>
  <c r="E1288" i="10"/>
  <c r="M669" i="1"/>
  <c r="S642" i="10"/>
  <c r="N641" i="10"/>
  <c r="L642" i="10"/>
  <c r="O642" i="10"/>
  <c r="F370" i="1"/>
  <c r="O370" i="1" s="1"/>
  <c r="R674" i="10"/>
  <c r="N674" i="10"/>
  <c r="M456" i="1"/>
  <c r="K485" i="1"/>
  <c r="K537" i="1"/>
  <c r="F710" i="1"/>
  <c r="S723" i="10"/>
  <c r="N722" i="10"/>
  <c r="P722" i="10" s="1"/>
  <c r="M750" i="1"/>
  <c r="K838" i="1"/>
  <c r="P838" i="1"/>
  <c r="R838" i="10"/>
  <c r="S838" i="10" s="1"/>
  <c r="K575" i="1"/>
  <c r="K591" i="1"/>
  <c r="O674" i="10"/>
  <c r="P674" i="10"/>
  <c r="M785" i="1"/>
  <c r="M438" i="1"/>
  <c r="F998" i="1"/>
  <c r="O1084" i="1"/>
  <c r="P1084" i="1"/>
  <c r="I1084" i="1"/>
  <c r="M1078" i="1"/>
  <c r="M855" i="1"/>
  <c r="M930" i="1"/>
  <c r="F993" i="1"/>
  <c r="P861" i="1"/>
  <c r="I861" i="1"/>
  <c r="M1216" i="1"/>
  <c r="M1036" i="1"/>
  <c r="O914" i="1"/>
  <c r="M942" i="1"/>
  <c r="I993" i="1"/>
  <c r="M1171" i="1"/>
  <c r="M1120" i="1"/>
  <c r="M965" i="1"/>
  <c r="M1220" i="1"/>
  <c r="O1080" i="1"/>
  <c r="F987" i="1"/>
  <c r="K1241" i="1"/>
  <c r="I1241" i="1"/>
  <c r="O1016" i="1"/>
  <c r="P1016" i="1"/>
  <c r="P889" i="1"/>
  <c r="I889" i="1"/>
  <c r="K1074" i="1"/>
  <c r="K950" i="1"/>
  <c r="M912" i="1"/>
  <c r="F1270" i="1"/>
  <c r="M1270" i="1" s="1"/>
  <c r="M889" i="1"/>
  <c r="M962" i="1"/>
  <c r="M904" i="1"/>
  <c r="K1155" i="1"/>
  <c r="K960" i="1"/>
  <c r="O960" i="1"/>
  <c r="O1241" i="1"/>
  <c r="M1100" i="1"/>
  <c r="M954" i="1"/>
  <c r="F894" i="1"/>
  <c r="O894" i="1" s="1"/>
  <c r="P1038" i="1"/>
  <c r="K1038" i="1"/>
  <c r="K1070" i="1"/>
  <c r="P1070" i="1"/>
  <c r="M972" i="1"/>
  <c r="K906" i="1"/>
  <c r="F1155" i="1"/>
  <c r="P1102" i="1"/>
  <c r="K1102" i="1"/>
  <c r="P1179" i="1"/>
  <c r="I1179" i="1"/>
  <c r="O1052" i="1"/>
  <c r="P1052" i="1"/>
  <c r="I1052" i="1"/>
  <c r="M1038" i="1"/>
  <c r="P873" i="1"/>
  <c r="K873" i="1"/>
  <c r="F1178" i="1"/>
  <c r="O1178" i="1" s="1"/>
  <c r="H279" i="6"/>
  <c r="H234" i="6"/>
  <c r="D12" i="6"/>
  <c r="E92" i="6"/>
  <c r="D12" i="8"/>
  <c r="D319" i="8" s="1"/>
  <c r="D322" i="8" s="1"/>
  <c r="H36" i="8"/>
  <c r="I115" i="8"/>
  <c r="H115" i="8"/>
  <c r="I242" i="8"/>
  <c r="H242" i="8"/>
  <c r="I200" i="8"/>
  <c r="E35" i="8"/>
  <c r="I35" i="8" s="1"/>
  <c r="C34" i="8"/>
  <c r="E199" i="8"/>
  <c r="I199" i="8" s="1"/>
  <c r="C198" i="8"/>
  <c r="E198" i="8" s="1"/>
  <c r="G198" i="8"/>
  <c r="H200" i="8"/>
  <c r="G34" i="8"/>
  <c r="E92" i="8"/>
  <c r="C91" i="8"/>
  <c r="E91" i="8" s="1"/>
  <c r="H9" i="1"/>
  <c r="K1014" i="1"/>
  <c r="I1014" i="1"/>
  <c r="P1014" i="1"/>
  <c r="M1010" i="1"/>
  <c r="M857" i="1"/>
  <c r="H684" i="1"/>
  <c r="K623" i="1"/>
  <c r="F622" i="1"/>
  <c r="E327" i="1"/>
  <c r="K489" i="1"/>
  <c r="O427" i="1"/>
  <c r="K427" i="1"/>
  <c r="O110" i="1"/>
  <c r="P110" i="1"/>
  <c r="M110" i="1"/>
  <c r="K110" i="1"/>
  <c r="M11" i="1"/>
  <c r="K319" i="1"/>
  <c r="K360" i="1"/>
  <c r="M375" i="1"/>
  <c r="K352" i="1"/>
  <c r="O84" i="1"/>
  <c r="I360" i="1"/>
  <c r="M84" i="1"/>
  <c r="F316" i="1"/>
  <c r="M316" i="1" s="1"/>
  <c r="D315" i="1"/>
  <c r="M430" i="1"/>
  <c r="M370" i="1"/>
  <c r="K430" i="1"/>
  <c r="K379" i="1"/>
  <c r="M408" i="1"/>
  <c r="F343" i="1"/>
  <c r="K343" i="1" s="1"/>
  <c r="I84" i="1"/>
  <c r="M352" i="1"/>
  <c r="K370" i="1"/>
  <c r="M360" i="1"/>
  <c r="I430" i="1"/>
  <c r="K84" i="1"/>
  <c r="O360" i="1"/>
  <c r="M412" i="1"/>
  <c r="O430" i="1"/>
  <c r="F64" i="1"/>
  <c r="K64" i="1" s="1"/>
  <c r="O333" i="1"/>
  <c r="F1204" i="1"/>
  <c r="O1204" i="1" s="1"/>
  <c r="M1205" i="1"/>
  <c r="F1181" i="1"/>
  <c r="I1181" i="1" s="1"/>
  <c r="I252" i="6"/>
  <c r="H252" i="6"/>
  <c r="E278" i="6"/>
  <c r="I32" i="5"/>
  <c r="H32" i="5"/>
  <c r="D319" i="6"/>
  <c r="D322" i="6" s="1"/>
  <c r="D7" i="6"/>
  <c r="L278" i="5"/>
  <c r="H36" i="5"/>
  <c r="G35" i="5"/>
  <c r="L36" i="5"/>
  <c r="L199" i="5"/>
  <c r="G242" i="6"/>
  <c r="L243" i="6"/>
  <c r="I200" i="6"/>
  <c r="H303" i="6"/>
  <c r="I303" i="6"/>
  <c r="I230" i="5"/>
  <c r="I8" i="6"/>
  <c r="H8" i="6"/>
  <c r="H115" i="5"/>
  <c r="L115" i="5"/>
  <c r="G92" i="5"/>
  <c r="E243" i="6"/>
  <c r="H243" i="6" s="1"/>
  <c r="C242" i="6"/>
  <c r="E295" i="6"/>
  <c r="H201" i="6"/>
  <c r="I201" i="6"/>
  <c r="I245" i="6"/>
  <c r="L249" i="5"/>
  <c r="H249" i="5"/>
  <c r="G242" i="5"/>
  <c r="I247" i="5"/>
  <c r="D12" i="5"/>
  <c r="I199" i="6"/>
  <c r="I32" i="6"/>
  <c r="H32" i="6"/>
  <c r="I36" i="5"/>
  <c r="L36" i="6"/>
  <c r="H36" i="6"/>
  <c r="G35" i="6"/>
  <c r="I91" i="6"/>
  <c r="I115" i="5"/>
  <c r="E295" i="5"/>
  <c r="C278" i="5"/>
  <c r="I249" i="5"/>
  <c r="I252" i="5"/>
  <c r="I200" i="5"/>
  <c r="H200" i="5"/>
  <c r="C34" i="6"/>
  <c r="E35" i="6"/>
  <c r="H200" i="6"/>
  <c r="H230" i="5"/>
  <c r="I92" i="5"/>
  <c r="I789" i="1"/>
  <c r="P789" i="1"/>
  <c r="K789" i="1"/>
  <c r="P437" i="1"/>
  <c r="I437" i="1"/>
  <c r="L1204" i="1"/>
  <c r="P1135" i="1"/>
  <c r="I1135" i="1"/>
  <c r="F852" i="1"/>
  <c r="D851" i="1"/>
  <c r="L582" i="1"/>
  <c r="M582" i="1" s="1"/>
  <c r="O582" i="1"/>
  <c r="P452" i="1"/>
  <c r="M452" i="1"/>
  <c r="K452" i="1"/>
  <c r="I452" i="1"/>
  <c r="O452" i="1"/>
  <c r="I671" i="1"/>
  <c r="P671" i="1"/>
  <c r="P622" i="1"/>
  <c r="I622" i="1"/>
  <c r="P710" i="1"/>
  <c r="I710" i="1"/>
  <c r="I692" i="1"/>
  <c r="P692" i="1"/>
  <c r="I490" i="1"/>
  <c r="P490" i="1"/>
  <c r="L343" i="1"/>
  <c r="M343" i="1" s="1"/>
  <c r="O343" i="1"/>
  <c r="K344" i="1"/>
  <c r="O109" i="1"/>
  <c r="L109" i="1"/>
  <c r="M109" i="1" s="1"/>
  <c r="I71" i="1"/>
  <c r="P71" i="1"/>
  <c r="I251" i="5"/>
  <c r="E199" i="5"/>
  <c r="H152" i="5"/>
  <c r="L152" i="5"/>
  <c r="I8" i="5"/>
  <c r="H8" i="5"/>
  <c r="L228" i="5"/>
  <c r="H228" i="5"/>
  <c r="I1129" i="1"/>
  <c r="P1129" i="1"/>
  <c r="O1129" i="1"/>
  <c r="K1129" i="1"/>
  <c r="P1118" i="1"/>
  <c r="O1118" i="1"/>
  <c r="I1118" i="1"/>
  <c r="I1018" i="1"/>
  <c r="P1018" i="1"/>
  <c r="O1018" i="1"/>
  <c r="P979" i="1"/>
  <c r="I979" i="1"/>
  <c r="O979" i="1"/>
  <c r="K979" i="1"/>
  <c r="M1129" i="1"/>
  <c r="M979" i="1"/>
  <c r="M944" i="1"/>
  <c r="L722" i="1"/>
  <c r="I871" i="1"/>
  <c r="P871" i="1"/>
  <c r="O871" i="1"/>
  <c r="M871" i="1"/>
  <c r="L789" i="1"/>
  <c r="M789" i="1" s="1"/>
  <c r="O789" i="1"/>
  <c r="M710" i="1"/>
  <c r="I591" i="1"/>
  <c r="P591" i="1"/>
  <c r="I516" i="1"/>
  <c r="P516" i="1"/>
  <c r="M516" i="1"/>
  <c r="K516" i="1"/>
  <c r="O516" i="1"/>
  <c r="K717" i="1"/>
  <c r="I717" i="1"/>
  <c r="P717" i="1"/>
  <c r="O717" i="1"/>
  <c r="M717" i="1"/>
  <c r="K606" i="1"/>
  <c r="L606" i="1"/>
  <c r="M606" i="1" s="1"/>
  <c r="O371" i="1"/>
  <c r="M692" i="1"/>
  <c r="M641" i="1"/>
  <c r="E684" i="1"/>
  <c r="O617" i="1"/>
  <c r="L617" i="1"/>
  <c r="M617" i="1" s="1"/>
  <c r="P617" i="1"/>
  <c r="D684" i="1"/>
  <c r="F685" i="1"/>
  <c r="P489" i="1"/>
  <c r="I489" i="1"/>
  <c r="J327" i="1"/>
  <c r="F507" i="1"/>
  <c r="O507" i="1" s="1"/>
  <c r="O485" i="1"/>
  <c r="L485" i="1"/>
  <c r="M485" i="1" s="1"/>
  <c r="P147" i="1"/>
  <c r="I147" i="1"/>
  <c r="K335" i="1"/>
  <c r="M147" i="1"/>
  <c r="I109" i="1"/>
  <c r="P109" i="1"/>
  <c r="K53" i="1"/>
  <c r="O64" i="1"/>
  <c r="L64" i="1"/>
  <c r="M64" i="1" s="1"/>
  <c r="L46" i="5"/>
  <c r="H46" i="5"/>
  <c r="K1147" i="1"/>
  <c r="I1147" i="1"/>
  <c r="P1147" i="1"/>
  <c r="O1147" i="1"/>
  <c r="O1137" i="1"/>
  <c r="P1137" i="1"/>
  <c r="M1137" i="1"/>
  <c r="K1137" i="1"/>
  <c r="I1137" i="1"/>
  <c r="I1254" i="1"/>
  <c r="P1254" i="1"/>
  <c r="M1254" i="1"/>
  <c r="K974" i="1"/>
  <c r="L974" i="1"/>
  <c r="H851" i="1"/>
  <c r="M583" i="1"/>
  <c r="P839" i="1"/>
  <c r="I839" i="1"/>
  <c r="K622" i="1"/>
  <c r="O710" i="1"/>
  <c r="I576" i="1"/>
  <c r="P576" i="1"/>
  <c r="L507" i="1"/>
  <c r="M507" i="1" s="1"/>
  <c r="O692" i="1"/>
  <c r="K437" i="1"/>
  <c r="M853" i="1"/>
  <c r="P582" i="1"/>
  <c r="M576" i="1"/>
  <c r="M371" i="1"/>
  <c r="K492" i="1"/>
  <c r="P492" i="1"/>
  <c r="O492" i="1"/>
  <c r="M492" i="1"/>
  <c r="I492" i="1"/>
  <c r="L40" i="1"/>
  <c r="M40" i="1" s="1"/>
  <c r="K40" i="1"/>
  <c r="J37" i="1"/>
  <c r="L622" i="1"/>
  <c r="M622" i="1" s="1"/>
  <c r="I427" i="1"/>
  <c r="P427" i="1"/>
  <c r="M344" i="1"/>
  <c r="K30" i="1"/>
  <c r="I30" i="1"/>
  <c r="O30" i="1"/>
  <c r="P30" i="1"/>
  <c r="I46" i="1"/>
  <c r="P46" i="1"/>
  <c r="O71" i="1"/>
  <c r="K1275" i="1"/>
  <c r="O1275" i="1"/>
  <c r="P1275" i="1"/>
  <c r="M1275" i="1"/>
  <c r="I1275" i="1"/>
  <c r="J1181" i="1"/>
  <c r="K1181" i="1" s="1"/>
  <c r="K1118" i="1"/>
  <c r="P1204" i="1"/>
  <c r="I1204" i="1"/>
  <c r="F974" i="1"/>
  <c r="K894" i="1"/>
  <c r="L998" i="1"/>
  <c r="M998" i="1" s="1"/>
  <c r="O998" i="1"/>
  <c r="J851" i="1"/>
  <c r="P575" i="1"/>
  <c r="I575" i="1"/>
  <c r="O591" i="1"/>
  <c r="L591" i="1"/>
  <c r="M591" i="1" s="1"/>
  <c r="O566" i="1"/>
  <c r="L566" i="1"/>
  <c r="M566" i="1" s="1"/>
  <c r="K671" i="1"/>
  <c r="J684" i="1"/>
  <c r="K685" i="1"/>
  <c r="O685" i="1"/>
  <c r="L685" i="1"/>
  <c r="N684" i="1"/>
  <c r="R684" i="10" s="1"/>
  <c r="I343" i="1"/>
  <c r="P343" i="1"/>
  <c r="O622" i="1"/>
  <c r="I373" i="1"/>
  <c r="P373" i="1"/>
  <c r="L46" i="1"/>
  <c r="M46" i="1" s="1"/>
  <c r="M71" i="1"/>
  <c r="I11" i="1"/>
  <c r="P11" i="1"/>
  <c r="I228" i="5"/>
  <c r="C243" i="5"/>
  <c r="K243" i="9" s="1"/>
  <c r="E245" i="5"/>
  <c r="I255" i="5"/>
  <c r="I104" i="5"/>
  <c r="I46" i="5"/>
  <c r="I998" i="1"/>
  <c r="P998" i="1"/>
  <c r="M1147" i="1"/>
  <c r="I1086" i="1"/>
  <c r="P1086" i="1"/>
  <c r="O1086" i="1"/>
  <c r="M994" i="1"/>
  <c r="K998" i="1"/>
  <c r="F722" i="1"/>
  <c r="L575" i="1"/>
  <c r="M575" i="1" s="1"/>
  <c r="K490" i="1"/>
  <c r="M642" i="1"/>
  <c r="K567" i="1"/>
  <c r="I567" i="1"/>
  <c r="P567" i="1"/>
  <c r="O567" i="1"/>
  <c r="M567" i="1"/>
  <c r="M424" i="1"/>
  <c r="D327" i="1"/>
  <c r="F328" i="1"/>
  <c r="I76" i="1"/>
  <c r="P76" i="1"/>
  <c r="I370" i="1"/>
  <c r="P370" i="1"/>
  <c r="I186" i="1"/>
  <c r="P186" i="1"/>
  <c r="L437" i="1"/>
  <c r="M437" i="1" s="1"/>
  <c r="O437" i="1"/>
  <c r="O46" i="1"/>
  <c r="F10" i="1"/>
  <c r="D9" i="1"/>
  <c r="O1155" i="1"/>
  <c r="L1155" i="1"/>
  <c r="M1155" i="1" s="1"/>
  <c r="P994" i="1"/>
  <c r="O994" i="1"/>
  <c r="I994" i="1"/>
  <c r="K1174" i="1"/>
  <c r="P1174" i="1"/>
  <c r="I1174" i="1"/>
  <c r="O1174" i="1"/>
  <c r="L838" i="1"/>
  <c r="M838" i="1" s="1"/>
  <c r="O838" i="1"/>
  <c r="I894" i="1"/>
  <c r="P894" i="1"/>
  <c r="K827" i="1"/>
  <c r="I827" i="1"/>
  <c r="P827" i="1"/>
  <c r="M827" i="1"/>
  <c r="K848" i="1"/>
  <c r="I848" i="1"/>
  <c r="P848" i="1"/>
  <c r="K629" i="1"/>
  <c r="I629" i="1"/>
  <c r="P629" i="1"/>
  <c r="O629" i="1"/>
  <c r="M629" i="1"/>
  <c r="I566" i="1"/>
  <c r="P566" i="1"/>
  <c r="K644" i="1"/>
  <c r="I644" i="1"/>
  <c r="P644" i="1"/>
  <c r="O644" i="1"/>
  <c r="M644" i="1"/>
  <c r="P371" i="1"/>
  <c r="I371" i="1"/>
  <c r="I497" i="1"/>
  <c r="P497" i="1"/>
  <c r="O497" i="1"/>
  <c r="M497" i="1"/>
  <c r="K497" i="1"/>
  <c r="K641" i="1"/>
  <c r="P485" i="1"/>
  <c r="I485" i="1"/>
  <c r="I481" i="1"/>
  <c r="P481" i="1"/>
  <c r="K481" i="1"/>
  <c r="O481" i="1"/>
  <c r="M481" i="1"/>
  <c r="M826" i="1"/>
  <c r="N327" i="1"/>
  <c r="R327" i="10" s="1"/>
  <c r="O328" i="1"/>
  <c r="L328" i="1"/>
  <c r="I335" i="1"/>
  <c r="P335" i="1"/>
  <c r="O335" i="1"/>
  <c r="K71" i="1"/>
  <c r="M30" i="1"/>
  <c r="H91" i="6"/>
  <c r="L91" i="6"/>
  <c r="I152" i="5"/>
  <c r="C31" i="5"/>
  <c r="E35" i="5"/>
  <c r="I1155" i="1"/>
  <c r="P1155" i="1"/>
  <c r="P964" i="1"/>
  <c r="I964" i="1"/>
  <c r="I930" i="1"/>
  <c r="P930" i="1"/>
  <c r="O930" i="1"/>
  <c r="K1018" i="1"/>
  <c r="M820" i="1"/>
  <c r="I820" i="1"/>
  <c r="P820" i="1"/>
  <c r="O820" i="1"/>
  <c r="K930" i="1"/>
  <c r="I642" i="1"/>
  <c r="P642" i="1"/>
  <c r="O964" i="1"/>
  <c r="L964" i="1"/>
  <c r="M964" i="1" s="1"/>
  <c r="N851" i="1"/>
  <c r="R851" i="10" s="1"/>
  <c r="S851" i="10" s="1"/>
  <c r="L894" i="1"/>
  <c r="M894" i="1" s="1"/>
  <c r="I826" i="1"/>
  <c r="P826" i="1"/>
  <c r="K710" i="1"/>
  <c r="M1135" i="1"/>
  <c r="P847" i="1"/>
  <c r="I847" i="1"/>
  <c r="I641" i="1"/>
  <c r="P641" i="1"/>
  <c r="O641" i="1"/>
  <c r="M848" i="1"/>
  <c r="L489" i="1"/>
  <c r="M489" i="1" s="1"/>
  <c r="O489" i="1"/>
  <c r="I344" i="1"/>
  <c r="P344" i="1"/>
  <c r="I424" i="1"/>
  <c r="P424" i="1"/>
  <c r="O424" i="1"/>
  <c r="O671" i="1"/>
  <c r="L671" i="1"/>
  <c r="M671" i="1" s="1"/>
  <c r="K576" i="1"/>
  <c r="J315" i="1"/>
  <c r="K316" i="1"/>
  <c r="M76" i="1"/>
  <c r="N9" i="1"/>
  <c r="O10" i="1"/>
  <c r="O11" i="1"/>
  <c r="K11" i="1"/>
  <c r="I260" i="5"/>
  <c r="I246" i="5"/>
  <c r="H246" i="5"/>
  <c r="K994" i="1"/>
  <c r="P944" i="1"/>
  <c r="O944" i="1"/>
  <c r="I944" i="1"/>
  <c r="K1135" i="1"/>
  <c r="I1054" i="1"/>
  <c r="P1054" i="1"/>
  <c r="O1054" i="1"/>
  <c r="M1018" i="1"/>
  <c r="I920" i="1"/>
  <c r="P920" i="1"/>
  <c r="M920" i="1"/>
  <c r="K920" i="1"/>
  <c r="F886" i="1"/>
  <c r="P853" i="1"/>
  <c r="I853" i="1"/>
  <c r="I583" i="1"/>
  <c r="P583" i="1"/>
  <c r="E851" i="1"/>
  <c r="L886" i="1"/>
  <c r="M886" i="1" s="1"/>
  <c r="O853" i="1"/>
  <c r="K964" i="1"/>
  <c r="M852" i="1"/>
  <c r="K1086" i="1"/>
  <c r="K1054" i="1"/>
  <c r="O839" i="1"/>
  <c r="K725" i="1"/>
  <c r="I725" i="1"/>
  <c r="P725" i="1"/>
  <c r="O725" i="1"/>
  <c r="K692" i="1"/>
  <c r="I623" i="1"/>
  <c r="P623" i="1"/>
  <c r="I711" i="1"/>
  <c r="P711" i="1"/>
  <c r="H327" i="1"/>
  <c r="H326" i="1" s="1"/>
  <c r="H325" i="1" s="1"/>
  <c r="H324" i="1" s="1"/>
  <c r="H8" i="1" s="1"/>
  <c r="K424" i="1"/>
  <c r="I319" i="1"/>
  <c r="P319" i="1"/>
  <c r="M319" i="1"/>
  <c r="N306" i="1"/>
  <c r="O583" i="1"/>
  <c r="I53" i="1"/>
  <c r="P53" i="1"/>
  <c r="I64" i="1"/>
  <c r="P64" i="1"/>
  <c r="M53" i="1"/>
  <c r="P1181" i="1" l="1"/>
  <c r="O1181" i="1"/>
  <c r="E278" i="5"/>
  <c r="H278" i="5" s="1"/>
  <c r="K278" i="9"/>
  <c r="L278" i="9" s="1"/>
  <c r="G251" i="9"/>
  <c r="L249" i="9"/>
  <c r="G242" i="9"/>
  <c r="G198" i="9" s="1"/>
  <c r="L259" i="9"/>
  <c r="O722" i="10"/>
  <c r="C251" i="9"/>
  <c r="L252" i="9"/>
  <c r="L245" i="9"/>
  <c r="C243" i="9"/>
  <c r="S674" i="10"/>
  <c r="N671" i="10"/>
  <c r="S671" i="10" s="1"/>
  <c r="J325" i="10"/>
  <c r="L674" i="10"/>
  <c r="M674" i="10" s="1"/>
  <c r="S641" i="10"/>
  <c r="N622" i="10"/>
  <c r="L641" i="10"/>
  <c r="M641" i="10" s="1"/>
  <c r="D622" i="10"/>
  <c r="F641" i="10"/>
  <c r="M642" i="10"/>
  <c r="P642" i="10"/>
  <c r="I642" i="10"/>
  <c r="K642" i="10"/>
  <c r="M685" i="1"/>
  <c r="S722" i="10"/>
  <c r="N684" i="10"/>
  <c r="P684" i="10" s="1"/>
  <c r="L722" i="10"/>
  <c r="M722" i="10" s="1"/>
  <c r="L671" i="10"/>
  <c r="M671" i="10" s="1"/>
  <c r="M328" i="1"/>
  <c r="M1178" i="1"/>
  <c r="K1270" i="1"/>
  <c r="I1270" i="1"/>
  <c r="P1270" i="1"/>
  <c r="O1270" i="1"/>
  <c r="M1204" i="1"/>
  <c r="I1178" i="1"/>
  <c r="P1178" i="1"/>
  <c r="K1178" i="1"/>
  <c r="M974" i="1"/>
  <c r="M993" i="1"/>
  <c r="P993" i="1"/>
  <c r="O993" i="1"/>
  <c r="K993" i="1"/>
  <c r="I987" i="1"/>
  <c r="O987" i="1"/>
  <c r="K987" i="1"/>
  <c r="P987" i="1"/>
  <c r="M987" i="1"/>
  <c r="H92" i="6"/>
  <c r="I92" i="6"/>
  <c r="D7" i="8"/>
  <c r="C31" i="8"/>
  <c r="E34" i="8"/>
  <c r="I34" i="8" s="1"/>
  <c r="G31" i="8"/>
  <c r="I92" i="8"/>
  <c r="H92" i="8"/>
  <c r="I198" i="8"/>
  <c r="H198" i="8"/>
  <c r="H91" i="8"/>
  <c r="H35" i="8"/>
  <c r="H199" i="8"/>
  <c r="I91" i="8"/>
  <c r="K507" i="1"/>
  <c r="D306" i="1"/>
  <c r="F306" i="1" s="1"/>
  <c r="F315" i="1"/>
  <c r="I316" i="1"/>
  <c r="P316" i="1"/>
  <c r="O316" i="1"/>
  <c r="E326" i="1"/>
  <c r="E325" i="1" s="1"/>
  <c r="E324" i="1" s="1"/>
  <c r="E8" i="1" s="1"/>
  <c r="E1288" i="1" s="1"/>
  <c r="K1204" i="1"/>
  <c r="H1288" i="1"/>
  <c r="H7" i="1"/>
  <c r="D326" i="1"/>
  <c r="F327" i="1"/>
  <c r="K327" i="1" s="1"/>
  <c r="J326" i="1"/>
  <c r="I199" i="5"/>
  <c r="P852" i="1"/>
  <c r="I852" i="1"/>
  <c r="K852" i="1"/>
  <c r="O852" i="1"/>
  <c r="L35" i="6"/>
  <c r="H35" i="6"/>
  <c r="G34" i="6"/>
  <c r="D7" i="5"/>
  <c r="D319" i="5"/>
  <c r="F9" i="1"/>
  <c r="K315" i="1"/>
  <c r="J306" i="1"/>
  <c r="K306" i="1" s="1"/>
  <c r="O306" i="1"/>
  <c r="L306" i="1"/>
  <c r="M306" i="1" s="1"/>
  <c r="O327" i="1"/>
  <c r="L327" i="1"/>
  <c r="M327" i="1" s="1"/>
  <c r="N326" i="1"/>
  <c r="R326" i="10" s="1"/>
  <c r="I10" i="1"/>
  <c r="P10" i="1"/>
  <c r="I35" i="6"/>
  <c r="E34" i="6"/>
  <c r="C31" i="6"/>
  <c r="I278" i="5"/>
  <c r="L242" i="5"/>
  <c r="I295" i="6"/>
  <c r="H295" i="6"/>
  <c r="G198" i="5"/>
  <c r="O9" i="1"/>
  <c r="L851" i="1"/>
  <c r="I35" i="5"/>
  <c r="I722" i="1"/>
  <c r="P722" i="1"/>
  <c r="K722" i="1"/>
  <c r="I685" i="1"/>
  <c r="P685" i="1"/>
  <c r="L1181" i="1"/>
  <c r="M1181" i="1" s="1"/>
  <c r="I295" i="5"/>
  <c r="H295" i="5"/>
  <c r="E242" i="6"/>
  <c r="H242" i="6" s="1"/>
  <c r="C198" i="6"/>
  <c r="E198" i="6" s="1"/>
  <c r="L242" i="6"/>
  <c r="G198" i="6"/>
  <c r="H199" i="5"/>
  <c r="I278" i="6"/>
  <c r="H278" i="6"/>
  <c r="E31" i="5"/>
  <c r="C13" i="5"/>
  <c r="I245" i="5"/>
  <c r="H245" i="5"/>
  <c r="L684" i="1"/>
  <c r="F684" i="1"/>
  <c r="I243" i="6"/>
  <c r="G91" i="5"/>
  <c r="L92" i="5"/>
  <c r="H92" i="5"/>
  <c r="I306" i="1"/>
  <c r="P306" i="1"/>
  <c r="P886" i="1"/>
  <c r="I886" i="1"/>
  <c r="O886" i="1"/>
  <c r="E243" i="5"/>
  <c r="C242" i="5"/>
  <c r="K242" i="9" s="1"/>
  <c r="I974" i="1"/>
  <c r="P974" i="1"/>
  <c r="O974" i="1"/>
  <c r="J10" i="1"/>
  <c r="K37" i="1"/>
  <c r="L37" i="1"/>
  <c r="M37" i="1" s="1"/>
  <c r="M722" i="1"/>
  <c r="K886" i="1"/>
  <c r="I328" i="1"/>
  <c r="P328" i="1"/>
  <c r="K328" i="1"/>
  <c r="I507" i="1"/>
  <c r="P507" i="1"/>
  <c r="O722" i="1"/>
  <c r="L315" i="1"/>
  <c r="M315" i="1" s="1"/>
  <c r="F851" i="1"/>
  <c r="K851" i="1" s="1"/>
  <c r="L35" i="5"/>
  <c r="H35" i="5"/>
  <c r="G34" i="5"/>
  <c r="P671" i="10" l="1"/>
  <c r="L243" i="9"/>
  <c r="C242" i="9"/>
  <c r="G12" i="9"/>
  <c r="O671" i="10"/>
  <c r="L251" i="9"/>
  <c r="S622" i="10"/>
  <c r="N327" i="10"/>
  <c r="S327" i="10" s="1"/>
  <c r="L622" i="10"/>
  <c r="K641" i="10"/>
  <c r="I641" i="10"/>
  <c r="P641" i="10"/>
  <c r="J324" i="10"/>
  <c r="D327" i="10"/>
  <c r="F622" i="10"/>
  <c r="O641" i="10"/>
  <c r="S684" i="10"/>
  <c r="O684" i="10"/>
  <c r="L684" i="10"/>
  <c r="M684" i="10" s="1"/>
  <c r="H34" i="8"/>
  <c r="G13" i="8"/>
  <c r="E31" i="8"/>
  <c r="C13" i="8"/>
  <c r="E7" i="1"/>
  <c r="P315" i="1"/>
  <c r="O315" i="1"/>
  <c r="I315" i="1"/>
  <c r="H91" i="5"/>
  <c r="L91" i="5"/>
  <c r="I91" i="5"/>
  <c r="I684" i="1"/>
  <c r="P684" i="1"/>
  <c r="K684" i="1"/>
  <c r="F326" i="1"/>
  <c r="D325" i="1"/>
  <c r="E13" i="5"/>
  <c r="O684" i="1"/>
  <c r="I198" i="6"/>
  <c r="L326" i="1"/>
  <c r="N325" i="1"/>
  <c r="R325" i="10" s="1"/>
  <c r="M684" i="1"/>
  <c r="L198" i="6"/>
  <c r="H198" i="6"/>
  <c r="I242" i="6"/>
  <c r="E31" i="6"/>
  <c r="C13" i="6"/>
  <c r="J325" i="1"/>
  <c r="M851" i="1"/>
  <c r="I34" i="6"/>
  <c r="I851" i="1"/>
  <c r="P851" i="1"/>
  <c r="O851" i="1"/>
  <c r="I9" i="1"/>
  <c r="P9" i="1"/>
  <c r="L34" i="6"/>
  <c r="H34" i="6"/>
  <c r="G31" i="6"/>
  <c r="L34" i="5"/>
  <c r="H34" i="5"/>
  <c r="G31" i="5"/>
  <c r="I34" i="5"/>
  <c r="E242" i="5"/>
  <c r="C198" i="5"/>
  <c r="L198" i="5"/>
  <c r="J9" i="1"/>
  <c r="K10" i="1"/>
  <c r="L10" i="1"/>
  <c r="M10" i="1" s="1"/>
  <c r="I243" i="5"/>
  <c r="H243" i="5"/>
  <c r="I327" i="1"/>
  <c r="P327" i="1"/>
  <c r="L327" i="10" l="1"/>
  <c r="N326" i="10"/>
  <c r="G7" i="9"/>
  <c r="G319" i="9"/>
  <c r="E198" i="5"/>
  <c r="H198" i="5" s="1"/>
  <c r="K198" i="9"/>
  <c r="L242" i="9"/>
  <c r="C198" i="9"/>
  <c r="I622" i="10"/>
  <c r="P622" i="10"/>
  <c r="K622" i="10"/>
  <c r="M622" i="10"/>
  <c r="D326" i="10"/>
  <c r="F327" i="10"/>
  <c r="O622" i="10"/>
  <c r="J8" i="10"/>
  <c r="AJ93" i="11"/>
  <c r="AJ94" i="11" s="1"/>
  <c r="O326" i="1"/>
  <c r="S326" i="10"/>
  <c r="N325" i="10"/>
  <c r="L326" i="10"/>
  <c r="E13" i="8"/>
  <c r="I13" i="8" s="1"/>
  <c r="C12" i="8"/>
  <c r="G12" i="8"/>
  <c r="H31" i="8"/>
  <c r="I31" i="8"/>
  <c r="K326" i="1"/>
  <c r="M326" i="1"/>
  <c r="I198" i="5"/>
  <c r="I31" i="6"/>
  <c r="N324" i="1"/>
  <c r="R324" i="10" s="1"/>
  <c r="L325" i="1"/>
  <c r="D324" i="1"/>
  <c r="F325" i="1"/>
  <c r="O325" i="1" s="1"/>
  <c r="I242" i="5"/>
  <c r="H242" i="5"/>
  <c r="L31" i="5"/>
  <c r="H31" i="5"/>
  <c r="G13" i="5"/>
  <c r="C12" i="5"/>
  <c r="I326" i="1"/>
  <c r="P326" i="1"/>
  <c r="L31" i="6"/>
  <c r="H31" i="6"/>
  <c r="G13" i="6"/>
  <c r="E13" i="6"/>
  <c r="C12" i="6"/>
  <c r="J324" i="1"/>
  <c r="J8" i="1" s="1"/>
  <c r="K9" i="1"/>
  <c r="L9" i="1"/>
  <c r="M9" i="1" s="1"/>
  <c r="I31" i="5"/>
  <c r="L198" i="9" l="1"/>
  <c r="C12" i="9"/>
  <c r="D325" i="10"/>
  <c r="F326" i="10"/>
  <c r="AT93" i="11"/>
  <c r="AT94" i="11" s="1"/>
  <c r="J1288" i="10"/>
  <c r="J7" i="10"/>
  <c r="K327" i="10"/>
  <c r="I327" i="10"/>
  <c r="O327" i="10"/>
  <c r="P327" i="10"/>
  <c r="M326" i="10"/>
  <c r="M327" i="10"/>
  <c r="N324" i="10"/>
  <c r="S325" i="10"/>
  <c r="L325" i="10"/>
  <c r="H13" i="8"/>
  <c r="G7" i="8"/>
  <c r="G319" i="8"/>
  <c r="G322" i="8" s="1"/>
  <c r="E12" i="8"/>
  <c r="C7" i="8"/>
  <c r="E7" i="8" s="1"/>
  <c r="C319" i="8"/>
  <c r="K325" i="1"/>
  <c r="M325" i="1"/>
  <c r="F324" i="1"/>
  <c r="O324" i="1" s="1"/>
  <c r="D8" i="1"/>
  <c r="G12" i="5"/>
  <c r="L13" i="5"/>
  <c r="H13" i="5"/>
  <c r="J1288" i="1"/>
  <c r="J7" i="1"/>
  <c r="I13" i="5"/>
  <c r="L324" i="1"/>
  <c r="N8" i="1"/>
  <c r="R8" i="10" s="1"/>
  <c r="C7" i="6"/>
  <c r="E7" i="6" s="1"/>
  <c r="F13" i="6" s="1"/>
  <c r="E12" i="6"/>
  <c r="K12" i="9" s="1"/>
  <c r="C319" i="6"/>
  <c r="C322" i="6" s="1"/>
  <c r="I13" i="6"/>
  <c r="E12" i="5"/>
  <c r="C319" i="5"/>
  <c r="C7" i="5"/>
  <c r="G12" i="6"/>
  <c r="L13" i="6"/>
  <c r="H13" i="6"/>
  <c r="I325" i="1"/>
  <c r="P325" i="1"/>
  <c r="L12" i="9" l="1"/>
  <c r="C7" i="9"/>
  <c r="C319" i="9"/>
  <c r="E7" i="5"/>
  <c r="K7" i="9"/>
  <c r="BH93" i="11"/>
  <c r="BH94" i="11" s="1"/>
  <c r="I326" i="10"/>
  <c r="K326" i="10"/>
  <c r="O326" i="10"/>
  <c r="P326" i="10"/>
  <c r="D324" i="10"/>
  <c r="F325" i="10"/>
  <c r="AN93" i="11"/>
  <c r="AN94" i="11" s="1"/>
  <c r="S324" i="10"/>
  <c r="N8" i="10"/>
  <c r="M324" i="1"/>
  <c r="K324" i="1"/>
  <c r="L324" i="10"/>
  <c r="E319" i="8"/>
  <c r="F319" i="8" s="1"/>
  <c r="C322" i="8"/>
  <c r="F294" i="8"/>
  <c r="F292" i="8"/>
  <c r="F277" i="8"/>
  <c r="F250" i="8"/>
  <c r="F241" i="8"/>
  <c r="F239" i="8"/>
  <c r="F237" i="8"/>
  <c r="F235" i="8"/>
  <c r="F224" i="8"/>
  <c r="F222" i="8"/>
  <c r="F205" i="8"/>
  <c r="F203" i="8"/>
  <c r="F196" i="8"/>
  <c r="F187" i="8"/>
  <c r="F182" i="8"/>
  <c r="F180" i="8"/>
  <c r="F167" i="8"/>
  <c r="F183" i="8"/>
  <c r="F176" i="8"/>
  <c r="F140" i="8"/>
  <c r="F131" i="8"/>
  <c r="F129" i="8"/>
  <c r="F106" i="8"/>
  <c r="F89" i="8"/>
  <c r="F56" i="8"/>
  <c r="F54" i="8"/>
  <c r="F52" i="8"/>
  <c r="F50" i="8"/>
  <c r="F48" i="8"/>
  <c r="F11" i="8"/>
  <c r="F9" i="8"/>
  <c r="F22" i="8"/>
  <c r="F298" i="8"/>
  <c r="F168" i="8"/>
  <c r="F164" i="8"/>
  <c r="F72" i="8"/>
  <c r="F70" i="8"/>
  <c r="F18" i="8"/>
  <c r="F300" i="8"/>
  <c r="F142" i="8"/>
  <c r="F139" i="8"/>
  <c r="F127" i="8"/>
  <c r="F125" i="8"/>
  <c r="F123" i="8"/>
  <c r="F121" i="8"/>
  <c r="F102" i="8"/>
  <c r="F100" i="8"/>
  <c r="F98" i="8"/>
  <c r="F96" i="8"/>
  <c r="F87" i="8"/>
  <c r="F85" i="8"/>
  <c r="F83" i="8"/>
  <c r="F81" i="8"/>
  <c r="F79" i="8"/>
  <c r="F77" i="8"/>
  <c r="F75" i="8"/>
  <c r="F30" i="8"/>
  <c r="F28" i="8"/>
  <c r="F26" i="8"/>
  <c r="F24" i="8"/>
  <c r="F16" i="8"/>
  <c r="F132" i="8"/>
  <c r="F130" i="8"/>
  <c r="F105" i="8"/>
  <c r="F90" i="8"/>
  <c r="F57" i="8"/>
  <c r="F55" i="8"/>
  <c r="F53" i="8"/>
  <c r="F51" i="8"/>
  <c r="F49" i="8"/>
  <c r="F10" i="8"/>
  <c r="F7" i="8"/>
  <c r="F302" i="8"/>
  <c r="F181" i="8"/>
  <c r="F177" i="8"/>
  <c r="F226" i="8"/>
  <c r="F124" i="8"/>
  <c r="F99" i="8"/>
  <c r="F78" i="8"/>
  <c r="F29" i="8"/>
  <c r="F84" i="8"/>
  <c r="F19" i="8"/>
  <c r="F17" i="8"/>
  <c r="F120" i="8"/>
  <c r="F74" i="8"/>
  <c r="F25" i="8"/>
  <c r="F23" i="8"/>
  <c r="F126" i="8"/>
  <c r="F101" i="8"/>
  <c r="F80" i="8"/>
  <c r="F296" i="8"/>
  <c r="F134" i="8"/>
  <c r="F86" i="8"/>
  <c r="F21" i="8"/>
  <c r="F15" i="8"/>
  <c r="F122" i="8"/>
  <c r="F97" i="8"/>
  <c r="F76" i="8"/>
  <c r="F27" i="8"/>
  <c r="F20" i="8"/>
  <c r="F103" i="8"/>
  <c r="F82" i="8"/>
  <c r="F40" i="8"/>
  <c r="F291" i="8"/>
  <c r="F37" i="8"/>
  <c r="F136" i="8"/>
  <c r="F117" i="8"/>
  <c r="F154" i="8"/>
  <c r="F66" i="8"/>
  <c r="F141" i="8"/>
  <c r="F223" i="8"/>
  <c r="F293" i="8"/>
  <c r="F155" i="8"/>
  <c r="F210" i="8"/>
  <c r="F107" i="8"/>
  <c r="F147" i="8"/>
  <c r="F185" i="8"/>
  <c r="F246" i="8"/>
  <c r="F271" i="8"/>
  <c r="F281" i="8"/>
  <c r="F312" i="8"/>
  <c r="F219" i="8"/>
  <c r="F274" i="8"/>
  <c r="F314" i="8"/>
  <c r="F171" i="8"/>
  <c r="F284" i="8"/>
  <c r="F173" i="8"/>
  <c r="F108" i="8"/>
  <c r="F146" i="8"/>
  <c r="F174" i="8"/>
  <c r="F178" i="8"/>
  <c r="F279" i="8"/>
  <c r="F220" i="8"/>
  <c r="F295" i="8"/>
  <c r="F116" i="8"/>
  <c r="F290" i="8"/>
  <c r="F161" i="8"/>
  <c r="F212" i="8"/>
  <c r="F248" i="8"/>
  <c r="F273" i="8"/>
  <c r="F283" i="8"/>
  <c r="F297" i="8"/>
  <c r="F260" i="8"/>
  <c r="F316" i="8"/>
  <c r="F148" i="8"/>
  <c r="F255" i="8"/>
  <c r="F282" i="8"/>
  <c r="F253" i="8"/>
  <c r="F313" i="8"/>
  <c r="F303" i="8"/>
  <c r="F258" i="8"/>
  <c r="F94" i="8"/>
  <c r="F307" i="8"/>
  <c r="F158" i="8"/>
  <c r="F276" i="8"/>
  <c r="F110" i="8"/>
  <c r="F194" i="8"/>
  <c r="F159" i="8"/>
  <c r="F184" i="8"/>
  <c r="F305" i="8"/>
  <c r="F118" i="8"/>
  <c r="F156" i="8"/>
  <c r="F225" i="8"/>
  <c r="F41" i="8"/>
  <c r="F59" i="8"/>
  <c r="F221" i="8"/>
  <c r="F160" i="8"/>
  <c r="F214" i="8"/>
  <c r="F286" i="8"/>
  <c r="F299" i="8"/>
  <c r="F232" i="8"/>
  <c r="F262" i="8"/>
  <c r="F318" i="8"/>
  <c r="F217" i="8"/>
  <c r="F58" i="8"/>
  <c r="F138" i="8"/>
  <c r="F236" i="8"/>
  <c r="F39" i="8"/>
  <c r="F112" i="8"/>
  <c r="F238" i="8"/>
  <c r="F201" i="8"/>
  <c r="F309" i="8"/>
  <c r="F170" i="8"/>
  <c r="F45" i="8"/>
  <c r="F61" i="8"/>
  <c r="F109" i="8"/>
  <c r="F202" i="8"/>
  <c r="F257" i="8"/>
  <c r="F145" i="8"/>
  <c r="F175" i="8"/>
  <c r="F216" i="8"/>
  <c r="F261" i="8"/>
  <c r="F288" i="8"/>
  <c r="F301" i="8"/>
  <c r="F189" i="8"/>
  <c r="F264" i="8"/>
  <c r="F287" i="8"/>
  <c r="F204" i="8"/>
  <c r="F157" i="8"/>
  <c r="F269" i="8"/>
  <c r="F310" i="8"/>
  <c r="F247" i="8"/>
  <c r="F128" i="8"/>
  <c r="F68" i="8"/>
  <c r="F152" i="8"/>
  <c r="F311" i="8"/>
  <c r="F186" i="8"/>
  <c r="F114" i="8"/>
  <c r="F163" i="8"/>
  <c r="F240" i="8"/>
  <c r="F135" i="8"/>
  <c r="F33" i="8"/>
  <c r="F63" i="8"/>
  <c r="F111" i="8"/>
  <c r="F150" i="8"/>
  <c r="F275" i="8"/>
  <c r="F165" i="8"/>
  <c r="F218" i="8"/>
  <c r="F263" i="8"/>
  <c r="F315" i="8"/>
  <c r="F304" i="8"/>
  <c r="F208" i="8"/>
  <c r="F191" i="8"/>
  <c r="F211" i="8"/>
  <c r="F266" i="8"/>
  <c r="F289" i="8"/>
  <c r="F192" i="8"/>
  <c r="F272" i="8"/>
  <c r="F42" i="8"/>
  <c r="F166" i="8"/>
  <c r="F234" i="8"/>
  <c r="F95" i="8"/>
  <c r="F69" i="8"/>
  <c r="F32" i="8"/>
  <c r="F71" i="8"/>
  <c r="F60" i="8"/>
  <c r="F206" i="8"/>
  <c r="F144" i="8"/>
  <c r="F230" i="8"/>
  <c r="F179" i="8"/>
  <c r="F137" i="8"/>
  <c r="F38" i="8"/>
  <c r="F65" i="8"/>
  <c r="F113" i="8"/>
  <c r="F280" i="8"/>
  <c r="F153" i="8"/>
  <c r="F188" i="8"/>
  <c r="F231" i="8"/>
  <c r="F265" i="8"/>
  <c r="F317" i="8"/>
  <c r="F254" i="8"/>
  <c r="F306" i="8"/>
  <c r="F227" i="8"/>
  <c r="F193" i="8"/>
  <c r="F213" i="8"/>
  <c r="F268" i="8"/>
  <c r="F73" i="8"/>
  <c r="F229" i="8"/>
  <c r="F44" i="8"/>
  <c r="F104" i="8"/>
  <c r="F88" i="8"/>
  <c r="F151" i="8"/>
  <c r="F244" i="8"/>
  <c r="F62" i="8"/>
  <c r="F169" i="8"/>
  <c r="F149" i="8"/>
  <c r="F172" i="8"/>
  <c r="F278" i="8"/>
  <c r="F243" i="8"/>
  <c r="F43" i="8"/>
  <c r="F143" i="8"/>
  <c r="F195" i="8"/>
  <c r="F259" i="8"/>
  <c r="F67" i="8"/>
  <c r="F228" i="8"/>
  <c r="F190" i="8"/>
  <c r="F233" i="8"/>
  <c r="F267" i="8"/>
  <c r="F256" i="8"/>
  <c r="F308" i="8"/>
  <c r="F215" i="8"/>
  <c r="F270" i="8"/>
  <c r="F64" i="8"/>
  <c r="F93" i="8"/>
  <c r="F197" i="8"/>
  <c r="F46" i="8"/>
  <c r="F119" i="8"/>
  <c r="F133" i="8"/>
  <c r="F251" i="8"/>
  <c r="F252" i="8"/>
  <c r="F8" i="8"/>
  <c r="F245" i="8"/>
  <c r="F249" i="8"/>
  <c r="F285" i="8"/>
  <c r="F209" i="8"/>
  <c r="F162" i="8"/>
  <c r="F207" i="8"/>
  <c r="F14" i="8"/>
  <c r="F47" i="8"/>
  <c r="F200" i="8"/>
  <c r="F115" i="8"/>
  <c r="F36" i="8"/>
  <c r="F242" i="8"/>
  <c r="F198" i="8"/>
  <c r="F91" i="8"/>
  <c r="F199" i="8"/>
  <c r="F92" i="8"/>
  <c r="F35" i="8"/>
  <c r="F34" i="8"/>
  <c r="F31" i="8"/>
  <c r="F12" i="8"/>
  <c r="I319" i="8"/>
  <c r="H319" i="8"/>
  <c r="I12" i="8"/>
  <c r="I7" i="8"/>
  <c r="H7" i="8"/>
  <c r="F13" i="8"/>
  <c r="H12" i="8"/>
  <c r="L12" i="6"/>
  <c r="G7" i="6"/>
  <c r="I7" i="6" s="1"/>
  <c r="H12" i="6"/>
  <c r="G319" i="6"/>
  <c r="G322" i="6" s="1"/>
  <c r="E319" i="6"/>
  <c r="E322" i="6" s="1"/>
  <c r="D1288" i="1"/>
  <c r="D7" i="1"/>
  <c r="F8" i="1"/>
  <c r="O8" i="1" s="1"/>
  <c r="F311" i="5"/>
  <c r="F307" i="5"/>
  <c r="F292" i="5"/>
  <c r="F282" i="5"/>
  <c r="F241" i="5"/>
  <c r="F227" i="5"/>
  <c r="F216" i="5"/>
  <c r="F212" i="5"/>
  <c r="F312" i="5"/>
  <c r="F308" i="5"/>
  <c r="F304" i="5"/>
  <c r="F293" i="5"/>
  <c r="F276" i="5"/>
  <c r="F217" i="5"/>
  <c r="F213" i="5"/>
  <c r="F309" i="5"/>
  <c r="F305" i="5"/>
  <c r="F294" i="5"/>
  <c r="F283" i="5"/>
  <c r="F280" i="5"/>
  <c r="F277" i="5"/>
  <c r="F284" i="5"/>
  <c r="F219" i="5"/>
  <c r="F151" i="5"/>
  <c r="F89" i="5"/>
  <c r="F285" i="5"/>
  <c r="F220" i="5"/>
  <c r="F215" i="5"/>
  <c r="F208" i="5"/>
  <c r="F203" i="5"/>
  <c r="F291" i="5"/>
  <c r="F211" i="5"/>
  <c r="F148" i="5"/>
  <c r="F141" i="5"/>
  <c r="F137" i="5"/>
  <c r="F130" i="5"/>
  <c r="F93" i="5"/>
  <c r="F90" i="5"/>
  <c r="F281" i="5"/>
  <c r="F125" i="5"/>
  <c r="F121" i="5"/>
  <c r="F114" i="5"/>
  <c r="F110" i="5"/>
  <c r="F103" i="5"/>
  <c r="F99" i="5"/>
  <c r="F236" i="5"/>
  <c r="F226" i="5"/>
  <c r="F207" i="5"/>
  <c r="F202" i="5"/>
  <c r="F190" i="5"/>
  <c r="F183" i="5"/>
  <c r="F158" i="5"/>
  <c r="F154" i="5"/>
  <c r="F310" i="5"/>
  <c r="F180" i="5"/>
  <c r="F159" i="5"/>
  <c r="F127" i="5"/>
  <c r="F65" i="5"/>
  <c r="F61" i="5"/>
  <c r="F27" i="5"/>
  <c r="F108" i="5"/>
  <c r="F87" i="5"/>
  <c r="F83" i="5"/>
  <c r="F79" i="5"/>
  <c r="F75" i="5"/>
  <c r="F123" i="5"/>
  <c r="F111" i="5"/>
  <c r="F100" i="5"/>
  <c r="F96" i="5"/>
  <c r="F70" i="5"/>
  <c r="F66" i="5"/>
  <c r="F62" i="5"/>
  <c r="F28" i="5"/>
  <c r="F24" i="5"/>
  <c r="F20" i="5"/>
  <c r="F16" i="5"/>
  <c r="F126" i="5"/>
  <c r="F88" i="5"/>
  <c r="F54" i="5"/>
  <c r="F50" i="5"/>
  <c r="F43" i="5"/>
  <c r="F86" i="5"/>
  <c r="F82" i="5"/>
  <c r="F67" i="5"/>
  <c r="F122" i="5"/>
  <c r="F71" i="5"/>
  <c r="F51" i="5"/>
  <c r="F44" i="5"/>
  <c r="F9" i="5"/>
  <c r="F7" i="5"/>
  <c r="F306" i="5"/>
  <c r="F191" i="5"/>
  <c r="F155" i="5"/>
  <c r="F112" i="5"/>
  <c r="F101" i="5"/>
  <c r="F97" i="5"/>
  <c r="F69" i="5"/>
  <c r="F52" i="5"/>
  <c r="F48" i="5"/>
  <c r="F45" i="5"/>
  <c r="F41" i="5"/>
  <c r="F10" i="5"/>
  <c r="F29" i="5"/>
  <c r="F133" i="5"/>
  <c r="F176" i="5"/>
  <c r="F33" i="5"/>
  <c r="F60" i="5"/>
  <c r="F189" i="5"/>
  <c r="F164" i="5"/>
  <c r="F147" i="5"/>
  <c r="F72" i="5"/>
  <c r="F172" i="5"/>
  <c r="F170" i="5"/>
  <c r="F209" i="5"/>
  <c r="F253" i="5"/>
  <c r="F267" i="5"/>
  <c r="F113" i="5"/>
  <c r="F188" i="5"/>
  <c r="F205" i="5"/>
  <c r="F58" i="5"/>
  <c r="F18" i="5"/>
  <c r="F64" i="5"/>
  <c r="F193" i="5"/>
  <c r="F166" i="5"/>
  <c r="F78" i="5"/>
  <c r="F175" i="5"/>
  <c r="F106" i="5"/>
  <c r="F73" i="5"/>
  <c r="F182" i="5"/>
  <c r="F259" i="5"/>
  <c r="F300" i="5"/>
  <c r="F138" i="5"/>
  <c r="F177" i="5"/>
  <c r="F232" i="5"/>
  <c r="F257" i="5"/>
  <c r="F270" i="5"/>
  <c r="F315" i="5"/>
  <c r="F120" i="5"/>
  <c r="F192" i="5"/>
  <c r="F263" i="5"/>
  <c r="F229" i="5"/>
  <c r="F288" i="5"/>
  <c r="F302" i="5"/>
  <c r="F25" i="5"/>
  <c r="F59" i="5"/>
  <c r="F143" i="5"/>
  <c r="F22" i="5"/>
  <c r="F39" i="5"/>
  <c r="F258" i="5"/>
  <c r="F76" i="5"/>
  <c r="F296" i="5"/>
  <c r="F119" i="5"/>
  <c r="F179" i="5"/>
  <c r="F248" i="5"/>
  <c r="F173" i="5"/>
  <c r="F42" i="5"/>
  <c r="F184" i="5"/>
  <c r="F221" i="5"/>
  <c r="F145" i="5"/>
  <c r="F77" i="5"/>
  <c r="F153" i="5"/>
  <c r="F206" i="5"/>
  <c r="F289" i="5"/>
  <c r="F156" i="5"/>
  <c r="F225" i="5"/>
  <c r="F268" i="5"/>
  <c r="F23" i="5"/>
  <c r="F95" i="5"/>
  <c r="F26" i="5"/>
  <c r="F136" i="5"/>
  <c r="F94" i="5"/>
  <c r="F146" i="5"/>
  <c r="F134" i="5"/>
  <c r="F244" i="5"/>
  <c r="F53" i="5"/>
  <c r="F201" i="5"/>
  <c r="F135" i="5"/>
  <c r="F210" i="5"/>
  <c r="F234" i="5"/>
  <c r="F286" i="5"/>
  <c r="F287" i="5"/>
  <c r="F196" i="5"/>
  <c r="F85" i="5"/>
  <c r="F301" i="5"/>
  <c r="F98" i="5"/>
  <c r="F167" i="5"/>
  <c r="F254" i="5"/>
  <c r="F218" i="5"/>
  <c r="F14" i="5"/>
  <c r="F150" i="5"/>
  <c r="F30" i="5"/>
  <c r="F47" i="5"/>
  <c r="F116" i="5"/>
  <c r="F185" i="5"/>
  <c r="F144" i="5"/>
  <c r="F11" i="5"/>
  <c r="F128" i="5"/>
  <c r="F297" i="5"/>
  <c r="F264" i="5"/>
  <c r="F102" i="5"/>
  <c r="F174" i="5"/>
  <c r="F316" i="5"/>
  <c r="F38" i="5"/>
  <c r="F68" i="5"/>
  <c r="F105" i="5"/>
  <c r="F74" i="5"/>
  <c r="F117" i="5"/>
  <c r="F169" i="5"/>
  <c r="F142" i="5"/>
  <c r="F313" i="5"/>
  <c r="F168" i="5"/>
  <c r="F40" i="5"/>
  <c r="F107" i="5"/>
  <c r="F262" i="5"/>
  <c r="F261" i="5"/>
  <c r="F235" i="5"/>
  <c r="F197" i="5"/>
  <c r="F49" i="5"/>
  <c r="F178" i="5"/>
  <c r="F118" i="5"/>
  <c r="F84" i="5"/>
  <c r="F231" i="5"/>
  <c r="F265" i="5"/>
  <c r="F299" i="5"/>
  <c r="F187" i="5"/>
  <c r="F165" i="5"/>
  <c r="F19" i="5"/>
  <c r="F37" i="5"/>
  <c r="F132" i="5"/>
  <c r="F162" i="5"/>
  <c r="F186" i="5"/>
  <c r="F140" i="5"/>
  <c r="F214" i="5"/>
  <c r="F303" i="5"/>
  <c r="F163" i="5"/>
  <c r="F109" i="5"/>
  <c r="F223" i="5"/>
  <c r="F269" i="5"/>
  <c r="F222" i="5"/>
  <c r="F272" i="5"/>
  <c r="F15" i="5"/>
  <c r="F80" i="5"/>
  <c r="F266" i="5"/>
  <c r="F157" i="5"/>
  <c r="F124" i="5"/>
  <c r="F129" i="5"/>
  <c r="F275" i="5"/>
  <c r="F17" i="5"/>
  <c r="F63" i="5"/>
  <c r="F194" i="5"/>
  <c r="F131" i="5"/>
  <c r="F279" i="5"/>
  <c r="F160" i="5"/>
  <c r="F271" i="5"/>
  <c r="F233" i="5"/>
  <c r="F314" i="5"/>
  <c r="F298" i="5"/>
  <c r="F21" i="5"/>
  <c r="F139" i="5"/>
  <c r="F171" i="5"/>
  <c r="F161" i="5"/>
  <c r="F290" i="5"/>
  <c r="F224" i="5"/>
  <c r="F81" i="5"/>
  <c r="F181" i="5"/>
  <c r="F256" i="5"/>
  <c r="F318" i="5"/>
  <c r="F204" i="5"/>
  <c r="F149" i="5"/>
  <c r="F250" i="5"/>
  <c r="F252" i="5"/>
  <c r="F92" i="5"/>
  <c r="F152" i="5"/>
  <c r="F260" i="5"/>
  <c r="F200" i="5"/>
  <c r="F46" i="5"/>
  <c r="F36" i="5"/>
  <c r="F115" i="5"/>
  <c r="F246" i="5"/>
  <c r="F230" i="5"/>
  <c r="F8" i="5"/>
  <c r="F255" i="5"/>
  <c r="F34" i="5"/>
  <c r="F249" i="5"/>
  <c r="F251" i="5"/>
  <c r="F32" i="5"/>
  <c r="F247" i="5"/>
  <c r="F104" i="5"/>
  <c r="F228" i="5"/>
  <c r="F91" i="5"/>
  <c r="F295" i="5"/>
  <c r="F245" i="5"/>
  <c r="F35" i="5"/>
  <c r="F278" i="5"/>
  <c r="F199" i="5"/>
  <c r="F31" i="5"/>
  <c r="F243" i="5"/>
  <c r="F198" i="5"/>
  <c r="F242" i="5"/>
  <c r="F13" i="5"/>
  <c r="F12" i="6"/>
  <c r="I12" i="6"/>
  <c r="I324" i="1"/>
  <c r="P324" i="1"/>
  <c r="E319" i="5"/>
  <c r="F316" i="6"/>
  <c r="D316" i="9" s="1"/>
  <c r="E316" i="9" s="1"/>
  <c r="F301" i="6"/>
  <c r="D301" i="9" s="1"/>
  <c r="E301" i="9" s="1"/>
  <c r="F297" i="6"/>
  <c r="D297" i="9" s="1"/>
  <c r="E297" i="9" s="1"/>
  <c r="F286" i="6"/>
  <c r="D286" i="9" s="1"/>
  <c r="F271" i="6"/>
  <c r="D271" i="9" s="1"/>
  <c r="E271" i="9" s="1"/>
  <c r="F267" i="6"/>
  <c r="D267" i="9" s="1"/>
  <c r="E267" i="9" s="1"/>
  <c r="F263" i="6"/>
  <c r="D263" i="9" s="1"/>
  <c r="E263" i="9" s="1"/>
  <c r="F231" i="6"/>
  <c r="D231" i="9" s="1"/>
  <c r="F221" i="6"/>
  <c r="D221" i="9" s="1"/>
  <c r="F192" i="6"/>
  <c r="D192" i="9" s="1"/>
  <c r="E192" i="9" s="1"/>
  <c r="F188" i="6"/>
  <c r="D188" i="9" s="1"/>
  <c r="E188" i="9" s="1"/>
  <c r="F181" i="6"/>
  <c r="D181" i="9" s="1"/>
  <c r="E181" i="9" s="1"/>
  <c r="F174" i="6"/>
  <c r="D174" i="9" s="1"/>
  <c r="F167" i="6"/>
  <c r="D167" i="9" s="1"/>
  <c r="F311" i="6"/>
  <c r="D311" i="9" s="1"/>
  <c r="E311" i="9" s="1"/>
  <c r="F307" i="6"/>
  <c r="D307" i="9" s="1"/>
  <c r="E307" i="9" s="1"/>
  <c r="F258" i="6"/>
  <c r="D258" i="9" s="1"/>
  <c r="E258" i="9" s="1"/>
  <c r="F254" i="6"/>
  <c r="D254" i="9" s="1"/>
  <c r="E254" i="9" s="1"/>
  <c r="F270" i="6"/>
  <c r="D270" i="9" s="1"/>
  <c r="E270" i="9" s="1"/>
  <c r="F248" i="6"/>
  <c r="D248" i="9" s="1"/>
  <c r="E248" i="9" s="1"/>
  <c r="F224" i="6"/>
  <c r="D224" i="9" s="1"/>
  <c r="E224" i="9" s="1"/>
  <c r="F209" i="6"/>
  <c r="D209" i="9" s="1"/>
  <c r="E209" i="9" s="1"/>
  <c r="F191" i="6"/>
  <c r="D191" i="9" s="1"/>
  <c r="E191" i="9" s="1"/>
  <c r="F180" i="6"/>
  <c r="D180" i="9" s="1"/>
  <c r="F310" i="6"/>
  <c r="D310" i="9" s="1"/>
  <c r="E310" i="9" s="1"/>
  <c r="F306" i="6"/>
  <c r="D306" i="9" s="1"/>
  <c r="E306" i="9" s="1"/>
  <c r="F158" i="6"/>
  <c r="D158" i="9" s="1"/>
  <c r="E158" i="9" s="1"/>
  <c r="F89" i="6"/>
  <c r="D89" i="9" s="1"/>
  <c r="F70" i="6"/>
  <c r="D70" i="9" s="1"/>
  <c r="E70" i="9" s="1"/>
  <c r="F52" i="6"/>
  <c r="D52" i="9" s="1"/>
  <c r="E52" i="9" s="1"/>
  <c r="F48" i="6"/>
  <c r="D48" i="9" s="1"/>
  <c r="F45" i="6"/>
  <c r="D45" i="9" s="1"/>
  <c r="E45" i="9" s="1"/>
  <c r="F41" i="6"/>
  <c r="D41" i="9" s="1"/>
  <c r="F234" i="6"/>
  <c r="F223" i="6"/>
  <c r="D223" i="9" s="1"/>
  <c r="E223" i="9" s="1"/>
  <c r="F206" i="6"/>
  <c r="D206" i="9" s="1"/>
  <c r="E206" i="9" s="1"/>
  <c r="F170" i="6"/>
  <c r="D170" i="9" s="1"/>
  <c r="F153" i="6"/>
  <c r="D153" i="9" s="1"/>
  <c r="E153" i="9" s="1"/>
  <c r="F125" i="6"/>
  <c r="D125" i="9" s="1"/>
  <c r="E125" i="9" s="1"/>
  <c r="F121" i="6"/>
  <c r="D121" i="9" s="1"/>
  <c r="E121" i="9" s="1"/>
  <c r="F299" i="6"/>
  <c r="D299" i="9" s="1"/>
  <c r="E299" i="9" s="1"/>
  <c r="F288" i="6"/>
  <c r="D288" i="9" s="1"/>
  <c r="E288" i="9" s="1"/>
  <c r="F261" i="6"/>
  <c r="D261" i="9" s="1"/>
  <c r="E261" i="9" s="1"/>
  <c r="F156" i="6"/>
  <c r="D156" i="9" s="1"/>
  <c r="E156" i="9" s="1"/>
  <c r="F269" i="6"/>
  <c r="D269" i="9" s="1"/>
  <c r="E269" i="9" s="1"/>
  <c r="F265" i="6"/>
  <c r="D265" i="9" s="1"/>
  <c r="E265" i="9" s="1"/>
  <c r="F159" i="6"/>
  <c r="D159" i="9" s="1"/>
  <c r="E159" i="9" s="1"/>
  <c r="F134" i="6"/>
  <c r="F126" i="6"/>
  <c r="D126" i="9" s="1"/>
  <c r="E126" i="9" s="1"/>
  <c r="F122" i="6"/>
  <c r="D122" i="9" s="1"/>
  <c r="E122" i="9" s="1"/>
  <c r="F111" i="6"/>
  <c r="D111" i="9" s="1"/>
  <c r="E111" i="9" s="1"/>
  <c r="F100" i="6"/>
  <c r="D100" i="9" s="1"/>
  <c r="E100" i="9" s="1"/>
  <c r="F85" i="6"/>
  <c r="D85" i="9" s="1"/>
  <c r="E85" i="9" s="1"/>
  <c r="F81" i="6"/>
  <c r="D81" i="9" s="1"/>
  <c r="E81" i="9" s="1"/>
  <c r="F314" i="6"/>
  <c r="D314" i="9" s="1"/>
  <c r="F247" i="6"/>
  <c r="D247" i="9" s="1"/>
  <c r="E247" i="9" s="1"/>
  <c r="F177" i="6"/>
  <c r="D177" i="9" s="1"/>
  <c r="F150" i="6"/>
  <c r="D150" i="9" s="1"/>
  <c r="E150" i="9" s="1"/>
  <c r="F146" i="6"/>
  <c r="D146" i="9" s="1"/>
  <c r="E146" i="9" s="1"/>
  <c r="F139" i="6"/>
  <c r="D139" i="9" s="1"/>
  <c r="E139" i="9" s="1"/>
  <c r="F135" i="6"/>
  <c r="D135" i="9" s="1"/>
  <c r="F117" i="6"/>
  <c r="D117" i="9" s="1"/>
  <c r="E117" i="9" s="1"/>
  <c r="F106" i="6"/>
  <c r="D106" i="9" s="1"/>
  <c r="E106" i="9" s="1"/>
  <c r="F94" i="6"/>
  <c r="D94" i="9" s="1"/>
  <c r="E94" i="9" s="1"/>
  <c r="F72" i="6"/>
  <c r="D72" i="9" s="1"/>
  <c r="E72" i="9" s="1"/>
  <c r="F54" i="6"/>
  <c r="D54" i="9" s="1"/>
  <c r="E54" i="9" s="1"/>
  <c r="F50" i="6"/>
  <c r="D50" i="9" s="1"/>
  <c r="E50" i="9" s="1"/>
  <c r="F43" i="6"/>
  <c r="D43" i="9" s="1"/>
  <c r="E43" i="9" s="1"/>
  <c r="F279" i="6"/>
  <c r="F190" i="6"/>
  <c r="D190" i="9" s="1"/>
  <c r="E190" i="9" s="1"/>
  <c r="F183" i="6"/>
  <c r="D183" i="9" s="1"/>
  <c r="E183" i="9" s="1"/>
  <c r="F127" i="6"/>
  <c r="D127" i="9" s="1"/>
  <c r="E127" i="9" s="1"/>
  <c r="F123" i="6"/>
  <c r="D123" i="9" s="1"/>
  <c r="E123" i="9" s="1"/>
  <c r="F112" i="6"/>
  <c r="D112" i="9" s="1"/>
  <c r="E112" i="9" s="1"/>
  <c r="F101" i="6"/>
  <c r="D101" i="9" s="1"/>
  <c r="E101" i="9" s="1"/>
  <c r="F86" i="6"/>
  <c r="D86" i="9" s="1"/>
  <c r="E86" i="9" s="1"/>
  <c r="F38" i="6"/>
  <c r="D38" i="9" s="1"/>
  <c r="F233" i="6"/>
  <c r="D233" i="9" s="1"/>
  <c r="E233" i="9" s="1"/>
  <c r="F208" i="6"/>
  <c r="D208" i="9" s="1"/>
  <c r="F202" i="6"/>
  <c r="D202" i="9" s="1"/>
  <c r="F196" i="6"/>
  <c r="D196" i="9" s="1"/>
  <c r="F160" i="6"/>
  <c r="D160" i="9" s="1"/>
  <c r="E160" i="9" s="1"/>
  <c r="F124" i="6"/>
  <c r="D124" i="9" s="1"/>
  <c r="E124" i="9" s="1"/>
  <c r="F120" i="6"/>
  <c r="D120" i="9" s="1"/>
  <c r="F113" i="6"/>
  <c r="D113" i="9" s="1"/>
  <c r="E113" i="9" s="1"/>
  <c r="F109" i="6"/>
  <c r="D109" i="9" s="1"/>
  <c r="E109" i="9" s="1"/>
  <c r="F102" i="6"/>
  <c r="D102" i="9" s="1"/>
  <c r="E102" i="9" s="1"/>
  <c r="F98" i="6"/>
  <c r="D98" i="9" s="1"/>
  <c r="E98" i="9" s="1"/>
  <c r="F88" i="6"/>
  <c r="F87" i="6"/>
  <c r="D87" i="9" s="1"/>
  <c r="E87" i="9" s="1"/>
  <c r="F83" i="6"/>
  <c r="D83" i="9" s="1"/>
  <c r="E83" i="9" s="1"/>
  <c r="F79" i="6"/>
  <c r="D79" i="9" s="1"/>
  <c r="E79" i="9" s="1"/>
  <c r="F40" i="6"/>
  <c r="F39" i="6"/>
  <c r="D39" i="9" s="1"/>
  <c r="E39" i="9" s="1"/>
  <c r="F20" i="6"/>
  <c r="D20" i="9" s="1"/>
  <c r="E20" i="9" s="1"/>
  <c r="F15" i="6"/>
  <c r="D15" i="9" s="1"/>
  <c r="F7" i="6"/>
  <c r="F26" i="6"/>
  <c r="D26" i="9" s="1"/>
  <c r="E26" i="9" s="1"/>
  <c r="F28" i="6"/>
  <c r="D28" i="9" s="1"/>
  <c r="E28" i="9" s="1"/>
  <c r="F22" i="6"/>
  <c r="D22" i="9" s="1"/>
  <c r="E22" i="9" s="1"/>
  <c r="F30" i="6"/>
  <c r="D30" i="9" s="1"/>
  <c r="E30" i="9" s="1"/>
  <c r="F10" i="6"/>
  <c r="D10" i="9" s="1"/>
  <c r="E10" i="9" s="1"/>
  <c r="F76" i="6"/>
  <c r="D76" i="9" s="1"/>
  <c r="E76" i="9" s="1"/>
  <c r="F82" i="6"/>
  <c r="D82" i="9" s="1"/>
  <c r="E82" i="9" s="1"/>
  <c r="F46" i="6"/>
  <c r="F16" i="6"/>
  <c r="D16" i="9" s="1"/>
  <c r="E16" i="9" s="1"/>
  <c r="F255" i="6"/>
  <c r="D255" i="9" s="1"/>
  <c r="E255" i="9" s="1"/>
  <c r="F44" i="6"/>
  <c r="D44" i="9" s="1"/>
  <c r="E44" i="9" s="1"/>
  <c r="F205" i="6"/>
  <c r="D205" i="9" s="1"/>
  <c r="E205" i="9" s="1"/>
  <c r="F59" i="6"/>
  <c r="D59" i="9" s="1"/>
  <c r="F17" i="6"/>
  <c r="D17" i="9" s="1"/>
  <c r="E17" i="9" s="1"/>
  <c r="F19" i="6"/>
  <c r="D19" i="9" s="1"/>
  <c r="E19" i="9" s="1"/>
  <c r="F23" i="6"/>
  <c r="D23" i="9" s="1"/>
  <c r="E23" i="9" s="1"/>
  <c r="F11" i="6"/>
  <c r="D11" i="9" s="1"/>
  <c r="E11" i="9" s="1"/>
  <c r="F24" i="6"/>
  <c r="D24" i="9" s="1"/>
  <c r="E24" i="9" s="1"/>
  <c r="F84" i="6"/>
  <c r="D84" i="9" s="1"/>
  <c r="E84" i="9" s="1"/>
  <c r="F152" i="6"/>
  <c r="F115" i="6"/>
  <c r="F163" i="6"/>
  <c r="D163" i="9" s="1"/>
  <c r="F18" i="6"/>
  <c r="D18" i="9" s="1"/>
  <c r="E18" i="9" s="1"/>
  <c r="F293" i="6"/>
  <c r="D293" i="9" s="1"/>
  <c r="E293" i="9" s="1"/>
  <c r="F69" i="6"/>
  <c r="D69" i="9" s="1"/>
  <c r="F173" i="6"/>
  <c r="F235" i="6"/>
  <c r="D235" i="9" s="1"/>
  <c r="F62" i="6"/>
  <c r="D62" i="9" s="1"/>
  <c r="E62" i="9" s="1"/>
  <c r="F249" i="6"/>
  <c r="F168" i="6"/>
  <c r="D168" i="9" s="1"/>
  <c r="E168" i="9" s="1"/>
  <c r="F214" i="6"/>
  <c r="D214" i="9" s="1"/>
  <c r="E214" i="9" s="1"/>
  <c r="F280" i="6"/>
  <c r="D280" i="9" s="1"/>
  <c r="E280" i="9" s="1"/>
  <c r="F99" i="6"/>
  <c r="D99" i="9" s="1"/>
  <c r="E99" i="9" s="1"/>
  <c r="F182" i="6"/>
  <c r="D182" i="9" s="1"/>
  <c r="E182" i="9" s="1"/>
  <c r="F244" i="6"/>
  <c r="D244" i="9" s="1"/>
  <c r="E244" i="9" s="1"/>
  <c r="F309" i="6"/>
  <c r="D309" i="9" s="1"/>
  <c r="E309" i="9" s="1"/>
  <c r="F215" i="6"/>
  <c r="D215" i="9" s="1"/>
  <c r="E215" i="9" s="1"/>
  <c r="F253" i="6"/>
  <c r="D253" i="9" s="1"/>
  <c r="F300" i="6"/>
  <c r="D300" i="9" s="1"/>
  <c r="E300" i="9" s="1"/>
  <c r="F272" i="6"/>
  <c r="D272" i="9" s="1"/>
  <c r="E272" i="9" s="1"/>
  <c r="F277" i="6"/>
  <c r="D277" i="9" s="1"/>
  <c r="E277" i="9" s="1"/>
  <c r="F140" i="6"/>
  <c r="D140" i="9" s="1"/>
  <c r="E140" i="9" s="1"/>
  <c r="F213" i="6"/>
  <c r="D213" i="9" s="1"/>
  <c r="E213" i="9" s="1"/>
  <c r="F116" i="6"/>
  <c r="D116" i="9" s="1"/>
  <c r="E116" i="9" s="1"/>
  <c r="F74" i="6"/>
  <c r="D74" i="9" s="1"/>
  <c r="F68" i="6"/>
  <c r="F141" i="6"/>
  <c r="D141" i="9" s="1"/>
  <c r="E141" i="9" s="1"/>
  <c r="F128" i="6"/>
  <c r="F67" i="6"/>
  <c r="D67" i="9" s="1"/>
  <c r="E67" i="9" s="1"/>
  <c r="F228" i="6"/>
  <c r="F119" i="6"/>
  <c r="F179" i="6"/>
  <c r="F175" i="6"/>
  <c r="D175" i="9" s="1"/>
  <c r="E175" i="9" s="1"/>
  <c r="F203" i="6"/>
  <c r="D203" i="9" s="1"/>
  <c r="E203" i="9" s="1"/>
  <c r="F216" i="6"/>
  <c r="D216" i="9" s="1"/>
  <c r="E216" i="9" s="1"/>
  <c r="F275" i="6"/>
  <c r="F42" i="6"/>
  <c r="D42" i="9" s="1"/>
  <c r="E42" i="9" s="1"/>
  <c r="F161" i="6"/>
  <c r="D161" i="9" s="1"/>
  <c r="E161" i="9" s="1"/>
  <c r="F283" i="6"/>
  <c r="D283" i="9" s="1"/>
  <c r="E283" i="9" s="1"/>
  <c r="F226" i="6"/>
  <c r="D226" i="9" s="1"/>
  <c r="F266" i="6"/>
  <c r="D266" i="9" s="1"/>
  <c r="E266" i="9" s="1"/>
  <c r="F222" i="6"/>
  <c r="D222" i="9" s="1"/>
  <c r="E222" i="9" s="1"/>
  <c r="F302" i="6"/>
  <c r="D302" i="9" s="1"/>
  <c r="E302" i="9" s="1"/>
  <c r="F64" i="6"/>
  <c r="D64" i="9" s="1"/>
  <c r="E64" i="9" s="1"/>
  <c r="F312" i="6"/>
  <c r="D312" i="9" s="1"/>
  <c r="E312" i="9" s="1"/>
  <c r="F185" i="6"/>
  <c r="D185" i="9" s="1"/>
  <c r="F103" i="6"/>
  <c r="D103" i="9" s="1"/>
  <c r="E103" i="9" s="1"/>
  <c r="F80" i="6"/>
  <c r="D80" i="9" s="1"/>
  <c r="E80" i="9" s="1"/>
  <c r="F25" i="6"/>
  <c r="D25" i="9" s="1"/>
  <c r="E25" i="9" s="1"/>
  <c r="F130" i="6"/>
  <c r="D130" i="9" s="1"/>
  <c r="E130" i="9" s="1"/>
  <c r="F29" i="6"/>
  <c r="D29" i="9" s="1"/>
  <c r="E29" i="9" s="1"/>
  <c r="F37" i="6"/>
  <c r="F147" i="6"/>
  <c r="D147" i="9" s="1"/>
  <c r="E147" i="9" s="1"/>
  <c r="F184" i="6"/>
  <c r="F157" i="6"/>
  <c r="D157" i="9" s="1"/>
  <c r="E157" i="9" s="1"/>
  <c r="F132" i="6"/>
  <c r="D132" i="9" s="1"/>
  <c r="E132" i="9" s="1"/>
  <c r="F230" i="6"/>
  <c r="F77" i="6"/>
  <c r="D77" i="9" s="1"/>
  <c r="E77" i="9" s="1"/>
  <c r="F49" i="6"/>
  <c r="D49" i="9" s="1"/>
  <c r="E49" i="9" s="1"/>
  <c r="F90" i="6"/>
  <c r="D90" i="9" s="1"/>
  <c r="E90" i="9" s="1"/>
  <c r="F131" i="6"/>
  <c r="D131" i="9" s="1"/>
  <c r="E131" i="9" s="1"/>
  <c r="F178" i="6"/>
  <c r="D178" i="9" s="1"/>
  <c r="E178" i="9" s="1"/>
  <c r="F110" i="6"/>
  <c r="D110" i="9" s="1"/>
  <c r="E110" i="9" s="1"/>
  <c r="F285" i="6"/>
  <c r="F212" i="6"/>
  <c r="D212" i="9" s="1"/>
  <c r="E212" i="9" s="1"/>
  <c r="F276" i="6"/>
  <c r="D276" i="9" s="1"/>
  <c r="F313" i="6"/>
  <c r="F281" i="6"/>
  <c r="D281" i="9" s="1"/>
  <c r="E281" i="9" s="1"/>
  <c r="F315" i="6"/>
  <c r="D315" i="9" s="1"/>
  <c r="E315" i="9" s="1"/>
  <c r="F232" i="6"/>
  <c r="D232" i="9" s="1"/>
  <c r="E232" i="9" s="1"/>
  <c r="F318" i="6"/>
  <c r="D318" i="9" s="1"/>
  <c r="E318" i="9" s="1"/>
  <c r="F142" i="6"/>
  <c r="D142" i="9" s="1"/>
  <c r="E142" i="9" s="1"/>
  <c r="F165" i="6"/>
  <c r="D165" i="9" s="1"/>
  <c r="F290" i="6"/>
  <c r="F291" i="6"/>
  <c r="D291" i="9" s="1"/>
  <c r="F289" i="6"/>
  <c r="D289" i="9" s="1"/>
  <c r="E289" i="9" s="1"/>
  <c r="F61" i="6"/>
  <c r="D61" i="9" s="1"/>
  <c r="E61" i="9" s="1"/>
  <c r="F257" i="6"/>
  <c r="D257" i="9" s="1"/>
  <c r="E257" i="9" s="1"/>
  <c r="F104" i="6"/>
  <c r="F27" i="6"/>
  <c r="D27" i="9" s="1"/>
  <c r="E27" i="9" s="1"/>
  <c r="F148" i="6"/>
  <c r="D148" i="9" s="1"/>
  <c r="E148" i="9" s="1"/>
  <c r="F107" i="6"/>
  <c r="F33" i="6"/>
  <c r="D33" i="9" s="1"/>
  <c r="F75" i="6"/>
  <c r="D75" i="9" s="1"/>
  <c r="E75" i="9" s="1"/>
  <c r="F164" i="6"/>
  <c r="D164" i="9" s="1"/>
  <c r="E164" i="9" s="1"/>
  <c r="F256" i="6"/>
  <c r="D256" i="9" s="1"/>
  <c r="E256" i="9" s="1"/>
  <c r="F162" i="6"/>
  <c r="F154" i="6"/>
  <c r="D154" i="9" s="1"/>
  <c r="E154" i="9" s="1"/>
  <c r="F292" i="6"/>
  <c r="D292" i="9" s="1"/>
  <c r="E292" i="9" s="1"/>
  <c r="F53" i="6"/>
  <c r="D53" i="9" s="1"/>
  <c r="E53" i="9" s="1"/>
  <c r="F93" i="6"/>
  <c r="D93" i="9" s="1"/>
  <c r="E93" i="9" s="1"/>
  <c r="F138" i="6"/>
  <c r="D138" i="9" s="1"/>
  <c r="E138" i="9" s="1"/>
  <c r="F187" i="6"/>
  <c r="F251" i="6"/>
  <c r="F114" i="6"/>
  <c r="D114" i="9" s="1"/>
  <c r="E114" i="9" s="1"/>
  <c r="F189" i="6"/>
  <c r="D189" i="9" s="1"/>
  <c r="F172" i="6"/>
  <c r="D172" i="9" s="1"/>
  <c r="E172" i="9" s="1"/>
  <c r="F236" i="6"/>
  <c r="D236" i="9" s="1"/>
  <c r="E236" i="9" s="1"/>
  <c r="F284" i="6"/>
  <c r="D284" i="9" s="1"/>
  <c r="E284" i="9" s="1"/>
  <c r="F246" i="6"/>
  <c r="D246" i="9" s="1"/>
  <c r="F21" i="6"/>
  <c r="D21" i="9" s="1"/>
  <c r="E21" i="9" s="1"/>
  <c r="F151" i="6"/>
  <c r="D151" i="9" s="1"/>
  <c r="E151" i="9" s="1"/>
  <c r="F259" i="6"/>
  <c r="F186" i="6"/>
  <c r="D186" i="9" s="1"/>
  <c r="E186" i="9" s="1"/>
  <c r="F260" i="6"/>
  <c r="D260" i="9" s="1"/>
  <c r="F96" i="6"/>
  <c r="D96" i="9" s="1"/>
  <c r="F63" i="6"/>
  <c r="D63" i="9" s="1"/>
  <c r="E63" i="9" s="1"/>
  <c r="F133" i="6"/>
  <c r="F58" i="6"/>
  <c r="F73" i="6"/>
  <c r="F144" i="6"/>
  <c r="F51" i="6"/>
  <c r="D51" i="9" s="1"/>
  <c r="E51" i="9" s="1"/>
  <c r="F129" i="6"/>
  <c r="D129" i="9" s="1"/>
  <c r="F210" i="6"/>
  <c r="F294" i="6"/>
  <c r="D294" i="9" s="1"/>
  <c r="E294" i="9" s="1"/>
  <c r="F193" i="6"/>
  <c r="D193" i="9" s="1"/>
  <c r="E193" i="9" s="1"/>
  <c r="F171" i="6"/>
  <c r="D171" i="9" s="1"/>
  <c r="E171" i="9" s="1"/>
  <c r="F137" i="6"/>
  <c r="D137" i="9" s="1"/>
  <c r="E137" i="9" s="1"/>
  <c r="F92" i="6"/>
  <c r="F143" i="6"/>
  <c r="F78" i="6"/>
  <c r="D78" i="9" s="1"/>
  <c r="E78" i="9" s="1"/>
  <c r="F218" i="6"/>
  <c r="D218" i="9" s="1"/>
  <c r="E218" i="9" s="1"/>
  <c r="F169" i="6"/>
  <c r="F305" i="6"/>
  <c r="D305" i="9" s="1"/>
  <c r="E305" i="9" s="1"/>
  <c r="F207" i="6"/>
  <c r="F282" i="6"/>
  <c r="D282" i="9" s="1"/>
  <c r="E282" i="9" s="1"/>
  <c r="F227" i="6"/>
  <c r="D227" i="9" s="1"/>
  <c r="E227" i="9" s="1"/>
  <c r="F145" i="6"/>
  <c r="D145" i="9" s="1"/>
  <c r="F217" i="6"/>
  <c r="D217" i="9" s="1"/>
  <c r="E217" i="9" s="1"/>
  <c r="F204" i="6"/>
  <c r="D204" i="9" s="1"/>
  <c r="E204" i="9" s="1"/>
  <c r="F250" i="6"/>
  <c r="D250" i="9" s="1"/>
  <c r="F264" i="6"/>
  <c r="D264" i="9" s="1"/>
  <c r="E264" i="9" s="1"/>
  <c r="F97" i="6"/>
  <c r="D97" i="9" s="1"/>
  <c r="E97" i="9" s="1"/>
  <c r="F194" i="6"/>
  <c r="F118" i="6"/>
  <c r="D118" i="9" s="1"/>
  <c r="E118" i="9" s="1"/>
  <c r="F66" i="6"/>
  <c r="D66" i="9" s="1"/>
  <c r="E66" i="9" s="1"/>
  <c r="F308" i="6"/>
  <c r="D308" i="9" s="1"/>
  <c r="E308" i="9" s="1"/>
  <c r="F262" i="6"/>
  <c r="D262" i="9" s="1"/>
  <c r="E262" i="9" s="1"/>
  <c r="F298" i="6"/>
  <c r="D298" i="9" s="1"/>
  <c r="E298" i="9" s="1"/>
  <c r="F14" i="6"/>
  <c r="F9" i="6"/>
  <c r="D9" i="9" s="1"/>
  <c r="F36" i="6"/>
  <c r="F108" i="6"/>
  <c r="D108" i="9" s="1"/>
  <c r="F95" i="6"/>
  <c r="F47" i="6"/>
  <c r="F60" i="6"/>
  <c r="D60" i="9" s="1"/>
  <c r="E60" i="9" s="1"/>
  <c r="F136" i="6"/>
  <c r="D136" i="9" s="1"/>
  <c r="E136" i="9" s="1"/>
  <c r="F155" i="6"/>
  <c r="D155" i="9" s="1"/>
  <c r="E155" i="9" s="1"/>
  <c r="F220" i="6"/>
  <c r="F197" i="6"/>
  <c r="D197" i="9" s="1"/>
  <c r="E197" i="9" s="1"/>
  <c r="F287" i="6"/>
  <c r="D287" i="9" s="1"/>
  <c r="E287" i="9" s="1"/>
  <c r="F166" i="6"/>
  <c r="F71" i="6"/>
  <c r="D71" i="9" s="1"/>
  <c r="E71" i="9" s="1"/>
  <c r="F105" i="6"/>
  <c r="D105" i="9" s="1"/>
  <c r="F149" i="6"/>
  <c r="D149" i="9" s="1"/>
  <c r="E149" i="9" s="1"/>
  <c r="F225" i="6"/>
  <c r="F241" i="6"/>
  <c r="D241" i="9" s="1"/>
  <c r="E241" i="9" s="1"/>
  <c r="F304" i="6"/>
  <c r="D304" i="9" s="1"/>
  <c r="F211" i="6"/>
  <c r="D211" i="9" s="1"/>
  <c r="F296" i="6"/>
  <c r="D296" i="9" s="1"/>
  <c r="E296" i="9" s="1"/>
  <c r="F268" i="6"/>
  <c r="D268" i="9" s="1"/>
  <c r="E268" i="9" s="1"/>
  <c r="F65" i="6"/>
  <c r="D65" i="9" s="1"/>
  <c r="E65" i="9" s="1"/>
  <c r="F229" i="6"/>
  <c r="F176" i="6"/>
  <c r="F219" i="6"/>
  <c r="D219" i="9" s="1"/>
  <c r="E219" i="9" s="1"/>
  <c r="F245" i="6"/>
  <c r="F91" i="6"/>
  <c r="F252" i="6"/>
  <c r="F303" i="6"/>
  <c r="F201" i="6"/>
  <c r="F199" i="6"/>
  <c r="F200" i="6"/>
  <c r="F8" i="6"/>
  <c r="F32" i="6"/>
  <c r="F278" i="6"/>
  <c r="F295" i="6"/>
  <c r="F243" i="6"/>
  <c r="F35" i="6"/>
  <c r="F198" i="6"/>
  <c r="F242" i="6"/>
  <c r="F34" i="6"/>
  <c r="F31" i="6"/>
  <c r="F12" i="5"/>
  <c r="I12" i="5"/>
  <c r="N1288" i="1"/>
  <c r="R1288" i="10" s="1"/>
  <c r="L8" i="1"/>
  <c r="N7" i="1"/>
  <c r="R7" i="10" s="1"/>
  <c r="L12" i="5"/>
  <c r="H12" i="5"/>
  <c r="G319" i="5"/>
  <c r="G7" i="5"/>
  <c r="D303" i="9" l="1"/>
  <c r="E304" i="9"/>
  <c r="I197" i="9"/>
  <c r="H197" i="9"/>
  <c r="I282" i="9"/>
  <c r="H282" i="9"/>
  <c r="I137" i="9"/>
  <c r="H137" i="9"/>
  <c r="I151" i="9"/>
  <c r="H151" i="9"/>
  <c r="I256" i="9"/>
  <c r="H256" i="9"/>
  <c r="I257" i="9"/>
  <c r="H257" i="9"/>
  <c r="I232" i="9"/>
  <c r="H232" i="9"/>
  <c r="H178" i="9"/>
  <c r="I178" i="9"/>
  <c r="D184" i="9"/>
  <c r="E184" i="9" s="1"/>
  <c r="E185" i="9"/>
  <c r="I161" i="9"/>
  <c r="H161" i="9"/>
  <c r="I140" i="9"/>
  <c r="H140" i="9"/>
  <c r="I182" i="9"/>
  <c r="H182" i="9"/>
  <c r="I24" i="9"/>
  <c r="H24" i="9"/>
  <c r="I255" i="9"/>
  <c r="H255" i="9"/>
  <c r="H28" i="9"/>
  <c r="I28" i="9"/>
  <c r="I83" i="9"/>
  <c r="H83" i="9"/>
  <c r="I124" i="9"/>
  <c r="H124" i="9"/>
  <c r="H101" i="9"/>
  <c r="I101" i="9"/>
  <c r="H50" i="9"/>
  <c r="I50" i="9"/>
  <c r="I146" i="9"/>
  <c r="H146" i="9"/>
  <c r="H111" i="9"/>
  <c r="I111" i="9"/>
  <c r="H261" i="9"/>
  <c r="I261" i="9"/>
  <c r="I223" i="9"/>
  <c r="H223" i="9"/>
  <c r="I158" i="9"/>
  <c r="H158" i="9"/>
  <c r="I270" i="9"/>
  <c r="H270" i="9"/>
  <c r="H188" i="9"/>
  <c r="I188" i="9"/>
  <c r="I297" i="9"/>
  <c r="H297" i="9"/>
  <c r="I219" i="9"/>
  <c r="H219" i="9"/>
  <c r="D8" i="9"/>
  <c r="E9" i="9"/>
  <c r="I97" i="9"/>
  <c r="H97" i="9"/>
  <c r="I171" i="9"/>
  <c r="H171" i="9"/>
  <c r="I21" i="9"/>
  <c r="H21" i="9"/>
  <c r="I164" i="9"/>
  <c r="H164" i="9"/>
  <c r="H61" i="9"/>
  <c r="I61" i="9"/>
  <c r="I315" i="9"/>
  <c r="H315" i="9"/>
  <c r="H131" i="9"/>
  <c r="I131" i="9"/>
  <c r="I147" i="9"/>
  <c r="H147" i="9"/>
  <c r="H312" i="9"/>
  <c r="I312" i="9"/>
  <c r="I42" i="9"/>
  <c r="H42" i="9"/>
  <c r="I67" i="9"/>
  <c r="H67" i="9"/>
  <c r="I277" i="9"/>
  <c r="H277" i="9"/>
  <c r="I99" i="9"/>
  <c r="H99" i="9"/>
  <c r="D68" i="9"/>
  <c r="E68" i="9" s="1"/>
  <c r="E69" i="9"/>
  <c r="I11" i="9"/>
  <c r="H11" i="9"/>
  <c r="I16" i="9"/>
  <c r="H16" i="9"/>
  <c r="I26" i="9"/>
  <c r="H26" i="9"/>
  <c r="H87" i="9"/>
  <c r="I87" i="9"/>
  <c r="H160" i="9"/>
  <c r="I160" i="9"/>
  <c r="I112" i="9"/>
  <c r="H112" i="9"/>
  <c r="I54" i="9"/>
  <c r="H54" i="9"/>
  <c r="I150" i="9"/>
  <c r="H150" i="9"/>
  <c r="H122" i="9"/>
  <c r="I122" i="9"/>
  <c r="I288" i="9"/>
  <c r="H288" i="9"/>
  <c r="I306" i="9"/>
  <c r="H306" i="9"/>
  <c r="H254" i="9"/>
  <c r="I254" i="9"/>
  <c r="H192" i="9"/>
  <c r="I192" i="9"/>
  <c r="I301" i="9"/>
  <c r="H301" i="9"/>
  <c r="K319" i="9"/>
  <c r="H241" i="9"/>
  <c r="I241" i="9"/>
  <c r="H155" i="9"/>
  <c r="I155" i="9"/>
  <c r="I264" i="9"/>
  <c r="H264" i="9"/>
  <c r="I305" i="9"/>
  <c r="H305" i="9"/>
  <c r="I193" i="9"/>
  <c r="H193" i="9"/>
  <c r="D245" i="9"/>
  <c r="E246" i="9"/>
  <c r="I138" i="9"/>
  <c r="H138" i="9"/>
  <c r="I75" i="9"/>
  <c r="H75" i="9"/>
  <c r="I289" i="9"/>
  <c r="H289" i="9"/>
  <c r="I281" i="9"/>
  <c r="H281" i="9"/>
  <c r="I90" i="9"/>
  <c r="H90" i="9"/>
  <c r="I64" i="9"/>
  <c r="H64" i="9"/>
  <c r="I272" i="9"/>
  <c r="H272" i="9"/>
  <c r="I280" i="9"/>
  <c r="H280" i="9"/>
  <c r="I293" i="9"/>
  <c r="H293" i="9"/>
  <c r="I23" i="9"/>
  <c r="H23" i="9"/>
  <c r="D194" i="9"/>
  <c r="E194" i="9" s="1"/>
  <c r="E196" i="9"/>
  <c r="I123" i="9"/>
  <c r="H123" i="9"/>
  <c r="I72" i="9"/>
  <c r="H72" i="9"/>
  <c r="D176" i="9"/>
  <c r="E176" i="9" s="1"/>
  <c r="E177" i="9"/>
  <c r="H126" i="9"/>
  <c r="I126" i="9"/>
  <c r="I299" i="9"/>
  <c r="H299" i="9"/>
  <c r="D40" i="9"/>
  <c r="E41" i="9"/>
  <c r="I310" i="9"/>
  <c r="H310" i="9"/>
  <c r="H258" i="9"/>
  <c r="I258" i="9"/>
  <c r="D220" i="9"/>
  <c r="E220" i="9" s="1"/>
  <c r="E221" i="9"/>
  <c r="I316" i="9"/>
  <c r="H316" i="9"/>
  <c r="H149" i="9"/>
  <c r="I149" i="9"/>
  <c r="H136" i="9"/>
  <c r="I136" i="9"/>
  <c r="I298" i="9"/>
  <c r="H298" i="9"/>
  <c r="D249" i="9"/>
  <c r="E249" i="9" s="1"/>
  <c r="E250" i="9"/>
  <c r="I294" i="9"/>
  <c r="H294" i="9"/>
  <c r="I63" i="9"/>
  <c r="H63" i="9"/>
  <c r="I284" i="9"/>
  <c r="H284" i="9"/>
  <c r="I93" i="9"/>
  <c r="H93" i="9"/>
  <c r="D32" i="9"/>
  <c r="E33" i="9"/>
  <c r="D290" i="9"/>
  <c r="E290" i="9" s="1"/>
  <c r="E291" i="9"/>
  <c r="I49" i="9"/>
  <c r="H49" i="9"/>
  <c r="I29" i="9"/>
  <c r="H29" i="9"/>
  <c r="I302" i="9"/>
  <c r="H302" i="9"/>
  <c r="H216" i="9"/>
  <c r="I216" i="9"/>
  <c r="H141" i="9"/>
  <c r="I141" i="9"/>
  <c r="I300" i="9"/>
  <c r="H300" i="9"/>
  <c r="I214" i="9"/>
  <c r="H214" i="9"/>
  <c r="I18" i="9"/>
  <c r="H18" i="9"/>
  <c r="I19" i="9"/>
  <c r="H19" i="9"/>
  <c r="H82" i="9"/>
  <c r="I82" i="9"/>
  <c r="D14" i="9"/>
  <c r="E14" i="9" s="1"/>
  <c r="E15" i="9"/>
  <c r="I98" i="9"/>
  <c r="H98" i="9"/>
  <c r="D201" i="9"/>
  <c r="E202" i="9"/>
  <c r="I127" i="9"/>
  <c r="H127" i="9"/>
  <c r="I94" i="9"/>
  <c r="H94" i="9"/>
  <c r="I247" i="9"/>
  <c r="H247" i="9"/>
  <c r="I121" i="9"/>
  <c r="H121" i="9"/>
  <c r="I45" i="9"/>
  <c r="H45" i="9"/>
  <c r="D179" i="9"/>
  <c r="E179" i="9" s="1"/>
  <c r="E180" i="9"/>
  <c r="I307" i="9"/>
  <c r="H307" i="9"/>
  <c r="D230" i="9"/>
  <c r="E231" i="9"/>
  <c r="H65" i="9"/>
  <c r="I65" i="9"/>
  <c r="D104" i="9"/>
  <c r="E104" i="9" s="1"/>
  <c r="E105" i="9"/>
  <c r="I60" i="9"/>
  <c r="H60" i="9"/>
  <c r="I262" i="9"/>
  <c r="H262" i="9"/>
  <c r="I204" i="9"/>
  <c r="H204" i="9"/>
  <c r="I218" i="9"/>
  <c r="H218" i="9"/>
  <c r="D95" i="9"/>
  <c r="E96" i="9"/>
  <c r="I236" i="9"/>
  <c r="H236" i="9"/>
  <c r="I53" i="9"/>
  <c r="H53" i="9"/>
  <c r="D275" i="9"/>
  <c r="E275" i="9" s="1"/>
  <c r="E276" i="9"/>
  <c r="I77" i="9"/>
  <c r="H77" i="9"/>
  <c r="I130" i="9"/>
  <c r="H130" i="9"/>
  <c r="I222" i="9"/>
  <c r="H222" i="9"/>
  <c r="H203" i="9"/>
  <c r="I203" i="9"/>
  <c r="D252" i="9"/>
  <c r="E253" i="9"/>
  <c r="I168" i="9"/>
  <c r="H168" i="9"/>
  <c r="D162" i="9"/>
  <c r="E162" i="9" s="1"/>
  <c r="E163" i="9"/>
  <c r="I17" i="9"/>
  <c r="H17" i="9"/>
  <c r="H76" i="9"/>
  <c r="I76" i="9"/>
  <c r="I20" i="9"/>
  <c r="H20" i="9"/>
  <c r="I102" i="9"/>
  <c r="H102" i="9"/>
  <c r="D207" i="9"/>
  <c r="E207" i="9" s="1"/>
  <c r="E208" i="9"/>
  <c r="I183" i="9"/>
  <c r="H183" i="9"/>
  <c r="I106" i="9"/>
  <c r="H106" i="9"/>
  <c r="D313" i="9"/>
  <c r="E313" i="9" s="1"/>
  <c r="E314" i="9"/>
  <c r="I159" i="9"/>
  <c r="H159" i="9"/>
  <c r="I125" i="9"/>
  <c r="H125" i="9"/>
  <c r="D47" i="9"/>
  <c r="E48" i="9"/>
  <c r="I191" i="9"/>
  <c r="H191" i="9"/>
  <c r="I311" i="9"/>
  <c r="H311" i="9"/>
  <c r="H263" i="9"/>
  <c r="I263" i="9"/>
  <c r="L319" i="9"/>
  <c r="C322" i="9"/>
  <c r="I71" i="9"/>
  <c r="H71" i="9"/>
  <c r="I217" i="9"/>
  <c r="H217" i="9"/>
  <c r="I78" i="9"/>
  <c r="H78" i="9"/>
  <c r="D128" i="9"/>
  <c r="E128" i="9" s="1"/>
  <c r="E129" i="9"/>
  <c r="D259" i="9"/>
  <c r="E259" i="9" s="1"/>
  <c r="E260" i="9"/>
  <c r="I172" i="9"/>
  <c r="H172" i="9"/>
  <c r="I292" i="9"/>
  <c r="H292" i="9"/>
  <c r="H148" i="9"/>
  <c r="I148" i="9"/>
  <c r="E165" i="9"/>
  <c r="H212" i="9"/>
  <c r="I212" i="9"/>
  <c r="I25" i="9"/>
  <c r="H25" i="9"/>
  <c r="I266" i="9"/>
  <c r="H266" i="9"/>
  <c r="I175" i="9"/>
  <c r="H175" i="9"/>
  <c r="D73" i="9"/>
  <c r="E73" i="9" s="1"/>
  <c r="E74" i="9"/>
  <c r="I215" i="9"/>
  <c r="H215" i="9"/>
  <c r="D58" i="9"/>
  <c r="E58" i="9" s="1"/>
  <c r="E59" i="9"/>
  <c r="H10" i="9"/>
  <c r="I10" i="9"/>
  <c r="I39" i="9"/>
  <c r="H39" i="9"/>
  <c r="I109" i="9"/>
  <c r="H109" i="9"/>
  <c r="I233" i="9"/>
  <c r="H233" i="9"/>
  <c r="I190" i="9"/>
  <c r="H190" i="9"/>
  <c r="I117" i="9"/>
  <c r="H117" i="9"/>
  <c r="I81" i="9"/>
  <c r="H81" i="9"/>
  <c r="H265" i="9"/>
  <c r="I265" i="9"/>
  <c r="I153" i="9"/>
  <c r="H153" i="9"/>
  <c r="I52" i="9"/>
  <c r="H52" i="9"/>
  <c r="I209" i="9"/>
  <c r="H209" i="9"/>
  <c r="D166" i="9"/>
  <c r="E166" i="9" s="1"/>
  <c r="E167" i="9"/>
  <c r="H267" i="9"/>
  <c r="I267" i="9"/>
  <c r="I268" i="9"/>
  <c r="H268" i="9"/>
  <c r="I308" i="9"/>
  <c r="H308" i="9"/>
  <c r="I296" i="9"/>
  <c r="H296" i="9"/>
  <c r="I66" i="9"/>
  <c r="H66" i="9"/>
  <c r="D143" i="9"/>
  <c r="E143" i="9" s="1"/>
  <c r="D144" i="9"/>
  <c r="E144" i="9" s="1"/>
  <c r="E145" i="9"/>
  <c r="I51" i="9"/>
  <c r="H51" i="9"/>
  <c r="I186" i="9"/>
  <c r="H186" i="9"/>
  <c r="D187" i="9"/>
  <c r="E187" i="9" s="1"/>
  <c r="E189" i="9"/>
  <c r="I154" i="9"/>
  <c r="H154" i="9"/>
  <c r="I27" i="9"/>
  <c r="H27" i="9"/>
  <c r="I142" i="9"/>
  <c r="H142" i="9"/>
  <c r="I132" i="9"/>
  <c r="H132" i="9"/>
  <c r="H80" i="9"/>
  <c r="I80" i="9"/>
  <c r="D225" i="9"/>
  <c r="E225" i="9" s="1"/>
  <c r="E226" i="9"/>
  <c r="I116" i="9"/>
  <c r="H116" i="9"/>
  <c r="I309" i="9"/>
  <c r="H309" i="9"/>
  <c r="I62" i="9"/>
  <c r="H62" i="9"/>
  <c r="H205" i="9"/>
  <c r="I205" i="9"/>
  <c r="I30" i="9"/>
  <c r="H30" i="9"/>
  <c r="I113" i="9"/>
  <c r="H113" i="9"/>
  <c r="D37" i="9"/>
  <c r="E37" i="9" s="1"/>
  <c r="E38" i="9"/>
  <c r="D133" i="9"/>
  <c r="D134" i="9"/>
  <c r="E134" i="9" s="1"/>
  <c r="E135" i="9"/>
  <c r="H85" i="9"/>
  <c r="I85" i="9"/>
  <c r="H269" i="9"/>
  <c r="I269" i="9"/>
  <c r="D169" i="9"/>
  <c r="E169" i="9" s="1"/>
  <c r="E170" i="9"/>
  <c r="I70" i="9"/>
  <c r="H70" i="9"/>
  <c r="I224" i="9"/>
  <c r="H224" i="9"/>
  <c r="D173" i="9"/>
  <c r="E173" i="9" s="1"/>
  <c r="E174" i="9"/>
  <c r="I271" i="9"/>
  <c r="H271" i="9"/>
  <c r="L7" i="9"/>
  <c r="D210" i="9"/>
  <c r="E210" i="9" s="1"/>
  <c r="E211" i="9"/>
  <c r="D107" i="9"/>
  <c r="E107" i="9" s="1"/>
  <c r="E108" i="9"/>
  <c r="H118" i="9"/>
  <c r="I118" i="9"/>
  <c r="H227" i="9"/>
  <c r="I227" i="9"/>
  <c r="I114" i="9"/>
  <c r="H114" i="9"/>
  <c r="I318" i="9"/>
  <c r="H318" i="9"/>
  <c r="I110" i="9"/>
  <c r="H110" i="9"/>
  <c r="I157" i="9"/>
  <c r="H157" i="9"/>
  <c r="I103" i="9"/>
  <c r="H103" i="9"/>
  <c r="I283" i="9"/>
  <c r="H283" i="9"/>
  <c r="H213" i="9"/>
  <c r="I213" i="9"/>
  <c r="H244" i="9"/>
  <c r="I244" i="9"/>
  <c r="D234" i="9"/>
  <c r="E234" i="9" s="1"/>
  <c r="E235" i="9"/>
  <c r="H84" i="9"/>
  <c r="I84" i="9"/>
  <c r="H44" i="9"/>
  <c r="I44" i="9"/>
  <c r="I22" i="9"/>
  <c r="H22" i="9"/>
  <c r="I79" i="9"/>
  <c r="H79" i="9"/>
  <c r="D119" i="9"/>
  <c r="E120" i="9"/>
  <c r="I86" i="9"/>
  <c r="H86" i="9"/>
  <c r="H43" i="9"/>
  <c r="I43" i="9"/>
  <c r="H139" i="9"/>
  <c r="I139" i="9"/>
  <c r="H100" i="9"/>
  <c r="I100" i="9"/>
  <c r="I156" i="9"/>
  <c r="H156" i="9"/>
  <c r="I206" i="9"/>
  <c r="H206" i="9"/>
  <c r="D88" i="9"/>
  <c r="E88" i="9" s="1"/>
  <c r="E89" i="9"/>
  <c r="I248" i="9"/>
  <c r="H248" i="9"/>
  <c r="I181" i="9"/>
  <c r="H181" i="9"/>
  <c r="D285" i="9"/>
  <c r="E286" i="9"/>
  <c r="I325" i="10"/>
  <c r="K325" i="10"/>
  <c r="O325" i="10"/>
  <c r="P325" i="10"/>
  <c r="AF93" i="11"/>
  <c r="AF94" i="11" s="1"/>
  <c r="D8" i="10"/>
  <c r="F324" i="10"/>
  <c r="M325" i="10"/>
  <c r="AX93" i="11"/>
  <c r="AX94" i="11" s="1"/>
  <c r="S8" i="10"/>
  <c r="N1288" i="10"/>
  <c r="S1288" i="10" s="1"/>
  <c r="N7" i="10"/>
  <c r="M324" i="10"/>
  <c r="AM93" i="11" s="1"/>
  <c r="AM94" i="11" s="1"/>
  <c r="AL93" i="11"/>
  <c r="AL94" i="11" s="1"/>
  <c r="L8" i="10"/>
  <c r="F7" i="1"/>
  <c r="G324" i="1" s="1"/>
  <c r="F1288" i="1"/>
  <c r="K1288" i="1" s="1"/>
  <c r="M8" i="1"/>
  <c r="G1228" i="1"/>
  <c r="G1227" i="1"/>
  <c r="G1221" i="1"/>
  <c r="G1201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287" i="1"/>
  <c r="G1286" i="1"/>
  <c r="G1285" i="1"/>
  <c r="G1284" i="1"/>
  <c r="G1259" i="1"/>
  <c r="G1021" i="1"/>
  <c r="G997" i="1"/>
  <c r="G1257" i="1"/>
  <c r="G1251" i="1"/>
  <c r="G1246" i="1"/>
  <c r="G1214" i="1"/>
  <c r="G1203" i="1"/>
  <c r="G1169" i="1"/>
  <c r="G1115" i="1"/>
  <c r="G1102" i="1"/>
  <c r="G1099" i="1"/>
  <c r="G1089" i="1"/>
  <c r="G1273" i="1"/>
  <c r="G1209" i="1"/>
  <c r="G1247" i="1"/>
  <c r="G1242" i="1"/>
  <c r="G1134" i="1"/>
  <c r="G1087" i="1"/>
  <c r="G1055" i="1"/>
  <c r="G984" i="1"/>
  <c r="G949" i="1"/>
  <c r="G1270" i="1"/>
  <c r="G1215" i="1"/>
  <c r="G1170" i="1"/>
  <c r="G1152" i="1"/>
  <c r="G1143" i="1"/>
  <c r="G1132" i="1"/>
  <c r="G1124" i="1"/>
  <c r="G1107" i="1"/>
  <c r="G1096" i="1"/>
  <c r="G1085" i="1"/>
  <c r="G1075" i="1"/>
  <c r="G1064" i="1"/>
  <c r="G1053" i="1"/>
  <c r="G1043" i="1"/>
  <c r="G1032" i="1"/>
  <c r="G991" i="1"/>
  <c r="G961" i="1"/>
  <c r="G952" i="1"/>
  <c r="G1243" i="1"/>
  <c r="G1202" i="1"/>
  <c r="G1180" i="1"/>
  <c r="G1165" i="1"/>
  <c r="G1150" i="1"/>
  <c r="G1121" i="1"/>
  <c r="G1105" i="1"/>
  <c r="G1073" i="1"/>
  <c r="G1041" i="1"/>
  <c r="G982" i="1"/>
  <c r="G968" i="1"/>
  <c r="G947" i="1"/>
  <c r="G1274" i="1"/>
  <c r="G1272" i="1"/>
  <c r="G1213" i="1"/>
  <c r="G1211" i="1"/>
  <c r="G1207" i="1"/>
  <c r="G1178" i="1"/>
  <c r="G1158" i="1"/>
  <c r="G1136" i="1"/>
  <c r="G1122" i="1"/>
  <c r="G1119" i="1"/>
  <c r="G1256" i="1"/>
  <c r="G1250" i="1"/>
  <c r="G1199" i="1"/>
  <c r="G1157" i="1"/>
  <c r="G1154" i="1"/>
  <c r="G1103" i="1"/>
  <c r="G1071" i="1"/>
  <c r="G1039" i="1"/>
  <c r="G1024" i="1"/>
  <c r="G1020" i="1"/>
  <c r="G966" i="1"/>
  <c r="G933" i="1"/>
  <c r="G1026" i="1"/>
  <c r="G976" i="1"/>
  <c r="G917" i="1"/>
  <c r="G892" i="1"/>
  <c r="G1067" i="1"/>
  <c r="G1022" i="1"/>
  <c r="G901" i="1"/>
  <c r="G896" i="1"/>
  <c r="G893" i="1"/>
  <c r="G868" i="1"/>
  <c r="G867" i="1"/>
  <c r="G862" i="1"/>
  <c r="G860" i="1"/>
  <c r="G854" i="1"/>
  <c r="G799" i="1"/>
  <c r="G780" i="1"/>
  <c r="G765" i="1"/>
  <c r="G761" i="1"/>
  <c r="G744" i="1"/>
  <c r="G712" i="1"/>
  <c r="G693" i="1"/>
  <c r="G679" i="1"/>
  <c r="G655" i="1"/>
  <c r="G640" i="1"/>
  <c r="G624" i="1"/>
  <c r="G577" i="1"/>
  <c r="G563" i="1"/>
  <c r="G544" i="1"/>
  <c r="G528" i="1"/>
  <c r="G527" i="1"/>
  <c r="G526" i="1"/>
  <c r="G504" i="1"/>
  <c r="G488" i="1"/>
  <c r="G487" i="1"/>
  <c r="G472" i="1"/>
  <c r="G1070" i="1"/>
  <c r="G941" i="1"/>
  <c r="G876" i="1"/>
  <c r="G858" i="1"/>
  <c r="G809" i="1"/>
  <c r="G1084" i="1"/>
  <c r="G935" i="1"/>
  <c r="G919" i="1"/>
  <c r="G879" i="1"/>
  <c r="G877" i="1"/>
  <c r="G874" i="1"/>
  <c r="G817" i="1"/>
  <c r="G816" i="1"/>
  <c r="G811" i="1"/>
  <c r="G807" i="1"/>
  <c r="G805" i="1"/>
  <c r="G784" i="1"/>
  <c r="G767" i="1"/>
  <c r="G757" i="1"/>
  <c r="G740" i="1"/>
  <c r="G739" i="1"/>
  <c r="G738" i="1"/>
  <c r="G737" i="1"/>
  <c r="G709" i="1"/>
  <c r="G689" i="1"/>
  <c r="G675" i="1"/>
  <c r="G668" i="1"/>
  <c r="G651" i="1"/>
  <c r="G636" i="1"/>
  <c r="G621" i="1"/>
  <c r="G603" i="1"/>
  <c r="G588" i="1"/>
  <c r="G574" i="1"/>
  <c r="G559" i="1"/>
  <c r="G540" i="1"/>
  <c r="G1052" i="1"/>
  <c r="G1035" i="1"/>
  <c r="G1019" i="1"/>
  <c r="G1016" i="1"/>
  <c r="G953" i="1"/>
  <c r="G903" i="1"/>
  <c r="G825" i="1"/>
  <c r="G1057" i="1"/>
  <c r="G1040" i="1"/>
  <c r="G1038" i="1"/>
  <c r="G980" i="1"/>
  <c r="G969" i="1"/>
  <c r="G931" i="1"/>
  <c r="G882" i="1"/>
  <c r="G846" i="1"/>
  <c r="G840" i="1"/>
  <c r="G823" i="1"/>
  <c r="G814" i="1"/>
  <c r="G801" i="1"/>
  <c r="G788" i="1"/>
  <c r="G769" i="1"/>
  <c r="G753" i="1"/>
  <c r="G733" i="1"/>
  <c r="G721" i="1"/>
  <c r="G720" i="1"/>
  <c r="G705" i="1"/>
  <c r="G663" i="1"/>
  <c r="G647" i="1"/>
  <c r="G632" i="1"/>
  <c r="G614" i="1"/>
  <c r="G599" i="1"/>
  <c r="G584" i="1"/>
  <c r="G570" i="1"/>
  <c r="G1050" i="1"/>
  <c r="G1010" i="1"/>
  <c r="G995" i="1"/>
  <c r="G928" i="1"/>
  <c r="G914" i="1"/>
  <c r="G844" i="1"/>
  <c r="G822" i="1"/>
  <c r="G967" i="1"/>
  <c r="G965" i="1"/>
  <c r="G945" i="1"/>
  <c r="G916" i="1"/>
  <c r="G915" i="1"/>
  <c r="G888" i="1"/>
  <c r="G843" i="1"/>
  <c r="G841" i="1"/>
  <c r="G786" i="1"/>
  <c r="G628" i="1"/>
  <c r="G511" i="1"/>
  <c r="G484" i="1"/>
  <c r="G455" i="1"/>
  <c r="G716" i="1"/>
  <c r="G683" i="1"/>
  <c r="G496" i="1"/>
  <c r="G698" i="1"/>
  <c r="G697" i="1"/>
  <c r="G656" i="1"/>
  <c r="G643" i="1"/>
  <c r="G532" i="1"/>
  <c r="G519" i="1"/>
  <c r="G473" i="1"/>
  <c r="G724" i="1"/>
  <c r="G659" i="1"/>
  <c r="G578" i="1"/>
  <c r="G480" i="1"/>
  <c r="G468" i="1"/>
  <c r="G460" i="1"/>
  <c r="G447" i="1"/>
  <c r="G443" i="1"/>
  <c r="G439" i="1"/>
  <c r="G419" i="1"/>
  <c r="G403" i="1"/>
  <c r="G387" i="1"/>
  <c r="G365" i="1"/>
  <c r="G349" i="1"/>
  <c r="G332" i="1"/>
  <c r="G331" i="1"/>
  <c r="G330" i="1"/>
  <c r="G310" i="1"/>
  <c r="G309" i="1"/>
  <c r="G308" i="1"/>
  <c r="G581" i="1"/>
  <c r="G555" i="1"/>
  <c r="G459" i="1"/>
  <c r="G795" i="1"/>
  <c r="G771" i="1"/>
  <c r="G749" i="1"/>
  <c r="G595" i="1"/>
  <c r="G551" i="1"/>
  <c r="G550" i="1"/>
  <c r="G549" i="1"/>
  <c r="G548" i="1"/>
  <c r="G515" i="1"/>
  <c r="G477" i="1"/>
  <c r="G451" i="1"/>
  <c r="G796" i="1"/>
  <c r="G610" i="1"/>
  <c r="G529" i="1"/>
  <c r="G500" i="1"/>
  <c r="G476" i="1"/>
  <c r="G464" i="1"/>
  <c r="G395" i="1"/>
  <c r="G106" i="1"/>
  <c r="G102" i="1"/>
  <c r="G94" i="1"/>
  <c r="G176" i="1"/>
  <c r="G160" i="1"/>
  <c r="G146" i="1"/>
  <c r="G140" i="1"/>
  <c r="G103" i="1"/>
  <c r="G354" i="1"/>
  <c r="G316" i="1"/>
  <c r="G172" i="1"/>
  <c r="G536" i="1"/>
  <c r="G512" i="1"/>
  <c r="G375" i="1"/>
  <c r="G107" i="1"/>
  <c r="G95" i="1"/>
  <c r="G91" i="1"/>
  <c r="G89" i="1"/>
  <c r="G85" i="1"/>
  <c r="G70" i="1"/>
  <c r="G69" i="1"/>
  <c r="G68" i="1"/>
  <c r="G67" i="1"/>
  <c r="G66" i="1"/>
  <c r="G170" i="1"/>
  <c r="G156" i="1"/>
  <c r="G144" i="1"/>
  <c r="G81" i="1"/>
  <c r="G72" i="1"/>
  <c r="G491" i="1"/>
  <c r="G465" i="1"/>
  <c r="G342" i="1"/>
  <c r="G318" i="1"/>
  <c r="G182" i="1"/>
  <c r="G166" i="1"/>
  <c r="G152" i="1"/>
  <c r="G141" i="1"/>
  <c r="G83" i="1"/>
  <c r="G745" i="1"/>
  <c r="G178" i="1"/>
  <c r="G162" i="1"/>
  <c r="G150" i="1"/>
  <c r="G142" i="1"/>
  <c r="G75" i="1"/>
  <c r="G411" i="1"/>
  <c r="G180" i="1"/>
  <c r="G164" i="1"/>
  <c r="G154" i="1"/>
  <c r="G143" i="1"/>
  <c r="G80" i="1"/>
  <c r="G74" i="1"/>
  <c r="G625" i="1"/>
  <c r="G426" i="1"/>
  <c r="G357" i="1"/>
  <c r="G339" i="1"/>
  <c r="G105" i="1"/>
  <c r="G93" i="1"/>
  <c r="G87" i="1"/>
  <c r="G39" i="1"/>
  <c r="G38" i="1"/>
  <c r="I7" i="1"/>
  <c r="G174" i="1"/>
  <c r="G148" i="1"/>
  <c r="G138" i="1"/>
  <c r="G82" i="1"/>
  <c r="G73" i="1"/>
  <c r="G672" i="1"/>
  <c r="G378" i="1"/>
  <c r="P7" i="1"/>
  <c r="G88" i="1"/>
  <c r="G7" i="1"/>
  <c r="G184" i="1"/>
  <c r="G168" i="1"/>
  <c r="G158" i="1"/>
  <c r="G145" i="1"/>
  <c r="G139" i="1"/>
  <c r="G20" i="1"/>
  <c r="G50" i="1"/>
  <c r="G48" i="1"/>
  <c r="G23" i="1"/>
  <c r="G351" i="1"/>
  <c r="G402" i="1"/>
  <c r="G113" i="1"/>
  <c r="G313" i="1"/>
  <c r="G358" i="1"/>
  <c r="G405" i="1"/>
  <c r="G435" i="1"/>
  <c r="G40" i="1"/>
  <c r="G58" i="1"/>
  <c r="G116" i="1"/>
  <c r="G57" i="1"/>
  <c r="G32" i="1"/>
  <c r="G43" i="1"/>
  <c r="G433" i="1"/>
  <c r="G163" i="1"/>
  <c r="G179" i="1"/>
  <c r="G333" i="1"/>
  <c r="G389" i="1"/>
  <c r="G130" i="1"/>
  <c r="G312" i="1"/>
  <c r="G818" i="1"/>
  <c r="G517" i="1"/>
  <c r="G613" i="1"/>
  <c r="G194" i="1"/>
  <c r="G202" i="1"/>
  <c r="G210" i="1"/>
  <c r="G218" i="1"/>
  <c r="G226" i="1"/>
  <c r="G234" i="1"/>
  <c r="G242" i="1"/>
  <c r="G250" i="1"/>
  <c r="G258" i="1"/>
  <c r="G266" i="1"/>
  <c r="G274" i="1"/>
  <c r="G282" i="1"/>
  <c r="G290" i="1"/>
  <c r="G298" i="1"/>
  <c r="G431" i="1"/>
  <c r="G560" i="1"/>
  <c r="G573" i="1"/>
  <c r="G752" i="1"/>
  <c r="G521" i="1"/>
  <c r="G660" i="1"/>
  <c r="G755" i="1"/>
  <c r="G356" i="1"/>
  <c r="G413" i="1"/>
  <c r="G580" i="1"/>
  <c r="G606" i="1"/>
  <c r="G423" i="1"/>
  <c r="G653" i="1"/>
  <c r="G838" i="1"/>
  <c r="G456" i="1"/>
  <c r="G518" i="1"/>
  <c r="G723" i="1"/>
  <c r="G791" i="1"/>
  <c r="G910" i="1"/>
  <c r="G926" i="1"/>
  <c r="G813" i="1"/>
  <c r="G932" i="1"/>
  <c r="G1063" i="1"/>
  <c r="G579" i="1"/>
  <c r="G695" i="1"/>
  <c r="G746" i="1"/>
  <c r="G797" i="1"/>
  <c r="G828" i="1"/>
  <c r="G983" i="1"/>
  <c r="G1027" i="1"/>
  <c r="G908" i="1"/>
  <c r="G1088" i="1"/>
  <c r="G568" i="1"/>
  <c r="G700" i="1"/>
  <c r="G728" i="1"/>
  <c r="G766" i="1"/>
  <c r="G804" i="1"/>
  <c r="G950" i="1"/>
  <c r="G1048" i="1"/>
  <c r="G900" i="1"/>
  <c r="G981" i="1"/>
  <c r="G1066" i="1"/>
  <c r="G1104" i="1"/>
  <c r="G1009" i="1"/>
  <c r="G1094" i="1"/>
  <c r="G1113" i="1"/>
  <c r="G1252" i="1"/>
  <c r="G1151" i="1"/>
  <c r="G1100" i="1"/>
  <c r="G1128" i="1"/>
  <c r="G1161" i="1"/>
  <c r="G1261" i="1"/>
  <c r="G1090" i="1"/>
  <c r="G1061" i="1"/>
  <c r="G1112" i="1"/>
  <c r="G1182" i="1"/>
  <c r="G1206" i="1"/>
  <c r="G1282" i="1"/>
  <c r="G18" i="1"/>
  <c r="G78" i="1"/>
  <c r="G24" i="1"/>
  <c r="G360" i="1"/>
  <c r="G502" i="1"/>
  <c r="G654" i="1"/>
  <c r="G414" i="1"/>
  <c r="G412" i="1"/>
  <c r="G715" i="1"/>
  <c r="G47" i="1"/>
  <c r="G60" i="1"/>
  <c r="G120" i="1"/>
  <c r="G362" i="1"/>
  <c r="G59" i="1"/>
  <c r="G33" i="1"/>
  <c r="G44" i="1"/>
  <c r="G556" i="1"/>
  <c r="G131" i="1"/>
  <c r="G386" i="1"/>
  <c r="G546" i="1"/>
  <c r="G149" i="1"/>
  <c r="G165" i="1"/>
  <c r="G181" i="1"/>
  <c r="G398" i="1"/>
  <c r="G311" i="1"/>
  <c r="G134" i="1"/>
  <c r="G347" i="1"/>
  <c r="G501" i="1"/>
  <c r="G686" i="1"/>
  <c r="G187" i="1"/>
  <c r="G195" i="1"/>
  <c r="G203" i="1"/>
  <c r="G211" i="1"/>
  <c r="G219" i="1"/>
  <c r="G227" i="1"/>
  <c r="G235" i="1"/>
  <c r="G243" i="1"/>
  <c r="G251" i="1"/>
  <c r="G259" i="1"/>
  <c r="G267" i="1"/>
  <c r="G275" i="1"/>
  <c r="G283" i="1"/>
  <c r="G291" i="1"/>
  <c r="G299" i="1"/>
  <c r="G345" i="1"/>
  <c r="G541" i="1"/>
  <c r="G639" i="1"/>
  <c r="G690" i="1"/>
  <c r="G772" i="1"/>
  <c r="G782" i="1"/>
  <c r="G444" i="1"/>
  <c r="G461" i="1"/>
  <c r="G509" i="1"/>
  <c r="G743" i="1"/>
  <c r="G486" i="1"/>
  <c r="G572" i="1"/>
  <c r="G587" i="1"/>
  <c r="G662" i="1"/>
  <c r="G320" i="1"/>
  <c r="G359" i="1"/>
  <c r="G520" i="1"/>
  <c r="G571" i="1"/>
  <c r="G600" i="1"/>
  <c r="G558" i="1"/>
  <c r="G561" i="1"/>
  <c r="G664" i="1"/>
  <c r="G691" i="1"/>
  <c r="G885" i="1"/>
  <c r="G975" i="1"/>
  <c r="G842" i="1"/>
  <c r="G987" i="1"/>
  <c r="G990" i="1"/>
  <c r="G1078" i="1"/>
  <c r="G815" i="1"/>
  <c r="G714" i="1"/>
  <c r="G747" i="1"/>
  <c r="G773" i="1"/>
  <c r="G907" i="1"/>
  <c r="G1176" i="1"/>
  <c r="G855" i="1"/>
  <c r="G701" i="1"/>
  <c r="G729" i="1"/>
  <c r="G808" i="1"/>
  <c r="G918" i="1"/>
  <c r="G861" i="1"/>
  <c r="G1059" i="1"/>
  <c r="G764" i="1"/>
  <c r="G985" i="1"/>
  <c r="G959" i="1"/>
  <c r="G989" i="1"/>
  <c r="G1081" i="1"/>
  <c r="G1168" i="1"/>
  <c r="G1278" i="1"/>
  <c r="G1140" i="1"/>
  <c r="G1219" i="1"/>
  <c r="G1279" i="1"/>
  <c r="G1045" i="1"/>
  <c r="G1167" i="1"/>
  <c r="G1255" i="1"/>
  <c r="G1007" i="1"/>
  <c r="G1173" i="1"/>
  <c r="G1241" i="1"/>
  <c r="G951" i="1"/>
  <c r="G1047" i="1"/>
  <c r="G1130" i="1"/>
  <c r="G1114" i="1"/>
  <c r="G1260" i="1"/>
  <c r="G22" i="1"/>
  <c r="G25" i="1"/>
  <c r="G79" i="1"/>
  <c r="G12" i="1"/>
  <c r="G26" i="1"/>
  <c r="G77" i="1"/>
  <c r="G100" i="1"/>
  <c r="G307" i="1"/>
  <c r="G117" i="1"/>
  <c r="G542" i="1"/>
  <c r="G99" i="1"/>
  <c r="G62" i="1"/>
  <c r="G124" i="1"/>
  <c r="G376" i="1"/>
  <c r="G61" i="1"/>
  <c r="G34" i="1"/>
  <c r="G45" i="1"/>
  <c r="G392" i="1"/>
  <c r="G416" i="1"/>
  <c r="G438" i="1"/>
  <c r="G111" i="1"/>
  <c r="G135" i="1"/>
  <c r="G151" i="1"/>
  <c r="G167" i="1"/>
  <c r="G183" i="1"/>
  <c r="G535" i="1"/>
  <c r="G114" i="1"/>
  <c r="G420" i="1"/>
  <c r="G188" i="1"/>
  <c r="G196" i="1"/>
  <c r="G204" i="1"/>
  <c r="G212" i="1"/>
  <c r="G220" i="1"/>
  <c r="G228" i="1"/>
  <c r="G236" i="1"/>
  <c r="G244" i="1"/>
  <c r="G252" i="1"/>
  <c r="G260" i="1"/>
  <c r="G268" i="1"/>
  <c r="G276" i="1"/>
  <c r="G284" i="1"/>
  <c r="G292" i="1"/>
  <c r="G300" i="1"/>
  <c r="G382" i="1"/>
  <c r="G596" i="1"/>
  <c r="G482" i="1"/>
  <c r="G676" i="1"/>
  <c r="G732" i="1"/>
  <c r="G798" i="1"/>
  <c r="G469" i="1"/>
  <c r="G321" i="1"/>
  <c r="G425" i="1"/>
  <c r="G539" i="1"/>
  <c r="G776" i="1"/>
  <c r="G353" i="1"/>
  <c r="G391" i="1"/>
  <c r="G617" i="1"/>
  <c r="G758" i="1"/>
  <c r="G457" i="1"/>
  <c r="G537" i="1"/>
  <c r="G585" i="1"/>
  <c r="G649" i="1"/>
  <c r="G1006" i="1"/>
  <c r="G948" i="1"/>
  <c r="G1106" i="1"/>
  <c r="G863" i="1"/>
  <c r="G897" i="1"/>
  <c r="G1058" i="1"/>
  <c r="G565" i="1"/>
  <c r="G806" i="1"/>
  <c r="G810" i="1"/>
  <c r="G833" i="1"/>
  <c r="G645" i="1"/>
  <c r="G702" i="1"/>
  <c r="G730" i="1"/>
  <c r="G830" i="1"/>
  <c r="G924" i="1"/>
  <c r="G955" i="1"/>
  <c r="G1133" i="1"/>
  <c r="G889" i="1"/>
  <c r="G904" i="1"/>
  <c r="G940" i="1"/>
  <c r="G954" i="1"/>
  <c r="G1028" i="1"/>
  <c r="G1074" i="1"/>
  <c r="G905" i="1"/>
  <c r="G943" i="1"/>
  <c r="G1062" i="1"/>
  <c r="G1171" i="1"/>
  <c r="G973" i="1"/>
  <c r="G1065" i="1"/>
  <c r="G1144" i="1"/>
  <c r="G996" i="1"/>
  <c r="G1068" i="1"/>
  <c r="G1208" i="1"/>
  <c r="G1091" i="1"/>
  <c r="G1116" i="1"/>
  <c r="G1220" i="1"/>
  <c r="G1276" i="1"/>
  <c r="G52" i="1"/>
  <c r="G84" i="1"/>
  <c r="G14" i="1"/>
  <c r="G28" i="1"/>
  <c r="G346" i="1"/>
  <c r="G493" i="1"/>
  <c r="G121" i="1"/>
  <c r="G400" i="1"/>
  <c r="G430" i="1"/>
  <c r="G450" i="1"/>
  <c r="G648" i="1"/>
  <c r="G63" i="1"/>
  <c r="G126" i="1"/>
  <c r="G334" i="1"/>
  <c r="G406" i="1"/>
  <c r="G352" i="1"/>
  <c r="G35" i="1"/>
  <c r="G355" i="1"/>
  <c r="G368" i="1"/>
  <c r="G153" i="1"/>
  <c r="G169" i="1"/>
  <c r="G185" i="1"/>
  <c r="G384" i="1"/>
  <c r="G682" i="1"/>
  <c r="G530" i="1"/>
  <c r="G619" i="1"/>
  <c r="G706" i="1"/>
  <c r="G742" i="1"/>
  <c r="G792" i="1"/>
  <c r="G189" i="1"/>
  <c r="G197" i="1"/>
  <c r="G205" i="1"/>
  <c r="G213" i="1"/>
  <c r="G221" i="1"/>
  <c r="G229" i="1"/>
  <c r="G237" i="1"/>
  <c r="G245" i="1"/>
  <c r="G253" i="1"/>
  <c r="G261" i="1"/>
  <c r="G269" i="1"/>
  <c r="G277" i="1"/>
  <c r="G285" i="1"/>
  <c r="G293" i="1"/>
  <c r="G301" i="1"/>
  <c r="G383" i="1"/>
  <c r="G415" i="1"/>
  <c r="G598" i="1"/>
  <c r="G618" i="1"/>
  <c r="G633" i="1"/>
  <c r="G790" i="1"/>
  <c r="G547" i="1"/>
  <c r="G605" i="1"/>
  <c r="G442" i="1"/>
  <c r="G554" i="1"/>
  <c r="G741" i="1"/>
  <c r="G774" i="1"/>
  <c r="G322" i="1"/>
  <c r="G377" i="1"/>
  <c r="G445" i="1"/>
  <c r="G458" i="1"/>
  <c r="G498" i="1"/>
  <c r="G646" i="1"/>
  <c r="G699" i="1"/>
  <c r="G735" i="1"/>
  <c r="G803" i="1"/>
  <c r="G495" i="1"/>
  <c r="G533" i="1"/>
  <c r="G658" i="1"/>
  <c r="G708" i="1"/>
  <c r="G513" i="1"/>
  <c r="G538" i="1"/>
  <c r="G631" i="1"/>
  <c r="G812" i="1"/>
  <c r="G887" i="1"/>
  <c r="G936" i="1"/>
  <c r="G831" i="1"/>
  <c r="G958" i="1"/>
  <c r="G593" i="1"/>
  <c r="G673" i="1"/>
  <c r="G836" i="1"/>
  <c r="G873" i="1"/>
  <c r="G925" i="1"/>
  <c r="G835" i="1"/>
  <c r="G857" i="1"/>
  <c r="G872" i="1"/>
  <c r="G912" i="1"/>
  <c r="G938" i="1"/>
  <c r="G1034" i="1"/>
  <c r="G597" i="1"/>
  <c r="G703" i="1"/>
  <c r="G731" i="1"/>
  <c r="G1072" i="1"/>
  <c r="G891" i="1"/>
  <c r="G971" i="1"/>
  <c r="G1023" i="1"/>
  <c r="G890" i="1"/>
  <c r="G1017" i="1"/>
  <c r="G1117" i="1"/>
  <c r="G1004" i="1"/>
  <c r="G1141" i="1"/>
  <c r="G1077" i="1"/>
  <c r="G1162" i="1"/>
  <c r="G1249" i="1"/>
  <c r="G1146" i="1"/>
  <c r="G963" i="1"/>
  <c r="G1253" i="1"/>
  <c r="G1092" i="1"/>
  <c r="G1093" i="1"/>
  <c r="G1153" i="1"/>
  <c r="G1200" i="1"/>
  <c r="G1139" i="1"/>
  <c r="G1163" i="1"/>
  <c r="G16" i="1"/>
  <c r="G29" i="1"/>
  <c r="G129" i="1"/>
  <c r="G390" i="1"/>
  <c r="G363" i="1"/>
  <c r="G466" i="1"/>
  <c r="G86" i="1"/>
  <c r="G132" i="1"/>
  <c r="G417" i="1"/>
  <c r="G36" i="1"/>
  <c r="G125" i="1"/>
  <c r="G329" i="1"/>
  <c r="G404" i="1"/>
  <c r="G707" i="1"/>
  <c r="G115" i="1"/>
  <c r="G97" i="1"/>
  <c r="G155" i="1"/>
  <c r="G171" i="1"/>
  <c r="G366" i="1"/>
  <c r="G471" i="1"/>
  <c r="G118" i="1"/>
  <c r="G348" i="1"/>
  <c r="G372" i="1"/>
  <c r="G396" i="1"/>
  <c r="G483" i="1"/>
  <c r="G652" i="1"/>
  <c r="G670" i="1"/>
  <c r="G190" i="1"/>
  <c r="G198" i="1"/>
  <c r="G206" i="1"/>
  <c r="G214" i="1"/>
  <c r="G222" i="1"/>
  <c r="G230" i="1"/>
  <c r="G238" i="1"/>
  <c r="G246" i="1"/>
  <c r="G254" i="1"/>
  <c r="G262" i="1"/>
  <c r="G270" i="1"/>
  <c r="G278" i="1"/>
  <c r="G286" i="1"/>
  <c r="G294" i="1"/>
  <c r="G302" i="1"/>
  <c r="G569" i="1"/>
  <c r="G756" i="1"/>
  <c r="G779" i="1"/>
  <c r="G802" i="1"/>
  <c r="G499" i="1"/>
  <c r="G552" i="1"/>
  <c r="G637" i="1"/>
  <c r="G777" i="1"/>
  <c r="G446" i="1"/>
  <c r="G479" i="1"/>
  <c r="G323" i="1"/>
  <c r="G380" i="1"/>
  <c r="G428" i="1"/>
  <c r="G448" i="1"/>
  <c r="G534" i="1"/>
  <c r="G467" i="1"/>
  <c r="G564" i="1"/>
  <c r="G604" i="1"/>
  <c r="G665" i="1"/>
  <c r="G688" i="1"/>
  <c r="G865" i="1"/>
  <c r="G680" i="1"/>
  <c r="G696" i="1"/>
  <c r="G993" i="1"/>
  <c r="G1069" i="1"/>
  <c r="G837" i="1"/>
  <c r="G674" i="1"/>
  <c r="G778" i="1"/>
  <c r="G819" i="1"/>
  <c r="G972" i="1"/>
  <c r="G1042" i="1"/>
  <c r="G661" i="1"/>
  <c r="G1159" i="1"/>
  <c r="G895" i="1"/>
  <c r="G922" i="1"/>
  <c r="G1046" i="1"/>
  <c r="G850" i="1"/>
  <c r="G1131" i="1"/>
  <c r="G1120" i="1"/>
  <c r="G1145" i="1"/>
  <c r="G1148" i="1"/>
  <c r="G1111" i="1"/>
  <c r="G1280" i="1"/>
  <c r="G956" i="1"/>
  <c r="G1156" i="1"/>
  <c r="G1283" i="1"/>
  <c r="G1217" i="1"/>
  <c r="G37" i="1"/>
  <c r="G137" i="1"/>
  <c r="G13" i="1"/>
  <c r="G27" i="1"/>
  <c r="G17" i="1"/>
  <c r="G401" i="1"/>
  <c r="G531" i="1"/>
  <c r="G127" i="1"/>
  <c r="G393" i="1"/>
  <c r="G434" i="1"/>
  <c r="G557" i="1"/>
  <c r="G104" i="1"/>
  <c r="G136" i="1"/>
  <c r="G350" i="1"/>
  <c r="G475" i="1"/>
  <c r="G667" i="1"/>
  <c r="G92" i="1"/>
  <c r="G96" i="1"/>
  <c r="G432" i="1"/>
  <c r="G157" i="1"/>
  <c r="G173" i="1"/>
  <c r="G122" i="1"/>
  <c r="G381" i="1"/>
  <c r="G562" i="1"/>
  <c r="G775" i="1"/>
  <c r="G191" i="1"/>
  <c r="G199" i="1"/>
  <c r="G207" i="1"/>
  <c r="G215" i="1"/>
  <c r="G223" i="1"/>
  <c r="G231" i="1"/>
  <c r="G239" i="1"/>
  <c r="G247" i="1"/>
  <c r="G255" i="1"/>
  <c r="G263" i="1"/>
  <c r="G271" i="1"/>
  <c r="G279" i="1"/>
  <c r="G287" i="1"/>
  <c r="G295" i="1"/>
  <c r="G303" i="1"/>
  <c r="G361" i="1"/>
  <c r="G523" i="1"/>
  <c r="G666" i="1"/>
  <c r="G678" i="1"/>
  <c r="G834" i="1"/>
  <c r="G594" i="1"/>
  <c r="G669" i="1"/>
  <c r="G394" i="1"/>
  <c r="G429" i="1"/>
  <c r="G449" i="1"/>
  <c r="G503" i="1"/>
  <c r="G543" i="1"/>
  <c r="G590" i="1"/>
  <c r="G760" i="1"/>
  <c r="G783" i="1"/>
  <c r="G336" i="1"/>
  <c r="G369" i="1"/>
  <c r="G407" i="1"/>
  <c r="G734" i="1"/>
  <c r="G522" i="1"/>
  <c r="G1083" i="1"/>
  <c r="G884" i="1"/>
  <c r="G988" i="1"/>
  <c r="G1003" i="1"/>
  <c r="G1080" i="1"/>
  <c r="G881" i="1"/>
  <c r="G992" i="1"/>
  <c r="G1060" i="1"/>
  <c r="G1108" i="1"/>
  <c r="G913" i="1"/>
  <c r="G1014" i="1"/>
  <c r="G864" i="1"/>
  <c r="G898" i="1"/>
  <c r="G923" i="1"/>
  <c r="G942" i="1"/>
  <c r="G1002" i="1"/>
  <c r="G1098" i="1"/>
  <c r="G612" i="1"/>
  <c r="G718" i="1"/>
  <c r="G751" i="1"/>
  <c r="G856" i="1"/>
  <c r="G870" i="1"/>
  <c r="G906" i="1"/>
  <c r="G1127" i="1"/>
  <c r="G781" i="1"/>
  <c r="G911" i="1"/>
  <c r="G937" i="1"/>
  <c r="G977" i="1"/>
  <c r="G1051" i="1"/>
  <c r="G934" i="1"/>
  <c r="G1001" i="1"/>
  <c r="G1015" i="1"/>
  <c r="G1031" i="1"/>
  <c r="G921" i="1"/>
  <c r="G1179" i="1"/>
  <c r="G1205" i="1"/>
  <c r="G1008" i="1"/>
  <c r="G1123" i="1"/>
  <c r="G1175" i="1"/>
  <c r="G1258" i="1"/>
  <c r="G1164" i="1"/>
  <c r="G1097" i="1"/>
  <c r="G1166" i="1"/>
  <c r="G929" i="1"/>
  <c r="G1013" i="1"/>
  <c r="G1036" i="1"/>
  <c r="G1101" i="1"/>
  <c r="G90" i="1"/>
  <c r="G65" i="1"/>
  <c r="G19" i="1"/>
  <c r="G607" i="1"/>
  <c r="G677" i="1"/>
  <c r="G133" i="1"/>
  <c r="G388" i="1"/>
  <c r="G687" i="1"/>
  <c r="G54" i="1"/>
  <c r="G314" i="1"/>
  <c r="G367" i="1"/>
  <c r="G41" i="1"/>
  <c r="G119" i="1"/>
  <c r="G385" i="1"/>
  <c r="G49" i="1"/>
  <c r="G101" i="1"/>
  <c r="G159" i="1"/>
  <c r="G175" i="1"/>
  <c r="G638" i="1"/>
  <c r="G859" i="1"/>
  <c r="G627" i="1"/>
  <c r="G192" i="1"/>
  <c r="G200" i="1"/>
  <c r="G208" i="1"/>
  <c r="G216" i="1"/>
  <c r="G224" i="1"/>
  <c r="G232" i="1"/>
  <c r="G240" i="1"/>
  <c r="G248" i="1"/>
  <c r="G256" i="1"/>
  <c r="G264" i="1"/>
  <c r="G272" i="1"/>
  <c r="G280" i="1"/>
  <c r="G288" i="1"/>
  <c r="G296" i="1"/>
  <c r="G304" i="1"/>
  <c r="G453" i="1"/>
  <c r="G514" i="1"/>
  <c r="G800" i="1"/>
  <c r="G470" i="1"/>
  <c r="G592" i="1"/>
  <c r="G609" i="1"/>
  <c r="G736" i="1"/>
  <c r="G759" i="1"/>
  <c r="G582" i="1"/>
  <c r="G601" i="1"/>
  <c r="G341" i="1"/>
  <c r="G397" i="1"/>
  <c r="G474" i="1"/>
  <c r="G524" i="1"/>
  <c r="G845" i="1"/>
  <c r="G337" i="1"/>
  <c r="G441" i="1"/>
  <c r="G462" i="1"/>
  <c r="G586" i="1"/>
  <c r="G694" i="1"/>
  <c r="G829" i="1"/>
  <c r="G899" i="1"/>
  <c r="G1095" i="1"/>
  <c r="G1110" i="1"/>
  <c r="G970" i="1"/>
  <c r="G821" i="1"/>
  <c r="G883" i="1"/>
  <c r="G1025" i="1"/>
  <c r="G626" i="1"/>
  <c r="G681" i="1"/>
  <c r="G824" i="1"/>
  <c r="G866" i="1"/>
  <c r="G878" i="1"/>
  <c r="G1082" i="1"/>
  <c r="G1125" i="1"/>
  <c r="G553" i="1"/>
  <c r="G726" i="1"/>
  <c r="G793" i="1"/>
  <c r="G1044" i="1"/>
  <c r="G1005" i="1"/>
  <c r="G1049" i="1"/>
  <c r="G1281" i="1"/>
  <c r="G1245" i="1"/>
  <c r="G1149" i="1"/>
  <c r="G1109" i="1"/>
  <c r="G1079" i="1"/>
  <c r="G1244" i="1"/>
  <c r="G1029" i="1"/>
  <c r="G1138" i="1"/>
  <c r="G1277" i="1"/>
  <c r="G15" i="1"/>
  <c r="G21" i="1"/>
  <c r="G379" i="1"/>
  <c r="G454" i="1"/>
  <c r="G364" i="1"/>
  <c r="G56" i="1"/>
  <c r="G112" i="1"/>
  <c r="G418" i="1"/>
  <c r="G55" i="1"/>
  <c r="G108" i="1"/>
  <c r="G31" i="1"/>
  <c r="G42" i="1"/>
  <c r="G98" i="1"/>
  <c r="G110" i="1"/>
  <c r="G421" i="1"/>
  <c r="G123" i="1"/>
  <c r="G409" i="1"/>
  <c r="G51" i="1"/>
  <c r="G161" i="1"/>
  <c r="G177" i="1"/>
  <c r="G422" i="1"/>
  <c r="G589" i="1"/>
  <c r="G128" i="1"/>
  <c r="G340" i="1"/>
  <c r="G408" i="1"/>
  <c r="G525" i="1"/>
  <c r="G463" i="1"/>
  <c r="G478" i="1"/>
  <c r="G510" i="1"/>
  <c r="G545" i="1"/>
  <c r="G611" i="1"/>
  <c r="G634" i="1"/>
  <c r="G785" i="1"/>
  <c r="G869" i="1"/>
  <c r="G193" i="1"/>
  <c r="G201" i="1"/>
  <c r="G209" i="1"/>
  <c r="G217" i="1"/>
  <c r="G225" i="1"/>
  <c r="G233" i="1"/>
  <c r="G241" i="1"/>
  <c r="G249" i="1"/>
  <c r="G257" i="1"/>
  <c r="G265" i="1"/>
  <c r="G273" i="1"/>
  <c r="G281" i="1"/>
  <c r="G289" i="1"/>
  <c r="G297" i="1"/>
  <c r="G305" i="1"/>
  <c r="G399" i="1"/>
  <c r="G602" i="1"/>
  <c r="G750" i="1"/>
  <c r="G436" i="1"/>
  <c r="G494" i="1"/>
  <c r="G508" i="1"/>
  <c r="G763" i="1"/>
  <c r="G794" i="1"/>
  <c r="G748" i="1"/>
  <c r="G317" i="1"/>
  <c r="G410" i="1"/>
  <c r="G440" i="1"/>
  <c r="G650" i="1"/>
  <c r="G754" i="1"/>
  <c r="G338" i="1"/>
  <c r="G374" i="1"/>
  <c r="G704" i="1"/>
  <c r="G719" i="1"/>
  <c r="G787" i="1"/>
  <c r="G620" i="1"/>
  <c r="G635" i="1"/>
  <c r="G713" i="1"/>
  <c r="G770" i="1"/>
  <c r="G880" i="1"/>
  <c r="G849" i="1"/>
  <c r="G909" i="1"/>
  <c r="G1076" i="1"/>
  <c r="G608" i="1"/>
  <c r="G657" i="1"/>
  <c r="G768" i="1"/>
  <c r="G1172" i="1"/>
  <c r="G902" i="1"/>
  <c r="G1012" i="1"/>
  <c r="G1056" i="1"/>
  <c r="G630" i="1"/>
  <c r="G727" i="1"/>
  <c r="G762" i="1"/>
  <c r="G875" i="1"/>
  <c r="G927" i="1"/>
  <c r="G946" i="1"/>
  <c r="G960" i="1"/>
  <c r="G1037" i="1"/>
  <c r="G832" i="1"/>
  <c r="G962" i="1"/>
  <c r="G957" i="1"/>
  <c r="G978" i="1"/>
  <c r="G1030" i="1"/>
  <c r="G1248" i="1"/>
  <c r="G1210" i="1"/>
  <c r="G1011" i="1"/>
  <c r="G1271" i="1"/>
  <c r="G939" i="1"/>
  <c r="G1033" i="1"/>
  <c r="G986" i="1"/>
  <c r="G1126" i="1"/>
  <c r="G1212" i="1"/>
  <c r="G1160" i="1"/>
  <c r="G1216" i="1"/>
  <c r="G1218" i="1"/>
  <c r="G109" i="1"/>
  <c r="G576" i="1"/>
  <c r="G894" i="1"/>
  <c r="G642" i="1"/>
  <c r="G641" i="1"/>
  <c r="G623" i="1"/>
  <c r="G315" i="1"/>
  <c r="G944" i="1"/>
  <c r="G789" i="1"/>
  <c r="G452" i="1"/>
  <c r="G710" i="1"/>
  <c r="G490" i="1"/>
  <c r="G516" i="1"/>
  <c r="G1147" i="1"/>
  <c r="G1254" i="1"/>
  <c r="G373" i="1"/>
  <c r="G827" i="1"/>
  <c r="G481" i="1"/>
  <c r="G1054" i="1"/>
  <c r="G53" i="1"/>
  <c r="G1155" i="1"/>
  <c r="G847" i="1"/>
  <c r="G424" i="1"/>
  <c r="G644" i="1"/>
  <c r="G839" i="1"/>
  <c r="G30" i="1"/>
  <c r="G1174" i="1"/>
  <c r="G566" i="1"/>
  <c r="G371" i="1"/>
  <c r="G335" i="1"/>
  <c r="G71" i="1"/>
  <c r="G1018" i="1"/>
  <c r="G76" i="1"/>
  <c r="G994" i="1"/>
  <c r="G930" i="1"/>
  <c r="G820" i="1"/>
  <c r="G853" i="1"/>
  <c r="G711" i="1"/>
  <c r="G319" i="1"/>
  <c r="G64" i="1"/>
  <c r="G1135" i="1"/>
  <c r="G671" i="1"/>
  <c r="G1181" i="1"/>
  <c r="G871" i="1"/>
  <c r="G591" i="1"/>
  <c r="G147" i="1"/>
  <c r="G1137" i="1"/>
  <c r="G46" i="1"/>
  <c r="G567" i="1"/>
  <c r="G485" i="1"/>
  <c r="G344" i="1"/>
  <c r="G725" i="1"/>
  <c r="G583" i="1"/>
  <c r="G437" i="1"/>
  <c r="G427" i="1"/>
  <c r="G343" i="1"/>
  <c r="G11" i="1"/>
  <c r="G826" i="1"/>
  <c r="G920" i="1"/>
  <c r="G964" i="1"/>
  <c r="G622" i="1"/>
  <c r="G692" i="1"/>
  <c r="G1118" i="1"/>
  <c r="G979" i="1"/>
  <c r="G489" i="1"/>
  <c r="G492" i="1"/>
  <c r="G1204" i="1"/>
  <c r="G370" i="1"/>
  <c r="G848" i="1"/>
  <c r="G629" i="1"/>
  <c r="G497" i="1"/>
  <c r="G1129" i="1"/>
  <c r="G717" i="1"/>
  <c r="G1275" i="1"/>
  <c r="G575" i="1"/>
  <c r="G998" i="1"/>
  <c r="G1086" i="1"/>
  <c r="G186" i="1"/>
  <c r="G10" i="1"/>
  <c r="G306" i="1"/>
  <c r="G328" i="1"/>
  <c r="G852" i="1"/>
  <c r="G722" i="1"/>
  <c r="G886" i="1"/>
  <c r="G974" i="1"/>
  <c r="G685" i="1"/>
  <c r="G507" i="1"/>
  <c r="G327" i="1"/>
  <c r="G684" i="1"/>
  <c r="G851" i="1"/>
  <c r="G9" i="1"/>
  <c r="G326" i="1"/>
  <c r="G325" i="1"/>
  <c r="L7" i="5"/>
  <c r="H7" i="5"/>
  <c r="L319" i="5"/>
  <c r="H319" i="5"/>
  <c r="I1288" i="1"/>
  <c r="P1288" i="1"/>
  <c r="G1288" i="1"/>
  <c r="L7" i="1"/>
  <c r="M7" i="1" s="1"/>
  <c r="O7" i="1"/>
  <c r="I7" i="5"/>
  <c r="F319" i="5"/>
  <c r="I319" i="5"/>
  <c r="F319" i="6"/>
  <c r="F322" i="6" s="1"/>
  <c r="I319" i="6"/>
  <c r="H319" i="6"/>
  <c r="L319" i="6"/>
  <c r="K7" i="1"/>
  <c r="L1288" i="1"/>
  <c r="M1288" i="1" s="1"/>
  <c r="O1288" i="1"/>
  <c r="L7" i="6"/>
  <c r="H7" i="6"/>
  <c r="I8" i="1"/>
  <c r="P8" i="1"/>
  <c r="G8" i="1"/>
  <c r="K8" i="1"/>
  <c r="D279" i="9" l="1"/>
  <c r="E279" i="9" s="1"/>
  <c r="E285" i="9"/>
  <c r="I88" i="9"/>
  <c r="H88" i="9"/>
  <c r="I59" i="9"/>
  <c r="H59" i="9"/>
  <c r="H129" i="9"/>
  <c r="I129" i="9"/>
  <c r="D46" i="9"/>
  <c r="E46" i="9" s="1"/>
  <c r="E47" i="9"/>
  <c r="I313" i="9"/>
  <c r="H313" i="9"/>
  <c r="H207" i="9"/>
  <c r="I207" i="9"/>
  <c r="I276" i="9"/>
  <c r="H276" i="9"/>
  <c r="H96" i="9"/>
  <c r="I96" i="9"/>
  <c r="I180" i="9"/>
  <c r="H180" i="9"/>
  <c r="I33" i="9"/>
  <c r="H33" i="9"/>
  <c r="I69" i="9"/>
  <c r="H69" i="9"/>
  <c r="H235" i="9"/>
  <c r="I235" i="9"/>
  <c r="I108" i="9"/>
  <c r="H108" i="9"/>
  <c r="I58" i="9"/>
  <c r="H58" i="9"/>
  <c r="H128" i="9"/>
  <c r="I128" i="9"/>
  <c r="H275" i="9"/>
  <c r="I275" i="9"/>
  <c r="E95" i="9"/>
  <c r="I179" i="9"/>
  <c r="H179" i="9"/>
  <c r="I202" i="9"/>
  <c r="H202" i="9"/>
  <c r="E32" i="9"/>
  <c r="H68" i="9"/>
  <c r="I68" i="9"/>
  <c r="H9" i="9"/>
  <c r="I9" i="9"/>
  <c r="I234" i="9"/>
  <c r="H234" i="9"/>
  <c r="I107" i="9"/>
  <c r="H107" i="9"/>
  <c r="I226" i="9"/>
  <c r="H226" i="9"/>
  <c r="I253" i="9"/>
  <c r="H253" i="9"/>
  <c r="D200" i="9"/>
  <c r="E201" i="9"/>
  <c r="E8" i="9"/>
  <c r="I120" i="9"/>
  <c r="H120" i="9"/>
  <c r="H174" i="9"/>
  <c r="I174" i="9"/>
  <c r="I170" i="9"/>
  <c r="H170" i="9"/>
  <c r="I135" i="9"/>
  <c r="H135" i="9"/>
  <c r="I225" i="9"/>
  <c r="H225" i="9"/>
  <c r="I189" i="9"/>
  <c r="H189" i="9"/>
  <c r="H145" i="9"/>
  <c r="I145" i="9"/>
  <c r="H165" i="9"/>
  <c r="I165" i="9"/>
  <c r="D251" i="9"/>
  <c r="E251" i="9" s="1"/>
  <c r="E252" i="9"/>
  <c r="I231" i="9"/>
  <c r="H231" i="9"/>
  <c r="D115" i="9"/>
  <c r="E115" i="9" s="1"/>
  <c r="E119" i="9"/>
  <c r="I211" i="9"/>
  <c r="H211" i="9"/>
  <c r="I173" i="9"/>
  <c r="H173" i="9"/>
  <c r="I169" i="9"/>
  <c r="H169" i="9"/>
  <c r="H134" i="9"/>
  <c r="I134" i="9"/>
  <c r="H187" i="9"/>
  <c r="I187" i="9"/>
  <c r="I144" i="9"/>
  <c r="H144" i="9"/>
  <c r="D152" i="9"/>
  <c r="E152" i="9" s="1"/>
  <c r="D228" i="9"/>
  <c r="E228" i="9" s="1"/>
  <c r="E230" i="9"/>
  <c r="I221" i="9"/>
  <c r="H221" i="9"/>
  <c r="I41" i="9"/>
  <c r="H41" i="9"/>
  <c r="H177" i="9"/>
  <c r="I177" i="9"/>
  <c r="H196" i="9"/>
  <c r="I196" i="9"/>
  <c r="I246" i="9"/>
  <c r="H246" i="9"/>
  <c r="I185" i="9"/>
  <c r="H185" i="9"/>
  <c r="I210" i="9"/>
  <c r="H210" i="9"/>
  <c r="E133" i="9"/>
  <c r="I143" i="9"/>
  <c r="H143" i="9"/>
  <c r="I167" i="9"/>
  <c r="H167" i="9"/>
  <c r="I74" i="9"/>
  <c r="H74" i="9"/>
  <c r="I163" i="9"/>
  <c r="H163" i="9"/>
  <c r="I220" i="9"/>
  <c r="H220" i="9"/>
  <c r="D36" i="9"/>
  <c r="E40" i="9"/>
  <c r="H176" i="9"/>
  <c r="I176" i="9"/>
  <c r="I194" i="9"/>
  <c r="H194" i="9"/>
  <c r="D243" i="9"/>
  <c r="E245" i="9"/>
  <c r="H184" i="9"/>
  <c r="I184" i="9"/>
  <c r="H38" i="9"/>
  <c r="I38" i="9"/>
  <c r="H166" i="9"/>
  <c r="I166" i="9"/>
  <c r="I73" i="9"/>
  <c r="H73" i="9"/>
  <c r="I260" i="9"/>
  <c r="H260" i="9"/>
  <c r="I162" i="9"/>
  <c r="H162" i="9"/>
  <c r="I105" i="9"/>
  <c r="H105" i="9"/>
  <c r="I15" i="9"/>
  <c r="H15" i="9"/>
  <c r="I291" i="9"/>
  <c r="H291" i="9"/>
  <c r="I250" i="9"/>
  <c r="H250" i="9"/>
  <c r="I304" i="9"/>
  <c r="H304" i="9"/>
  <c r="I89" i="9"/>
  <c r="H89" i="9"/>
  <c r="H37" i="9"/>
  <c r="I37" i="9"/>
  <c r="I259" i="9"/>
  <c r="H259" i="9"/>
  <c r="I48" i="9"/>
  <c r="H48" i="9"/>
  <c r="H314" i="9"/>
  <c r="I314" i="9"/>
  <c r="I208" i="9"/>
  <c r="H208" i="9"/>
  <c r="I104" i="9"/>
  <c r="H104" i="9"/>
  <c r="I14" i="9"/>
  <c r="H14" i="9"/>
  <c r="I290" i="9"/>
  <c r="H290" i="9"/>
  <c r="H249" i="9"/>
  <c r="I249" i="9"/>
  <c r="D295" i="9"/>
  <c r="E303" i="9"/>
  <c r="G1229" i="1"/>
  <c r="G1198" i="1"/>
  <c r="G1235" i="1"/>
  <c r="G1236" i="1"/>
  <c r="G1238" i="1"/>
  <c r="G1222" i="1"/>
  <c r="G1225" i="1"/>
  <c r="AH93" i="11"/>
  <c r="AH94" i="11" s="1"/>
  <c r="I324" i="10"/>
  <c r="K324" i="10"/>
  <c r="AK93" i="11" s="1"/>
  <c r="AK94" i="11" s="1"/>
  <c r="P324" i="10"/>
  <c r="O324" i="10"/>
  <c r="AO93" i="11" s="1"/>
  <c r="AO94" i="11" s="1"/>
  <c r="D1288" i="10"/>
  <c r="F1288" i="10" s="1"/>
  <c r="AP93" i="11"/>
  <c r="AP94" i="11" s="1"/>
  <c r="D7" i="10"/>
  <c r="F8" i="10"/>
  <c r="G1230" i="1"/>
  <c r="BL93" i="11"/>
  <c r="BL94" i="11" s="1"/>
  <c r="S7" i="10"/>
  <c r="M8" i="10"/>
  <c r="AW93" i="11" s="1"/>
  <c r="AW94" i="11" s="1"/>
  <c r="AV93" i="11"/>
  <c r="AV94" i="11" s="1"/>
  <c r="G1237" i="1"/>
  <c r="G1262" i="1"/>
  <c r="G1231" i="1"/>
  <c r="G1263" i="1"/>
  <c r="G1223" i="1"/>
  <c r="G1232" i="1"/>
  <c r="G1264" i="1"/>
  <c r="G1224" i="1"/>
  <c r="G1233" i="1"/>
  <c r="G1265" i="1"/>
  <c r="G1239" i="1"/>
  <c r="G1266" i="1"/>
  <c r="G1240" i="1"/>
  <c r="G1267" i="1"/>
  <c r="G1142" i="1"/>
  <c r="G1268" i="1"/>
  <c r="G1226" i="1"/>
  <c r="G1234" i="1"/>
  <c r="G1177" i="1"/>
  <c r="G1269" i="1"/>
  <c r="L7" i="10"/>
  <c r="L1288" i="10"/>
  <c r="M1288" i="10" s="1"/>
  <c r="O1288" i="10"/>
  <c r="P1288" i="10"/>
  <c r="I119" i="9" l="1"/>
  <c r="H119" i="9"/>
  <c r="I303" i="9"/>
  <c r="H303" i="9"/>
  <c r="I115" i="9"/>
  <c r="H115" i="9"/>
  <c r="H201" i="9"/>
  <c r="I201" i="9"/>
  <c r="D278" i="9"/>
  <c r="E278" i="9" s="1"/>
  <c r="E295" i="9"/>
  <c r="D199" i="9"/>
  <c r="E200" i="9"/>
  <c r="I245" i="9"/>
  <c r="H245" i="9"/>
  <c r="H40" i="9"/>
  <c r="I40" i="9"/>
  <c r="I230" i="9"/>
  <c r="H230" i="9"/>
  <c r="I47" i="9"/>
  <c r="H47" i="9"/>
  <c r="D242" i="9"/>
  <c r="E242" i="9" s="1"/>
  <c r="E243" i="9"/>
  <c r="D35" i="9"/>
  <c r="E36" i="9"/>
  <c r="I133" i="9"/>
  <c r="H133" i="9"/>
  <c r="H228" i="9"/>
  <c r="I228" i="9"/>
  <c r="I46" i="9"/>
  <c r="H46" i="9"/>
  <c r="H152" i="9"/>
  <c r="I152" i="9"/>
  <c r="I252" i="9"/>
  <c r="H252" i="9"/>
  <c r="I32" i="9"/>
  <c r="H32" i="9"/>
  <c r="I95" i="9"/>
  <c r="H95" i="9"/>
  <c r="H251" i="9"/>
  <c r="I251" i="9"/>
  <c r="D92" i="9"/>
  <c r="I285" i="9"/>
  <c r="H285" i="9"/>
  <c r="I8" i="9"/>
  <c r="H8" i="9"/>
  <c r="H279" i="9"/>
  <c r="I279" i="9"/>
  <c r="I1288" i="10"/>
  <c r="K1288" i="10"/>
  <c r="AR93" i="11"/>
  <c r="AR94" i="11" s="1"/>
  <c r="I8" i="10"/>
  <c r="K8" i="10"/>
  <c r="AU93" i="11" s="1"/>
  <c r="AU94" i="11" s="1"/>
  <c r="O8" i="10"/>
  <c r="AY93" i="11" s="1"/>
  <c r="AY94" i="11" s="1"/>
  <c r="P8" i="10"/>
  <c r="BD93" i="11"/>
  <c r="BD94" i="11" s="1"/>
  <c r="F7" i="10"/>
  <c r="G8" i="10" s="1"/>
  <c r="AS93" i="11" s="1"/>
  <c r="AS94" i="11" s="1"/>
  <c r="BJ93" i="11"/>
  <c r="BJ94" i="11" s="1"/>
  <c r="M7" i="10" l="1"/>
  <c r="BK93" i="11" s="1"/>
  <c r="BK94" i="11" s="1"/>
  <c r="I36" i="9"/>
  <c r="H36" i="9"/>
  <c r="I200" i="9"/>
  <c r="H200" i="9"/>
  <c r="D34" i="9"/>
  <c r="E35" i="9"/>
  <c r="D198" i="9"/>
  <c r="E198" i="9" s="1"/>
  <c r="E199" i="9"/>
  <c r="I243" i="9"/>
  <c r="H243" i="9"/>
  <c r="H295" i="9"/>
  <c r="I295" i="9"/>
  <c r="H242" i="9"/>
  <c r="I242" i="9"/>
  <c r="H278" i="9"/>
  <c r="I278" i="9"/>
  <c r="E92" i="9"/>
  <c r="D91" i="9"/>
  <c r="E91" i="9" s="1"/>
  <c r="BF93" i="11"/>
  <c r="BF94" i="11" s="1"/>
  <c r="G1000" i="10"/>
  <c r="G1198" i="10"/>
  <c r="G1183" i="10"/>
  <c r="G1144" i="10"/>
  <c r="G1199" i="10"/>
  <c r="G1134" i="10"/>
  <c r="G1122" i="10"/>
  <c r="G1169" i="10"/>
  <c r="G1061" i="10"/>
  <c r="G1044" i="10"/>
  <c r="G941" i="10"/>
  <c r="G943" i="10"/>
  <c r="G901" i="10"/>
  <c r="G909" i="10"/>
  <c r="G801" i="10"/>
  <c r="G698" i="10"/>
  <c r="G884" i="10"/>
  <c r="G702" i="10"/>
  <c r="G772" i="10"/>
  <c r="G837" i="10"/>
  <c r="G528" i="10"/>
  <c r="G553" i="10"/>
  <c r="G672" i="10"/>
  <c r="G688" i="10"/>
  <c r="G762" i="10"/>
  <c r="G472" i="10"/>
  <c r="G453" i="10"/>
  <c r="G557" i="10"/>
  <c r="G483" i="10"/>
  <c r="G523" i="10"/>
  <c r="G318" i="10"/>
  <c r="G227" i="10"/>
  <c r="G340" i="10"/>
  <c r="G7" i="10"/>
  <c r="BG93" i="11" s="1"/>
  <c r="BG94" i="11" s="1"/>
  <c r="G266" i="10"/>
  <c r="G213" i="10"/>
  <c r="G45" i="10"/>
  <c r="G39" i="10"/>
  <c r="G118" i="10"/>
  <c r="G254" i="10"/>
  <c r="G36" i="10"/>
  <c r="G234" i="10"/>
  <c r="G115" i="10"/>
  <c r="G38" i="10"/>
  <c r="G103" i="10"/>
  <c r="G90" i="10"/>
  <c r="G207" i="10"/>
  <c r="G199" i="10"/>
  <c r="G248" i="10"/>
  <c r="G627" i="10"/>
  <c r="G661" i="10"/>
  <c r="G799" i="10"/>
  <c r="G834" i="10"/>
  <c r="G1059" i="10"/>
  <c r="G1135" i="10"/>
  <c r="G1258" i="10"/>
  <c r="G1284" i="10"/>
  <c r="G743" i="10"/>
  <c r="G1235" i="10"/>
  <c r="G132" i="10"/>
  <c r="G21" i="10"/>
  <c r="G454" i="10"/>
  <c r="G249" i="10"/>
  <c r="G457" i="10"/>
  <c r="G530" i="10"/>
  <c r="G637" i="10"/>
  <c r="G766" i="10"/>
  <c r="G871" i="10"/>
  <c r="G862" i="10"/>
  <c r="G1010" i="10"/>
  <c r="G1068" i="10"/>
  <c r="G1244" i="10"/>
  <c r="G209" i="10"/>
  <c r="G592" i="10"/>
  <c r="G1281" i="10"/>
  <c r="G232" i="10"/>
  <c r="G162" i="10"/>
  <c r="G212" i="10"/>
  <c r="G409" i="10"/>
  <c r="G550" i="10"/>
  <c r="G508" i="10"/>
  <c r="G650" i="10"/>
  <c r="G812" i="10"/>
  <c r="G764" i="10"/>
  <c r="G938" i="10"/>
  <c r="G999" i="10"/>
  <c r="G1197" i="10"/>
  <c r="G1185" i="10"/>
  <c r="G1126" i="10"/>
  <c r="G1189" i="10"/>
  <c r="G1095" i="10"/>
  <c r="G1119" i="10"/>
  <c r="G1149" i="10"/>
  <c r="G1022" i="10"/>
  <c r="G1034" i="10"/>
  <c r="G925" i="10"/>
  <c r="G927" i="10"/>
  <c r="G966" i="10"/>
  <c r="G874" i="10"/>
  <c r="G786" i="10"/>
  <c r="G697" i="10"/>
  <c r="G883" i="10"/>
  <c r="G701" i="10"/>
  <c r="G740" i="10"/>
  <c r="G836" i="10"/>
  <c r="G527" i="10"/>
  <c r="G534" i="10"/>
  <c r="G659" i="10"/>
  <c r="G677" i="10"/>
  <c r="G750" i="10"/>
  <c r="G601" i="10"/>
  <c r="G421" i="10"/>
  <c r="G521" i="10"/>
  <c r="G463" i="10"/>
  <c r="G619" i="10"/>
  <c r="G305" i="10"/>
  <c r="G226" i="10"/>
  <c r="G338" i="10"/>
  <c r="G34" i="10"/>
  <c r="G119" i="10"/>
  <c r="G128" i="10"/>
  <c r="G44" i="10"/>
  <c r="G297" i="10"/>
  <c r="G111" i="10"/>
  <c r="G237" i="10"/>
  <c r="G35" i="10"/>
  <c r="G221" i="10"/>
  <c r="G300" i="10"/>
  <c r="G49" i="10"/>
  <c r="G102" i="10"/>
  <c r="G99" i="10"/>
  <c r="G236" i="10"/>
  <c r="G302" i="10"/>
  <c r="G289" i="10"/>
  <c r="G447" i="10"/>
  <c r="G711" i="10"/>
  <c r="G822" i="10"/>
  <c r="G952" i="10"/>
  <c r="G1008" i="10"/>
  <c r="G1114" i="10"/>
  <c r="G1201" i="10"/>
  <c r="G1255" i="10"/>
  <c r="G845" i="10"/>
  <c r="G30" i="10"/>
  <c r="G57" i="10"/>
  <c r="G29" i="10"/>
  <c r="G364" i="10"/>
  <c r="G320" i="10"/>
  <c r="G545" i="10"/>
  <c r="G579" i="10"/>
  <c r="G652" i="10"/>
  <c r="G784" i="10"/>
  <c r="G940" i="10"/>
  <c r="G926" i="10"/>
  <c r="G1103" i="10"/>
  <c r="G1071" i="10"/>
  <c r="G1160" i="10"/>
  <c r="G63" i="10"/>
  <c r="G826" i="10"/>
  <c r="G95" i="10"/>
  <c r="G272" i="10"/>
  <c r="G170" i="10"/>
  <c r="G255" i="10"/>
  <c r="G414" i="10"/>
  <c r="G608" i="10"/>
  <c r="G594" i="10"/>
  <c r="G886" i="10"/>
  <c r="G770" i="10"/>
  <c r="G433" i="10"/>
  <c r="G1196" i="10"/>
  <c r="G1173" i="10"/>
  <c r="G1187" i="10"/>
  <c r="G1121" i="10"/>
  <c r="G1167" i="10"/>
  <c r="G1168" i="10"/>
  <c r="G1031" i="10"/>
  <c r="G1021" i="10"/>
  <c r="G1015" i="10"/>
  <c r="G1028" i="10"/>
  <c r="G911" i="10"/>
  <c r="G954" i="10"/>
  <c r="G858" i="10"/>
  <c r="G1093" i="10"/>
  <c r="G683" i="10"/>
  <c r="G749" i="10"/>
  <c r="G700" i="10"/>
  <c r="G739" i="10"/>
  <c r="G835" i="10"/>
  <c r="G526" i="10"/>
  <c r="G513" i="10"/>
  <c r="G725" i="10"/>
  <c r="G643" i="10"/>
  <c r="G651" i="10"/>
  <c r="G554" i="10"/>
  <c r="G405" i="10"/>
  <c r="G487" i="10"/>
  <c r="G449" i="10"/>
  <c r="G524" i="10"/>
  <c r="G304" i="10"/>
  <c r="G225" i="10"/>
  <c r="G330" i="10"/>
  <c r="G124" i="10"/>
  <c r="G112" i="10"/>
  <c r="G127" i="10"/>
  <c r="G43" i="10"/>
  <c r="G219" i="10"/>
  <c r="G416" i="10"/>
  <c r="G220" i="10"/>
  <c r="G32" i="10"/>
  <c r="G89" i="10"/>
  <c r="G262" i="10"/>
  <c r="G142" i="10"/>
  <c r="G147" i="10"/>
  <c r="G152" i="10"/>
  <c r="G284" i="10"/>
  <c r="G450" i="10"/>
  <c r="G334" i="10"/>
  <c r="G516" i="10"/>
  <c r="G629" i="10"/>
  <c r="G825" i="10"/>
  <c r="G902" i="10"/>
  <c r="G1050" i="10"/>
  <c r="G1130" i="10"/>
  <c r="G1230" i="10"/>
  <c r="G1278" i="10"/>
  <c r="G803" i="10"/>
  <c r="G146" i="10"/>
  <c r="G100" i="10"/>
  <c r="G106" i="10"/>
  <c r="G413" i="10"/>
  <c r="G379" i="10"/>
  <c r="G556" i="10"/>
  <c r="G613" i="10"/>
  <c r="G674" i="10"/>
  <c r="G827" i="10"/>
  <c r="G847" i="10"/>
  <c r="G888" i="10"/>
  <c r="G1084" i="10"/>
  <c r="G185" i="10"/>
  <c r="G1253" i="10"/>
  <c r="G1195" i="10"/>
  <c r="G1172" i="10"/>
  <c r="G1188" i="10"/>
  <c r="G1083" i="10"/>
  <c r="G1107" i="10"/>
  <c r="G1117" i="10"/>
  <c r="G1027" i="10"/>
  <c r="G1020" i="10"/>
  <c r="G1090" i="10"/>
  <c r="G971" i="10"/>
  <c r="G1047" i="10"/>
  <c r="G945" i="10"/>
  <c r="G844" i="10"/>
  <c r="G978" i="10"/>
  <c r="G666" i="10"/>
  <c r="G797" i="10"/>
  <c r="G668" i="10"/>
  <c r="G738" i="10"/>
  <c r="G773" i="10"/>
  <c r="G504" i="10"/>
  <c r="G494" i="10"/>
  <c r="G647" i="10"/>
  <c r="G656" i="10"/>
  <c r="G636" i="10"/>
  <c r="G517" i="10"/>
  <c r="G389" i="10"/>
  <c r="G628" i="10"/>
  <c r="G434" i="10"/>
  <c r="G451" i="10"/>
  <c r="G303" i="10"/>
  <c r="G224" i="10"/>
  <c r="G322" i="10"/>
  <c r="G117" i="10"/>
  <c r="G331" i="10"/>
  <c r="G126" i="10"/>
  <c r="G42" i="10"/>
  <c r="G33" i="10"/>
  <c r="G385" i="10"/>
  <c r="G210" i="10"/>
  <c r="G116" i="10"/>
  <c r="G88" i="10"/>
  <c r="G222" i="10"/>
  <c r="G129" i="10"/>
  <c r="G282" i="10"/>
  <c r="G160" i="10"/>
  <c r="G12" i="10"/>
  <c r="G319" i="10"/>
  <c r="G439" i="10"/>
  <c r="G573" i="10"/>
  <c r="G653" i="10"/>
  <c r="G744" i="10"/>
  <c r="G923" i="10"/>
  <c r="G1176" i="10"/>
  <c r="G1246" i="10"/>
  <c r="G1275" i="10"/>
  <c r="G92" i="10"/>
  <c r="G785" i="10"/>
  <c r="G91" i="10"/>
  <c r="G153" i="10"/>
  <c r="G243" i="10"/>
  <c r="G492" i="10"/>
  <c r="G425" i="10"/>
  <c r="G562" i="10"/>
  <c r="G540" i="10"/>
  <c r="G705" i="10"/>
  <c r="G856" i="10"/>
  <c r="G795" i="10"/>
  <c r="G912" i="10"/>
  <c r="G1110" i="10"/>
  <c r="G1146" i="10"/>
  <c r="G1232" i="10"/>
  <c r="G358" i="10"/>
  <c r="G1096" i="10"/>
  <c r="G246" i="10"/>
  <c r="G198" i="10"/>
  <c r="G14" i="10"/>
  <c r="G346" i="10"/>
  <c r="G373" i="10"/>
  <c r="G485" i="10"/>
  <c r="G529" i="10"/>
  <c r="G630" i="10"/>
  <c r="G820" i="10"/>
  <c r="G957" i="10"/>
  <c r="G804" i="10"/>
  <c r="G1252" i="10"/>
  <c r="G1194" i="10"/>
  <c r="G1154" i="10"/>
  <c r="G1140" i="10"/>
  <c r="G1067" i="10"/>
  <c r="G1085" i="10"/>
  <c r="G1097" i="10"/>
  <c r="G1026" i="10"/>
  <c r="G1019" i="10"/>
  <c r="G1045" i="10"/>
  <c r="G1133" i="10"/>
  <c r="G959" i="10"/>
  <c r="G929" i="10"/>
  <c r="G823" i="10"/>
  <c r="G893" i="10"/>
  <c r="G665" i="10"/>
  <c r="G866" i="10"/>
  <c r="G863" i="10"/>
  <c r="G737" i="10"/>
  <c r="G621" i="10"/>
  <c r="G779" i="10"/>
  <c r="G493" i="10"/>
  <c r="G632" i="10"/>
  <c r="G605" i="10"/>
  <c r="G586" i="10"/>
  <c r="G514" i="10"/>
  <c r="G372" i="10"/>
  <c r="G572" i="10"/>
  <c r="G417" i="10"/>
  <c r="G353" i="10"/>
  <c r="G231" i="10"/>
  <c r="G387" i="10"/>
  <c r="G583" i="10"/>
  <c r="G78" i="10"/>
  <c r="G296" i="10"/>
  <c r="G83" i="10"/>
  <c r="G41" i="10"/>
  <c r="G301" i="10"/>
  <c r="G298" i="10"/>
  <c r="G75" i="10"/>
  <c r="G419" i="10"/>
  <c r="G87" i="10"/>
  <c r="I7" i="10"/>
  <c r="G191" i="10"/>
  <c r="G131" i="10"/>
  <c r="G168" i="10"/>
  <c r="G20" i="10"/>
  <c r="G337" i="10"/>
  <c r="G551" i="10"/>
  <c r="G596" i="10"/>
  <c r="G720" i="10"/>
  <c r="G824" i="10"/>
  <c r="G985" i="10"/>
  <c r="G1105" i="10"/>
  <c r="G1254" i="10"/>
  <c r="G1282" i="10"/>
  <c r="G19" i="10"/>
  <c r="G904" i="10"/>
  <c r="G187" i="10"/>
  <c r="G161" i="10"/>
  <c r="G717" i="10"/>
  <c r="G341" i="10"/>
  <c r="G512" i="10"/>
  <c r="G748" i="10"/>
  <c r="G574" i="10"/>
  <c r="G809" i="10"/>
  <c r="G679" i="10"/>
  <c r="G864" i="10"/>
  <c r="G922" i="10"/>
  <c r="G1009" i="10"/>
  <c r="G1137" i="10"/>
  <c r="G1283" i="10"/>
  <c r="G349" i="10"/>
  <c r="G1147" i="10"/>
  <c r="G133" i="10"/>
  <c r="G58" i="10"/>
  <c r="G22" i="10"/>
  <c r="G378" i="10"/>
  <c r="G250" i="10"/>
  <c r="G515" i="10"/>
  <c r="G655" i="10"/>
  <c r="G638" i="10"/>
  <c r="G842" i="10"/>
  <c r="G946" i="10"/>
  <c r="G802" i="10"/>
  <c r="G1251" i="10"/>
  <c r="G1193" i="10"/>
  <c r="G1136" i="10"/>
  <c r="G1139" i="10"/>
  <c r="G1051" i="10"/>
  <c r="G1069" i="10"/>
  <c r="G1081" i="10"/>
  <c r="G1002" i="10"/>
  <c r="G997" i="10"/>
  <c r="G1033" i="10"/>
  <c r="G1046" i="10"/>
  <c r="G958" i="10"/>
  <c r="G913" i="10"/>
  <c r="G807" i="10"/>
  <c r="G896" i="10"/>
  <c r="G649" i="10"/>
  <c r="G782" i="10"/>
  <c r="G794" i="10"/>
  <c r="G714" i="10"/>
  <c r="G577" i="10"/>
  <c r="G663" i="10"/>
  <c r="G478" i="10"/>
  <c r="G614" i="10"/>
  <c r="G590" i="10"/>
  <c r="G538" i="10"/>
  <c r="G482" i="10"/>
  <c r="G357" i="10"/>
  <c r="G522" i="10"/>
  <c r="G401" i="10"/>
  <c r="G366" i="10"/>
  <c r="G230" i="10"/>
  <c r="G342" i="10"/>
  <c r="G369" i="10"/>
  <c r="G323" i="10"/>
  <c r="G269" i="10"/>
  <c r="G82" i="10"/>
  <c r="G31" i="10"/>
  <c r="G268" i="10"/>
  <c r="G267" i="10"/>
  <c r="G74" i="10"/>
  <c r="G299" i="10"/>
  <c r="G86" i="10"/>
  <c r="G120" i="10"/>
  <c r="G51" i="10"/>
  <c r="G196" i="10"/>
  <c r="G176" i="10"/>
  <c r="G899" i="10"/>
  <c r="G1250" i="10"/>
  <c r="G1192" i="10"/>
  <c r="G1209" i="10"/>
  <c r="G1138" i="10"/>
  <c r="G1035" i="10"/>
  <c r="G1053" i="10"/>
  <c r="G1065" i="10"/>
  <c r="G986" i="10"/>
  <c r="G1077" i="10"/>
  <c r="G989" i="10"/>
  <c r="G1011" i="10"/>
  <c r="G933" i="10"/>
  <c r="G1037" i="10"/>
  <c r="G892" i="10"/>
  <c r="G848" i="10"/>
  <c r="G634" i="10"/>
  <c r="G718" i="10"/>
  <c r="G757" i="10"/>
  <c r="G695" i="10"/>
  <c r="G563" i="10"/>
  <c r="G597" i="10"/>
  <c r="G462" i="10"/>
  <c r="G733" i="10"/>
  <c r="G561" i="10"/>
  <c r="G598" i="10"/>
  <c r="G470" i="10"/>
  <c r="G607" i="10"/>
  <c r="G498" i="10"/>
  <c r="G708" i="10"/>
  <c r="G355" i="10"/>
  <c r="G229" i="10"/>
  <c r="G436" i="10"/>
  <c r="G294" i="10"/>
  <c r="G295" i="10"/>
  <c r="G233" i="10"/>
  <c r="G81" i="10"/>
  <c r="G121" i="10"/>
  <c r="G263" i="10"/>
  <c r="G258" i="10"/>
  <c r="G73" i="10"/>
  <c r="G270" i="10"/>
  <c r="G85" i="10"/>
  <c r="G113" i="10"/>
  <c r="G144" i="10"/>
  <c r="G279" i="10"/>
  <c r="G184" i="10"/>
  <c r="G105" i="10"/>
  <c r="G465" i="10"/>
  <c r="G411" i="10"/>
  <c r="G710" i="10"/>
  <c r="G730" i="10"/>
  <c r="G919" i="10"/>
  <c r="G1066" i="10"/>
  <c r="G1131" i="10"/>
  <c r="G1237" i="10"/>
  <c r="G1141" i="10"/>
  <c r="G360" i="10"/>
  <c r="G947" i="10"/>
  <c r="G1204" i="10"/>
  <c r="G177" i="10"/>
  <c r="G371" i="10"/>
  <c r="G397" i="10"/>
  <c r="G395" i="10"/>
  <c r="G555" i="10"/>
  <c r="G612" i="10"/>
  <c r="G689" i="10"/>
  <c r="G808" i="10"/>
  <c r="G903" i="10"/>
  <c r="G934" i="10"/>
  <c r="G1064" i="10"/>
  <c r="G1223" i="10"/>
  <c r="G1238" i="10"/>
  <c r="G247" i="10"/>
  <c r="G1220" i="10"/>
  <c r="G245" i="10"/>
  <c r="G137" i="10"/>
  <c r="G107" i="10"/>
  <c r="G273" i="10"/>
  <c r="G518" i="10"/>
  <c r="G484" i="10"/>
  <c r="G667" i="10"/>
  <c r="G850" i="10"/>
  <c r="G1249" i="10"/>
  <c r="G1191" i="10"/>
  <c r="G1186" i="10"/>
  <c r="G1261" i="10"/>
  <c r="G1170" i="10"/>
  <c r="G1190" i="10"/>
  <c r="G1180" i="10"/>
  <c r="G1152" i="10"/>
  <c r="G1049" i="10"/>
  <c r="G1003" i="10"/>
  <c r="G982" i="10"/>
  <c r="G917" i="10"/>
  <c r="G910" i="10"/>
  <c r="G819" i="10"/>
  <c r="G716" i="10"/>
  <c r="G885" i="10"/>
  <c r="G703" i="10"/>
  <c r="G815" i="10"/>
  <c r="G681" i="10"/>
  <c r="G544" i="10"/>
  <c r="G568" i="10"/>
  <c r="G461" i="10"/>
  <c r="G691" i="10"/>
  <c r="G542" i="10"/>
  <c r="G502" i="10"/>
  <c r="G466" i="10"/>
  <c r="G569" i="10"/>
  <c r="G488" i="10"/>
  <c r="G610" i="10"/>
  <c r="G535" i="10"/>
  <c r="G228" i="10"/>
  <c r="G403" i="10"/>
  <c r="G235" i="10"/>
  <c r="G290" i="10"/>
  <c r="G218" i="10"/>
  <c r="G80" i="10"/>
  <c r="G114" i="10"/>
  <c r="G123" i="10"/>
  <c r="G256" i="10"/>
  <c r="G72" i="10"/>
  <c r="G261" i="10"/>
  <c r="G122" i="10"/>
  <c r="G77" i="10"/>
  <c r="G50" i="10"/>
  <c r="G56" i="10"/>
  <c r="G193" i="10"/>
  <c r="G200" i="10"/>
  <c r="G386" i="10"/>
  <c r="G469" i="10"/>
  <c r="G599" i="10"/>
  <c r="G761" i="10"/>
  <c r="G951" i="10"/>
  <c r="G1118" i="10"/>
  <c r="G1063" i="10"/>
  <c r="G1241" i="10"/>
  <c r="G1229" i="10"/>
  <c r="G288" i="10"/>
  <c r="G1178" i="10"/>
  <c r="G223" i="10"/>
  <c r="G13" i="10"/>
  <c r="G404" i="10"/>
  <c r="G533" i="10"/>
  <c r="G456" i="10"/>
  <c r="G715" i="10"/>
  <c r="G713" i="10"/>
  <c r="G731" i="10"/>
  <c r="G841" i="10"/>
  <c r="G778" i="10"/>
  <c r="G1023" i="10"/>
  <c r="G1013" i="10"/>
  <c r="G1239" i="10"/>
  <c r="G1272" i="10"/>
  <c r="G398" i="10"/>
  <c r="G1247" i="10"/>
  <c r="G195" i="10"/>
  <c r="G154" i="10"/>
  <c r="G310" i="10"/>
  <c r="G321" i="10"/>
  <c r="G460" i="10"/>
  <c r="G595" i="10"/>
  <c r="G635" i="10"/>
  <c r="G767" i="10"/>
  <c r="G891" i="10"/>
  <c r="G889" i="10"/>
  <c r="G973" i="10"/>
  <c r="G253" i="10"/>
  <c r="G1078" i="10"/>
  <c r="G1029" i="10"/>
  <c r="G381" i="10"/>
  <c r="G690" i="10"/>
  <c r="G868" i="10"/>
  <c r="G1112" i="10"/>
  <c r="G1285" i="10"/>
  <c r="G1206" i="10"/>
  <c r="G96" i="10"/>
  <c r="G392" i="10"/>
  <c r="G898" i="10"/>
  <c r="G203" i="10"/>
  <c r="G23" i="10"/>
  <c r="G312" i="10"/>
  <c r="G578" i="10"/>
  <c r="G571" i="10"/>
  <c r="G719" i="10"/>
  <c r="G869" i="10"/>
  <c r="G849" i="10"/>
  <c r="G949" i="10"/>
  <c r="G1072" i="10"/>
  <c r="G1073" i="10"/>
  <c r="G1211" i="10"/>
  <c r="G742" i="10"/>
  <c r="G992" i="10"/>
  <c r="G214" i="10"/>
  <c r="G180" i="10"/>
  <c r="G259" i="10"/>
  <c r="G347" i="10"/>
  <c r="G376" i="10"/>
  <c r="G486" i="10"/>
  <c r="G570" i="10"/>
  <c r="G726" i="10"/>
  <c r="G746" i="10"/>
  <c r="G955" i="10"/>
  <c r="G1043" i="10"/>
  <c r="G1161" i="10"/>
  <c r="G53" i="10"/>
  <c r="G165" i="10"/>
  <c r="G239" i="10"/>
  <c r="G427" i="10"/>
  <c r="G468" i="10"/>
  <c r="G753" i="10"/>
  <c r="G673" i="10"/>
  <c r="G953" i="10"/>
  <c r="G798" i="10"/>
  <c r="G995" i="10"/>
  <c r="G1125" i="10"/>
  <c r="G1279" i="10"/>
  <c r="G441" i="10"/>
  <c r="G1217" i="10"/>
  <c r="G283" i="10"/>
  <c r="G174" i="10"/>
  <c r="G430" i="10"/>
  <c r="G332" i="10"/>
  <c r="G736" i="10"/>
  <c r="G775" i="10"/>
  <c r="G846" i="10"/>
  <c r="G994" i="10"/>
  <c r="G963" i="10"/>
  <c r="G1075" i="10"/>
  <c r="G1233" i="10"/>
  <c r="G1214" i="10"/>
  <c r="G104" i="10"/>
  <c r="G676" i="10"/>
  <c r="G1266" i="10"/>
  <c r="G897" i="10"/>
  <c r="G558" i="10"/>
  <c r="G110" i="10"/>
  <c r="G217" i="10"/>
  <c r="G582" i="10"/>
  <c r="G722" i="10"/>
  <c r="G964" i="10"/>
  <c r="G216" i="10"/>
  <c r="G1120" i="10"/>
  <c r="G993" i="10"/>
  <c r="G1171" i="10"/>
  <c r="G852" i="10"/>
  <c r="G189" i="10"/>
  <c r="G1143" i="10"/>
  <c r="G412" i="10"/>
  <c r="G1116" i="10"/>
  <c r="G1153" i="10"/>
  <c r="G602" i="10"/>
  <c r="G780" i="10"/>
  <c r="G793" i="10"/>
  <c r="G1128" i="10"/>
  <c r="G1248" i="10"/>
  <c r="G1269" i="10"/>
  <c r="G47" i="10"/>
  <c r="G520" i="10"/>
  <c r="G1014" i="10"/>
  <c r="G59" i="10"/>
  <c r="G67" i="10"/>
  <c r="G356" i="10"/>
  <c r="G585" i="10"/>
  <c r="G382" i="10"/>
  <c r="G546" i="10"/>
  <c r="G895" i="10"/>
  <c r="G905" i="10"/>
  <c r="G984" i="10"/>
  <c r="G1055" i="10"/>
  <c r="G1227" i="10"/>
  <c r="G393" i="10"/>
  <c r="G908" i="10"/>
  <c r="G1039" i="10"/>
  <c r="G94" i="10"/>
  <c r="G201" i="10"/>
  <c r="G281" i="10"/>
  <c r="G438" i="10"/>
  <c r="G390" i="10"/>
  <c r="G383" i="10"/>
  <c r="G623" i="10"/>
  <c r="G747" i="10"/>
  <c r="G763" i="10"/>
  <c r="G918" i="10"/>
  <c r="G1004" i="10"/>
  <c r="G1165" i="10"/>
  <c r="G205" i="10"/>
  <c r="G173" i="10"/>
  <c r="G351" i="10"/>
  <c r="G452" i="10"/>
  <c r="G541" i="10"/>
  <c r="G657" i="10"/>
  <c r="G519" i="10"/>
  <c r="G727" i="10"/>
  <c r="G875" i="10"/>
  <c r="G1092" i="10"/>
  <c r="G1256" i="10"/>
  <c r="G1264" i="10"/>
  <c r="G806" i="10"/>
  <c r="G1259" i="10"/>
  <c r="G329" i="10"/>
  <c r="G182" i="10"/>
  <c r="G422" i="10"/>
  <c r="G448" i="10"/>
  <c r="G859" i="10"/>
  <c r="G774" i="10"/>
  <c r="G855" i="10"/>
  <c r="G939" i="10"/>
  <c r="G969" i="10"/>
  <c r="G1164" i="10"/>
  <c r="G1159" i="10"/>
  <c r="G1274" i="10"/>
  <c r="G365" i="10"/>
  <c r="G755" i="10"/>
  <c r="G1155" i="10"/>
  <c r="G790" i="10"/>
  <c r="G467" i="10"/>
  <c r="G424" i="10"/>
  <c r="G760" i="10"/>
  <c r="G489" i="10"/>
  <c r="G242" i="10"/>
  <c r="G252" i="10"/>
  <c r="G974" i="10"/>
  <c r="G11" i="10"/>
  <c r="G1123" i="10"/>
  <c r="G618" i="10"/>
  <c r="G685" i="10"/>
  <c r="G190" i="10"/>
  <c r="G28" i="10"/>
  <c r="G1221" i="10"/>
  <c r="G560" i="10"/>
  <c r="G1111" i="10"/>
  <c r="G197" i="10"/>
  <c r="G335" i="10"/>
  <c r="G707" i="10"/>
  <c r="G996" i="10"/>
  <c r="G1079" i="10"/>
  <c r="G1218" i="10"/>
  <c r="G1260" i="10"/>
  <c r="G55" i="10"/>
  <c r="G511" i="10"/>
  <c r="G1101" i="10"/>
  <c r="G155" i="10"/>
  <c r="G108" i="10"/>
  <c r="G380" i="10"/>
  <c r="G359" i="10"/>
  <c r="G471" i="10"/>
  <c r="G646" i="10"/>
  <c r="G791" i="10"/>
  <c r="G914" i="10"/>
  <c r="G1018" i="10"/>
  <c r="G1129" i="10"/>
  <c r="G1287" i="10"/>
  <c r="G363" i="10"/>
  <c r="G942" i="10"/>
  <c r="G1089" i="10"/>
  <c r="G135" i="10"/>
  <c r="G215" i="10"/>
  <c r="G311" i="10"/>
  <c r="G459" i="10"/>
  <c r="G503" i="10"/>
  <c r="G474" i="10"/>
  <c r="G593" i="10"/>
  <c r="G857" i="10"/>
  <c r="G935" i="10"/>
  <c r="G983" i="10"/>
  <c r="G1058" i="10"/>
  <c r="G1263" i="10"/>
  <c r="G293" i="10"/>
  <c r="G181" i="10"/>
  <c r="G473" i="10"/>
  <c r="G420" i="10"/>
  <c r="G609" i="10"/>
  <c r="G625" i="10"/>
  <c r="G559" i="10"/>
  <c r="G821" i="10"/>
  <c r="G831" i="10"/>
  <c r="G1005" i="10"/>
  <c r="G1124" i="10"/>
  <c r="G1213" i="10"/>
  <c r="G729" i="10"/>
  <c r="G93" i="10"/>
  <c r="G54" i="10"/>
  <c r="G18" i="10"/>
  <c r="G348" i="10"/>
  <c r="G580" i="10"/>
  <c r="G626" i="10"/>
  <c r="G709" i="10"/>
  <c r="G840" i="10"/>
  <c r="G920" i="10"/>
  <c r="G1006" i="10"/>
  <c r="G1210" i="10"/>
  <c r="G1145" i="10"/>
  <c r="G211" i="10"/>
  <c r="G345" i="10"/>
  <c r="G876" i="10"/>
  <c r="G894" i="10"/>
  <c r="G490" i="10"/>
  <c r="G307" i="10"/>
  <c r="G576" i="10"/>
  <c r="G692" i="10"/>
  <c r="G437" i="10"/>
  <c r="G1012" i="10"/>
  <c r="G975" i="10"/>
  <c r="G260" i="10"/>
  <c r="G575" i="10"/>
  <c r="G370" i="10"/>
  <c r="G979" i="10"/>
  <c r="G789" i="10"/>
  <c r="G435" i="10"/>
  <c r="G1267" i="10"/>
  <c r="G687" i="10"/>
  <c r="G1202" i="10"/>
  <c r="G238" i="10"/>
  <c r="G336" i="10"/>
  <c r="G745" i="10"/>
  <c r="G1056" i="10"/>
  <c r="G1070" i="10"/>
  <c r="G1163" i="10"/>
  <c r="G1158" i="10"/>
  <c r="G151" i="10"/>
  <c r="G694" i="10"/>
  <c r="G1148" i="10"/>
  <c r="G163" i="10"/>
  <c r="G308" i="10"/>
  <c r="G396" i="10"/>
  <c r="G455" i="10"/>
  <c r="G501" i="10"/>
  <c r="G500" i="10"/>
  <c r="G787" i="10"/>
  <c r="G930" i="10"/>
  <c r="G937" i="10"/>
  <c r="G1174" i="10"/>
  <c r="G1216" i="10"/>
  <c r="G391" i="10"/>
  <c r="G936" i="10"/>
  <c r="G1242" i="10"/>
  <c r="G60" i="10"/>
  <c r="G384" i="10"/>
  <c r="G375" i="10"/>
  <c r="G275" i="10"/>
  <c r="G497" i="10"/>
  <c r="G547" i="10"/>
  <c r="G723" i="10"/>
  <c r="G944" i="10"/>
  <c r="G830" i="10"/>
  <c r="G1040" i="10"/>
  <c r="G1074" i="10"/>
  <c r="G1257" i="10"/>
  <c r="G136" i="10"/>
  <c r="G280" i="10"/>
  <c r="G418" i="10"/>
  <c r="G374" i="10"/>
  <c r="G399" i="10"/>
  <c r="G639" i="10"/>
  <c r="G588" i="10"/>
  <c r="G924" i="10"/>
  <c r="G948" i="10"/>
  <c r="G1054" i="10"/>
  <c r="G1231" i="10"/>
  <c r="G1273" i="10"/>
  <c r="G900" i="10"/>
  <c r="G37" i="10"/>
  <c r="G62" i="10"/>
  <c r="G26" i="10"/>
  <c r="G277" i="10"/>
  <c r="G491" i="10"/>
  <c r="G675" i="10"/>
  <c r="G728" i="10"/>
  <c r="G813" i="10"/>
  <c r="G956" i="10"/>
  <c r="G1098" i="10"/>
  <c r="G1086" i="10"/>
  <c r="G1184" i="10"/>
  <c r="G130" i="10"/>
  <c r="G388" i="10"/>
  <c r="G907" i="10"/>
  <c r="G344" i="10"/>
  <c r="G792" i="10"/>
  <c r="G40" i="10"/>
  <c r="G71" i="10"/>
  <c r="G510" i="10"/>
  <c r="G316" i="10"/>
  <c r="G567" i="10"/>
  <c r="G458" i="10"/>
  <c r="G1062" i="10"/>
  <c r="G853" i="10"/>
  <c r="G734" i="10"/>
  <c r="G1270" i="10"/>
  <c r="G9" i="10"/>
  <c r="E93" i="11" s="1"/>
  <c r="E94" i="11" s="1"/>
  <c r="G604" i="10"/>
  <c r="G446" i="10"/>
  <c r="G603" i="10"/>
  <c r="G1203" i="10"/>
  <c r="G317" i="10"/>
  <c r="G407" i="10"/>
  <c r="G873" i="10"/>
  <c r="G1036" i="10"/>
  <c r="G1102" i="10"/>
  <c r="G1205" i="10"/>
  <c r="G1222" i="10"/>
  <c r="G167" i="10"/>
  <c r="G536" i="10"/>
  <c r="G46" i="10"/>
  <c r="G171" i="10"/>
  <c r="G257" i="10"/>
  <c r="G251" i="10"/>
  <c r="G781" i="10"/>
  <c r="G589" i="10"/>
  <c r="G669" i="10"/>
  <c r="G860" i="10"/>
  <c r="G962" i="10"/>
  <c r="G960" i="10"/>
  <c r="G1100" i="10"/>
  <c r="G1236" i="10"/>
  <c r="G552" i="10"/>
  <c r="G977" i="10"/>
  <c r="G1150" i="10"/>
  <c r="G148" i="10"/>
  <c r="G16" i="10"/>
  <c r="G445" i="10"/>
  <c r="G313" i="10"/>
  <c r="G620" i="10"/>
  <c r="G549" i="10"/>
  <c r="G696" i="10"/>
  <c r="G693" i="10"/>
  <c r="G887" i="10"/>
  <c r="G1017" i="10"/>
  <c r="G1060" i="10"/>
  <c r="G79" i="10"/>
  <c r="G208" i="10"/>
  <c r="G333" i="10"/>
  <c r="G444" i="10"/>
  <c r="G423" i="10"/>
  <c r="G479" i="10"/>
  <c r="G654" i="10"/>
  <c r="G664" i="10"/>
  <c r="G810" i="10"/>
  <c r="G988" i="10"/>
  <c r="G1082" i="10"/>
  <c r="G1208" i="10"/>
  <c r="G138" i="10"/>
  <c r="G872" i="10"/>
  <c r="G139" i="10"/>
  <c r="G97" i="10"/>
  <c r="G70" i="10"/>
  <c r="G402" i="10"/>
  <c r="G408" i="10"/>
  <c r="G584" i="10"/>
  <c r="G788" i="10"/>
  <c r="G832" i="10"/>
  <c r="G976" i="10"/>
  <c r="G1106" i="10"/>
  <c r="G1109" i="10"/>
  <c r="G1226" i="10"/>
  <c r="G309" i="10"/>
  <c r="G741" i="10"/>
  <c r="G833" i="10"/>
  <c r="G967" i="10"/>
  <c r="G64" i="10"/>
  <c r="G906" i="10"/>
  <c r="G525" i="10"/>
  <c r="G987" i="10"/>
  <c r="G1181" i="10"/>
  <c r="G65" i="10"/>
  <c r="G1182" i="10"/>
  <c r="G606" i="10"/>
  <c r="G754" i="10"/>
  <c r="G350" i="10"/>
  <c r="G306" i="10"/>
  <c r="Y93" i="11" s="1"/>
  <c r="Y94" i="11" s="1"/>
  <c r="G10" i="10"/>
  <c r="G265" i="10"/>
  <c r="G645" i="10"/>
  <c r="G817" i="10"/>
  <c r="G890" i="10"/>
  <c r="G1268" i="10"/>
  <c r="G101" i="10"/>
  <c r="G440" i="10"/>
  <c r="G769" i="10"/>
  <c r="G1080" i="10"/>
  <c r="G1166" i="10"/>
  <c r="G1234" i="10"/>
  <c r="G1212" i="10"/>
  <c r="G27" i="10"/>
  <c r="G752" i="10"/>
  <c r="G134" i="10"/>
  <c r="G179" i="10"/>
  <c r="G291" i="10"/>
  <c r="G394" i="10"/>
  <c r="G564" i="10"/>
  <c r="G640" i="10"/>
  <c r="G662" i="10"/>
  <c r="G768" i="10"/>
  <c r="G882" i="10"/>
  <c r="G915" i="10"/>
  <c r="G1091" i="10"/>
  <c r="G1277" i="10"/>
  <c r="G706" i="10"/>
  <c r="G968" i="10"/>
  <c r="G1215" i="10"/>
  <c r="G156" i="10"/>
  <c r="G24" i="10"/>
  <c r="G581" i="10"/>
  <c r="G428" i="10"/>
  <c r="G543" i="10"/>
  <c r="G721" i="10"/>
  <c r="G796" i="10"/>
  <c r="G758" i="10"/>
  <c r="G879" i="10"/>
  <c r="G1099" i="10"/>
  <c r="G1088" i="10"/>
  <c r="G52" i="10"/>
  <c r="G61" i="10"/>
  <c r="G17" i="10"/>
  <c r="G276" i="10"/>
  <c r="G509" i="10"/>
  <c r="G532" i="10"/>
  <c r="G670" i="10"/>
  <c r="G682" i="10"/>
  <c r="G843" i="10"/>
  <c r="G931" i="10"/>
  <c r="G1162" i="10"/>
  <c r="G1179" i="10"/>
  <c r="G159" i="10"/>
  <c r="G877" i="10"/>
  <c r="G1200" i="10"/>
  <c r="G150" i="10"/>
  <c r="G241" i="10"/>
  <c r="G410" i="10"/>
  <c r="G495" i="10"/>
  <c r="G724" i="10"/>
  <c r="G712" i="10"/>
  <c r="G881" i="10"/>
  <c r="G1025" i="10"/>
  <c r="G991" i="10"/>
  <c r="G1157" i="10"/>
  <c r="G1243" i="10"/>
  <c r="G98" i="10"/>
  <c r="G496" i="10"/>
  <c r="G1032" i="10"/>
  <c r="G507" i="10"/>
  <c r="G587" i="10"/>
  <c r="G1156" i="10"/>
  <c r="G660" i="10"/>
  <c r="G125" i="10"/>
  <c r="G838" i="10"/>
  <c r="G839" i="10"/>
  <c r="G1030" i="10"/>
  <c r="G1104" i="10"/>
  <c r="G475" i="10"/>
  <c r="G1271" i="10"/>
  <c r="G851" i="10"/>
  <c r="G751" i="10"/>
  <c r="G84" i="10"/>
  <c r="G765" i="10"/>
  <c r="G183" i="10"/>
  <c r="G178" i="10"/>
  <c r="G367" i="10"/>
  <c r="G970" i="10"/>
  <c r="G1041" i="10"/>
  <c r="G1225" i="10"/>
  <c r="G1286" i="10"/>
  <c r="G140" i="10"/>
  <c r="G377" i="10"/>
  <c r="G633" i="10"/>
  <c r="G204" i="10"/>
  <c r="G194" i="10"/>
  <c r="G442" i="10"/>
  <c r="G352" i="10"/>
  <c r="G476" i="10"/>
  <c r="G699" i="10"/>
  <c r="G771" i="10"/>
  <c r="G870" i="10"/>
  <c r="G811" i="10"/>
  <c r="G981" i="10"/>
  <c r="G1142" i="10"/>
  <c r="G1207" i="10"/>
  <c r="G611" i="10"/>
  <c r="G1052" i="10"/>
  <c r="G48" i="10"/>
  <c r="G164" i="10"/>
  <c r="G68" i="10"/>
  <c r="G361" i="10"/>
  <c r="G481" i="10"/>
  <c r="G443" i="10"/>
  <c r="G777" i="10"/>
  <c r="G805" i="10"/>
  <c r="G776" i="10"/>
  <c r="G932" i="10"/>
  <c r="G965" i="10"/>
  <c r="G1113" i="10"/>
  <c r="G145" i="10"/>
  <c r="G149" i="10"/>
  <c r="G25" i="10"/>
  <c r="G314" i="10"/>
  <c r="G426" i="10"/>
  <c r="G531" i="10"/>
  <c r="G565" i="10"/>
  <c r="G658" i="10"/>
  <c r="G759" i="10"/>
  <c r="G961" i="10"/>
  <c r="G1115" i="10"/>
  <c r="G1224" i="10"/>
  <c r="G202" i="10"/>
  <c r="G854" i="10"/>
  <c r="G368" i="10"/>
  <c r="G158" i="10"/>
  <c r="G400" i="10"/>
  <c r="G432" i="10"/>
  <c r="G415" i="10"/>
  <c r="G631" i="10"/>
  <c r="G735" i="10"/>
  <c r="G980" i="10"/>
  <c r="G921" i="10"/>
  <c r="G1076" i="10"/>
  <c r="G1177" i="10"/>
  <c r="G1280" i="10"/>
  <c r="G175" i="10"/>
  <c r="G431" i="10"/>
  <c r="G1132" i="10"/>
  <c r="G1094" i="10"/>
  <c r="G1048" i="10"/>
  <c r="G671" i="10"/>
  <c r="G972" i="10"/>
  <c r="G644" i="10"/>
  <c r="G686" i="10"/>
  <c r="G566" i="10"/>
  <c r="G617" i="10"/>
  <c r="G678" i="10"/>
  <c r="G354" i="10"/>
  <c r="G539" i="10"/>
  <c r="G998" i="10"/>
  <c r="G684" i="10"/>
  <c r="G188" i="10"/>
  <c r="O93" i="11" s="1"/>
  <c r="O94" i="11" s="1"/>
  <c r="G861" i="10"/>
  <c r="G828" i="10"/>
  <c r="G1087" i="10"/>
  <c r="G1276" i="10"/>
  <c r="G548" i="10"/>
  <c r="G867" i="10"/>
  <c r="G704" i="10"/>
  <c r="G69" i="10"/>
  <c r="G1108" i="10"/>
  <c r="G480" i="10"/>
  <c r="G278" i="10"/>
  <c r="G1001" i="10"/>
  <c r="G143" i="10"/>
  <c r="G624" i="10"/>
  <c r="G1007" i="10"/>
  <c r="G928" i="10"/>
  <c r="G286" i="10"/>
  <c r="G1240" i="10"/>
  <c r="G756" i="10"/>
  <c r="G878" i="10"/>
  <c r="G990" i="10"/>
  <c r="G169" i="10"/>
  <c r="G429" i="10"/>
  <c r="G818" i="10"/>
  <c r="G141" i="10"/>
  <c r="G880" i="10"/>
  <c r="G464" i="10"/>
  <c r="G362" i="10"/>
  <c r="G800" i="10"/>
  <c r="G1228" i="10"/>
  <c r="G865" i="10"/>
  <c r="G732" i="10"/>
  <c r="G829" i="10"/>
  <c r="G172" i="10"/>
  <c r="G1024" i="10"/>
  <c r="G600" i="10"/>
  <c r="G1057" i="10"/>
  <c r="G814" i="10"/>
  <c r="G499" i="10"/>
  <c r="G339" i="10"/>
  <c r="G406" i="10"/>
  <c r="G240" i="10"/>
  <c r="G916" i="10"/>
  <c r="G192" i="10"/>
  <c r="G1042" i="10"/>
  <c r="G648" i="10"/>
  <c r="G244" i="10"/>
  <c r="G950" i="10"/>
  <c r="G328" i="10"/>
  <c r="G186" i="10"/>
  <c r="G66" i="10"/>
  <c r="G15" i="10"/>
  <c r="G1038" i="10"/>
  <c r="G292" i="10"/>
  <c r="G1151" i="10"/>
  <c r="G816" i="10"/>
  <c r="G166" i="10"/>
  <c r="G1219" i="10"/>
  <c r="G591" i="10"/>
  <c r="G315" i="10"/>
  <c r="G680" i="10"/>
  <c r="G274" i="10"/>
  <c r="G1127" i="10"/>
  <c r="G285" i="10"/>
  <c r="G109" i="10"/>
  <c r="G783" i="10"/>
  <c r="G206" i="10"/>
  <c r="G1175" i="10"/>
  <c r="G76" i="10"/>
  <c r="G271" i="10"/>
  <c r="G1245" i="10"/>
  <c r="G537" i="10"/>
  <c r="G1262" i="10"/>
  <c r="G477" i="10"/>
  <c r="G157" i="10"/>
  <c r="G1016" i="10"/>
  <c r="G287" i="10"/>
  <c r="G1265" i="10"/>
  <c r="G343" i="10"/>
  <c r="G264" i="10"/>
  <c r="G642" i="10"/>
  <c r="G641" i="10"/>
  <c r="G622" i="10"/>
  <c r="G327" i="10"/>
  <c r="K7" i="10"/>
  <c r="BI93" i="11" s="1"/>
  <c r="BI94" i="11" s="1"/>
  <c r="G326" i="10"/>
  <c r="G325" i="10"/>
  <c r="O7" i="10"/>
  <c r="BM93" i="11" s="1"/>
  <c r="BM94" i="11" s="1"/>
  <c r="G324" i="10"/>
  <c r="AI93" i="11" s="1"/>
  <c r="AI94" i="11" s="1"/>
  <c r="P7" i="10"/>
  <c r="BN93" i="11" s="1"/>
  <c r="BN94" i="11" s="1"/>
  <c r="G1288" i="10"/>
  <c r="H91" i="9" l="1"/>
  <c r="I91" i="9"/>
  <c r="I35" i="9"/>
  <c r="H35" i="9"/>
  <c r="I92" i="9"/>
  <c r="H92" i="9"/>
  <c r="E34" i="9"/>
  <c r="D31" i="9"/>
  <c r="I199" i="9"/>
  <c r="H199" i="9"/>
  <c r="I198" i="9"/>
  <c r="H198" i="9"/>
  <c r="D13" i="9" l="1"/>
  <c r="E31" i="9"/>
  <c r="I34" i="9"/>
  <c r="H34" i="9"/>
  <c r="H31" i="9" l="1"/>
  <c r="I31" i="9"/>
  <c r="D12" i="9"/>
  <c r="E13" i="9"/>
  <c r="I13" i="9" l="1"/>
  <c r="H13" i="9"/>
  <c r="D7" i="9"/>
  <c r="E7" i="9" s="1"/>
  <c r="E12" i="9"/>
  <c r="D319" i="9"/>
  <c r="E319" i="9" s="1"/>
  <c r="I12" i="9" l="1"/>
  <c r="F12" i="9"/>
  <c r="H12" i="9"/>
  <c r="I319" i="9"/>
  <c r="F319" i="9"/>
  <c r="H319" i="9"/>
  <c r="F13" i="9"/>
  <c r="I7" i="9"/>
  <c r="F229" i="9"/>
  <c r="F7" i="9"/>
  <c r="H7" i="9"/>
  <c r="F83" i="9"/>
  <c r="F158" i="9"/>
  <c r="F315" i="9"/>
  <c r="F26" i="9"/>
  <c r="F306" i="9"/>
  <c r="F155" i="9"/>
  <c r="F272" i="9"/>
  <c r="F141" i="9"/>
  <c r="F222" i="9"/>
  <c r="F168" i="9"/>
  <c r="F76" i="9"/>
  <c r="F175" i="9"/>
  <c r="F109" i="9"/>
  <c r="F209" i="9"/>
  <c r="F268" i="9"/>
  <c r="F132" i="9"/>
  <c r="F116" i="9"/>
  <c r="F157" i="9"/>
  <c r="F100" i="9"/>
  <c r="F178" i="9"/>
  <c r="F140" i="9"/>
  <c r="F255" i="9"/>
  <c r="F50" i="9"/>
  <c r="F297" i="9"/>
  <c r="F97" i="9"/>
  <c r="F312" i="9"/>
  <c r="F112" i="9"/>
  <c r="F301" i="9"/>
  <c r="F193" i="9"/>
  <c r="F75" i="9"/>
  <c r="F23" i="9"/>
  <c r="F72" i="9"/>
  <c r="F299" i="9"/>
  <c r="F258" i="9"/>
  <c r="F149" i="9"/>
  <c r="F18" i="9"/>
  <c r="F127" i="9"/>
  <c r="F263" i="9"/>
  <c r="F117" i="9"/>
  <c r="F66" i="9"/>
  <c r="F205" i="9"/>
  <c r="F118" i="9"/>
  <c r="F213" i="9"/>
  <c r="F84" i="9"/>
  <c r="F137" i="9"/>
  <c r="F257" i="9"/>
  <c r="F261" i="9"/>
  <c r="F164" i="9"/>
  <c r="F277" i="9"/>
  <c r="F11" i="9"/>
  <c r="F122" i="9"/>
  <c r="F264" i="9"/>
  <c r="F90" i="9"/>
  <c r="F284" i="9"/>
  <c r="F302" i="9"/>
  <c r="F121" i="9"/>
  <c r="F307" i="9"/>
  <c r="F204" i="9"/>
  <c r="F236" i="9"/>
  <c r="F77" i="9"/>
  <c r="F217" i="9"/>
  <c r="F148" i="9"/>
  <c r="F25" i="9"/>
  <c r="F10" i="9"/>
  <c r="F153" i="9"/>
  <c r="F186" i="9"/>
  <c r="F27" i="9"/>
  <c r="F269" i="9"/>
  <c r="F224" i="9"/>
  <c r="F318" i="9"/>
  <c r="F79" i="9"/>
  <c r="F43" i="9"/>
  <c r="F248" i="9"/>
  <c r="F124" i="9"/>
  <c r="F270" i="9"/>
  <c r="F131" i="9"/>
  <c r="F87" i="9"/>
  <c r="F254" i="9"/>
  <c r="F280" i="9"/>
  <c r="F300" i="9"/>
  <c r="F203" i="9"/>
  <c r="F20" i="9"/>
  <c r="F183" i="9"/>
  <c r="F159" i="9"/>
  <c r="F191" i="9"/>
  <c r="F233" i="9"/>
  <c r="F308" i="9"/>
  <c r="F80" i="9"/>
  <c r="F309" i="9"/>
  <c r="F103" i="9"/>
  <c r="F156" i="9"/>
  <c r="F197" i="9"/>
  <c r="F182" i="9"/>
  <c r="F146" i="9"/>
  <c r="F219" i="9"/>
  <c r="F171" i="9"/>
  <c r="F42" i="9"/>
  <c r="F54" i="9"/>
  <c r="F289" i="9"/>
  <c r="F136" i="9"/>
  <c r="F294" i="9"/>
  <c r="F49" i="9"/>
  <c r="F19" i="9"/>
  <c r="F98" i="9"/>
  <c r="F94" i="9"/>
  <c r="F60" i="9"/>
  <c r="F172" i="9"/>
  <c r="F81" i="9"/>
  <c r="F30" i="9"/>
  <c r="F287" i="9"/>
  <c r="F227" i="9"/>
  <c r="F244" i="9"/>
  <c r="F44" i="9"/>
  <c r="F151" i="9"/>
  <c r="F28" i="9"/>
  <c r="F223" i="9"/>
  <c r="F61" i="9"/>
  <c r="F99" i="9"/>
  <c r="F16" i="9"/>
  <c r="F288" i="9"/>
  <c r="F241" i="9"/>
  <c r="F64" i="9"/>
  <c r="F93" i="9"/>
  <c r="F216" i="9"/>
  <c r="F45" i="9"/>
  <c r="F218" i="9"/>
  <c r="F53" i="9"/>
  <c r="F130" i="9"/>
  <c r="F17" i="9"/>
  <c r="F78" i="9"/>
  <c r="F266" i="9"/>
  <c r="F215" i="9"/>
  <c r="F39" i="9"/>
  <c r="F52" i="9"/>
  <c r="F267" i="9"/>
  <c r="F142" i="9"/>
  <c r="F110" i="9"/>
  <c r="F139" i="9"/>
  <c r="F232" i="9"/>
  <c r="F161" i="9"/>
  <c r="F101" i="9"/>
  <c r="F188" i="9"/>
  <c r="F147" i="9"/>
  <c r="F160" i="9"/>
  <c r="F192" i="9"/>
  <c r="F305" i="9"/>
  <c r="F138" i="9"/>
  <c r="F293" i="9"/>
  <c r="F123" i="9"/>
  <c r="F126" i="9"/>
  <c r="F310" i="9"/>
  <c r="F316" i="9"/>
  <c r="F214" i="9"/>
  <c r="F247" i="9"/>
  <c r="F262" i="9"/>
  <c r="F102" i="9"/>
  <c r="F106" i="9"/>
  <c r="F125" i="9"/>
  <c r="F311" i="9"/>
  <c r="F190" i="9"/>
  <c r="F296" i="9"/>
  <c r="F62" i="9"/>
  <c r="F283" i="9"/>
  <c r="F206" i="9"/>
  <c r="F181" i="9"/>
  <c r="F282" i="9"/>
  <c r="F256" i="9"/>
  <c r="F24" i="9"/>
  <c r="F111" i="9"/>
  <c r="F21" i="9"/>
  <c r="F67" i="9"/>
  <c r="F150" i="9"/>
  <c r="F281" i="9"/>
  <c r="F298" i="9"/>
  <c r="F63" i="9"/>
  <c r="F29" i="9"/>
  <c r="F82" i="9"/>
  <c r="F65" i="9"/>
  <c r="F71" i="9"/>
  <c r="F292" i="9"/>
  <c r="F212" i="9"/>
  <c r="F265" i="9"/>
  <c r="F51" i="9"/>
  <c r="F154" i="9"/>
  <c r="F113" i="9"/>
  <c r="F85" i="9"/>
  <c r="F70" i="9"/>
  <c r="F271" i="9"/>
  <c r="F114" i="9"/>
  <c r="F22" i="9"/>
  <c r="F86" i="9"/>
  <c r="F96" i="9"/>
  <c r="F275" i="9"/>
  <c r="F202" i="9"/>
  <c r="F9" i="9"/>
  <c r="F165" i="9"/>
  <c r="F169" i="9"/>
  <c r="F196" i="9"/>
  <c r="F73" i="9"/>
  <c r="F208" i="9"/>
  <c r="F69" i="9"/>
  <c r="F226" i="9"/>
  <c r="F170" i="9"/>
  <c r="F144" i="9"/>
  <c r="F210" i="9"/>
  <c r="F167" i="9"/>
  <c r="F105" i="9"/>
  <c r="F250" i="9"/>
  <c r="F89" i="9"/>
  <c r="F290" i="9"/>
  <c r="F129" i="9"/>
  <c r="F207" i="9"/>
  <c r="F58" i="9"/>
  <c r="F189" i="9"/>
  <c r="F211" i="9"/>
  <c r="F41" i="9"/>
  <c r="F246" i="9"/>
  <c r="F220" i="9"/>
  <c r="F194" i="9"/>
  <c r="F38" i="9"/>
  <c r="F260" i="9"/>
  <c r="F48" i="9"/>
  <c r="F180" i="9"/>
  <c r="F234" i="9"/>
  <c r="F253" i="9"/>
  <c r="F120" i="9"/>
  <c r="F134" i="9"/>
  <c r="F104" i="9"/>
  <c r="F88" i="9"/>
  <c r="F235" i="9"/>
  <c r="F135" i="9"/>
  <c r="F74" i="9"/>
  <c r="F15" i="9"/>
  <c r="F37" i="9"/>
  <c r="F249" i="9"/>
  <c r="F276" i="9"/>
  <c r="F128" i="9"/>
  <c r="F179" i="9"/>
  <c r="F68" i="9"/>
  <c r="F145" i="9"/>
  <c r="F231" i="9"/>
  <c r="F173" i="9"/>
  <c r="F177" i="9"/>
  <c r="F166" i="9"/>
  <c r="F304" i="9"/>
  <c r="F314" i="9"/>
  <c r="F33" i="9"/>
  <c r="F107" i="9"/>
  <c r="F174" i="9"/>
  <c r="F187" i="9"/>
  <c r="F185" i="9"/>
  <c r="F143" i="9"/>
  <c r="F162" i="9"/>
  <c r="F286" i="9"/>
  <c r="F259" i="9"/>
  <c r="F14" i="9"/>
  <c r="F59" i="9"/>
  <c r="F313" i="9"/>
  <c r="F108" i="9"/>
  <c r="F225" i="9"/>
  <c r="F221" i="9"/>
  <c r="F163" i="9"/>
  <c r="F176" i="9"/>
  <c r="F184" i="9"/>
  <c r="F291" i="9"/>
  <c r="F115" i="9"/>
  <c r="F230" i="9"/>
  <c r="F46" i="9"/>
  <c r="F245" i="9"/>
  <c r="F32" i="9"/>
  <c r="F279" i="9"/>
  <c r="F119" i="9"/>
  <c r="F133" i="9"/>
  <c r="F201" i="9"/>
  <c r="F47" i="9"/>
  <c r="F152" i="9"/>
  <c r="F285" i="9"/>
  <c r="F95" i="9"/>
  <c r="F303" i="9"/>
  <c r="F40" i="9"/>
  <c r="F228" i="9"/>
  <c r="F252" i="9"/>
  <c r="F8" i="9"/>
  <c r="F251" i="9"/>
  <c r="F36" i="9"/>
  <c r="F242" i="9"/>
  <c r="F243" i="9"/>
  <c r="F200" i="9"/>
  <c r="F278" i="9"/>
  <c r="F295" i="9"/>
  <c r="F92" i="9"/>
  <c r="F91" i="9"/>
  <c r="F199" i="9"/>
  <c r="F35" i="9"/>
  <c r="F198" i="9"/>
  <c r="F34" i="9"/>
  <c r="F31" i="9"/>
</calcChain>
</file>

<file path=xl/sharedStrings.xml><?xml version="1.0" encoding="utf-8"?>
<sst xmlns="http://schemas.openxmlformats.org/spreadsheetml/2006/main" count="5560" uniqueCount="1294">
  <si>
    <t>Dirección de Estudios de Economía y Política Pública</t>
  </si>
  <si>
    <t>Presupuesto y ejecución acumulada y agregada de gastos e inversión</t>
  </si>
  <si>
    <t>Subdirección de Estadística y Análisis Presupuestal y Financiero</t>
  </si>
  <si>
    <t>a 30 de septiembre de 2013</t>
  </si>
  <si>
    <t>Miles de pesos</t>
  </si>
  <si>
    <t>Cuentas</t>
  </si>
  <si>
    <t>Entidad</t>
  </si>
  <si>
    <t>Presupuesto</t>
  </si>
  <si>
    <t>Ejecución</t>
  </si>
  <si>
    <t>Saldo pptal</t>
  </si>
  <si>
    <t>Código</t>
  </si>
  <si>
    <t>Nombre</t>
  </si>
  <si>
    <t>Inicial</t>
  </si>
  <si>
    <t>Modificación</t>
  </si>
  <si>
    <t>Vigente</t>
  </si>
  <si>
    <t>% part.</t>
  </si>
  <si>
    <t>Suspensión</t>
  </si>
  <si>
    <t>Disponible</t>
  </si>
  <si>
    <t>Giros</t>
  </si>
  <si>
    <t>% ejec.</t>
  </si>
  <si>
    <t>Compromisos</t>
  </si>
  <si>
    <t>Total</t>
  </si>
  <si>
    <t>% ejec</t>
  </si>
  <si>
    <t>Total gastos más disponibilidad final</t>
  </si>
  <si>
    <t>Gastos</t>
  </si>
  <si>
    <t>Gastos de funcionamiento</t>
  </si>
  <si>
    <t>Servicios personales</t>
  </si>
  <si>
    <t>Servicios personales asociados a la nómina</t>
  </si>
  <si>
    <t>Sueldos personal de nómina</t>
  </si>
  <si>
    <t>Gastos de representación</t>
  </si>
  <si>
    <t>Horas. Extras, dominicales, festivos, recargo nocturno</t>
  </si>
  <si>
    <t>Auxilio de transporte</t>
  </si>
  <si>
    <t>Subsidio de alimentación</t>
  </si>
  <si>
    <t>Bonificación por servicios prestados</t>
  </si>
  <si>
    <t>Prima semestral</t>
  </si>
  <si>
    <t>Prima de servicios</t>
  </si>
  <si>
    <t>Prima de navidad</t>
  </si>
  <si>
    <t>Prima de vacaciones</t>
  </si>
  <si>
    <t>Prima técnica</t>
  </si>
  <si>
    <t>Prima de antigüedad</t>
  </si>
  <si>
    <t>Prima secretarial</t>
  </si>
  <si>
    <t>Prima de riesgo</t>
  </si>
  <si>
    <t>Otras primas y bonificaciones</t>
  </si>
  <si>
    <t>Vacaciones en dinero</t>
  </si>
  <si>
    <t>Indemnizaciones laborales</t>
  </si>
  <si>
    <t>Partida Incremento salarial</t>
  </si>
  <si>
    <t>Convenciones Colectivas o Convenios</t>
  </si>
  <si>
    <t>Personal administrativo</t>
  </si>
  <si>
    <t>Jornal</t>
  </si>
  <si>
    <t>Quinquenio</t>
  </si>
  <si>
    <t>Bonificación especial de recreación</t>
  </si>
  <si>
    <t>Reconocimiento por coordinación</t>
  </si>
  <si>
    <t>Reconocimiento por permanencia en el servicio público</t>
  </si>
  <si>
    <t>Servicios personales indirectos</t>
  </si>
  <si>
    <t>Personal supernumerario</t>
  </si>
  <si>
    <t>Jornales</t>
  </si>
  <si>
    <t>Honorarios</t>
  </si>
  <si>
    <t>Honorarios entidad</t>
  </si>
  <si>
    <t>Honorarios concejales</t>
  </si>
  <si>
    <t>Remuneración servicios técnicos</t>
  </si>
  <si>
    <t>Bonificación escoltas alcaldía</t>
  </si>
  <si>
    <t>Otros gastos de personal</t>
  </si>
  <si>
    <t>Aportes patronales al sector  privado y publico</t>
  </si>
  <si>
    <t>Aportes patronales sector privado</t>
  </si>
  <si>
    <t>Cesantías fondos privados</t>
  </si>
  <si>
    <t>Pensiones  fondos privados</t>
  </si>
  <si>
    <t>Salud  eps privadas</t>
  </si>
  <si>
    <t>Riesgos profesionales sector privado</t>
  </si>
  <si>
    <t>Caja de compensación</t>
  </si>
  <si>
    <t>Aportes patronales sector publico</t>
  </si>
  <si>
    <t>Cesantías fondos públicos</t>
  </si>
  <si>
    <t>Pensiones  fondos públicos</t>
  </si>
  <si>
    <t>Salud  eps públicos</t>
  </si>
  <si>
    <t>Riegos profesionales sector público</t>
  </si>
  <si>
    <t>ESAP</t>
  </si>
  <si>
    <t>ICBF</t>
  </si>
  <si>
    <t>SENA</t>
  </si>
  <si>
    <t>Institutos técnicos</t>
  </si>
  <si>
    <t>Comisiones</t>
  </si>
  <si>
    <t>Otros aportes patronales</t>
  </si>
  <si>
    <t>Gastos generales</t>
  </si>
  <si>
    <t>Adquisición de bienes y servicios</t>
  </si>
  <si>
    <t>Dotación</t>
  </si>
  <si>
    <t>Gastos de computador</t>
  </si>
  <si>
    <t>Combustibles, lubricantes y llantas</t>
  </si>
  <si>
    <t>Materiales y suministros</t>
  </si>
  <si>
    <t>Compra de equipo</t>
  </si>
  <si>
    <t xml:space="preserve">Adquisición de servicios </t>
  </si>
  <si>
    <t xml:space="preserve">Arrendamientos </t>
  </si>
  <si>
    <t>Viáticos y gastos de viaje</t>
  </si>
  <si>
    <t>Gastos de transporte y comunicación</t>
  </si>
  <si>
    <t>Impresos y publicaciones</t>
  </si>
  <si>
    <t>Mantenimiento y reparaciones</t>
  </si>
  <si>
    <t>Mantenimiento entidad</t>
  </si>
  <si>
    <t>Mantenimiento C.A.D.</t>
  </si>
  <si>
    <t>Seguros</t>
  </si>
  <si>
    <t>Seguros entidad</t>
  </si>
  <si>
    <t>Seguros de vida concejales</t>
  </si>
  <si>
    <t>Seguros de salud concejales</t>
  </si>
  <si>
    <t>Suministro de alimentos</t>
  </si>
  <si>
    <t>Servicios públicos</t>
  </si>
  <si>
    <t>Energía electrica</t>
  </si>
  <si>
    <t>Acueducto y alcantarillado</t>
  </si>
  <si>
    <t>Aseo</t>
  </si>
  <si>
    <t>Telecomunicaciones</t>
  </si>
  <si>
    <t>Gas</t>
  </si>
  <si>
    <t>Capacitación</t>
  </si>
  <si>
    <t>Capacitación interna</t>
  </si>
  <si>
    <t>Capacitación externa</t>
  </si>
  <si>
    <t>Bienestar e incentivos</t>
  </si>
  <si>
    <t>Promoción institucional</t>
  </si>
  <si>
    <t>Salud ocupacional</t>
  </si>
  <si>
    <t>Programas y convenios instituciones</t>
  </si>
  <si>
    <t>C.A.D.E.</t>
  </si>
  <si>
    <t>Otros programas y convenios institucionales</t>
  </si>
  <si>
    <t>Gastos administrativos  E.D.T.U.</t>
  </si>
  <si>
    <t>Información</t>
  </si>
  <si>
    <t>Publicidad</t>
  </si>
  <si>
    <t>Otros gastos generales</t>
  </si>
  <si>
    <t>Sentencias judiciales</t>
  </si>
  <si>
    <t>Otras sentencias</t>
  </si>
  <si>
    <t>Impuestos, tasas, contribuciones, derechos y multas</t>
  </si>
  <si>
    <t>Intereses y comisiones</t>
  </si>
  <si>
    <t>Pago administración sistema SIMIT</t>
  </si>
  <si>
    <t>Transferencias para funcionamiento</t>
  </si>
  <si>
    <t>Establecimientos públicos</t>
  </si>
  <si>
    <t>Fondo Financiero Distrital de Salud</t>
  </si>
  <si>
    <t>Fondo de Prevención y Atención de Emergencias de Bogotá, D</t>
  </si>
  <si>
    <t>Instituto de Desarrollo Urbano - IDU</t>
  </si>
  <si>
    <t>Caja de la Vivienda Popular</t>
  </si>
  <si>
    <t>Instituto Distrital para la Recreación y el Deporte - IDRD</t>
  </si>
  <si>
    <t>Instituto Distrital para la Protección de la Niñez y de la</t>
  </si>
  <si>
    <t>Fundación Gilberto Alzate Avendaño</t>
  </si>
  <si>
    <t>Orquesta Filarmónica de Bogotá</t>
  </si>
  <si>
    <t>Fondo de Vigilancia y Seguridad de Bogotá, D.C.</t>
  </si>
  <si>
    <t>Jardín Botánico José Celestino Mutis</t>
  </si>
  <si>
    <t>Instituto para la Investigación Educativa y el Desarrollo</t>
  </si>
  <si>
    <t>Instituto Distrital de la Participación y Acción Comunal</t>
  </si>
  <si>
    <t>Unidad Administrativa Especial de Catastro</t>
  </si>
  <si>
    <t>Unidad administrativa especial de rehabilitación y mantenimiento vial</t>
  </si>
  <si>
    <t>Unidad Administrativa Especial de Servicios Públicos</t>
  </si>
  <si>
    <t>Servicio de Alumbrado Público</t>
  </si>
  <si>
    <t>Instituto para la Economía Social - IPES</t>
  </si>
  <si>
    <t>Fondo de Prestaciones Económicas, Cesantías y Pensiones -</t>
  </si>
  <si>
    <t>Fondo de Pensiones Públicas</t>
  </si>
  <si>
    <t>Intereses y Comisiones - Fondo de Pensiones Públicas</t>
  </si>
  <si>
    <t>Cuotas Partes</t>
  </si>
  <si>
    <t>Instituto Distrital de Patrimonio Cultural</t>
  </si>
  <si>
    <t>Instituto Distrital de Turismo</t>
  </si>
  <si>
    <t>Instituto Distrital de las Artes - IDARTES</t>
  </si>
  <si>
    <t>Otras transferencias</t>
  </si>
  <si>
    <t>Fondo de compensación distrital</t>
  </si>
  <si>
    <t>Fondo de pasivos caja de previsión social distrital</t>
  </si>
  <si>
    <t>Fondo de pasivos EDIS</t>
  </si>
  <si>
    <t>Fondo de pasivos EDTU</t>
  </si>
  <si>
    <t>Fondo de pensiones públicas</t>
  </si>
  <si>
    <t>Fondo de Pensiones P炻licas - Universidad Distrital</t>
  </si>
  <si>
    <t>Servicio de alumbrado público</t>
  </si>
  <si>
    <t>Tribunales de ética</t>
  </si>
  <si>
    <t>Fondo cuenta de pasivos FONDATT</t>
  </si>
  <si>
    <t>Fondos de desarrollo local</t>
  </si>
  <si>
    <t>Usaquén</t>
  </si>
  <si>
    <t>Chapinero</t>
  </si>
  <si>
    <t>Santa Fe</t>
  </si>
  <si>
    <t>San Cristóbal</t>
  </si>
  <si>
    <t>Usme</t>
  </si>
  <si>
    <t>Tunjuelito</t>
  </si>
  <si>
    <t>Bosa</t>
  </si>
  <si>
    <t>Kennedy</t>
  </si>
  <si>
    <t>Fontibón</t>
  </si>
  <si>
    <t>Engativá</t>
  </si>
  <si>
    <t>Suba</t>
  </si>
  <si>
    <t>Barrios unidos</t>
  </si>
  <si>
    <t>Teusaquillo</t>
  </si>
  <si>
    <t>Los Mártires</t>
  </si>
  <si>
    <t>Antonio Nariño</t>
  </si>
  <si>
    <t>Puente Aranda</t>
  </si>
  <si>
    <t>La candelaria</t>
  </si>
  <si>
    <t>Rafael Uribe</t>
  </si>
  <si>
    <t>Ciudad Bolívar</t>
  </si>
  <si>
    <t>Sumapaz</t>
  </si>
  <si>
    <t>Cuotas partes</t>
  </si>
  <si>
    <t>Otras transferencias E.P.</t>
  </si>
  <si>
    <t>Organismo de control</t>
  </si>
  <si>
    <t>Contraloría de Bogotá D.C.</t>
  </si>
  <si>
    <t>Ente autónomo universitario</t>
  </si>
  <si>
    <t>Universidad distrital Francisco José de Caldas</t>
  </si>
  <si>
    <t>Aporte ordinario</t>
  </si>
  <si>
    <t>Transferencias de Previsión y Seguridad Social</t>
  </si>
  <si>
    <t>Pensiones y jubilaciones</t>
  </si>
  <si>
    <t>Cesantías</t>
  </si>
  <si>
    <t>Otras transferencias de previsión social</t>
  </si>
  <si>
    <t>Préstamos bienestar social</t>
  </si>
  <si>
    <t>Préstamos calamidad doméstica</t>
  </si>
  <si>
    <t>Fondo de vivienda</t>
  </si>
  <si>
    <t>Pagos servicios médicos convencionales</t>
  </si>
  <si>
    <t>Cuentas por pagar</t>
  </si>
  <si>
    <t>Pasivos exigibles</t>
  </si>
  <si>
    <t>Pago de cesantías</t>
  </si>
  <si>
    <t>Pago de cesantías afiliados</t>
  </si>
  <si>
    <t>Gastos de operación</t>
  </si>
  <si>
    <t>Gastos de comercialización</t>
  </si>
  <si>
    <t>Horas. Extras, dominicales, festivos, recargo nocturno y trabajo suplementario</t>
  </si>
  <si>
    <t>Partida de incremento salarial</t>
  </si>
  <si>
    <t>Convenciones colectivas o convenios</t>
  </si>
  <si>
    <t>Aportes patronales al sector privado y publico</t>
  </si>
  <si>
    <t>Salud  eps públicas</t>
  </si>
  <si>
    <t>Icbf</t>
  </si>
  <si>
    <t>Sena</t>
  </si>
  <si>
    <t>Compra de bienes para la venta</t>
  </si>
  <si>
    <t>Medidores</t>
  </si>
  <si>
    <t>Medicamentos</t>
  </si>
  <si>
    <t>Material médico-quirúrgicos</t>
  </si>
  <si>
    <t>Insumos de salud pública</t>
  </si>
  <si>
    <t>Compra de servicios para la venta</t>
  </si>
  <si>
    <t>Mantenimiento equipos hospitalarios</t>
  </si>
  <si>
    <t>Servicio de lavandería</t>
  </si>
  <si>
    <t>Adquisición de servicios de salud</t>
  </si>
  <si>
    <t>Contratación de servicios asistenciales</t>
  </si>
  <si>
    <t>Adquisición otros servicios</t>
  </si>
  <si>
    <t>Compra de equipos</t>
  </si>
  <si>
    <t>Equipo e instrumental médico quirúrgico</t>
  </si>
  <si>
    <t xml:space="preserve">Compra de servicios para la venta </t>
  </si>
  <si>
    <t>Gestión comercial</t>
  </si>
  <si>
    <t xml:space="preserve">Proceso comercial y operación gestor </t>
  </si>
  <si>
    <t>Proceso aseo</t>
  </si>
  <si>
    <t>Arrendamientos para operación y comercia</t>
  </si>
  <si>
    <t xml:space="preserve">Otras compra de servicios para la venta </t>
  </si>
  <si>
    <t>Otros gastos de comercialización</t>
  </si>
  <si>
    <t>Servicio de acueducto</t>
  </si>
  <si>
    <t>Mtto y mat. Oper. Infr. Ac y alc</t>
  </si>
  <si>
    <t>Comercialización de energía - chsa</t>
  </si>
  <si>
    <t>Fondo liberación apropiaciones</t>
  </si>
  <si>
    <t>Fondo atención emergencias</t>
  </si>
  <si>
    <t>Disposición y aprovechamiento aseo</t>
  </si>
  <si>
    <t>Impuesto loterías foráneas</t>
  </si>
  <si>
    <t>Control de juego ilegal</t>
  </si>
  <si>
    <t>Control de juego ilegal loterías</t>
  </si>
  <si>
    <t>Control de juego ilegal apuestas</t>
  </si>
  <si>
    <t>Adquisición de otros servicios</t>
  </si>
  <si>
    <t>Gastos de producción</t>
  </si>
  <si>
    <t>Industrial</t>
  </si>
  <si>
    <t>Compra  agua en bloque</t>
  </si>
  <si>
    <t>Productos químicos</t>
  </si>
  <si>
    <t>Energía para bombeo</t>
  </si>
  <si>
    <t>Tasa por uso de agua</t>
  </si>
  <si>
    <t>Operación planta el Salitre</t>
  </si>
  <si>
    <t>Operación aseo Bogotá</t>
  </si>
  <si>
    <t>Recolección y transporte</t>
  </si>
  <si>
    <t>Nómina</t>
  </si>
  <si>
    <t>Servicios, mantenimientos e insumos</t>
  </si>
  <si>
    <t>Arrendamientos</t>
  </si>
  <si>
    <t>Barrido</t>
  </si>
  <si>
    <t>Lavado y limpieza</t>
  </si>
  <si>
    <t>Nomina</t>
  </si>
  <si>
    <t>Corte de césped y árboles</t>
  </si>
  <si>
    <t>Servicio de corte y césped</t>
  </si>
  <si>
    <t>Programación de televisión</t>
  </si>
  <si>
    <t>Compra y pagos derechos de licencias</t>
  </si>
  <si>
    <t>Producción de televisión</t>
  </si>
  <si>
    <t>Gastos de impresión, seguro y transporte</t>
  </si>
  <si>
    <t>Impresión talonarios y otros</t>
  </si>
  <si>
    <t>Impresos, publicaciones y realización de sorteos</t>
  </si>
  <si>
    <t>Plan de premios</t>
  </si>
  <si>
    <t>Estimulo a distribuidores y loteros</t>
  </si>
  <si>
    <t>Diferencia publico precio mayorista</t>
  </si>
  <si>
    <t>Fortalecimiento infraestructura técnica</t>
  </si>
  <si>
    <t>Adecuación Y mantenimiento</t>
  </si>
  <si>
    <t>Insumos gestión ambiental</t>
  </si>
  <si>
    <t>Cuentas por pagar comercialización</t>
  </si>
  <si>
    <t>Servicio de la deuda</t>
  </si>
  <si>
    <t>Interna</t>
  </si>
  <si>
    <t>Capital</t>
  </si>
  <si>
    <t>Intereses</t>
  </si>
  <si>
    <t>Comisiones y otros</t>
  </si>
  <si>
    <t>Externa</t>
  </si>
  <si>
    <t>Transferencias servicio de la deuda</t>
  </si>
  <si>
    <t>Fondo de prestaciones</t>
  </si>
  <si>
    <t>Bonos pensionales</t>
  </si>
  <si>
    <t>Transmilenio</t>
  </si>
  <si>
    <t>Pasivos Contingentes</t>
  </si>
  <si>
    <t>INVERSIÓN</t>
  </si>
  <si>
    <t>DIRECTA</t>
  </si>
  <si>
    <t>Bogota Humana</t>
  </si>
  <si>
    <t>Una ciudad que supera la segregación y la discriminación: el ser humano en el centro de las preocupaciones del desarrollo</t>
  </si>
  <si>
    <t>Garantía del desarrollo integral de la primera infancia</t>
  </si>
  <si>
    <t>Desarrollo integral de la primera infancia en Bogotá</t>
  </si>
  <si>
    <t>102 - Desarrollo integral de la primera infancia en Bogotá</t>
  </si>
  <si>
    <t>103 - Desarrollo integral de la primera infancia en Bogotá</t>
  </si>
  <si>
    <t>104 - Desarrollo integral de la primera infancia en Bogotá</t>
  </si>
  <si>
    <t>Construcciones dignas adecuadas y seguras</t>
  </si>
  <si>
    <t>103 - Construcciones dignas adecuadas y seguras</t>
  </si>
  <si>
    <t>Prejardín, jardín y transición: preescolar de calidad en el sistema educativo oficial</t>
  </si>
  <si>
    <t>Promoción de la creación y la apropiación artística en niños y niñas en primera infancia</t>
  </si>
  <si>
    <t>Libertades y derechos culturales y d</t>
  </si>
  <si>
    <t>104 - Libertades y derechos cultural</t>
  </si>
  <si>
    <t>Territorios saludables y red de salud para la vida desde la diversidad</t>
  </si>
  <si>
    <t>Salud para el buen vivir</t>
  </si>
  <si>
    <t>106 - Salud para el buen vivir</t>
  </si>
  <si>
    <t>Conocimiento para la salud</t>
  </si>
  <si>
    <t>106 - Conocimiento para la salud</t>
  </si>
  <si>
    <t>Acceso universal y efectivo a la salud</t>
  </si>
  <si>
    <t>107 - Acceso universal y efectivo a la salud</t>
  </si>
  <si>
    <t>Atención a la población pobre no asegurada</t>
  </si>
  <si>
    <t>Redes para la salud y la vida</t>
  </si>
  <si>
    <t>108 - Redes para la salud y la vida</t>
  </si>
  <si>
    <t>Calidad de los servicios de salud en Bogot・D.C</t>
  </si>
  <si>
    <t>108 - Calidad de los servicios de salud en Bogot・D.C</t>
  </si>
  <si>
    <t>Hospital San Juan de Dios</t>
  </si>
  <si>
    <t>109 - Hospital San Juan de Dios</t>
  </si>
  <si>
    <t>Ciudad Salud</t>
  </si>
  <si>
    <t>109 - Ciudad Salud</t>
  </si>
  <si>
    <t>Modernizacion e infraestructura de salud</t>
  </si>
  <si>
    <t>110 - Modernizacion e infraestructura de salud</t>
  </si>
  <si>
    <t>Ampliación y mejoramiento de la atención prehospitalaria</t>
  </si>
  <si>
    <t>Centro Distrital de Ciencia Biotecnologia e Innovación para la vida y la salud humana</t>
  </si>
  <si>
    <t>Salud en línea</t>
  </si>
  <si>
    <t>Divulgación y promoción de proyectos, programas y acciones de interés público en salud</t>
  </si>
  <si>
    <t>Construcción de saberes. Educación incluyente, diversa y de calidad para disfrutar y aprender</t>
  </si>
  <si>
    <t>Hábitat escolar</t>
  </si>
  <si>
    <t>Construcción nueva sede universitaria Ciudadela El Porvenir - Bosa</t>
  </si>
  <si>
    <t>116 - Construcción nueva sede universitaria Ciudadela El Porvenir - Bosa</t>
  </si>
  <si>
    <t>Mejoramiento y ampliación de la infraestructura física de la Universidad</t>
  </si>
  <si>
    <t>116 - Mejoramiento y ampliación de la infraestructura física de la Universidad</t>
  </si>
  <si>
    <t>Investigación e innovación para la construcción de conocimiento educativo y pedagógico</t>
  </si>
  <si>
    <t>Enfoques diferenciales</t>
  </si>
  <si>
    <t>114 - Enfoques diferenciales</t>
  </si>
  <si>
    <t>Jornada educativa de 40 horas semana</t>
  </si>
  <si>
    <t>114 - Jornada educativa de 40 horas</t>
  </si>
  <si>
    <t>115 - Jornada educativa de 40 horas</t>
  </si>
  <si>
    <t>Resignificación de las miradas de la educación</t>
  </si>
  <si>
    <t>Media fortalecida y mayor acceso a la educación superior</t>
  </si>
  <si>
    <t>Diálogo social y participación de la comunidad educativa</t>
  </si>
  <si>
    <t>Pensar la educación</t>
  </si>
  <si>
    <t>117 - Pensar la educación</t>
  </si>
  <si>
    <t>Maestros empoderados, con bienestar y mejor formación</t>
  </si>
  <si>
    <t>Niños y niñas estudiando</t>
  </si>
  <si>
    <t>Administración del talento humano</t>
  </si>
  <si>
    <t>Tecnologías de la información y las comunicaciones</t>
  </si>
  <si>
    <t>Educación para la ciudadanía y la convivencia</t>
  </si>
  <si>
    <t>Mejor gestión</t>
  </si>
  <si>
    <t>117 - Mejor gestión</t>
  </si>
  <si>
    <t>Fortalecimiento académico</t>
  </si>
  <si>
    <t>114 - Fortalecimiento acad駑ico</t>
  </si>
  <si>
    <t>Educación desde el arte</t>
  </si>
  <si>
    <t>115 - Educación desde el arte</t>
  </si>
  <si>
    <t>Jornada educativa única para la excelencia</t>
  </si>
  <si>
    <t>Promoción de la formación, apropiación y creación artística en niños, niñas y adolescentes en colegios de Bogotá</t>
  </si>
  <si>
    <t>Música de la OFB para la jornada única</t>
  </si>
  <si>
    <t>Jornada escolar 40 horas semanales</t>
  </si>
  <si>
    <t>115 - Jornada escolar 40 horas semanales</t>
  </si>
  <si>
    <t>Dotación de laboratorios Universidad Distrital</t>
  </si>
  <si>
    <t>116 - Dotación de laboratorios Universidad Distrital</t>
  </si>
  <si>
    <t>Dotación y actualización biblioteca</t>
  </si>
  <si>
    <t>116 - Dotación y actualización biblioteca</t>
  </si>
  <si>
    <t>Subsidios a la demanda educativa</t>
  </si>
  <si>
    <t>114 - Subsidios a la demanda educativa</t>
  </si>
  <si>
    <t>BogotáHumana con igualdad de oportunidades y equidad de género para las mujeres</t>
  </si>
  <si>
    <t>Litigio y justicia integral para las mujeres</t>
  </si>
  <si>
    <t>118 - Litigio y justicia integral para las mujeres</t>
  </si>
  <si>
    <t>Gestión estratégica del conocimiento de la política pública de mujeres y equidad de género en el D. C.</t>
  </si>
  <si>
    <t>Calidad y fortalecimiento institucional</t>
  </si>
  <si>
    <t>120 - Calidad y fortalecimiento institucional</t>
  </si>
  <si>
    <t>20 Casas de igualdad de oportunidades para el ejercicio de derechos de las mujeres en el D.C.</t>
  </si>
  <si>
    <t>118 - 20 Casas de igualdad de oportunidades para el ejercicio de derechos de las mujeres en el D.C.</t>
  </si>
  <si>
    <t>119 - 20 Casas de igualdad de oportunidades para el ejercicio de derechos de las mujeres en el D.C.</t>
  </si>
  <si>
    <t>Acciones para la implementaci y seguimiento de la Pol咜ica de Mujeres y Equidad de G駭ero en el Distrito Capital</t>
  </si>
  <si>
    <t>119 - Acciones para la implementaciyseguimiento de la Pol咜ica de Mujeres y Equidad de G駭ero en el Distrito Capital</t>
  </si>
  <si>
    <t>Lucha contra distintos tipos de discriminación y violencias por condición, situación, identidad, diferencia, diversidad o etapa del ciclo vital</t>
  </si>
  <si>
    <t>Memoria histórica y patrimonio cultural</t>
  </si>
  <si>
    <t>Modernización y fortalecimiento de las tecnologías de información y comunicaciones TIC</t>
  </si>
  <si>
    <t>Coordinación de la política pública de garantía de derechos de las personas lesbianas, gays, transgeneristas, y otras identidades de género y orientaciones sexuales</t>
  </si>
  <si>
    <t>Atención integral a personas con discapacidad, familias y cuidadores: cerrando brechas</t>
  </si>
  <si>
    <t>Protección, Prevención y Atención Integral a Niños, Niñas, Adolescentes y Jóvenes en Situación de Vida de y en Calle y Pandilleros en condición de Fragilidad Social</t>
  </si>
  <si>
    <t>Generación de Ingresos y Oportunidades como Herramienta de Recuperación para Beneficiarios en Fragilidad Social</t>
  </si>
  <si>
    <t>Atención integral para personas mayores: disminuyendo la discriminación y la segregación socioeconómica</t>
  </si>
  <si>
    <t>Generación de capacidades para el desarrollo de personas en prostitución o habitantes de calle</t>
  </si>
  <si>
    <t>Promoción del ejercicio y goce de los derechos de personas LGBTI</t>
  </si>
  <si>
    <t>Protección integral y desarrollo de capacidades de niños, niñas y adolescentes</t>
  </si>
  <si>
    <t>Jóvenes activando su ciudadanía</t>
  </si>
  <si>
    <t>Reconocimiento de la diversidad y la interculturalidad a través de las artes</t>
  </si>
  <si>
    <t>Bogotá reconoce y apropia la diversidad y la interculturalidad</t>
  </si>
  <si>
    <t>Generación de procesos de seguimiento y evaluación de las políticas poblacionales con el fin de producir información estratégica para la formulación y el diseño de acciones que contribuyan a superar la segregación social y la discriminación</t>
  </si>
  <si>
    <t>Reducción de la discriminación y violencias por orientaciones sexuales e identidad de género para el ejercicio efectivo de los derechos de los sectores LGBTI.</t>
  </si>
  <si>
    <t>Reconocimiento, caracterización y visibilización de los grupos étnicos residentes en el Distrito Capital</t>
  </si>
  <si>
    <t>Tiempo Libre Tiempo Activo</t>
  </si>
  <si>
    <t>Culturas en la diversidad</t>
  </si>
  <si>
    <t>128 - Culturas en la diversidad</t>
  </si>
  <si>
    <t>Música sinfónica para todos y todas</t>
  </si>
  <si>
    <t>Fortalecimiento Institucional y de la Infraestructura de unidades de proteccion integral y dependencias</t>
  </si>
  <si>
    <t>Protecci Integral a Niz y Juventud en Situaci de Vulneraci de Derechos</t>
  </si>
  <si>
    <t>125 - Protecci Integral a Niz yJuventud en Situaci de Vulneraci de Derechos</t>
  </si>
  <si>
    <t>Fortalecimiento de la infraestructura física de las unidades educativas y las dependencias</t>
  </si>
  <si>
    <t>Servicios de apoyo operativo y de seguridad a las unidades educativas y dependencias</t>
  </si>
  <si>
    <t>Bogotá humana por la dignidad de las víctimas</t>
  </si>
  <si>
    <t>Asistencia, atención t reparación integral a las victimas del conflicto armado interno en Bogotá, D.C.</t>
  </si>
  <si>
    <t>Bogotá, un territorio que defiende, protege y promueve los derechos humanos</t>
  </si>
  <si>
    <t>Relaciones libres de violencias para y con las familias de Bogotá</t>
  </si>
  <si>
    <t>Promoción de los sistemas de justicia propia y ordinaria y de los espacios de concertación e interlocución con los grupos étnicos en Bogotá, D. C.</t>
  </si>
  <si>
    <t>Plan integral de prevención y protección de lideresas, líderes víctimas y defensoras y defensores de Derechos Humanos en el Distrito Capital: Territorios de protección de la vida y construcción de paz</t>
  </si>
  <si>
    <t>Bogotá Humana apropia de manera práctica los Derechos a través de la difusión y formación en Derechos Humanos</t>
  </si>
  <si>
    <t>Plan de prevención y protección a mujeres.</t>
  </si>
  <si>
    <t>Articulación de la política y fortalecimiento del Sistema Integral de responsabilidad penal adolescente en el Distrito</t>
  </si>
  <si>
    <t>Fortalecimiento del acceso a la justicia formal y promoción de la justicia no formal y comunitaria</t>
  </si>
  <si>
    <t>Atenci Integral y preventiva a adolescentes en conflicto con la ley</t>
  </si>
  <si>
    <t>137 - Atenci Integral y preventiva a adolescentes en conflicto con la ley</t>
  </si>
  <si>
    <t>Ejercicio de las libertades culturales y deportivas</t>
  </si>
  <si>
    <t>Desarrollo de la infraestructura técnica para la producción emisión y transmisión del canal de tv</t>
  </si>
  <si>
    <t>Canal capital. Televisión pública para los derechos</t>
  </si>
  <si>
    <t>Televisión pública para la defensa y promoción de los derechos humanos y la cultura de paz</t>
  </si>
  <si>
    <t>Comunicación e información del sector cultura, recreación y deporte de Bogotá</t>
  </si>
  <si>
    <t>Mantenimiento y sostenimiento de la infraestructura cultural pública</t>
  </si>
  <si>
    <t>Formación para la democracia</t>
  </si>
  <si>
    <t>Gestión e intervención del patrimonio cultural material del Distrito Capital</t>
  </si>
  <si>
    <t>Fomento de la música sinfónica</t>
  </si>
  <si>
    <t>Realización de actividades artísticas y culturales</t>
  </si>
  <si>
    <t>Construcción y adecuación de parques y escenarios para la inclusion</t>
  </si>
  <si>
    <t>Circulación y divulgación de los valores del patrimonio cultural</t>
  </si>
  <si>
    <t>Gestión cultural local</t>
  </si>
  <si>
    <t>Fortalecimiento de la red de bibliotecas y fomento o valoración a la lectura</t>
  </si>
  <si>
    <t>La recreación, el deporte y la actividad física incluyente, equitativa y no segregada.</t>
  </si>
  <si>
    <t>Oportunidades para el ejercicio de los derechos culturales</t>
  </si>
  <si>
    <t>Territorios culturales y revitalizados / Equipamientos y corredores culturales</t>
  </si>
  <si>
    <t>Gestión, dotación, programación y aprovechamiento económico de los escenarios culturales públicos</t>
  </si>
  <si>
    <t>Adecuación, mantenimiento y amoblamiento de la infraestructura pública para las artes</t>
  </si>
  <si>
    <t>Fortalecimiento de las prácticas artísticas en el Distrito Capital</t>
  </si>
  <si>
    <t>Bogota ParticipActiva</t>
  </si>
  <si>
    <t>Bogota Forjador de Campeones</t>
  </si>
  <si>
    <t>Parques inclusivos: física, social , económica y ambientalmente</t>
  </si>
  <si>
    <t>Acciones Metropolitanas para la convivencia</t>
  </si>
  <si>
    <t>Bogotá es mi parche</t>
  </si>
  <si>
    <t>Corredores Vitales</t>
  </si>
  <si>
    <t>Ciudadanías juveniles</t>
  </si>
  <si>
    <t>146 - Ciudadanías juveniles</t>
  </si>
  <si>
    <t>Soberanía y seguridad alimentaria y nutricional</t>
  </si>
  <si>
    <t>Fortalecimiento del sistema distrital de plazas de mercado</t>
  </si>
  <si>
    <t>Alimentando capacidades.: Desarrollo de habilidades y apoyo alimentario para superar condiciones de vulnerabilidad</t>
  </si>
  <si>
    <t>Disponibilidad y acceso a los alimentos en mercado interno a través del abastecimiento</t>
  </si>
  <si>
    <t>Agricultura urbana y periurbana</t>
  </si>
  <si>
    <t>153 - Agricultura urbana y periurbana</t>
  </si>
  <si>
    <t>Ruralidad humana</t>
  </si>
  <si>
    <t>Proyecto agrario de sustentabilidad campesina distrital</t>
  </si>
  <si>
    <t>Mejoramiento del habitat rural</t>
  </si>
  <si>
    <t>Gesti para la Construcci y Mejoramiento de Vivienda Rural</t>
  </si>
  <si>
    <t>155 - Gesti para la Construcci y Mejoramiento de Vivienda Rural</t>
  </si>
  <si>
    <t>Ciencia, tecnología e innovación para avanzar en el desarrollo de la ciudad</t>
  </si>
  <si>
    <t>Promoción de la investigación y desarrollo cientifico</t>
  </si>
  <si>
    <t>157 - Promoción de la investigación y desarrollo cientifico</t>
  </si>
  <si>
    <t>Desarrollo y fortalecimiento doctorados y maestrías</t>
  </si>
  <si>
    <t>157 - Desarrollo y fortalecimiento doctorados y maestrías</t>
  </si>
  <si>
    <t>Fomento de la investigación básica y aplicada para fortalecer la productividad empresarial y cooperativa</t>
  </si>
  <si>
    <t>Evaluación y seguimiento de políticas públicas sectoriales para identificar y promover la innovación social en la gestión de lo público</t>
  </si>
  <si>
    <t>Apoyo a la economía popular, emprendimiento y productividad</t>
  </si>
  <si>
    <t>Potenciar zonas de concentración de economía popular</t>
  </si>
  <si>
    <t>Banca para la economía popular</t>
  </si>
  <si>
    <t>Fortalecimiento de las iniciativas de emprendimiento</t>
  </si>
  <si>
    <t>Desarrollo de iniciativas productivas para el fortalecimiento de la economía popular</t>
  </si>
  <si>
    <t>Desarrollo turístico social y productivo de Bogotá</t>
  </si>
  <si>
    <t>Bogotá ciudad turística para el disfrute de todos</t>
  </si>
  <si>
    <t>Bogotá productiva y competitiva en la economía internacional</t>
  </si>
  <si>
    <t>Trabajo decente y digno</t>
  </si>
  <si>
    <t>Misión Bogotá Humana</t>
  </si>
  <si>
    <t>Formación, capacitación e intermediación para el trabajo</t>
  </si>
  <si>
    <t>Articulación para la generación de trabajo digno y decente</t>
  </si>
  <si>
    <t>Trabajo digno y decente para los trabajadores de salud</t>
  </si>
  <si>
    <t>166 - Trabajo digno y decente para los trabajadores de salud</t>
  </si>
  <si>
    <t>Fortalecimiento y mejoramiento de la calidad y cobertura de los servicios públicos</t>
  </si>
  <si>
    <t>Gestión para el servicio de alumbrado público en Bogotá, D. C.</t>
  </si>
  <si>
    <t>Gestión para los servicios funerarios distritales</t>
  </si>
  <si>
    <t>Vivienda y hábitat humanos</t>
  </si>
  <si>
    <t>Renovación, rehabilitación o reposición de los sistemas de abastecimiento, distribución matriz y red local de acueducto</t>
  </si>
  <si>
    <t>Mejoramiento integral de barrios y vivienda</t>
  </si>
  <si>
    <t>Mecanismos para la implementación de oportunidades</t>
  </si>
  <si>
    <t>Semillero de proyectos</t>
  </si>
  <si>
    <t>Renovación, rehabilitación o reposición del sistema troncal, secundario y local de alcantarillado sanitario</t>
  </si>
  <si>
    <t>Renovación, rehabilitación o reposición del sistema troncal, secundario y local de alcantarillado pluvial</t>
  </si>
  <si>
    <t>Construcción, renovación, rehabilitación o reposición del sistema troncal, secundario y local de alcantarillado combinado</t>
  </si>
  <si>
    <t>Construcción del sistema troncal, secundario y local de alcantarillado sanitario</t>
  </si>
  <si>
    <t>Construcción del sistema troncal, secundario y local de alcantarillado pluvial</t>
  </si>
  <si>
    <t>Gestión de suelo</t>
  </si>
  <si>
    <t>Gestión de suelo - centro ampliado</t>
  </si>
  <si>
    <t>Producción de suelo y urbanismo para la construcción de vip</t>
  </si>
  <si>
    <t>Gestión de suelo - franjas de transición</t>
  </si>
  <si>
    <t>Gestión de suelo - zonas de mejoramiento integral</t>
  </si>
  <si>
    <t>Construcción y expansión del sistema de acueducto</t>
  </si>
  <si>
    <t>Mejoramiento integral de barrios</t>
  </si>
  <si>
    <t>175 - Mejoramiento integral de barrios</t>
  </si>
  <si>
    <t>Mejoramiento integral de barrios de origen informal</t>
  </si>
  <si>
    <t>175 - Mejoramiento integral de barrios de origen informal</t>
  </si>
  <si>
    <t>Titulación de predios</t>
  </si>
  <si>
    <t>175 - Titulación de predios</t>
  </si>
  <si>
    <t>Mecanismos para la producción de suelo para Vivienda de Interés Prioritario</t>
  </si>
  <si>
    <t>Implementación de instrumentos de gestión y financiación para la producción de Vivienda de Interés Prioritario</t>
  </si>
  <si>
    <t>Desarrollo de proyectos de vivienda de interés prioritario</t>
  </si>
  <si>
    <t>174 - Desarrollo de proyectos de vivienda de interés prioritario</t>
  </si>
  <si>
    <t>Estudios y modelaciones económicas para la estructuración de proyectos urbanos</t>
  </si>
  <si>
    <t>Planificación urbanística e instrumentos de gestión territorial para contribuir en la reducción de la segregación socio-espacial en Bogotá D.C.</t>
  </si>
  <si>
    <t>Formulación y seguimiento de la política y la gestión social del hábitat y vivienda</t>
  </si>
  <si>
    <t>Mejoramiento de vivienda en sus condiciones físicas</t>
  </si>
  <si>
    <t>175 - Mejoramiento de vivienda en sus condiciones físicas</t>
  </si>
  <si>
    <t>Revitalización del centro ampliado</t>
  </si>
  <si>
    <t>Programa multifase de revitalización de</t>
  </si>
  <si>
    <t>Acciones asociadas a la infraestructura de acueducto y alcantarillado</t>
  </si>
  <si>
    <t>Cualificación del entorno urbano</t>
  </si>
  <si>
    <t>Revitalización del centro tradicional y de sectores e inmuebles de interés cultural en el Distrito Capital</t>
  </si>
  <si>
    <t>Intervenciones urbanas a través de las artes</t>
  </si>
  <si>
    <t>Estructuración de proyectos de revitalización</t>
  </si>
  <si>
    <t>Formulación de las intervenciones urbanas para la organización sostenible del territorio</t>
  </si>
  <si>
    <t>Un territorio que enfrenta el cambio climático y se ordena alrededor del agua</t>
  </si>
  <si>
    <t>Recuperación, rehabilitación y reestructuración de la estructura ecológica principal y de los espacios de agua</t>
  </si>
  <si>
    <t>Acciones para el saneamiento del Río bogota</t>
  </si>
  <si>
    <t>Mejoramiento de la calidad hídrica de los afluentes del río Bogotá:</t>
  </si>
  <si>
    <t>Participación ciudadana y educación ambiental como instrumentos de gestión para la apropiación social de los territorios ambientales del Distrito Capital.</t>
  </si>
  <si>
    <t>Control a los procesos de enajenación y arriendo de vivienda</t>
  </si>
  <si>
    <t>Adecuación de humedales, protección y manejo ambiental</t>
  </si>
  <si>
    <t>Recuperación y renaturalización de los espacios del agua.</t>
  </si>
  <si>
    <t>Redefinición del modelo de ocupación de las franjas de transición urbano - rural</t>
  </si>
  <si>
    <t>Control ambiental a los recursos hídrico y del suelo en el Distrito Capital</t>
  </si>
  <si>
    <t>Fortalecimiento de la gestión ambiental para la restauración, conservación, manejo y uso sostenible de los ecosistemas urbanos y las áreas rurales del Distrito Capital</t>
  </si>
  <si>
    <t>Intervención territorial para el mejoramiento de la cobertura vegetal del Distrito Capital</t>
  </si>
  <si>
    <t>Investigación y conservación de la flora y ecosistemas de la Región Capital como estrategia de adaptación al cambio climático</t>
  </si>
  <si>
    <t>Armonización de las relaciones ecosistema-cultura para disminuir la vulnerabilidad de la Región Capital frente a los efectos del cambio climático</t>
  </si>
  <si>
    <t>Estrategia territorial regional frente al cambio climático</t>
  </si>
  <si>
    <t>Acciones territoriales frente al cambio climático y la regulación hídrica</t>
  </si>
  <si>
    <t>Planificación territorial para la adaptación y la mitigación frente al cambio climático.</t>
  </si>
  <si>
    <t>Acciones en el corredor de conservación, cerros orientales y paramos</t>
  </si>
  <si>
    <t>Páramos y biodiversidad.</t>
  </si>
  <si>
    <t>Planificación urbanística e instrumentos de gestión territorial para contribuir en la reducción de la segregación socio-espacial en Bogotá D.C. cambio climático en Bogotá D.C.</t>
  </si>
  <si>
    <t>Diseño e implementación de programas de construcción sostenible</t>
  </si>
  <si>
    <t>Planeación ambiental con visión regional para la adaptación y mitigación al cambio climático en el Distrito Capital</t>
  </si>
  <si>
    <t>Movilidad Humana</t>
  </si>
  <si>
    <t>Construccion, renovacion, rehabilitacion o reposicion de redes asociadas a la infraestructura vial</t>
  </si>
  <si>
    <t>Construcción de redes de las empresas de eervicios públicos asociada a la Infraestructura Vial.</t>
  </si>
  <si>
    <t>Implementación del plan maestro de movilidad para Bogotá</t>
  </si>
  <si>
    <t>Fortalecimiento a los servicios concesionados</t>
  </si>
  <si>
    <t>Recuperación, rehabilitación y mantenimiento de la malla vial</t>
  </si>
  <si>
    <t>Infraestructura para el Sistema Integrado de Transporte Público</t>
  </si>
  <si>
    <t>Sistema distrital de información para la movilidad</t>
  </si>
  <si>
    <t>Desarrollo y sostenibilidad de la infraestructura para la movilidad</t>
  </si>
  <si>
    <t>192 - Desarrollo y sostenibilidad dela infraestructura para la movilidad</t>
  </si>
  <si>
    <t>Desarrollo y conservaci del espaciop炻lico y la red de ciclo-rutas</t>
  </si>
  <si>
    <t>194 - Desarrollo y conservaci del espacio p炻lico y la red de ciclo-rutas</t>
  </si>
  <si>
    <t>195 - Desarrollo y conservaci del espacio p炻lico y la red de ciclo-rutas</t>
  </si>
  <si>
    <t>Pedalea por Bogot・</t>
  </si>
  <si>
    <t>194 - Pedalea por Bogot・</t>
  </si>
  <si>
    <t>Tecnolog僘s de Informaci y Comunicaciones para lograr una Movilidad Sostenible en Bogot・</t>
  </si>
  <si>
    <t>197 -Tecnologias de Informacion y Comunicaciones para lograr una movilidad</t>
  </si>
  <si>
    <t>Promoci de la movilidad segura y prevenci de la accidentalidad vial</t>
  </si>
  <si>
    <t>196 - Promoci de la movilidad seguray prevenci de la accidentalidad vial</t>
  </si>
  <si>
    <t>Apoyo institucional en convenio con la Policía Nacional</t>
  </si>
  <si>
    <t>198 - Apoyo institucional en convenio con la Policía Nacional</t>
  </si>
  <si>
    <t>Sustanciación de procesos, recaudo y cobro de la cartera</t>
  </si>
  <si>
    <t>198 - Sustanciación de procesos, recaudo y cobro de la cartera</t>
  </si>
  <si>
    <t>Generar movilidad con seguridad comprometiendo al ciudadano en el conocimientoy cumplimiento de las normas de tránsito</t>
  </si>
  <si>
    <t>196 - Generar movilidad con seguridad comprometiendo al ciudadano en el conocimiento ycumplimiento de las normas de tránsito</t>
  </si>
  <si>
    <t>Modernización, expansión y mantenimiento del sistema integral de control de tránsito</t>
  </si>
  <si>
    <t>198 - Modernización, expansión y mantenimiento del sistema integral de controlde tránsito</t>
  </si>
  <si>
    <t>Operación y control del sistema de transporte público</t>
  </si>
  <si>
    <t>Gestión de infraestructura del transporte  público</t>
  </si>
  <si>
    <t>Gestión de infraestructura del transporte público (recursos nación )</t>
  </si>
  <si>
    <t>Gestión de infraestructura del transporte público (recursos distrito )</t>
  </si>
  <si>
    <t>Gestión de infraestructura del transporte público (recursos titularización)</t>
  </si>
  <si>
    <t>Gestión de infraestructura del transporte público (recursos convenio Soacha )</t>
  </si>
  <si>
    <t>Gestión de infraestructura del transporte público (recursos administrados )</t>
  </si>
  <si>
    <t>Gestión de infraestructura del transporte público (recursos sitp )</t>
  </si>
  <si>
    <t>Gestión de infraestructura del transporte público ( recursos cruce de cuentas especiales )</t>
  </si>
  <si>
    <t>Gestión de infraestructura del transporte público ( recursos modos férreos )</t>
  </si>
  <si>
    <t>Desarrollo y conservación del espacio público y la red de ciclo-rutas</t>
  </si>
  <si>
    <t>Pedalea por Bogotá</t>
  </si>
  <si>
    <t>Promoción de la movilidad segura y prevención de la accidentalidad vial</t>
  </si>
  <si>
    <t>Generar movilidad con seguridad comprometiendo al ciudadano en el conocimiento y cumplimiento de las normas de tránsito</t>
  </si>
  <si>
    <t>Gestión integral de riesgos</t>
  </si>
  <si>
    <t>Gestión integral de riesgos asociados al sistema hídrico y sistema de alcantarillado del D.C.</t>
  </si>
  <si>
    <t>Territorios menos vulnerables frente a riesgos y cambio climático a través de acciones integrales.</t>
  </si>
  <si>
    <t>Reasentamiento de hogares localizados en zonas de alto riesgo no mitigable</t>
  </si>
  <si>
    <t>200 - Reasentamiento de hogares localizados en zonas de alto riesgo no mitigable</t>
  </si>
  <si>
    <t>Modernización Cuerpo Oficial de Bomberos</t>
  </si>
  <si>
    <t>201 - Modernización Cuerpo Oficial de bomberos</t>
  </si>
  <si>
    <t>Mitigación de riesgos en zonas alto impacto</t>
  </si>
  <si>
    <t>Generación y actualización del conocimiento en el marco de la gestión del riesgo</t>
  </si>
  <si>
    <t>Atención y acciones humanitarias para emergencias de origen social y natural</t>
  </si>
  <si>
    <t>Atención integral del riesgo al sistema de movilidad y espacio público frente a la ocurrencia de eventos de emergencia y catastróficos</t>
  </si>
  <si>
    <t>Mitigación y manejo de zonas de alto riesgo para su recuperación e integración al espacio urbano y rural</t>
  </si>
  <si>
    <t>Optimización de la capacidad del Sistema Distrital de Gestión del Riesgo en el manejo de emergencias y desastres</t>
  </si>
  <si>
    <t>Reducción y manejo integral del riesgo de familias localizadas en zonas de alto riesgo no mitigable</t>
  </si>
  <si>
    <t>Fortalecimiento del sistema de información de gestión del riesgo - SIRE para la toma de decisiones del Sistema Distrital de Gestión del Riesgo</t>
  </si>
  <si>
    <t>Fortalecimiento de capacidades sociales, sectoriales y comunitarias para la gestión integral del riesgo</t>
  </si>
  <si>
    <t>Consolidar el sistema distrital de gestión del riesgo</t>
  </si>
  <si>
    <t>Recuperación de la zona declarada suelo de protección por riesgo en el sector Altos de la Estancia de la Localidad de Ciudad Bolívar</t>
  </si>
  <si>
    <t>Recuperaci de Suelos de Protecci por Riesgo</t>
  </si>
  <si>
    <t>199 - Recuperaci de Suelos de Protecci por Riesgo</t>
  </si>
  <si>
    <t>Atención de emergencias en el Distrito Capital</t>
  </si>
  <si>
    <t>Basura cero</t>
  </si>
  <si>
    <t>Gestión integral de residuos sólidos para el Distrito Capital y la región</t>
  </si>
  <si>
    <t>Control y gestión ambiental a residuos peligrosos, orgánicos y escombros generados en Bogotá</t>
  </si>
  <si>
    <t>Bogotá Humana ambientalmente saludable</t>
  </si>
  <si>
    <t>Control de deterioro ambiental en los componentes aire y paisaje</t>
  </si>
  <si>
    <t>Evaluación, control, seguimiento y conservación de la flora, fauna silvestre y arbolado urbano</t>
  </si>
  <si>
    <t>Salud ambiental</t>
  </si>
  <si>
    <t>209 - Salud ambiental</t>
  </si>
  <si>
    <t>Bogotá, territorio en la región</t>
  </si>
  <si>
    <t>Fortalecimiento institucional para la integración regional</t>
  </si>
  <si>
    <t>Una Bogotá que defiende y fortalece lo público</t>
  </si>
  <si>
    <t>Bogotá Humana: participa y decide</t>
  </si>
  <si>
    <t>Comunicación y capacitación del sitp</t>
  </si>
  <si>
    <t>Implementación del sistema distrital de planeación</t>
  </si>
  <si>
    <t>Apoyo administrativo y logístico al Consejo Territorial de Planeación Distrital</t>
  </si>
  <si>
    <t>Bogotá una casa de igualdad de oportunidades</t>
  </si>
  <si>
    <t>Transformaciones culturales hacia una nueva ciudadanía</t>
  </si>
  <si>
    <t>Gestión efectiva de administración del patrimonio inmobiliario distrital</t>
  </si>
  <si>
    <t>Formalizaci y fortalecimiento de la</t>
  </si>
  <si>
    <t>216 - Formalizaci y fortalecimiento</t>
  </si>
  <si>
    <t>Control social a la gestión pública</t>
  </si>
  <si>
    <t>Participaci ciudadana para el desarrollo econico territorial y humano</t>
  </si>
  <si>
    <t>215 - Participaci ciudadana para eldesarrollo econico territorial y humano</t>
  </si>
  <si>
    <t>Participación cultural y deportiva incidente y decisoria</t>
  </si>
  <si>
    <t>Construcción de conocimiento para la participación ciudadana</t>
  </si>
  <si>
    <t>Planeación ambiental participativa, comunicación estratégica y fortalecimiento de procesos de formación para la participación, con énfasis en adaptación al cambio climatico</t>
  </si>
  <si>
    <t>Revitalización de la organización comunal</t>
  </si>
  <si>
    <t>Comunicación pública para la movilización</t>
  </si>
  <si>
    <t>Planeación y presupuestación participativa para la superación de la segregación y las discriminaciones.</t>
  </si>
  <si>
    <t>Fortalecimiento de las capacidades de gestión y coordinación del nivel central y las localidades desde los territorios</t>
  </si>
  <si>
    <t>Centro de estudios y análisis de espacio público</t>
  </si>
  <si>
    <t>Fortalecimiento de la gestión local para el desarrollo humano en Bogotá</t>
  </si>
  <si>
    <t>Fortalecimiento a la Gobernabilidad democrática local</t>
  </si>
  <si>
    <t>Transparencia, probidad, lucha contra la corrupción y control social efectivo e incluyente</t>
  </si>
  <si>
    <t>Programa ERU de transparencia probidad</t>
  </si>
  <si>
    <t>Ojo ciudadano</t>
  </si>
  <si>
    <t>222 - Ojo ciudadano</t>
  </si>
  <si>
    <t>Confianza ciudadana: Fortalecimiento</t>
  </si>
  <si>
    <t>222 - Confianza ciudadana: Fortaleci</t>
  </si>
  <si>
    <t>Fortalecimiento de la funci disc</t>
  </si>
  <si>
    <t>222 - Fortalecimiento de la funci</t>
  </si>
  <si>
    <t>Construcción de ciudadano en sus derechos y deberes</t>
  </si>
  <si>
    <t>Protección a los derechos de las victimas</t>
  </si>
  <si>
    <t>Defensa del consumidor</t>
  </si>
  <si>
    <t>223 - Defensa del consumidor</t>
  </si>
  <si>
    <t>Fortalecimiento de la capacidad institucional para identificar, prevenir y resolver problemas de corrupción y para identificar oportunidades de probidad</t>
  </si>
  <si>
    <t>Promoción de la Cultura Ciudadana y de la Legalidad, Viendo por Bogotá</t>
  </si>
  <si>
    <t>Bogotá promueve el control social para el cuidado de lo público y lo articula al control preventivo</t>
  </si>
  <si>
    <t>Fortalecimiento de la transparencia y la eficiencia de la gestión pública distrital</t>
  </si>
  <si>
    <t>Fortalecimiento de la capacidad institucional para un control fiscal efectivo y transparente</t>
  </si>
  <si>
    <t>Gobierno, transparencia y probidad</t>
  </si>
  <si>
    <t>222 - Gobierno, transparencia y probidad</t>
  </si>
  <si>
    <t>Fortalecimiento de la gesti 騁ica</t>
  </si>
  <si>
    <t>222 - Fortalecimiento de la gesti</t>
  </si>
  <si>
    <t>El servicio, actitud de vida con pro</t>
  </si>
  <si>
    <t>222 - El servicio, actitud de vida c</t>
  </si>
  <si>
    <t>Transparencia, probidad y anticorrup</t>
  </si>
  <si>
    <t>222 - Transparencia, probidad y anti</t>
  </si>
  <si>
    <t>Transparencia en la gesti instituci</t>
  </si>
  <si>
    <t>222 - Transparencia en la gesti ins</t>
  </si>
  <si>
    <t>Fortalecimiento institucional para la transparencia, participaci ciudadana, control y responsabilidad social</t>
  </si>
  <si>
    <t>222 - Fortalecimiento institucional para la transparencia, participaci ciudadana, control y responsabilidad social y anticorrupci</t>
  </si>
  <si>
    <t>Promoci de la participaci ciudadana y la construcci de probidad</t>
  </si>
  <si>
    <t>222 - Promoci de la participaci ciudadana y la construcci de probidad</t>
  </si>
  <si>
    <t>Fortalecimiento de la transparencia,</t>
  </si>
  <si>
    <t>222 - Fortalecimiento de la transpar</t>
  </si>
  <si>
    <t>Transparencia, probidad y lucha contra la corrupci en salud en Bogot・ D.C.</t>
  </si>
  <si>
    <t>222 - Transparencia, probidad y lucha contra la corrupci en salud en Bogot・ D.C.</t>
  </si>
  <si>
    <t>Fortalecimiento de la participación ciudadana</t>
  </si>
  <si>
    <t>223 - Fortalecimiento de la participación ciudadana</t>
  </si>
  <si>
    <t>Probidad y transparencia en el IDRD</t>
  </si>
  <si>
    <t>222 - Probidad y transparencia en el IDRD</t>
  </si>
  <si>
    <t>Fortalecimiento de la transparencia</t>
  </si>
  <si>
    <t>Transparencia en la OFB</t>
  </si>
  <si>
    <t>222 - Transparencia en la OFB</t>
  </si>
  <si>
    <t>Implementaci de mecanismos para una gesti transparente</t>
  </si>
  <si>
    <t>222 - Implementaci de mecanismos para una gesti transparente</t>
  </si>
  <si>
    <t>Transparencia, probidad, lucha contr</t>
  </si>
  <si>
    <t>222 - Transparencia, probidad, lucha</t>
  </si>
  <si>
    <t>Cultura de transparencia, probidad y</t>
  </si>
  <si>
    <t>222 - Cultura de transparencia, prob</t>
  </si>
  <si>
    <t>223 - Cultura de transparencia, prob</t>
  </si>
  <si>
    <t>224 - Cultura de transparencia, prob</t>
  </si>
  <si>
    <t>Capital humano y probidad</t>
  </si>
  <si>
    <t>222 - Capital humano y probidad</t>
  </si>
  <si>
    <t>224 - Capital humano y probidad</t>
  </si>
  <si>
    <t>Promoci de la transparencia, laprobidad el control social y la lucha contra la corrupci</t>
  </si>
  <si>
    <t>222 - Promoci de la transparencia, la probidad el control social y la lucha contra la corrupci</t>
  </si>
  <si>
    <t>224 - Promoci de la transparencia, la probidad el control social y la lucha contra la corrupci</t>
  </si>
  <si>
    <t>Transparencia, probidad y lucha contrala corrupci de la SDDE</t>
  </si>
  <si>
    <t>222 - Transparencia, probidad y luchacontra la corrupci de la SDDE</t>
  </si>
  <si>
    <t>Movilidad Transparente y Contra la Corrupci</t>
  </si>
  <si>
    <t>222 - Movilidad Transparente y Contrala Corrupcion</t>
  </si>
  <si>
    <t>Territorios de vida y paz con prevención del delito</t>
  </si>
  <si>
    <t>Implementación de acciones articuladas para la construcción de territorios paz con seguridad ciudadana</t>
  </si>
  <si>
    <t>Convivencia y seguridad para la construcción de una ciudad humana</t>
  </si>
  <si>
    <t>Dignificación de las personas privadas de la libertad a través de los procesos de reclusión, redención de pena y reinserción en la Cárcel Distrital de Bogotá</t>
  </si>
  <si>
    <t>Programa de atención al proceso de reintegración de la población desmovilizada en Bogotá</t>
  </si>
  <si>
    <t>Fortalecimiento de la seguridad ciudadana</t>
  </si>
  <si>
    <t>Número Único de Seguridad y Emergencias (NUSE 123)</t>
  </si>
  <si>
    <t>Fortalecimiento integral de equipamientos para la seguridad, la defensa y justicia de la ciudad</t>
  </si>
  <si>
    <t>Adquisición y dotación de bienes y servicios para el fortalecimiento integral de la seguridad, defensa y justicia en la ciudad</t>
  </si>
  <si>
    <t>Apoyo logístico especializado destinado a la seguridad, defensa y justicia</t>
  </si>
  <si>
    <t>Fortalecimiento del centro de estudio y análisis en convivencia y seguridad ciudadana</t>
  </si>
  <si>
    <t>Potenciaci del sistema integradode seguridad y emergencias NUSE 123 del Distrito Capital</t>
  </si>
  <si>
    <t>229 - Potenciaci del sistema integrado de seguridad y emergencias NUSE 123 del Distrito Capital</t>
  </si>
  <si>
    <t>Bogotá, ciudad de memoria, paz y reconciliación</t>
  </si>
  <si>
    <t>Creación del Centro del Bicentenario: memoria, paz y reconciliación</t>
  </si>
  <si>
    <t>Inclusión, reparación y reconocimiento de los derechos de las víctimas para la paz y la reconciliación</t>
  </si>
  <si>
    <t>Bogotá decide y protege el derecho fundamental a la salud pública</t>
  </si>
  <si>
    <t>Fortalecimiento de la Gestión y Planeación para la Salud</t>
  </si>
  <si>
    <t>Bogotá decide en salud</t>
  </si>
  <si>
    <t>Fortalecimiento de la funci administrativa y desarrollo institucional</t>
  </si>
  <si>
    <t>Modernización</t>
  </si>
  <si>
    <t>Sistemas de mejoramiento de la gestión Y de la capacidad operativa de las entidades</t>
  </si>
  <si>
    <t>Fortalecimiento y desarrollo institucional</t>
  </si>
  <si>
    <t>Renovación y actualización física y tecnológica</t>
  </si>
  <si>
    <t>Sistemas de mejoramiento de la gestión y de la capacitación operativa de las entidades</t>
  </si>
  <si>
    <t>Comunicación institucional</t>
  </si>
  <si>
    <t>Sistema integrado de gestión</t>
  </si>
  <si>
    <t xml:space="preserve">Sistemas de mejoramiento de la gestión y de la capacitación operativa de las entidades </t>
  </si>
  <si>
    <t>Fortalecimiento institucional</t>
  </si>
  <si>
    <t>Fortalecimiento administrativo y operativo empresarial</t>
  </si>
  <si>
    <t>Sistemas de mejoramiento de la gestión y de la capacidad operativa de las entidades.</t>
  </si>
  <si>
    <t>Generación de recursos para la salud pública</t>
  </si>
  <si>
    <t>Consolidación y fortalecimiento de la infraestructura de datos espaciales de Bogotá IDECA</t>
  </si>
  <si>
    <t>Fortalecimiento institucional para el mejoramiento de la gestión del IDU</t>
  </si>
  <si>
    <t>Conservación, adecuación y dotación de la infraestructura física de la Secretaría General de la Alcaldía Mayor de Bogotá D.C.</t>
  </si>
  <si>
    <t>Comunicación humana para el desarrollo y fortalecimiento de lo público</t>
  </si>
  <si>
    <t>Sostenibilidad, consolidación y gobernabilidad institucional</t>
  </si>
  <si>
    <t>Censo inmobiliario de Bogotá</t>
  </si>
  <si>
    <t>235 - Fortalecimiento y desarrollo institucional</t>
  </si>
  <si>
    <t>Fortalecimiento institucional para aumentar la eficiencia de la gestión</t>
  </si>
  <si>
    <t>235 - Fortalecimiento institucional para aumentar la eficiencia de la gestión</t>
  </si>
  <si>
    <t>Fortalecimiento de la gestión pública</t>
  </si>
  <si>
    <t>235 - Fortalecimiento institucional</t>
  </si>
  <si>
    <t>Gerencia jurídica garante de derechos</t>
  </si>
  <si>
    <t>Sistema de mejoramiento de la gestión en la Secretaria General</t>
  </si>
  <si>
    <t>Implementación de estrategias de comunicación social y transparente</t>
  </si>
  <si>
    <t>Consolidación de la información estratégica e integral para la planeación del Distrito</t>
  </si>
  <si>
    <t>Gestión institucional</t>
  </si>
  <si>
    <t>Fortalecimiento y modernización tecnológica de la UAECD</t>
  </si>
  <si>
    <t>Implementación del sistema de gestión documental y archivos de la Secretaria General</t>
  </si>
  <si>
    <t>Desarrollo y fortalecimiento institucional del FVS</t>
  </si>
  <si>
    <t>Planeación, difusión, seguimiento y evaluación para la garantía de derechos</t>
  </si>
  <si>
    <t>Estructuración - fortalecimiento y dignificación técnico - humana del empleo público en el Distrito Capital</t>
  </si>
  <si>
    <t>Modernizar y fortalecer los procesos misionales y de apoyo de la Personería de Bogotá</t>
  </si>
  <si>
    <t>Coordinación de inversiones de Banca Multilatera</t>
  </si>
  <si>
    <t>Estudios para el fortalecimiento de las finanzas distritales</t>
  </si>
  <si>
    <t>Fortalecimiento de la gestión integral</t>
  </si>
  <si>
    <t>239 - Fortalecimiento de la gestión integral</t>
  </si>
  <si>
    <t>Comunicación participativa y eficiente</t>
  </si>
  <si>
    <t>Control y servicios tributarios</t>
  </si>
  <si>
    <t>Fortalecimiento de la gestión y depuración de la cartera distrital</t>
  </si>
  <si>
    <t>Gestión Institucional</t>
  </si>
  <si>
    <t>Sistemas de mejoramiento de la gestión y de la capacidad operativa de las entidades</t>
  </si>
  <si>
    <t>Fortalecimiento institucional de la Secretaria Distrital de Hacienda</t>
  </si>
  <si>
    <t>Fortalecimiento a la gestión institucional del Concejo de Bogotá</t>
  </si>
  <si>
    <t>Fortalecimiento y mejoramiento de la gestión institucional</t>
  </si>
  <si>
    <t>Fortalecimiento de los sistemas de gestión en el DASCD com componentes TIC´s</t>
  </si>
  <si>
    <t>Servicios de apoyo para garantizar la prestación de los servicios sociales</t>
  </si>
  <si>
    <t>Adopción de un modelo de desarrollo organizacional para el talento humano</t>
  </si>
  <si>
    <t>Modernización organizacional</t>
  </si>
  <si>
    <t>Políticas Humanas: servicios sociales con calidad</t>
  </si>
  <si>
    <t>Fortalecimiento de la gestión institucional del Instituto Distrital de las Artes</t>
  </si>
  <si>
    <t>Fortalecimiento sectorial e institucional para la cultura, la recreación y el deporte</t>
  </si>
  <si>
    <t>Gestión de la divulgación, difusión y las comunicaciones en el Instituto Distrital de las Artes</t>
  </si>
  <si>
    <t>Apoyo al proceso de producción de Vivienda de Interés Prioritario</t>
  </si>
  <si>
    <t>238 - Fortalecimiento institucional</t>
  </si>
  <si>
    <t>Apoyo para el fortalecimiento de la función administrativa y desarrollo institucional</t>
  </si>
  <si>
    <t>Promoción de la comunicación y la información pública para una Bogotá segura y humana</t>
  </si>
  <si>
    <t>Agenciamiento político de las relaciones de la Administración Distrital con actores políticos, sociales y gubernamentales del ámbito nacional, regional, distrital y local para fortalecer la gobernabilidad</t>
  </si>
  <si>
    <t>Fortalecimiento de la función administrativa y desarrollo institucional</t>
  </si>
  <si>
    <t>Modernización y Fortalecimiento Institucional</t>
  </si>
  <si>
    <t>Gestión Estratégica y Fortalecimiento Institucional</t>
  </si>
  <si>
    <t>Fortalecimiento institucional del FOPAE para la gestión del riesgo</t>
  </si>
  <si>
    <t>Fortalecimiento del Sistema Integrado de Gestión de la UAECOB</t>
  </si>
  <si>
    <t>Servicios a la ciudadanía con calidad humana</t>
  </si>
  <si>
    <t>Consolidación de la infraestructura tecnológica y de comunicaciones para la modernización de la Secretaría General</t>
  </si>
  <si>
    <t>236 - Fortalecimiento institucional</t>
  </si>
  <si>
    <t>237 - Fortalecimiento institucional</t>
  </si>
  <si>
    <t>Dotación, adecuación y mantenimiento de la infraestructura física, técnica e informática</t>
  </si>
  <si>
    <t>Fortalecimiento de la gestión pública distrital</t>
  </si>
  <si>
    <t>Fortalecimiento tecnolico y ampl</t>
  </si>
  <si>
    <t>235 - Fortalecimiento tecnolico</t>
  </si>
  <si>
    <t>Desarrollo integral y mejoramiento de la gestión en la administración distrital</t>
  </si>
  <si>
    <t>Archivo de Bogotá: por una memoria diversa e incluyente</t>
  </si>
  <si>
    <t>Bogotá Humana al servicio de la ciudadanía</t>
  </si>
  <si>
    <t>TIC, para gobierno digital, Ciudad inteligente y sociedad del conocimiento y del emprendimiento</t>
  </si>
  <si>
    <t>Sistema integral de información</t>
  </si>
  <si>
    <t>241 - Sistema integrado de información</t>
  </si>
  <si>
    <t>Centro de pensamiento en economía urbana</t>
  </si>
  <si>
    <t>Gestión integral de TIC - Bogotá Humana</t>
  </si>
  <si>
    <t>Consolidación del sistema de información</t>
  </si>
  <si>
    <t>Fortalecimiento e innovación de tecnologías de la información y la comunicación</t>
  </si>
  <si>
    <t>TIC para el desarrollo de un gobierno digital, una ciudad inteligente y una sociedad del conocimiento y del emprendimiento</t>
  </si>
  <si>
    <t>Fortalecimiento de la infraestructura de tecnología de información y comunicaciones</t>
  </si>
  <si>
    <t>Fortalecimiento de las tecnolog僘s de</t>
  </si>
  <si>
    <t>241 - Fortalecimiento de las tecnolo</t>
  </si>
  <si>
    <t>Gobierno electrico, gesti del cono</t>
  </si>
  <si>
    <t>241 - Gobierno electrico, gesti de</t>
  </si>
  <si>
    <t>Bogotá humana internacional</t>
  </si>
  <si>
    <t>Transferencias para la inversión</t>
  </si>
  <si>
    <t>Establecimientos Públicos</t>
  </si>
  <si>
    <t>Instituto Distrital para la Protección de la Niñez y de la Juventud IDIPRON</t>
  </si>
  <si>
    <t>Orquesta Filarmonica de Bogotá</t>
  </si>
  <si>
    <t>Unidad Administrativa Especial de Rehabilitación y Mantenimiento Víal</t>
  </si>
  <si>
    <t>Aporte Ordinario</t>
  </si>
  <si>
    <t>EAAB -ESP</t>
  </si>
  <si>
    <t>Obras de Infraestructura</t>
  </si>
  <si>
    <t>Fondo préstamos de empleados (Universidad Distrital)</t>
  </si>
  <si>
    <t>Metrovivienda</t>
  </si>
  <si>
    <t>Capitalización</t>
  </si>
  <si>
    <t>Transmilenio - Aporte Ordinario</t>
  </si>
  <si>
    <t>Infraestructura - SITP</t>
  </si>
  <si>
    <t>Fondo de Estabilización Tarifaria - FET</t>
  </si>
  <si>
    <t>Tarifa Diferencial</t>
  </si>
  <si>
    <t>Subsidios</t>
  </si>
  <si>
    <t>Recursos Suficiencia Financiera del Sistema de Transporte- FET</t>
  </si>
  <si>
    <t>Canal Capital</t>
  </si>
  <si>
    <t>Empresa de Renovación Urbana - Capitalización</t>
  </si>
  <si>
    <t>Fondos de Desarrollo Local</t>
  </si>
  <si>
    <t>Barrios Unidos</t>
  </si>
  <si>
    <t>La Candelaria</t>
  </si>
  <si>
    <t>Fondo de solidaridad y redistribución de ingresos</t>
  </si>
  <si>
    <t>Acueducto</t>
  </si>
  <si>
    <t>Alcantarillado</t>
  </si>
  <si>
    <t>Corporación para el Desarrollo Regional "Bogotá Región"</t>
  </si>
  <si>
    <t>Mínimo Vital</t>
  </si>
  <si>
    <t>Patri.Aut.Pensional</t>
  </si>
  <si>
    <t>Fdo.Plan Expansion</t>
  </si>
  <si>
    <t>Fdo Pasivos exigibles</t>
  </si>
  <si>
    <t>Transferencias Administración Central - Río Bogotá</t>
  </si>
  <si>
    <t>Fondo Equipos Siniestrados</t>
  </si>
  <si>
    <t>Sorteo extraordinario y otros productos</t>
  </si>
  <si>
    <t>Sorteos ordinarios</t>
  </si>
  <si>
    <t>Otras</t>
  </si>
  <si>
    <t>Colciencias - Fondo de Investigaciones en Salud</t>
  </si>
  <si>
    <t>Otras Inversión</t>
  </si>
  <si>
    <t>Río Bogotá</t>
  </si>
  <si>
    <t>Fondo de Gestión del Riesgo (Ley 1523 de 2012)</t>
  </si>
  <si>
    <t>Contraloría de Bogotá, D.C.</t>
  </si>
  <si>
    <t>Transferencias pasivos exigibles establecimientos públicos</t>
  </si>
  <si>
    <t>Cuentas por pagar transmilenio</t>
  </si>
  <si>
    <t>Operación y control del sistema de transporte</t>
  </si>
  <si>
    <t>Capacitación sistema transmilenio</t>
  </si>
  <si>
    <t>Cuentas por pagar IDU</t>
  </si>
  <si>
    <t>Cuentas por pagar IDU (recursos nación)</t>
  </si>
  <si>
    <t>Cuentas por pagar IDU (recursos distrito)</t>
  </si>
  <si>
    <t>Cuentas por pagar IDU (recursos titularización)</t>
  </si>
  <si>
    <t>Cuentas por pagar IDU (recursos convenio Soacha)</t>
  </si>
  <si>
    <t>Cuentas por pagar IDU (recursos administrados)</t>
  </si>
  <si>
    <t>Cuentas por pagar IDU ( recursos sitp )</t>
  </si>
  <si>
    <t>Cuentas por pagar IDU ( recursos cruce de cuentas especiales )</t>
  </si>
  <si>
    <t>Aportes de capital</t>
  </si>
  <si>
    <t>Aportes de capital sorteos extraordinarios</t>
  </si>
  <si>
    <t>Disponibilidad final</t>
  </si>
  <si>
    <t>ing ent</t>
  </si>
  <si>
    <t>gas ent</t>
  </si>
  <si>
    <t>A 31 DE DICIEMBRE DE 2014</t>
  </si>
  <si>
    <t>EJECUCIÓN</t>
  </si>
  <si>
    <t>INICIAL</t>
  </si>
  <si>
    <t>MODIFICACIONES</t>
  </si>
  <si>
    <t>VIGENTE</t>
  </si>
  <si>
    <t>% PAR</t>
  </si>
  <si>
    <t>GIROS</t>
  </si>
  <si>
    <t>% EJE</t>
  </si>
  <si>
    <t>COMPROMISOS POR PAGAR</t>
  </si>
  <si>
    <t>TOTAL COMPROMISOS</t>
  </si>
  <si>
    <t>SALDO</t>
  </si>
  <si>
    <t>Dirección de Estudios de Economía y Política Púublica</t>
  </si>
  <si>
    <t>Presupuesto y ejecución neta acumulada y agregada de ingresos</t>
  </si>
  <si>
    <t>Subdirección de Estadística, Análisis Presupuestal y Financiero</t>
  </si>
  <si>
    <t>por cuentas a 31 de iembre de 2014</t>
  </si>
  <si>
    <t xml:space="preserve"> </t>
  </si>
  <si>
    <t>Recaudos</t>
  </si>
  <si>
    <t>Modificaciones</t>
  </si>
  <si>
    <t>Definitivo</t>
  </si>
  <si>
    <t>Acumulados</t>
  </si>
  <si>
    <t>Saldo</t>
  </si>
  <si>
    <t>Total ingresos mas disponibilidad inicial</t>
  </si>
  <si>
    <t>Disponibilidad inicial</t>
  </si>
  <si>
    <t>Convenio nación- distrito sistema transmilenio</t>
  </si>
  <si>
    <t>Transmilenio S.A.</t>
  </si>
  <si>
    <t>INGRESOS</t>
  </si>
  <si>
    <t>INGRESOS CORRIENTES</t>
  </si>
  <si>
    <t>Tributarios</t>
  </si>
  <si>
    <t>Predial unificado</t>
  </si>
  <si>
    <t>Industria, comercio y avisos</t>
  </si>
  <si>
    <t>Azar y espectáculos</t>
  </si>
  <si>
    <t>Vehículos automotores</t>
  </si>
  <si>
    <t>Delineación urbana</t>
  </si>
  <si>
    <t>Cigarrillos extranjeros</t>
  </si>
  <si>
    <t>Consumo de cerveza</t>
  </si>
  <si>
    <t>Sobretasa a la gasolina</t>
  </si>
  <si>
    <t>Estampilla Universidad Distrital</t>
  </si>
  <si>
    <t>Impuesto a la publicidad exterior visual</t>
  </si>
  <si>
    <t>Impuesto al deporte</t>
  </si>
  <si>
    <t>Estampilla pro cultura</t>
  </si>
  <si>
    <t>Estampilla pro personas mayores</t>
  </si>
  <si>
    <t>Impuesto unificado fondo de pobles, azar y espectaculos públicos</t>
  </si>
  <si>
    <t>5% Contratos de obra pública</t>
  </si>
  <si>
    <t>Otros ingresos tributarios</t>
  </si>
  <si>
    <t>No tributarios</t>
  </si>
  <si>
    <t xml:space="preserve">Tasas </t>
  </si>
  <si>
    <t>Estratificación</t>
  </si>
  <si>
    <t>Ingresos de Explotación</t>
  </si>
  <si>
    <t>Venta de bienes</t>
  </si>
  <si>
    <t>Billetes de lotería y otros productos</t>
  </si>
  <si>
    <t>Billetes de lotería</t>
  </si>
  <si>
    <t>Local</t>
  </si>
  <si>
    <t>Foránea</t>
  </si>
  <si>
    <t>Juegos promocionales, rifas y otros</t>
  </si>
  <si>
    <t>Derechos de explotación</t>
  </si>
  <si>
    <t>Reconocimiento gastos de administración</t>
  </si>
  <si>
    <t>Utilización de resultados</t>
  </si>
  <si>
    <t>Cuentas por cobrar lotería y otros productos</t>
  </si>
  <si>
    <t>Premios no reclamados lotería</t>
  </si>
  <si>
    <t>Apuestas permanentes</t>
  </si>
  <si>
    <t>Ventas de talonarios</t>
  </si>
  <si>
    <t>Otros ingresos apuestas permanentes</t>
  </si>
  <si>
    <t>Premios no reclamados apuestas</t>
  </si>
  <si>
    <t>Ciudadela el porvenir</t>
  </si>
  <si>
    <t>Ciudadela usme</t>
  </si>
  <si>
    <t>Operación usme polígono 1</t>
  </si>
  <si>
    <t>Campo Verde</t>
  </si>
  <si>
    <t>Tercer Milenio</t>
  </si>
  <si>
    <t>Zonas de mejoramiento integral</t>
  </si>
  <si>
    <t>Venta de servicios</t>
  </si>
  <si>
    <t>Servicio acueducto</t>
  </si>
  <si>
    <t>Servicio alcantarillado</t>
  </si>
  <si>
    <t>Servicio aseo Bogotá</t>
  </si>
  <si>
    <t>Utilización de marca</t>
  </si>
  <si>
    <t>Comercialización directa</t>
  </si>
  <si>
    <t>Canje</t>
  </si>
  <si>
    <t>Asesoria técnica</t>
  </si>
  <si>
    <t>Cuentas por Cobrar</t>
  </si>
  <si>
    <t>Participaciones</t>
  </si>
  <si>
    <t>Participaciones  (4%)</t>
  </si>
  <si>
    <t>Participaciones (3.53%)</t>
  </si>
  <si>
    <t>Multas</t>
  </si>
  <si>
    <t>Participaciones (2,5%)</t>
  </si>
  <si>
    <t>Otros ingresos de explotación</t>
  </si>
  <si>
    <t>Arrendamientos bienes inmuebles</t>
  </si>
  <si>
    <t>Recuperación de cartera</t>
  </si>
  <si>
    <t>Intereses a usuarios</t>
  </si>
  <si>
    <t>Publicaciones</t>
  </si>
  <si>
    <t>Venta de pliegos</t>
  </si>
  <si>
    <t>Servicios</t>
  </si>
  <si>
    <t>Cuotas partes pensionales</t>
  </si>
  <si>
    <t>Extraordinario recuperación</t>
  </si>
  <si>
    <t>Ingresos centro hidroeléctrico. Santa ana</t>
  </si>
  <si>
    <t>Sanciones y multas</t>
  </si>
  <si>
    <t>Nuevos negocios</t>
  </si>
  <si>
    <t>Operación planta El Salitre</t>
  </si>
  <si>
    <t>Otros ingresos</t>
  </si>
  <si>
    <t>Transito y transporte</t>
  </si>
  <si>
    <t>Otras multas</t>
  </si>
  <si>
    <t>Rentas contractuales</t>
  </si>
  <si>
    <t>Venta de bienes, servicios y productos</t>
  </si>
  <si>
    <t xml:space="preserve"> Ffds-atención a vinculados</t>
  </si>
  <si>
    <t xml:space="preserve"> Ffds - pic</t>
  </si>
  <si>
    <t>FFDS APH</t>
  </si>
  <si>
    <t xml:space="preserve"> Atención prehospitalaria</t>
  </si>
  <si>
    <t xml:space="preserve"> Atención linea emergencia</t>
  </si>
  <si>
    <t xml:space="preserve"> Ffds - p y p afiliados al régimen subsidiado</t>
  </si>
  <si>
    <t xml:space="preserve"> Ffds - venta de servicios sin situación de fondos</t>
  </si>
  <si>
    <t xml:space="preserve"> Ffds - otros ingresos</t>
  </si>
  <si>
    <t xml:space="preserve"> Régimen contributivo</t>
  </si>
  <si>
    <t xml:space="preserve"> Régimen subsidiado - capitado</t>
  </si>
  <si>
    <t xml:space="preserve"> Régimen subsidiado -  no capitado</t>
  </si>
  <si>
    <t>Eventos Catastroficos y Accidentes de Transito</t>
  </si>
  <si>
    <t xml:space="preserve"> Seguro obligatorio de accidentes de transito - soat</t>
  </si>
  <si>
    <t xml:space="preserve"> Fosyga</t>
  </si>
  <si>
    <t>Cuotas de Recuperación y Copagos</t>
  </si>
  <si>
    <t xml:space="preserve"> Cuotas de recuperación y copagos (ffds)</t>
  </si>
  <si>
    <t xml:space="preserve"> Cuotas de recuperación y copagos - otros pagadores</t>
  </si>
  <si>
    <t xml:space="preserve"> Otras ips</t>
  </si>
  <si>
    <t xml:space="preserve"> Particulares</t>
  </si>
  <si>
    <t xml:space="preserve"> Fondo de desarrollo local</t>
  </si>
  <si>
    <t xml:space="preserve"> Entes territoriales</t>
  </si>
  <si>
    <t xml:space="preserve"> Otros pagadores por venta de servicios</t>
  </si>
  <si>
    <t xml:space="preserve"> Cuentas por cobrar venta de bienes, servicios y productos</t>
  </si>
  <si>
    <t xml:space="preserve"> Fondo financiero distrital de salud</t>
  </si>
  <si>
    <t xml:space="preserve"> Régimen subsidiado</t>
  </si>
  <si>
    <t>Otras ventas de bienes y servicios</t>
  </si>
  <si>
    <t>Amortización crédito</t>
  </si>
  <si>
    <t>Cartera hipotecaria</t>
  </si>
  <si>
    <t>Amortización cartera FONCEP</t>
  </si>
  <si>
    <t>Amortización cartera CVP</t>
  </si>
  <si>
    <t>Comisión manejo cartera FER</t>
  </si>
  <si>
    <t>Aprovechamiento económico</t>
  </si>
  <si>
    <t>Otras rentas contractuales</t>
  </si>
  <si>
    <t xml:space="preserve"> Convenios</t>
  </si>
  <si>
    <t xml:space="preserve"> Convenios de desempeño condiciones estructurales - ffds</t>
  </si>
  <si>
    <t xml:space="preserve"> Otros conveniso - ffds</t>
  </si>
  <si>
    <t xml:space="preserve"> Convenios docente - asistenciales</t>
  </si>
  <si>
    <t xml:space="preserve"> Convenios fondos de desarrollo local infraestructura y dotación</t>
  </si>
  <si>
    <t xml:space="preserve"> Otros convenios</t>
  </si>
  <si>
    <t>Convenios en el marco del programa de saneamiento fiscal y financiero</t>
  </si>
  <si>
    <t xml:space="preserve"> Cuentas por cobrar otras rentas contractuales</t>
  </si>
  <si>
    <t>Otras rentas</t>
  </si>
  <si>
    <t>Contribuciones</t>
  </si>
  <si>
    <t>Valorización local</t>
  </si>
  <si>
    <t>Ingreso ordinario</t>
  </si>
  <si>
    <t>Valorización Acuerdo 180 de 2005</t>
  </si>
  <si>
    <t>Valorización Acuerdo 451/10 Plan zonal norte</t>
  </si>
  <si>
    <t>Valorización general</t>
  </si>
  <si>
    <t>Valorización local Ley 388 obra por tu lugar</t>
  </si>
  <si>
    <t>Semaforización</t>
  </si>
  <si>
    <t>Cargas Urbanísticas por Edificabilidad</t>
  </si>
  <si>
    <t>Registro</t>
  </si>
  <si>
    <t>Consumo de cigarrillos nacionales</t>
  </si>
  <si>
    <t>transporte de gas</t>
  </si>
  <si>
    <t>Explotación de canteras</t>
  </si>
  <si>
    <t>Plusvalía</t>
  </si>
  <si>
    <t>Sobretasa al ACPM</t>
  </si>
  <si>
    <t>Consumo de licores</t>
  </si>
  <si>
    <t>Ingreso producido por loteria</t>
  </si>
  <si>
    <t>Lotería de  Bogotá</t>
  </si>
  <si>
    <t>Lotería Foráneas</t>
  </si>
  <si>
    <t>Ingreso por juego de apuestas</t>
  </si>
  <si>
    <t>Juegos de suerte y azar</t>
  </si>
  <si>
    <t>Juegos promocionales D.C.</t>
  </si>
  <si>
    <t>Coljuegos</t>
  </si>
  <si>
    <t>Jundeportes</t>
  </si>
  <si>
    <t>Jundeportes cigarrillos</t>
  </si>
  <si>
    <t>Jundeportes espectáculos públicos</t>
  </si>
  <si>
    <t>IVA cedido de licores - IDRD (Ley 788 de 2002)</t>
  </si>
  <si>
    <t>IVA al servicio de telefonía móvil (Ley788702)</t>
  </si>
  <si>
    <t>Sobretasa Cigarrillos</t>
  </si>
  <si>
    <t>Sobretasa Cigarrillos Nacionales</t>
  </si>
  <si>
    <t>Sobretasa Cigarrillos Importados</t>
  </si>
  <si>
    <t>Premios no reclamados</t>
  </si>
  <si>
    <t>Loteria de Bogotá</t>
  </si>
  <si>
    <t>Juegos y apuestas permanentes</t>
  </si>
  <si>
    <t>Juegos, suerte y azar</t>
  </si>
  <si>
    <t>Otras participaciones</t>
  </si>
  <si>
    <t>Derechos</t>
  </si>
  <si>
    <t>Derechos de Tránsito</t>
  </si>
  <si>
    <t>Fondo cuenta pago compensatorio de cesiones públicas</t>
  </si>
  <si>
    <t>Aporte de afiliados</t>
  </si>
  <si>
    <t>Administración central</t>
  </si>
  <si>
    <t>Entidades descentralizadas</t>
  </si>
  <si>
    <t>Intereses moratorios impuestos</t>
  </si>
  <si>
    <t>Sanciones tributarias</t>
  </si>
  <si>
    <t>Espectáculos Públicos de las Artes Escénicas (Ley 1493 de 2011)</t>
  </si>
  <si>
    <t>Otros ingresos no tributarios</t>
  </si>
  <si>
    <t>Otros ingresos corrientes</t>
  </si>
  <si>
    <t>Ingresos Decreto 324 de 2004</t>
  </si>
  <si>
    <t>Otros ingresos convenio mv - sdht</t>
  </si>
  <si>
    <t>TRANSFERENCIAS</t>
  </si>
  <si>
    <t>Nación</t>
  </si>
  <si>
    <t>Sistema general de participaciones</t>
  </si>
  <si>
    <t>Educación</t>
  </si>
  <si>
    <t>Prestación del servicio</t>
  </si>
  <si>
    <t>Aportes patronales</t>
  </si>
  <si>
    <t>Pensionados nacionalizados</t>
  </si>
  <si>
    <t>Calidad</t>
  </si>
  <si>
    <t>Calidad gratuidad</t>
  </si>
  <si>
    <t>Salud</t>
  </si>
  <si>
    <t>Régimen subsidiado</t>
  </si>
  <si>
    <t>Continuidad</t>
  </si>
  <si>
    <t>Vigencia actual</t>
  </si>
  <si>
    <t>Salud pública</t>
  </si>
  <si>
    <t>Propósito general</t>
  </si>
  <si>
    <t>Restaurantes escolares</t>
  </si>
  <si>
    <t>Agua potable y saneamiento básico</t>
  </si>
  <si>
    <t>15% SGP participación departamento APSB</t>
  </si>
  <si>
    <t>Atención primera infancia</t>
  </si>
  <si>
    <t>Ley 14 de 1991</t>
  </si>
  <si>
    <t>Autoridad Nacional de Televisión</t>
  </si>
  <si>
    <t>Nuevos proyectos</t>
  </si>
  <si>
    <t>Fondo Nacional de Regalías</t>
  </si>
  <si>
    <t>Ministerio Vivienda Ciudad y Territorio</t>
  </si>
  <si>
    <t>Otras transferencias nación</t>
  </si>
  <si>
    <t>FOSYGA</t>
  </si>
  <si>
    <t>Otras nación</t>
  </si>
  <si>
    <t>Departamentos y Municipios</t>
  </si>
  <si>
    <t>Departamentos</t>
  </si>
  <si>
    <t>Municipios</t>
  </si>
  <si>
    <t>Compensación empresas públicas</t>
  </si>
  <si>
    <t>Transferencias subsidios Soacha</t>
  </si>
  <si>
    <t>Transferencias subsidios Gachanzipa</t>
  </si>
  <si>
    <t>Entidades distritales</t>
  </si>
  <si>
    <t>Convenios fondo de desarrollo local</t>
  </si>
  <si>
    <t>Aportes al Fondo de pensiones</t>
  </si>
  <si>
    <t>Conv Fopae</t>
  </si>
  <si>
    <t>Conv D.A.M.A.</t>
  </si>
  <si>
    <t>Convenio Uel</t>
  </si>
  <si>
    <t>Convenio I.D.U.</t>
  </si>
  <si>
    <t>Convenios entidades</t>
  </si>
  <si>
    <t>Vigencia</t>
  </si>
  <si>
    <t>Vigencia Anterior</t>
  </si>
  <si>
    <t>Reservas</t>
  </si>
  <si>
    <t>Pasivos Exigibles</t>
  </si>
  <si>
    <t>Rendimientos Financieros SGP</t>
  </si>
  <si>
    <t>Sistema General de Participaciones</t>
  </si>
  <si>
    <t>Participaciones para Salud - Oferta</t>
  </si>
  <si>
    <t>Participaciones para Salud - RÚgimen Subsidiado</t>
  </si>
  <si>
    <t>Participaciones para Salud - Salud P·blica</t>
  </si>
  <si>
    <t>Participaciones para Salud - Oferta - Aportes Patronales</t>
  </si>
  <si>
    <t>Aporte Ordinario Participaci de Propito General</t>
  </si>
  <si>
    <t>ICA Compañías de vigilancia</t>
  </si>
  <si>
    <t>IVA Cedido de Licores (Ley 788 de 2002)</t>
  </si>
  <si>
    <t>IVA al Servicio de Telefonía Móvil (Ley 788/02)</t>
  </si>
  <si>
    <t>Instituto Distrital de Recreación y Deporte</t>
  </si>
  <si>
    <t>Fondo de Pensiones P炻licas</t>
  </si>
  <si>
    <t>Bonos Pensionales</t>
  </si>
  <si>
    <t>Secretaría de Hacienda Ley 1176/2007</t>
  </si>
  <si>
    <t>Secretaría de Hacienda</t>
  </si>
  <si>
    <t>Secretaría de Hacienda explotación de canteras</t>
  </si>
  <si>
    <t>Administración Central (fondo de contingencias)</t>
  </si>
  <si>
    <t>SHD - diferencia tarifaria</t>
  </si>
  <si>
    <t>SHD - mínimo vital</t>
  </si>
  <si>
    <t>Administración central (modos férreos)</t>
  </si>
  <si>
    <t>Rendimientos financieros FSRi</t>
  </si>
  <si>
    <t>SHD Cojardín S.A. ESP</t>
  </si>
  <si>
    <t xml:space="preserve">Otras transferencias </t>
  </si>
  <si>
    <t>Fondo cuenta de financiación del plan de gestión ambiental del D.C.</t>
  </si>
  <si>
    <t>Otros</t>
  </si>
  <si>
    <t>RECURSOS DE CAPITAL</t>
  </si>
  <si>
    <t>Recursos del balance</t>
  </si>
  <si>
    <t>Venta de activos</t>
  </si>
  <si>
    <t>Recursos reservas</t>
  </si>
  <si>
    <t>Desahorro FONPET</t>
  </si>
  <si>
    <t>Recursos pasivos exigibles</t>
  </si>
  <si>
    <t>Cancelación de reservas</t>
  </si>
  <si>
    <t>Otros recursos del balance</t>
  </si>
  <si>
    <t>Otros recursos del balance de destinación específica</t>
  </si>
  <si>
    <t>Otros recursos del balance de libre destinación</t>
  </si>
  <si>
    <t>Recursos del balance SGP Vigencia anterior</t>
  </si>
  <si>
    <t>Estampilla Universidad Distrital inversión</t>
  </si>
  <si>
    <t>Recursos del crédito</t>
  </si>
  <si>
    <t>Interno</t>
  </si>
  <si>
    <t>Externo</t>
  </si>
  <si>
    <t>Credito vigencia</t>
  </si>
  <si>
    <t>Credito vigencia anterior</t>
  </si>
  <si>
    <t>Rendimientos por operaciones financieras</t>
  </si>
  <si>
    <t>Rendimientos provenientes de recursos de destinación específica</t>
  </si>
  <si>
    <t>Rendimientos provenientes de recursos de libre destinación</t>
  </si>
  <si>
    <t>Rendimientos Cuentas de Ahorro, Fiducias y otros</t>
  </si>
  <si>
    <t>Intereses rendimiento deudores</t>
  </si>
  <si>
    <t>Intereses .sobre deposito</t>
  </si>
  <si>
    <t>Intereses sobre depósitos fondo vivienda</t>
  </si>
  <si>
    <t>Ingresos financieros encargos fiduciarios pe</t>
  </si>
  <si>
    <t>Rendimientos sobre portafolio de inversiones</t>
  </si>
  <si>
    <t>Ingresos financieros dividendos</t>
  </si>
  <si>
    <t>Renta fija sector financiero</t>
  </si>
  <si>
    <t>Renta fija entidades públicas</t>
  </si>
  <si>
    <t>Diferencial cambiario</t>
  </si>
  <si>
    <t>Excedentes financieros de los establecimientos públicos y utilidades de empresas</t>
  </si>
  <si>
    <t>Donaciones</t>
  </si>
  <si>
    <t>Recursos de titularización</t>
  </si>
  <si>
    <t>Otros recursos de capital</t>
  </si>
  <si>
    <t>Recuperación préstamos  vivienda</t>
  </si>
  <si>
    <t>Recuperación .préstamos calamidad doméstica</t>
  </si>
  <si>
    <t>Indemnizaciones compañías de seguro</t>
  </si>
  <si>
    <t>Fondo Plan de Expansión</t>
  </si>
  <si>
    <t>Total Ingresos</t>
  </si>
  <si>
    <t>gas cta</t>
  </si>
  <si>
    <t>por cuentas a 31 de diciembre de 2014</t>
  </si>
  <si>
    <t>Secretaría Distrital de Ambiente</t>
  </si>
  <si>
    <t>hospitales</t>
  </si>
  <si>
    <r>
      <t xml:space="preserve"> </t>
    </r>
    <r>
      <rPr>
        <b/>
        <sz val="22"/>
        <color rgb="FF000000"/>
        <rFont val="Arial"/>
        <family val="2"/>
      </rPr>
      <t>tT38t!Fvhospitales</t>
    </r>
  </si>
  <si>
    <t>Adquirir y adecuar una sede para Canal Capital</t>
  </si>
  <si>
    <t>235 -Adquirir y adecuar una sede para Canal Capital</t>
  </si>
  <si>
    <t>ADMINISTRACIÓN DISTRITAL</t>
  </si>
  <si>
    <t>COMPORTAMIENTO PRESUPUESTAL NETO POR ENTIDADES</t>
  </si>
  <si>
    <t>ANÁLISIS PRESUPUESTAL Y FINANCIERO</t>
  </si>
  <si>
    <t>GASTOS DE FUNCIONAMIENTO</t>
  </si>
  <si>
    <t>GASTOS DE OPERACIÓN</t>
  </si>
  <si>
    <t>SERVICIO DE LA DEUDA</t>
  </si>
  <si>
    <t>GASTOS</t>
  </si>
  <si>
    <t>DISPONIBILIDAD FINAL</t>
  </si>
  <si>
    <t>TOTAL GASTOS E INVERSIÓN mas DISPONIBILIDAD FINAL</t>
  </si>
  <si>
    <t>ASIGNACIÓN</t>
  </si>
  <si>
    <t>ENTIDAD</t>
  </si>
  <si>
    <t>MODIFICACIÓN</t>
  </si>
  <si>
    <t>DEFINITIVO</t>
  </si>
  <si>
    <t>% EJEC</t>
  </si>
  <si>
    <t>TOTAL</t>
  </si>
  <si>
    <t>CONCEJO</t>
  </si>
  <si>
    <t>PERSONERIA</t>
  </si>
  <si>
    <t>SEC. GENERAL</t>
  </si>
  <si>
    <t>VEEDURÍA</t>
  </si>
  <si>
    <t>SEC. GOBIERNO</t>
  </si>
  <si>
    <t>SEC. DE HACIENDA</t>
  </si>
  <si>
    <t>HACIENDA CORPORATIVA</t>
  </si>
  <si>
    <t>HACIENDA PRESUPUESTO</t>
  </si>
  <si>
    <t>HACIENDA C´REDITO</t>
  </si>
  <si>
    <t>HACIENDA CUENTA C</t>
  </si>
  <si>
    <t>SEC. EDUCACIÓN</t>
  </si>
  <si>
    <t>SEC. MOVILIDAD</t>
  </si>
  <si>
    <t>MOVILIDAD ADTIVA.</t>
  </si>
  <si>
    <t>MOVILIDAD T Y T</t>
  </si>
  <si>
    <t>SEC. SALUD</t>
  </si>
  <si>
    <t>SEC. DLLO. ECONÓMICO</t>
  </si>
  <si>
    <t>SEC. DEL HÁBITAT</t>
  </si>
  <si>
    <t>SEC. CULTURA, RECREACIÓN</t>
  </si>
  <si>
    <t>SEC. PLANEACIÓN</t>
  </si>
  <si>
    <t>SEC. DE LA MUJER</t>
  </si>
  <si>
    <t>SEC. INTEGRACIÓN S.</t>
  </si>
  <si>
    <t>DASCS</t>
  </si>
  <si>
    <t>SEC. DE AMBIENTE</t>
  </si>
  <si>
    <t>DADEP</t>
  </si>
  <si>
    <t>UAECO DE BOMBEROS</t>
  </si>
  <si>
    <t>ADMÓN. CENTRAL</t>
  </si>
  <si>
    <t>IPES</t>
  </si>
  <si>
    <t>FFDS</t>
  </si>
  <si>
    <t>INDIGER</t>
  </si>
  <si>
    <t>IDU</t>
  </si>
  <si>
    <t>FONCEP</t>
  </si>
  <si>
    <t>CVP</t>
  </si>
  <si>
    <t>IDRD</t>
  </si>
  <si>
    <t>IDPC</t>
  </si>
  <si>
    <t>IDIPRON</t>
  </si>
  <si>
    <t>FUNDACIÓN GILBERTO A.</t>
  </si>
  <si>
    <t>ORQUESTA FILARMÓNICA</t>
  </si>
  <si>
    <t>FONDO DE VIGILANCIA</t>
  </si>
  <si>
    <t>JARDÍN BOTÁNICO</t>
  </si>
  <si>
    <t>IDEP</t>
  </si>
  <si>
    <t>IDP. Y ACCIÓN COMUNAL</t>
  </si>
  <si>
    <t>INSTITUTO D. DE TURISMO</t>
  </si>
  <si>
    <t>IDARTES</t>
  </si>
  <si>
    <t>UAE DE CATASTRO</t>
  </si>
  <si>
    <t>UAE DE REH. Y MTTO VIAL</t>
  </si>
  <si>
    <t>UAESP</t>
  </si>
  <si>
    <t>ESTA. PÚBLICOS</t>
  </si>
  <si>
    <t>UNIVERSIDAD DISTRITAL</t>
  </si>
  <si>
    <t>CONTRALORIA DE BOGOTÁ</t>
  </si>
  <si>
    <t>AUDITORÍA FISCAL</t>
  </si>
  <si>
    <t>TOTAL PPTO. ANUAL</t>
  </si>
  <si>
    <t>LOTERÍA BOGOTÁ</t>
  </si>
  <si>
    <t>CANAL CAPITAL</t>
  </si>
  <si>
    <t>METROVIVIENDA</t>
  </si>
  <si>
    <t>TRANSMILENIO</t>
  </si>
  <si>
    <t>E. RENO. URBANA</t>
  </si>
  <si>
    <t>AGUAS BOGOTÁ</t>
  </si>
  <si>
    <t>EAAB - ESP</t>
  </si>
  <si>
    <t>TOTAL EIC</t>
  </si>
  <si>
    <t>H. LA VICTORIA</t>
  </si>
  <si>
    <t>H. TUNAL</t>
  </si>
  <si>
    <t>H. SIMÓN BOLIVAR</t>
  </si>
  <si>
    <t>H. OCCIDENTE KENNEDY</t>
  </si>
  <si>
    <t>H. SANTA CLARA</t>
  </si>
  <si>
    <t>H. BOSA</t>
  </si>
  <si>
    <t>H. ENGATIVÁ</t>
  </si>
  <si>
    <t>H. FONTIBÓN</t>
  </si>
  <si>
    <t>H. MEISSEN</t>
  </si>
  <si>
    <t>H. TUNJUELITO</t>
  </si>
  <si>
    <t>H. CENTRO ORIENTE</t>
  </si>
  <si>
    <t>H. SAN BLAS</t>
  </si>
  <si>
    <t>H. CHAPINERO</t>
  </si>
  <si>
    <t>H. SUBA</t>
  </si>
  <si>
    <t>H. USAQUÉN</t>
  </si>
  <si>
    <t>H. USME</t>
  </si>
  <si>
    <t>H. DEL SUR</t>
  </si>
  <si>
    <t>H. NAZARETH</t>
  </si>
  <si>
    <t>H. PABLO VI DE BOSA</t>
  </si>
  <si>
    <t>H. SAN CRISTÓBAL</t>
  </si>
  <si>
    <t>H. RAFAEL URIBE</t>
  </si>
  <si>
    <t>H. VISTA HERMOSA</t>
  </si>
  <si>
    <t>TOTAL ESES</t>
  </si>
  <si>
    <t>TOTAL PRESUPUESTO GENERAL</t>
  </si>
  <si>
    <t>COMPORTAMIENTO PRESUPUESTAL NETO DE INGRESOS POR ENTIDAD</t>
  </si>
  <si>
    <t>DISPONIBILIDAD INICIAL</t>
  </si>
  <si>
    <t>TOTAL INGRESOS</t>
  </si>
  <si>
    <t>TOTAL INGRESO mas DISPONIBILIDAD INICIAL</t>
  </si>
  <si>
    <t>PRESUPUESTO</t>
  </si>
  <si>
    <t>PRESPUESTO</t>
  </si>
  <si>
    <t>% PART</t>
  </si>
  <si>
    <t>RECAUDOS</t>
  </si>
  <si>
    <t>MODIFICACION</t>
  </si>
  <si>
    <t>RECAUDO</t>
  </si>
  <si>
    <t xml:space="preserve"> MODIFICACIÓN</t>
  </si>
  <si>
    <t>SECRETARIA DISTRITAL DE HACIENDA</t>
  </si>
  <si>
    <t>INSTITUTO PARA LA ECONOMÍA SOCIAL</t>
  </si>
  <si>
    <t>FONDO FINANCIERO DISTRITAL DE SALUD</t>
  </si>
  <si>
    <t>INSTITUTO DE DESARROLLO URBANO</t>
  </si>
  <si>
    <t>FONDO DE PRESTACIONES ECONÓMICAS, CESANTÍAS Y PENSIONES - FONCEP.</t>
  </si>
  <si>
    <t>CAJA DE LA VIVIENDA POPULAR</t>
  </si>
  <si>
    <t>INSTITUTO DISTRITAL PARA LA RECREACION Y EL DEPORTE - IDRD.</t>
  </si>
  <si>
    <t>INSTITUTO DISTRITAL DEL PATRIMONIO CULTURAL -IDPC.</t>
  </si>
  <si>
    <t>FUNDACIÓN GILBERTO ALZATE</t>
  </si>
  <si>
    <t>FONDO DE VIGILANCIA Y SEGURIDAD</t>
  </si>
  <si>
    <t>JARDIN BOTÁNICO</t>
  </si>
  <si>
    <t>INSTITUTO PARA LA INVESTIGACION EDUCATIVA Y EL DESARROLLO PEDAGOGICO- IDEP..</t>
  </si>
  <si>
    <t>INSTITUTO DISTRITAL DE TURISMO.</t>
  </si>
  <si>
    <t>INSTITUTO DISTRITAL DE LAS ARTES - IDARTES.</t>
  </si>
  <si>
    <t>UNIDAD ADMINISTRATIVA ESPECIAL DE CATASTRO DISTRITAL.</t>
  </si>
  <si>
    <t>UNIDAD ADMINISTRATIVA ESPECIAL DE REHABILITACION Y MANTENIMIENTO VIAL.</t>
  </si>
  <si>
    <t>UNIDAD ADMINISTRATIVA ESPECIAL DE SERVICIOS PUBLICOS - UAESP.</t>
  </si>
  <si>
    <t>ESTABLECIMIENTOS PÚBLICOS</t>
  </si>
  <si>
    <t>UNIVERSIDAD DISTRITAL FRANCISCO JOSE DE CALDAS..</t>
  </si>
  <si>
    <t>CONTRALORIA DE BOGOTA.</t>
  </si>
  <si>
    <t>TOTAL PRESUPUESTO ANUAL</t>
  </si>
  <si>
    <t>E. RENOVACIÓN  URBANA</t>
  </si>
  <si>
    <t>TOTAL PRESUPUESTO GENERAL DEL D.C.</t>
  </si>
  <si>
    <t>a 31 de diciembre de 2014</t>
  </si>
  <si>
    <t>Presupuesto Anual</t>
  </si>
  <si>
    <t>SUBDIRECCIÓN DE ESTADÍSTICA 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</si>
</sst>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 * #,##0_ ;_ * \-#,##0_ ;_ * &quot;-&quot;??_ ;_ @_ "/>
    <numFmt numFmtId="165" formatCode="_ * #,##0.0_ ;_ * \-#,##0.0_ ;_ * &quot;-&quot;??_ ;_ @_ "/>
    <numFmt numFmtId="166" formatCode="#,##0.0"/>
  </numFmts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22"/>
      <color rgb="FF000000"/>
      <name val="Arial"/>
      <family val="2"/>
    </font>
    <font>
      <b/>
      <sz val="22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6">
    <xf numFmtId="0" fontId="0" fillId="0" borderId="0" xfId="0"/>
    <xf numFmtId="0" fontId="2" fillId="0" borderId="0" xfId="0" applyFont="1" applyFill="1" applyAlignment="1">
      <alignment horizontal="justify" vertical="center" wrapText="1"/>
    </xf>
    <xf numFmtId="0" fontId="3" fillId="0" borderId="0" xfId="0" applyFont="1" applyFill="1" applyAlignment="1">
      <alignment horizontal="justify" vertical="center" wrapText="1"/>
    </xf>
    <xf numFmtId="0" fontId="0" fillId="0" borderId="0" xfId="0" applyFill="1"/>
    <xf numFmtId="0" fontId="4" fillId="0" borderId="0" xfId="0" applyFont="1" applyFill="1" applyAlignment="1">
      <alignment horizontal="justify" vertical="center" wrapText="1"/>
    </xf>
    <xf numFmtId="0" fontId="6" fillId="0" borderId="0" xfId="0" applyFont="1" applyFill="1" applyAlignment="1">
      <alignment vertical="center"/>
    </xf>
    <xf numFmtId="0" fontId="5" fillId="0" borderId="0" xfId="0" applyFont="1" applyFill="1" applyAlignment="1">
      <alignment horizontal="right" vertical="center" wrapText="1"/>
    </xf>
    <xf numFmtId="3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8" fillId="0" borderId="1" xfId="0" applyFont="1" applyFill="1" applyBorder="1"/>
    <xf numFmtId="0" fontId="8" fillId="0" borderId="2" xfId="0" applyFont="1" applyFill="1" applyBorder="1" applyAlignment="1">
      <alignment wrapText="1"/>
    </xf>
    <xf numFmtId="3" fontId="8" fillId="0" borderId="9" xfId="0" applyNumberFormat="1" applyFont="1" applyFill="1" applyBorder="1"/>
    <xf numFmtId="3" fontId="8" fillId="0" borderId="10" xfId="0" applyNumberFormat="1" applyFont="1" applyFill="1" applyBorder="1"/>
    <xf numFmtId="164" fontId="8" fillId="0" borderId="10" xfId="1" applyNumberFormat="1" applyFont="1" applyFill="1" applyBorder="1"/>
    <xf numFmtId="165" fontId="8" fillId="0" borderId="10" xfId="1" applyNumberFormat="1" applyFont="1" applyFill="1" applyBorder="1" applyProtection="1"/>
    <xf numFmtId="164" fontId="8" fillId="0" borderId="11" xfId="1" applyNumberFormat="1" applyFont="1" applyFill="1" applyBorder="1"/>
    <xf numFmtId="1" fontId="8" fillId="0" borderId="12" xfId="0" applyNumberFormat="1" applyFont="1" applyFill="1" applyBorder="1" applyAlignment="1">
      <alignment horizontal="left"/>
    </xf>
    <xf numFmtId="0" fontId="8" fillId="0" borderId="13" xfId="0" applyFont="1" applyFill="1" applyBorder="1" applyAlignment="1">
      <alignment wrapText="1"/>
    </xf>
    <xf numFmtId="3" fontId="8" fillId="0" borderId="14" xfId="0" applyNumberFormat="1" applyFont="1" applyFill="1" applyBorder="1"/>
    <xf numFmtId="3" fontId="8" fillId="0" borderId="15" xfId="0" applyNumberFormat="1" applyFont="1" applyFill="1" applyBorder="1"/>
    <xf numFmtId="164" fontId="8" fillId="0" borderId="15" xfId="1" applyNumberFormat="1" applyFont="1" applyFill="1" applyBorder="1"/>
    <xf numFmtId="165" fontId="8" fillId="0" borderId="15" xfId="1" applyNumberFormat="1" applyFont="1" applyFill="1" applyBorder="1" applyProtection="1"/>
    <xf numFmtId="164" fontId="8" fillId="0" borderId="13" xfId="1" applyNumberFormat="1" applyFont="1" applyFill="1" applyBorder="1"/>
    <xf numFmtId="1" fontId="9" fillId="0" borderId="12" xfId="0" applyNumberFormat="1" applyFont="1" applyFill="1" applyBorder="1" applyAlignment="1">
      <alignment horizontal="left"/>
    </xf>
    <xf numFmtId="0" fontId="9" fillId="0" borderId="13" xfId="0" applyFont="1" applyFill="1" applyBorder="1" applyAlignment="1">
      <alignment wrapText="1"/>
    </xf>
    <xf numFmtId="3" fontId="9" fillId="0" borderId="14" xfId="0" applyNumberFormat="1" applyFont="1" applyFill="1" applyBorder="1"/>
    <xf numFmtId="3" fontId="9" fillId="0" borderId="15" xfId="0" applyNumberFormat="1" applyFont="1" applyFill="1" applyBorder="1"/>
    <xf numFmtId="164" fontId="9" fillId="0" borderId="15" xfId="1" applyNumberFormat="1" applyFont="1" applyFill="1" applyBorder="1"/>
    <xf numFmtId="165" fontId="9" fillId="0" borderId="15" xfId="1" applyNumberFormat="1" applyFont="1" applyFill="1" applyBorder="1" applyProtection="1"/>
    <xf numFmtId="164" fontId="9" fillId="0" borderId="13" xfId="1" applyNumberFormat="1" applyFont="1" applyFill="1" applyBorder="1"/>
    <xf numFmtId="3" fontId="10" fillId="0" borderId="14" xfId="0" applyNumberFormat="1" applyFont="1" applyFill="1" applyBorder="1"/>
    <xf numFmtId="3" fontId="10" fillId="0" borderId="15" xfId="0" applyNumberFormat="1" applyFont="1" applyFill="1" applyBorder="1"/>
    <xf numFmtId="0" fontId="9" fillId="0" borderId="13" xfId="0" applyFont="1" applyFill="1" applyBorder="1" applyAlignment="1">
      <alignment horizontal="justify" vertical="center" wrapText="1"/>
    </xf>
    <xf numFmtId="0" fontId="8" fillId="0" borderId="12" xfId="0" applyFont="1" applyFill="1" applyBorder="1" applyAlignment="1">
      <alignment horizontal="left"/>
    </xf>
    <xf numFmtId="49" fontId="9" fillId="0" borderId="13" xfId="0" applyNumberFormat="1" applyFont="1" applyFill="1" applyBorder="1" applyAlignment="1">
      <alignment horizontal="justify" vertical="center" wrapText="1"/>
    </xf>
    <xf numFmtId="0" fontId="8" fillId="0" borderId="13" xfId="0" applyFont="1" applyFill="1" applyBorder="1" applyAlignment="1">
      <alignment horizontal="justify" vertical="center" wrapText="1"/>
    </xf>
    <xf numFmtId="1" fontId="9" fillId="0" borderId="12" xfId="0" applyNumberFormat="1" applyFont="1" applyFill="1" applyBorder="1" applyAlignment="1">
      <alignment horizontal="justify" vertical="center" wrapText="1"/>
    </xf>
    <xf numFmtId="3" fontId="10" fillId="0" borderId="13" xfId="0" applyNumberFormat="1" applyFont="1" applyFill="1" applyBorder="1" applyAlignment="1">
      <alignment wrapText="1"/>
    </xf>
    <xf numFmtId="0" fontId="9" fillId="0" borderId="16" xfId="0" applyFont="1" applyFill="1" applyBorder="1" applyAlignment="1">
      <alignment horizontal="justify" vertical="center" wrapText="1"/>
    </xf>
    <xf numFmtId="1" fontId="9" fillId="0" borderId="16" xfId="0" applyNumberFormat="1" applyFont="1" applyFill="1" applyBorder="1" applyAlignment="1">
      <alignment horizontal="left"/>
    </xf>
    <xf numFmtId="0" fontId="9" fillId="0" borderId="11" xfId="0" applyFont="1" applyFill="1" applyBorder="1" applyAlignment="1">
      <alignment horizontal="justify" vertical="center" wrapText="1"/>
    </xf>
    <xf numFmtId="0" fontId="8" fillId="0" borderId="11" xfId="0" applyFont="1" applyFill="1" applyBorder="1" applyAlignment="1">
      <alignment horizontal="justify" vertical="center" wrapText="1"/>
    </xf>
    <xf numFmtId="3" fontId="11" fillId="0" borderId="14" xfId="0" applyNumberFormat="1" applyFont="1" applyFill="1" applyBorder="1"/>
    <xf numFmtId="3" fontId="11" fillId="0" borderId="15" xfId="0" applyNumberFormat="1" applyFont="1" applyFill="1" applyBorder="1"/>
    <xf numFmtId="1" fontId="8" fillId="0" borderId="12" xfId="0" applyNumberFormat="1" applyFont="1" applyFill="1" applyBorder="1" applyAlignment="1" applyProtection="1">
      <alignment horizontal="left" vertical="center"/>
      <protection locked="0"/>
    </xf>
    <xf numFmtId="0" fontId="8" fillId="0" borderId="17" xfId="0" applyFont="1" applyFill="1" applyBorder="1" applyAlignment="1">
      <alignment wrapText="1"/>
    </xf>
    <xf numFmtId="1" fontId="9" fillId="0" borderId="12" xfId="0" applyNumberFormat="1" applyFont="1" applyFill="1" applyBorder="1" applyAlignment="1" applyProtection="1">
      <alignment horizontal="left" vertical="center"/>
      <protection locked="0"/>
    </xf>
    <xf numFmtId="0" fontId="9" fillId="0" borderId="17" xfId="0" applyFont="1" applyFill="1" applyBorder="1" applyAlignment="1">
      <alignment wrapText="1"/>
    </xf>
    <xf numFmtId="1" fontId="9" fillId="0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1" xfId="0" applyFont="1" applyFill="1" applyBorder="1" applyAlignment="1">
      <alignment wrapText="1"/>
    </xf>
    <xf numFmtId="1" fontId="9" fillId="0" borderId="12" xfId="1" applyNumberFormat="1" applyFont="1" applyFill="1" applyBorder="1" applyAlignment="1" applyProtection="1">
      <alignment horizontal="left" vertical="center"/>
      <protection locked="0"/>
    </xf>
    <xf numFmtId="1" fontId="9" fillId="0" borderId="16" xfId="1" applyNumberFormat="1" applyFont="1" applyFill="1" applyBorder="1" applyAlignment="1" applyProtection="1">
      <alignment horizontal="left" vertical="center"/>
      <protection locked="0"/>
    </xf>
    <xf numFmtId="1" fontId="8" fillId="0" borderId="16" xfId="0" applyNumberFormat="1" applyFont="1" applyFill="1" applyBorder="1" applyAlignment="1">
      <alignment horizontal="left"/>
    </xf>
    <xf numFmtId="0" fontId="12" fillId="0" borderId="13" xfId="0" applyFont="1" applyFill="1" applyBorder="1" applyAlignment="1">
      <alignment horizontal="justify" vertical="center" wrapText="1"/>
    </xf>
    <xf numFmtId="1" fontId="13" fillId="0" borderId="12" xfId="0" applyNumberFormat="1" applyFont="1" applyFill="1" applyBorder="1" applyAlignment="1">
      <alignment horizontal="justify" vertical="center" wrapText="1"/>
    </xf>
    <xf numFmtId="0" fontId="13" fillId="0" borderId="13" xfId="0" applyFont="1" applyFill="1" applyBorder="1" applyAlignment="1">
      <alignment horizontal="justify" vertical="center" wrapText="1"/>
    </xf>
    <xf numFmtId="1" fontId="8" fillId="0" borderId="12" xfId="1" applyNumberFormat="1" applyFont="1" applyFill="1" applyBorder="1" applyAlignment="1">
      <alignment horizontal="left"/>
    </xf>
    <xf numFmtId="1" fontId="9" fillId="0" borderId="12" xfId="1" applyNumberFormat="1" applyFont="1" applyFill="1" applyBorder="1" applyAlignment="1">
      <alignment horizontal="left"/>
    </xf>
    <xf numFmtId="164" fontId="9" fillId="0" borderId="13" xfId="1" applyNumberFormat="1" applyFont="1" applyFill="1" applyBorder="1" applyAlignment="1">
      <alignment horizontal="left" wrapText="1"/>
    </xf>
    <xf numFmtId="3" fontId="0" fillId="0" borderId="0" xfId="0" applyNumberFormat="1" applyFill="1"/>
    <xf numFmtId="164" fontId="9" fillId="0" borderId="13" xfId="1" applyNumberFormat="1" applyFont="1" applyFill="1" applyBorder="1" applyAlignment="1">
      <alignment wrapText="1"/>
    </xf>
    <xf numFmtId="3" fontId="9" fillId="0" borderId="9" xfId="0" applyNumberFormat="1" applyFont="1" applyFill="1" applyBorder="1"/>
    <xf numFmtId="0" fontId="14" fillId="0" borderId="0" xfId="0" applyFont="1" applyFill="1"/>
    <xf numFmtId="1" fontId="8" fillId="0" borderId="5" xfId="1" applyNumberFormat="1" applyFont="1" applyFill="1" applyBorder="1" applyAlignment="1">
      <alignment horizontal="left"/>
    </xf>
    <xf numFmtId="164" fontId="8" fillId="0" borderId="6" xfId="1" applyNumberFormat="1" applyFont="1" applyFill="1" applyBorder="1" applyAlignment="1">
      <alignment horizontal="left" wrapText="1"/>
    </xf>
    <xf numFmtId="3" fontId="8" fillId="0" borderId="7" xfId="0" applyNumberFormat="1" applyFont="1" applyFill="1" applyBorder="1"/>
    <xf numFmtId="3" fontId="8" fillId="0" borderId="8" xfId="0" applyNumberFormat="1" applyFont="1" applyFill="1" applyBorder="1"/>
    <xf numFmtId="164" fontId="8" fillId="0" borderId="8" xfId="1" applyNumberFormat="1" applyFont="1" applyFill="1" applyBorder="1"/>
    <xf numFmtId="165" fontId="8" fillId="0" borderId="8" xfId="1" applyNumberFormat="1" applyFont="1" applyFill="1" applyBorder="1" applyProtection="1"/>
    <xf numFmtId="164" fontId="8" fillId="0" borderId="6" xfId="1" applyNumberFormat="1" applyFont="1" applyFill="1" applyBorder="1"/>
    <xf numFmtId="0" fontId="0" fillId="0" borderId="0" xfId="0" applyFill="1" applyAlignment="1">
      <alignment wrapText="1"/>
    </xf>
    <xf numFmtId="3" fontId="9" fillId="0" borderId="0" xfId="0" applyNumberFormat="1" applyFont="1" applyFill="1"/>
    <xf numFmtId="0" fontId="9" fillId="0" borderId="0" xfId="0" applyFont="1" applyFill="1"/>
    <xf numFmtId="3" fontId="8" fillId="0" borderId="14" xfId="0" applyNumberFormat="1" applyFont="1" applyBorder="1"/>
    <xf numFmtId="3" fontId="8" fillId="0" borderId="15" xfId="0" applyNumberFormat="1" applyFont="1" applyBorder="1"/>
    <xf numFmtId="1" fontId="9" fillId="0" borderId="12" xfId="0" applyNumberFormat="1" applyFont="1" applyBorder="1" applyAlignment="1">
      <alignment horizontal="left"/>
    </xf>
    <xf numFmtId="3" fontId="9" fillId="0" borderId="14" xfId="0" applyNumberFormat="1" applyFont="1" applyBorder="1"/>
    <xf numFmtId="3" fontId="9" fillId="0" borderId="15" xfId="0" applyNumberFormat="1" applyFont="1" applyBorder="1"/>
    <xf numFmtId="3" fontId="10" fillId="0" borderId="15" xfId="0" applyNumberFormat="1" applyFont="1" applyBorder="1"/>
    <xf numFmtId="3" fontId="15" fillId="0" borderId="18" xfId="0" applyNumberFormat="1" applyFont="1" applyBorder="1" applyAlignment="1">
      <alignment horizontal="right" wrapText="1"/>
    </xf>
    <xf numFmtId="1" fontId="9" fillId="0" borderId="12" xfId="1" applyNumberFormat="1" applyFont="1" applyBorder="1" applyAlignment="1">
      <alignment horizontal="left"/>
    </xf>
    <xf numFmtId="3" fontId="8" fillId="0" borderId="7" xfId="0" applyNumberFormat="1" applyFont="1" applyBorder="1"/>
    <xf numFmtId="3" fontId="8" fillId="0" borderId="8" xfId="0" applyNumberFormat="1" applyFont="1" applyBorder="1"/>
    <xf numFmtId="3" fontId="9" fillId="0" borderId="0" xfId="0" applyNumberFormat="1" applyFont="1"/>
    <xf numFmtId="0" fontId="9" fillId="0" borderId="0" xfId="0" applyFont="1"/>
    <xf numFmtId="3" fontId="0" fillId="0" borderId="0" xfId="0" applyNumberFormat="1"/>
    <xf numFmtId="0" fontId="8" fillId="0" borderId="0" xfId="0" applyFont="1" applyFill="1" applyAlignment="1">
      <alignment horizontal="center" vertical="center" wrapText="1"/>
    </xf>
    <xf numFmtId="0" fontId="8" fillId="0" borderId="19" xfId="0" applyFont="1" applyFill="1" applyBorder="1" applyAlignment="1">
      <alignment horizontal="center"/>
    </xf>
    <xf numFmtId="0" fontId="8" fillId="0" borderId="20" xfId="0" applyFont="1" applyFill="1" applyBorder="1" applyAlignment="1">
      <alignment horizontal="center" wrapText="1"/>
    </xf>
    <xf numFmtId="0" fontId="8" fillId="0" borderId="21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9" fillId="0" borderId="1" xfId="0" applyFont="1" applyBorder="1"/>
    <xf numFmtId="0" fontId="8" fillId="0" borderId="2" xfId="0" applyFont="1" applyBorder="1" applyAlignment="1">
      <alignment vertical="center" wrapText="1"/>
    </xf>
    <xf numFmtId="3" fontId="8" fillId="0" borderId="3" xfId="0" applyNumberFormat="1" applyFont="1" applyBorder="1"/>
    <xf numFmtId="3" fontId="8" fillId="0" borderId="4" xfId="0" applyNumberFormat="1" applyFont="1" applyBorder="1"/>
    <xf numFmtId="165" fontId="8" fillId="0" borderId="2" xfId="1" applyNumberFormat="1" applyFont="1" applyFill="1" applyBorder="1" applyProtection="1"/>
    <xf numFmtId="165" fontId="8" fillId="0" borderId="4" xfId="1" applyNumberFormat="1" applyFont="1" applyFill="1" applyBorder="1" applyProtection="1"/>
    <xf numFmtId="0" fontId="8" fillId="0" borderId="13" xfId="0" applyFont="1" applyBorder="1" applyAlignment="1">
      <alignment vertical="center" wrapText="1"/>
    </xf>
    <xf numFmtId="165" fontId="8" fillId="0" borderId="13" xfId="1" applyNumberFormat="1" applyFont="1" applyFill="1" applyBorder="1" applyProtection="1"/>
    <xf numFmtId="0" fontId="9" fillId="0" borderId="13" xfId="0" applyFont="1" applyBorder="1" applyAlignment="1">
      <alignment vertical="center" wrapText="1"/>
    </xf>
    <xf numFmtId="165" fontId="9" fillId="0" borderId="13" xfId="1" applyNumberFormat="1" applyFont="1" applyFill="1" applyBorder="1" applyProtection="1"/>
    <xf numFmtId="0" fontId="9" fillId="0" borderId="13" xfId="0" applyFont="1" applyFill="1" applyBorder="1" applyAlignment="1">
      <alignment horizontal="left" wrapText="1"/>
    </xf>
    <xf numFmtId="0" fontId="9" fillId="0" borderId="13" xfId="0" applyFont="1" applyFill="1" applyBorder="1"/>
    <xf numFmtId="1" fontId="9" fillId="0" borderId="12" xfId="1" applyNumberFormat="1" applyFont="1" applyFill="1" applyBorder="1" applyAlignment="1" applyProtection="1">
      <alignment horizontal="left" vertical="center" wrapText="1"/>
      <protection locked="0"/>
    </xf>
    <xf numFmtId="0" fontId="9" fillId="0" borderId="23" xfId="0" applyFont="1" applyFill="1" applyBorder="1" applyAlignment="1">
      <alignment wrapText="1"/>
    </xf>
    <xf numFmtId="0" fontId="9" fillId="0" borderId="13" xfId="0" applyFont="1" applyFill="1" applyBorder="1" applyAlignment="1" applyProtection="1">
      <alignment vertical="center" wrapText="1"/>
      <protection locked="0"/>
    </xf>
    <xf numFmtId="1" fontId="9" fillId="0" borderId="12" xfId="0" applyNumberFormat="1" applyFont="1" applyFill="1" applyBorder="1" applyAlignment="1">
      <alignment horizontal="justify" vertical="center"/>
    </xf>
    <xf numFmtId="0" fontId="9" fillId="0" borderId="13" xfId="0" applyFont="1" applyBorder="1"/>
    <xf numFmtId="3" fontId="15" fillId="0" borderId="18" xfId="0" applyNumberFormat="1" applyFont="1" applyBorder="1" applyAlignment="1">
      <alignment horizontal="left" wrapText="1"/>
    </xf>
    <xf numFmtId="1" fontId="8" fillId="0" borderId="12" xfId="0" applyNumberFormat="1" applyFont="1" applyFill="1" applyBorder="1" applyAlignment="1">
      <alignment horizontal="justify" vertical="center"/>
    </xf>
    <xf numFmtId="1" fontId="12" fillId="0" borderId="12" xfId="0" applyNumberFormat="1" applyFont="1" applyFill="1" applyBorder="1" applyAlignment="1">
      <alignment horizontal="justify" vertical="center"/>
    </xf>
    <xf numFmtId="1" fontId="9" fillId="0" borderId="5" xfId="0" applyNumberFormat="1" applyFont="1" applyBorder="1" applyAlignment="1">
      <alignment horizontal="left"/>
    </xf>
    <xf numFmtId="0" fontId="13" fillId="0" borderId="6" xfId="0" applyFont="1" applyFill="1" applyBorder="1" applyAlignment="1">
      <alignment horizontal="justify" vertical="center" wrapText="1"/>
    </xf>
    <xf numFmtId="165" fontId="8" fillId="0" borderId="6" xfId="1" applyNumberFormat="1" applyFont="1" applyFill="1" applyBorder="1" applyProtection="1"/>
    <xf numFmtId="0" fontId="4" fillId="0" borderId="6" xfId="0" applyFont="1" applyFill="1" applyBorder="1" applyAlignment="1">
      <alignment horizontal="center" vertical="center" wrapText="1"/>
    </xf>
    <xf numFmtId="3" fontId="8" fillId="0" borderId="24" xfId="0" applyNumberFormat="1" applyFont="1" applyBorder="1"/>
    <xf numFmtId="165" fontId="8" fillId="0" borderId="25" xfId="1" applyNumberFormat="1" applyFont="1" applyFill="1" applyBorder="1" applyProtection="1"/>
    <xf numFmtId="165" fontId="8" fillId="0" borderId="26" xfId="1" applyNumberFormat="1" applyFont="1" applyFill="1" applyBorder="1" applyProtection="1"/>
    <xf numFmtId="165" fontId="8" fillId="0" borderId="23" xfId="1" applyNumberFormat="1" applyFont="1" applyFill="1" applyBorder="1" applyProtection="1"/>
    <xf numFmtId="3" fontId="9" fillId="0" borderId="10" xfId="0" applyNumberFormat="1" applyFont="1" applyBorder="1"/>
    <xf numFmtId="165" fontId="9" fillId="0" borderId="11" xfId="1" applyNumberFormat="1" applyFont="1" applyFill="1" applyBorder="1" applyProtection="1"/>
    <xf numFmtId="165" fontId="9" fillId="0" borderId="23" xfId="1" applyNumberFormat="1" applyFont="1" applyFill="1" applyBorder="1" applyProtection="1"/>
    <xf numFmtId="3" fontId="9" fillId="0" borderId="8" xfId="0" applyNumberFormat="1" applyFont="1" applyBorder="1"/>
    <xf numFmtId="165" fontId="9" fillId="0" borderId="6" xfId="1" applyNumberFormat="1" applyFont="1" applyFill="1" applyBorder="1" applyProtection="1"/>
    <xf numFmtId="165" fontId="9" fillId="0" borderId="8" xfId="1" applyNumberFormat="1" applyFont="1" applyFill="1" applyBorder="1" applyProtection="1"/>
    <xf numFmtId="3" fontId="9" fillId="2" borderId="14" xfId="0" applyNumberFormat="1" applyFont="1" applyFill="1" applyBorder="1"/>
    <xf numFmtId="3" fontId="16" fillId="0" borderId="18" xfId="0" applyNumberFormat="1" applyFont="1" applyBorder="1" applyAlignment="1">
      <alignment horizontal="left" wrapText="1"/>
    </xf>
    <xf numFmtId="3" fontId="10" fillId="0" borderId="0" xfId="0" applyNumberFormat="1" applyFont="1"/>
    <xf numFmtId="0" fontId="11" fillId="0" borderId="0" xfId="0" applyFont="1" applyAlignment="1">
      <alignment wrapText="1"/>
    </xf>
    <xf numFmtId="0" fontId="11" fillId="0" borderId="0" xfId="0" applyFont="1"/>
    <xf numFmtId="3" fontId="11" fillId="0" borderId="27" xfId="0" applyNumberFormat="1" applyFont="1" applyBorder="1"/>
    <xf numFmtId="3" fontId="11" fillId="0" borderId="0" xfId="0" applyNumberFormat="1" applyFont="1"/>
    <xf numFmtId="3" fontId="11" fillId="0" borderId="16" xfId="0" applyNumberFormat="1" applyFont="1" applyBorder="1"/>
    <xf numFmtId="3" fontId="11" fillId="0" borderId="28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3" fontId="11" fillId="0" borderId="8" xfId="0" applyNumberFormat="1" applyFont="1" applyBorder="1" applyAlignment="1">
      <alignment horizontal="center"/>
    </xf>
    <xf numFmtId="3" fontId="11" fillId="0" borderId="8" xfId="0" applyNumberFormat="1" applyFont="1" applyBorder="1" applyAlignment="1">
      <alignment horizontal="center" wrapText="1"/>
    </xf>
    <xf numFmtId="3" fontId="11" fillId="0" borderId="6" xfId="0" applyNumberFormat="1" applyFont="1" applyBorder="1" applyAlignment="1">
      <alignment horizontal="center"/>
    </xf>
    <xf numFmtId="3" fontId="11" fillId="0" borderId="7" xfId="0" applyNumberFormat="1" applyFont="1" applyBorder="1" applyAlignment="1">
      <alignment horizontal="center" wrapText="1"/>
    </xf>
    <xf numFmtId="166" fontId="11" fillId="0" borderId="8" xfId="0" applyNumberFormat="1" applyFont="1" applyBorder="1" applyAlignment="1">
      <alignment horizontal="center" wrapText="1"/>
    </xf>
    <xf numFmtId="3" fontId="11" fillId="0" borderId="6" xfId="0" applyNumberFormat="1" applyFont="1" applyBorder="1" applyAlignment="1">
      <alignment horizontal="center" wrapText="1"/>
    </xf>
    <xf numFmtId="3" fontId="11" fillId="0" borderId="7" xfId="0" applyNumberFormat="1" applyFont="1" applyBorder="1" applyAlignment="1">
      <alignment horizontal="center"/>
    </xf>
    <xf numFmtId="3" fontId="11" fillId="0" borderId="0" xfId="0" applyNumberFormat="1" applyFont="1" applyAlignment="1">
      <alignment horizontal="center"/>
    </xf>
    <xf numFmtId="3" fontId="10" fillId="0" borderId="29" xfId="0" applyNumberFormat="1" applyFont="1" applyBorder="1"/>
    <xf numFmtId="3" fontId="10" fillId="0" borderId="10" xfId="0" applyNumberFormat="1" applyFont="1" applyBorder="1"/>
    <xf numFmtId="166" fontId="10" fillId="0" borderId="10" xfId="0" applyNumberFormat="1" applyFont="1" applyBorder="1"/>
    <xf numFmtId="166" fontId="10" fillId="0" borderId="11" xfId="0" applyNumberFormat="1" applyFont="1" applyBorder="1"/>
    <xf numFmtId="3" fontId="10" fillId="0" borderId="11" xfId="0" applyNumberFormat="1" applyFont="1" applyBorder="1"/>
    <xf numFmtId="3" fontId="10" fillId="0" borderId="16" xfId="0" applyNumberFormat="1" applyFont="1" applyBorder="1"/>
    <xf numFmtId="166" fontId="10" fillId="0" borderId="15" xfId="0" applyNumberFormat="1" applyFont="1" applyBorder="1"/>
    <xf numFmtId="166" fontId="10" fillId="0" borderId="13" xfId="0" applyNumberFormat="1" applyFont="1" applyBorder="1"/>
    <xf numFmtId="3" fontId="10" fillId="0" borderId="13" xfId="0" applyNumberFormat="1" applyFont="1" applyBorder="1"/>
    <xf numFmtId="3" fontId="10" fillId="0" borderId="30" xfId="0" applyNumberFormat="1" applyFont="1" applyBorder="1"/>
    <xf numFmtId="3" fontId="10" fillId="0" borderId="22" xfId="0" applyNumberFormat="1" applyFont="1" applyBorder="1"/>
    <xf numFmtId="166" fontId="10" fillId="0" borderId="22" xfId="0" applyNumberFormat="1" applyFont="1" applyBorder="1"/>
    <xf numFmtId="166" fontId="10" fillId="0" borderId="20" xfId="0" applyNumberFormat="1" applyFont="1" applyBorder="1"/>
    <xf numFmtId="3" fontId="10" fillId="0" borderId="20" xfId="0" applyNumberFormat="1" applyFont="1" applyBorder="1"/>
    <xf numFmtId="3" fontId="11" fillId="0" borderId="31" xfId="0" applyNumberFormat="1" applyFont="1" applyBorder="1"/>
    <xf numFmtId="3" fontId="11" fillId="0" borderId="32" xfId="0" applyNumberFormat="1" applyFont="1" applyBorder="1"/>
    <xf numFmtId="166" fontId="11" fillId="0" borderId="32" xfId="0" applyNumberFormat="1" applyFont="1" applyBorder="1"/>
    <xf numFmtId="166" fontId="11" fillId="0" borderId="33" xfId="0" applyNumberFormat="1" applyFont="1" applyBorder="1"/>
    <xf numFmtId="3" fontId="11" fillId="0" borderId="33" xfId="0" applyNumberFormat="1" applyFont="1" applyBorder="1"/>
    <xf numFmtId="3" fontId="11" fillId="0" borderId="0" xfId="0" applyNumberFormat="1" applyFont="1" applyBorder="1" applyAlignment="1">
      <alignment horizontal="center" wrapText="1"/>
    </xf>
    <xf numFmtId="166" fontId="11" fillId="0" borderId="0" xfId="0" applyNumberFormat="1" applyFont="1" applyBorder="1" applyAlignment="1">
      <alignment horizontal="center" wrapText="1"/>
    </xf>
    <xf numFmtId="3" fontId="10" fillId="0" borderId="0" xfId="0" applyNumberFormat="1" applyFont="1" applyBorder="1"/>
    <xf numFmtId="166" fontId="10" fillId="0" borderId="0" xfId="0" applyNumberFormat="1" applyFont="1" applyBorder="1"/>
    <xf numFmtId="0" fontId="10" fillId="0" borderId="29" xfId="0" applyFont="1" applyBorder="1"/>
    <xf numFmtId="0" fontId="10" fillId="0" borderId="16" xfId="0" applyFont="1" applyBorder="1"/>
    <xf numFmtId="0" fontId="10" fillId="0" borderId="30" xfId="0" applyFont="1" applyBorder="1"/>
    <xf numFmtId="3" fontId="10" fillId="0" borderId="4" xfId="0" applyNumberFormat="1" applyFont="1" applyBorder="1"/>
    <xf numFmtId="166" fontId="10" fillId="0" borderId="34" xfId="0" applyNumberFormat="1" applyFont="1" applyBorder="1"/>
    <xf numFmtId="166" fontId="10" fillId="0" borderId="23" xfId="0" applyNumberFormat="1" applyFont="1" applyBorder="1"/>
    <xf numFmtId="166" fontId="10" fillId="0" borderId="35" xfId="0" applyNumberFormat="1" applyFont="1" applyBorder="1"/>
    <xf numFmtId="166" fontId="11" fillId="0" borderId="36" xfId="0" applyNumberFormat="1" applyFont="1" applyBorder="1"/>
    <xf numFmtId="166" fontId="11" fillId="0" borderId="37" xfId="0" applyNumberFormat="1" applyFont="1" applyBorder="1"/>
    <xf numFmtId="3" fontId="11" fillId="0" borderId="38" xfId="0" applyNumberFormat="1" applyFont="1" applyBorder="1"/>
    <xf numFmtId="166" fontId="11" fillId="0" borderId="39" xfId="0" applyNumberFormat="1" applyFont="1" applyBorder="1"/>
    <xf numFmtId="3" fontId="10" fillId="0" borderId="24" xfId="0" applyNumberFormat="1" applyFont="1" applyBorder="1"/>
    <xf numFmtId="3" fontId="10" fillId="0" borderId="40" xfId="0" applyNumberFormat="1" applyFont="1" applyBorder="1"/>
    <xf numFmtId="3" fontId="10" fillId="0" borderId="41" xfId="0" applyNumberFormat="1" applyFont="1" applyBorder="1"/>
    <xf numFmtId="0" fontId="18" fillId="0" borderId="0" xfId="0" applyFont="1" applyFill="1"/>
    <xf numFmtId="3" fontId="18" fillId="0" borderId="0" xfId="0" applyNumberFormat="1" applyFont="1" applyFill="1"/>
    <xf numFmtId="3" fontId="10" fillId="0" borderId="38" xfId="0" applyNumberFormat="1" applyFont="1" applyBorder="1"/>
    <xf numFmtId="3" fontId="10" fillId="0" borderId="8" xfId="0" applyNumberFormat="1" applyFont="1" applyBorder="1"/>
    <xf numFmtId="3" fontId="17" fillId="0" borderId="0" xfId="0" applyNumberFormat="1" applyFont="1" applyAlignment="1">
      <alignment wrapText="1"/>
    </xf>
    <xf numFmtId="3" fontId="10" fillId="0" borderId="0" xfId="0" applyNumberFormat="1" applyFont="1" applyAlignment="1">
      <alignment wrapText="1"/>
    </xf>
    <xf numFmtId="3" fontId="11" fillId="0" borderId="42" xfId="0" applyNumberFormat="1" applyFont="1" applyBorder="1" applyAlignment="1">
      <alignment wrapText="1"/>
    </xf>
    <xf numFmtId="3" fontId="11" fillId="0" borderId="43" xfId="0" applyNumberFormat="1" applyFont="1" applyBorder="1" applyAlignment="1">
      <alignment wrapText="1"/>
    </xf>
    <xf numFmtId="3" fontId="11" fillId="0" borderId="44" xfId="0" applyNumberFormat="1" applyFont="1" applyBorder="1" applyAlignment="1">
      <alignment horizontal="center" vertical="center" wrapText="1"/>
    </xf>
    <xf numFmtId="3" fontId="18" fillId="0" borderId="21" xfId="0" applyNumberFormat="1" applyFont="1" applyBorder="1" applyAlignment="1">
      <alignment horizontal="center"/>
    </xf>
    <xf numFmtId="3" fontId="18" fillId="0" borderId="22" xfId="0" applyNumberFormat="1" applyFont="1" applyBorder="1" applyAlignment="1">
      <alignment horizontal="center"/>
    </xf>
    <xf numFmtId="3" fontId="18" fillId="0" borderId="20" xfId="0" applyNumberFormat="1" applyFont="1" applyBorder="1" applyAlignment="1">
      <alignment horizont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>
      <alignment horizontal="center" vertical="center"/>
    </xf>
    <xf numFmtId="3" fontId="11" fillId="0" borderId="20" xfId="0" applyNumberFormat="1" applyFont="1" applyBorder="1" applyAlignment="1">
      <alignment horizontal="center" vertical="center"/>
    </xf>
    <xf numFmtId="3" fontId="11" fillId="0" borderId="19" xfId="0" applyNumberFormat="1" applyFont="1" applyBorder="1" applyAlignment="1">
      <alignment horizontal="center"/>
    </xf>
    <xf numFmtId="3" fontId="11" fillId="0" borderId="22" xfId="0" applyNumberFormat="1" applyFont="1" applyBorder="1" applyAlignment="1">
      <alignment horizontal="center"/>
    </xf>
    <xf numFmtId="3" fontId="11" fillId="0" borderId="20" xfId="0" applyNumberFormat="1" applyFont="1" applyBorder="1" applyAlignment="1">
      <alignment horizontal="center"/>
    </xf>
    <xf numFmtId="3" fontId="11" fillId="0" borderId="45" xfId="0" applyNumberFormat="1" applyFont="1" applyBorder="1" applyAlignment="1">
      <alignment wrapText="1"/>
    </xf>
    <xf numFmtId="3" fontId="11" fillId="0" borderId="46" xfId="0" applyNumberFormat="1" applyFont="1" applyBorder="1" applyAlignment="1">
      <alignment wrapText="1"/>
    </xf>
    <xf numFmtId="3" fontId="11" fillId="0" borderId="32" xfId="0" applyNumberFormat="1" applyFont="1" applyBorder="1" applyAlignment="1">
      <alignment wrapText="1"/>
    </xf>
    <xf numFmtId="3" fontId="11" fillId="0" borderId="33" xfId="0" applyNumberFormat="1" applyFont="1" applyBorder="1" applyAlignment="1">
      <alignment wrapText="1"/>
    </xf>
    <xf numFmtId="3" fontId="11" fillId="0" borderId="46" xfId="0" applyNumberFormat="1" applyFont="1" applyBorder="1"/>
    <xf numFmtId="166" fontId="18" fillId="0" borderId="32" xfId="0" applyNumberFormat="1" applyFont="1" applyBorder="1"/>
    <xf numFmtId="166" fontId="18" fillId="0" borderId="33" xfId="0" applyNumberFormat="1" applyFont="1" applyBorder="1"/>
    <xf numFmtId="0" fontId="18" fillId="0" borderId="0" xfId="0" applyFont="1" applyBorder="1"/>
    <xf numFmtId="3" fontId="18" fillId="0" borderId="0" xfId="0" applyNumberFormat="1" applyFont="1" applyBorder="1"/>
    <xf numFmtId="3" fontId="10" fillId="0" borderId="47" xfId="0" applyNumberFormat="1" applyFont="1" applyBorder="1" applyAlignment="1">
      <alignment wrapText="1"/>
    </xf>
    <xf numFmtId="3" fontId="10" fillId="0" borderId="9" xfId="0" applyNumberFormat="1" applyFont="1" applyBorder="1" applyAlignment="1">
      <alignment wrapText="1"/>
    </xf>
    <xf numFmtId="3" fontId="10" fillId="0" borderId="10" xfId="0" applyNumberFormat="1" applyFont="1" applyBorder="1" applyAlignment="1">
      <alignment wrapText="1"/>
    </xf>
    <xf numFmtId="3" fontId="10" fillId="0" borderId="11" xfId="0" applyNumberFormat="1" applyFont="1" applyBorder="1" applyAlignment="1">
      <alignment wrapText="1"/>
    </xf>
    <xf numFmtId="3" fontId="10" fillId="0" borderId="9" xfId="0" applyNumberFormat="1" applyFont="1" applyBorder="1"/>
    <xf numFmtId="166" fontId="0" fillId="0" borderId="10" xfId="0" applyNumberFormat="1" applyBorder="1"/>
    <xf numFmtId="166" fontId="0" fillId="0" borderId="11" xfId="0" applyNumberFormat="1" applyBorder="1"/>
    <xf numFmtId="3" fontId="10" fillId="0" borderId="43" xfId="0" applyNumberFormat="1" applyFont="1" applyBorder="1" applyAlignment="1">
      <alignment wrapText="1"/>
    </xf>
    <xf numFmtId="3" fontId="10" fillId="0" borderId="14" xfId="0" applyNumberFormat="1" applyFont="1" applyBorder="1" applyAlignment="1">
      <alignment wrapText="1"/>
    </xf>
    <xf numFmtId="3" fontId="10" fillId="0" borderId="15" xfId="0" applyNumberFormat="1" applyFont="1" applyBorder="1" applyAlignment="1">
      <alignment wrapText="1"/>
    </xf>
    <xf numFmtId="3" fontId="10" fillId="0" borderId="13" xfId="0" applyNumberFormat="1" applyFont="1" applyBorder="1" applyAlignment="1">
      <alignment wrapText="1"/>
    </xf>
    <xf numFmtId="3" fontId="10" fillId="0" borderId="14" xfId="0" applyNumberFormat="1" applyFont="1" applyBorder="1"/>
    <xf numFmtId="166" fontId="0" fillId="0" borderId="15" xfId="0" applyNumberFormat="1" applyBorder="1"/>
    <xf numFmtId="166" fontId="0" fillId="0" borderId="13" xfId="0" applyNumberFormat="1" applyBorder="1"/>
    <xf numFmtId="3" fontId="10" fillId="0" borderId="44" xfId="0" applyNumberFormat="1" applyFont="1" applyBorder="1" applyAlignment="1">
      <alignment wrapText="1"/>
    </xf>
    <xf numFmtId="3" fontId="10" fillId="0" borderId="21" xfId="0" applyNumberFormat="1" applyFont="1" applyBorder="1" applyAlignment="1">
      <alignment wrapText="1"/>
    </xf>
    <xf numFmtId="3" fontId="10" fillId="0" borderId="22" xfId="0" applyNumberFormat="1" applyFont="1" applyBorder="1" applyAlignment="1">
      <alignment wrapText="1"/>
    </xf>
    <xf numFmtId="3" fontId="10" fillId="0" borderId="20" xfId="0" applyNumberFormat="1" applyFont="1" applyBorder="1" applyAlignment="1">
      <alignment wrapText="1"/>
    </xf>
    <xf numFmtId="3" fontId="10" fillId="0" borderId="21" xfId="0" applyNumberFormat="1" applyFont="1" applyBorder="1"/>
    <xf numFmtId="166" fontId="0" fillId="0" borderId="22" xfId="0" applyNumberFormat="1" applyBorder="1"/>
    <xf numFmtId="166" fontId="0" fillId="0" borderId="20" xfId="0" applyNumberFormat="1" applyBorder="1"/>
    <xf numFmtId="0" fontId="18" fillId="0" borderId="0" xfId="0" applyFont="1"/>
    <xf numFmtId="3" fontId="10" fillId="0" borderId="47" xfId="0" applyNumberFormat="1" applyFont="1" applyBorder="1"/>
    <xf numFmtId="3" fontId="10" fillId="0" borderId="43" xfId="0" applyNumberFormat="1" applyFont="1" applyBorder="1"/>
    <xf numFmtId="3" fontId="10" fillId="0" borderId="44" xfId="0" applyNumberFormat="1" applyFont="1" applyBorder="1"/>
    <xf numFmtId="3" fontId="11" fillId="0" borderId="45" xfId="0" applyNumberFormat="1" applyFont="1" applyBorder="1"/>
    <xf numFmtId="0" fontId="0" fillId="0" borderId="0" xfId="0" applyBorder="1"/>
    <xf numFmtId="3" fontId="0" fillId="0" borderId="9" xfId="0" applyNumberFormat="1" applyBorder="1"/>
    <xf numFmtId="3" fontId="0" fillId="0" borderId="10" xfId="0" applyNumberFormat="1" applyBorder="1"/>
    <xf numFmtId="166" fontId="0" fillId="0" borderId="9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66" fontId="0" fillId="0" borderId="14" xfId="0" applyNumberFormat="1" applyBorder="1"/>
    <xf numFmtId="3" fontId="0" fillId="0" borderId="21" xfId="0" applyNumberFormat="1" applyBorder="1"/>
    <xf numFmtId="3" fontId="0" fillId="0" borderId="22" xfId="0" applyNumberFormat="1" applyBorder="1"/>
    <xf numFmtId="166" fontId="0" fillId="0" borderId="21" xfId="0" applyNumberFormat="1" applyBorder="1"/>
    <xf numFmtId="3" fontId="18" fillId="0" borderId="46" xfId="0" applyNumberFormat="1" applyFont="1" applyBorder="1"/>
    <xf numFmtId="3" fontId="18" fillId="0" borderId="32" xfId="0" applyNumberFormat="1" applyFont="1" applyBorder="1"/>
    <xf numFmtId="166" fontId="18" fillId="0" borderId="46" xfId="0" applyNumberFormat="1" applyFont="1" applyBorder="1"/>
    <xf numFmtId="0" fontId="18" fillId="0" borderId="48" xfId="0" applyFont="1" applyBorder="1"/>
    <xf numFmtId="3" fontId="18" fillId="0" borderId="49" xfId="0" applyNumberFormat="1" applyFont="1" applyBorder="1"/>
    <xf numFmtId="3" fontId="18" fillId="0" borderId="38" xfId="0" applyNumberFormat="1" applyFont="1" applyBorder="1"/>
    <xf numFmtId="166" fontId="18" fillId="0" borderId="38" xfId="0" applyNumberFormat="1" applyFont="1" applyBorder="1"/>
    <xf numFmtId="166" fontId="18" fillId="0" borderId="39" xfId="0" applyNumberFormat="1" applyFont="1" applyBorder="1"/>
    <xf numFmtId="3" fontId="11" fillId="0" borderId="39" xfId="0" applyNumberFormat="1" applyFont="1" applyBorder="1"/>
    <xf numFmtId="166" fontId="18" fillId="0" borderId="36" xfId="0" applyNumberFormat="1" applyFont="1" applyBorder="1"/>
    <xf numFmtId="3" fontId="10" fillId="0" borderId="50" xfId="0" applyNumberFormat="1" applyFont="1" applyBorder="1"/>
    <xf numFmtId="166" fontId="0" fillId="0" borderId="26" xfId="0" applyNumberFormat="1" applyFont="1" applyBorder="1"/>
    <xf numFmtId="166" fontId="0" fillId="0" borderId="23" xfId="0" applyNumberFormat="1" applyFont="1" applyBorder="1"/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8" fillId="0" borderId="20" xfId="0" applyFont="1" applyBorder="1" applyAlignment="1">
      <alignment horizontal="center" wrapText="1"/>
    </xf>
    <xf numFmtId="0" fontId="1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textRotation="45" wrapText="1"/>
    </xf>
    <xf numFmtId="0" fontId="4" fillId="0" borderId="7" xfId="0" applyFont="1" applyFill="1" applyBorder="1" applyAlignment="1">
      <alignment vertical="center" textRotation="45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3" fontId="11" fillId="0" borderId="15" xfId="0" applyNumberFormat="1" applyFont="1" applyBorder="1" applyAlignment="1">
      <alignment horizontal="center"/>
    </xf>
    <xf numFmtId="3" fontId="11" fillId="0" borderId="13" xfId="0" applyNumberFormat="1" applyFont="1" applyBorder="1" applyAlignment="1">
      <alignment horizontal="center"/>
    </xf>
    <xf numFmtId="3" fontId="11" fillId="0" borderId="12" xfId="0" applyNumberFormat="1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3" fontId="11" fillId="0" borderId="1" xfId="0" applyNumberFormat="1" applyFont="1" applyBorder="1" applyAlignment="1">
      <alignment horizontal="center"/>
    </xf>
    <xf numFmtId="3" fontId="11" fillId="0" borderId="4" xfId="0" applyNumberFormat="1" applyFont="1" applyBorder="1" applyAlignment="1">
      <alignment horizontal="center"/>
    </xf>
    <xf numFmtId="3" fontId="11" fillId="0" borderId="2" xfId="0" applyNumberFormat="1" applyFont="1" applyBorder="1" applyAlignment="1">
      <alignment horizontal="center"/>
    </xf>
    <xf numFmtId="3" fontId="11" fillId="0" borderId="3" xfId="0" applyNumberFormat="1" applyFont="1" applyBorder="1" applyAlignment="1">
      <alignment horizontal="center"/>
    </xf>
    <xf numFmtId="3" fontId="11" fillId="0" borderId="14" xfId="0" applyNumberFormat="1" applyFont="1" applyBorder="1" applyAlignment="1">
      <alignment horizontal="center"/>
    </xf>
    <xf numFmtId="0" fontId="17" fillId="0" borderId="0" xfId="0" applyFont="1" applyAlignment="1">
      <alignment horizontal="left" wrapText="1"/>
    </xf>
    <xf numFmtId="0" fontId="11" fillId="0" borderId="0" xfId="0" applyFont="1" applyAlignment="1"/>
    <xf numFmtId="3" fontId="11" fillId="0" borderId="0" xfId="0" applyNumberFormat="1" applyFont="1" applyAlignment="1">
      <alignment horizontal="center"/>
    </xf>
    <xf numFmtId="3" fontId="18" fillId="0" borderId="3" xfId="0" applyNumberFormat="1" applyFont="1" applyBorder="1" applyAlignment="1">
      <alignment horizontal="center"/>
    </xf>
    <xf numFmtId="3" fontId="18" fillId="0" borderId="4" xfId="0" applyNumberFormat="1" applyFont="1" applyBorder="1" applyAlignment="1">
      <alignment horizontal="center"/>
    </xf>
    <xf numFmtId="3" fontId="18" fillId="0" borderId="2" xfId="0" applyNumberFormat="1" applyFont="1" applyBorder="1" applyAlignment="1">
      <alignment horizontal="center"/>
    </xf>
    <xf numFmtId="3" fontId="18" fillId="0" borderId="14" xfId="0" applyNumberFormat="1" applyFont="1" applyBorder="1" applyAlignment="1">
      <alignment horizontal="center"/>
    </xf>
    <xf numFmtId="3" fontId="18" fillId="0" borderId="15" xfId="0" applyNumberFormat="1" applyFont="1" applyBorder="1" applyAlignment="1">
      <alignment horizontal="center"/>
    </xf>
    <xf numFmtId="3" fontId="18" fillId="0" borderId="13" xfId="0" applyNumberFormat="1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ocuments\PPTO\2013\Estad&#237;sticas%20pptales\19TRIMESTRES\09\global%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esktop\varios\prueba%20gastos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ocuments\PPTO\2014\Meses\12\EI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ocuments\PPTO\2014\Meses\12\cent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ocuments\PPTO\2014\15%20Meses\12\estapub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ocuments\PPTO\2014\Meses\12\Hospita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esktop\clarita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eic"/>
      <sheetName val="eses"/>
      <sheetName val="ing cta"/>
      <sheetName val="gas cta"/>
      <sheetName val="ing ent"/>
      <sheetName val="gas ent"/>
    </sheetNames>
    <sheetDataSet>
      <sheetData sheetId="0">
        <row r="7">
          <cell r="G7">
            <v>9572140990.5740013</v>
          </cell>
        </row>
        <row r="8">
          <cell r="G8">
            <v>0</v>
          </cell>
        </row>
        <row r="12">
          <cell r="G12">
            <v>9572140990.5740013</v>
          </cell>
        </row>
        <row r="13">
          <cell r="G13">
            <v>5336530567.3920012</v>
          </cell>
        </row>
        <row r="14">
          <cell r="G14">
            <v>4523240194.6600008</v>
          </cell>
        </row>
        <row r="15">
          <cell r="G15">
            <v>1464604958.1270001</v>
          </cell>
        </row>
        <row r="16">
          <cell r="G16">
            <v>1920814065.358</v>
          </cell>
        </row>
        <row r="17">
          <cell r="G17">
            <v>1239390</v>
          </cell>
        </row>
        <row r="18">
          <cell r="G18">
            <v>467351875.28399998</v>
          </cell>
        </row>
        <row r="19">
          <cell r="G19">
            <v>113780026.719</v>
          </cell>
        </row>
        <row r="20">
          <cell r="G20">
            <v>7655149</v>
          </cell>
        </row>
        <row r="21">
          <cell r="G21">
            <v>219665054.15000001</v>
          </cell>
        </row>
        <row r="22">
          <cell r="G22">
            <v>256463224</v>
          </cell>
        </row>
        <row r="23">
          <cell r="G23">
            <v>14831282.778000001</v>
          </cell>
        </row>
        <row r="24">
          <cell r="G24">
            <v>2799098</v>
          </cell>
        </row>
        <row r="25">
          <cell r="G25">
            <v>63101</v>
          </cell>
        </row>
        <row r="26">
          <cell r="G26">
            <v>8047669</v>
          </cell>
        </row>
        <row r="27">
          <cell r="G27">
            <v>8047673</v>
          </cell>
        </row>
        <row r="28">
          <cell r="G28">
            <v>13386550</v>
          </cell>
        </row>
        <row r="29">
          <cell r="G29">
            <v>24491012.734000001</v>
          </cell>
        </row>
        <row r="30">
          <cell r="G30">
            <v>65.510000000000005</v>
          </cell>
        </row>
        <row r="31">
          <cell r="G31">
            <v>813290372.73199999</v>
          </cell>
        </row>
        <row r="32">
          <cell r="G32">
            <v>1832941.7579999999</v>
          </cell>
        </row>
        <row r="33">
          <cell r="G33">
            <v>1832941.7579999999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40">
          <cell r="G40">
            <v>0</v>
          </cell>
        </row>
        <row r="46">
          <cell r="G46">
            <v>0</v>
          </cell>
        </row>
        <row r="47">
          <cell r="G47">
            <v>0</v>
          </cell>
        </row>
        <row r="55">
          <cell r="G55">
            <v>0</v>
          </cell>
        </row>
        <row r="65">
          <cell r="G65">
            <v>0</v>
          </cell>
        </row>
        <row r="70">
          <cell r="G70">
            <v>0</v>
          </cell>
        </row>
        <row r="85">
          <cell r="G85">
            <v>93722851.353</v>
          </cell>
        </row>
        <row r="86">
          <cell r="G86">
            <v>90878455.449000001</v>
          </cell>
        </row>
        <row r="87">
          <cell r="G87">
            <v>2844395.9040000001</v>
          </cell>
        </row>
        <row r="88">
          <cell r="G88">
            <v>112584037.15900001</v>
          </cell>
        </row>
        <row r="89">
          <cell r="G89">
            <v>26850733.364</v>
          </cell>
        </row>
        <row r="92">
          <cell r="G92">
            <v>0</v>
          </cell>
        </row>
        <row r="101">
          <cell r="G101">
            <v>0</v>
          </cell>
        </row>
        <row r="104">
          <cell r="G104">
            <v>0</v>
          </cell>
        </row>
        <row r="112">
          <cell r="G112">
            <v>0</v>
          </cell>
        </row>
        <row r="116">
          <cell r="G116">
            <v>0</v>
          </cell>
        </row>
        <row r="122">
          <cell r="G122">
            <v>26850733.364</v>
          </cell>
        </row>
        <row r="123">
          <cell r="G123">
            <v>78046.909</v>
          </cell>
        </row>
        <row r="124">
          <cell r="G124">
            <v>64574.286999999997</v>
          </cell>
        </row>
        <row r="125">
          <cell r="G125">
            <v>1406569.405</v>
          </cell>
        </row>
        <row r="126">
          <cell r="G126">
            <v>991339.68400000001</v>
          </cell>
        </row>
        <row r="127">
          <cell r="G127">
            <v>415229.72100000002</v>
          </cell>
        </row>
        <row r="128">
          <cell r="G128">
            <v>4116.6840000000002</v>
          </cell>
        </row>
        <row r="129">
          <cell r="G129">
            <v>18580885.412</v>
          </cell>
        </row>
        <row r="130">
          <cell r="G130">
            <v>65599111.097999997</v>
          </cell>
        </row>
        <row r="131">
          <cell r="G131">
            <v>0</v>
          </cell>
        </row>
        <row r="139">
          <cell r="G139">
            <v>65599111.097999997</v>
          </cell>
        </row>
        <row r="140">
          <cell r="G140">
            <v>202832324.065</v>
          </cell>
        </row>
        <row r="141">
          <cell r="G141">
            <v>162649553.965</v>
          </cell>
        </row>
        <row r="142">
          <cell r="G142">
            <v>1271814.2109999999</v>
          </cell>
        </row>
        <row r="143">
          <cell r="G143">
            <v>161377739.75400001</v>
          </cell>
        </row>
        <row r="145">
          <cell r="G145">
            <v>111558.6</v>
          </cell>
        </row>
        <row r="146">
          <cell r="G146">
            <v>236237.5</v>
          </cell>
        </row>
        <row r="147">
          <cell r="G147">
            <v>39834974</v>
          </cell>
        </row>
        <row r="148">
          <cell r="G148">
            <v>239993705.17299998</v>
          </cell>
        </row>
        <row r="149">
          <cell r="G149">
            <v>64096909.490000002</v>
          </cell>
        </row>
        <row r="150">
          <cell r="G150">
            <v>10203084</v>
          </cell>
        </row>
        <row r="151">
          <cell r="G151">
            <v>81953.483999999997</v>
          </cell>
        </row>
        <row r="152">
          <cell r="G152">
            <v>-133071.60500000001</v>
          </cell>
        </row>
        <row r="153">
          <cell r="G153">
            <v>5557710</v>
          </cell>
        </row>
        <row r="154">
          <cell r="G154">
            <v>24734084.179000001</v>
          </cell>
        </row>
        <row r="155">
          <cell r="G155">
            <v>2255657.2089999998</v>
          </cell>
        </row>
        <row r="156">
          <cell r="G156">
            <v>37999605.636</v>
          </cell>
        </row>
        <row r="157">
          <cell r="G157">
            <v>12942070.07</v>
          </cell>
        </row>
        <row r="158">
          <cell r="G158">
            <v>7697277.3569999998</v>
          </cell>
        </row>
        <row r="159">
          <cell r="G159">
            <v>5934470.2000000002</v>
          </cell>
        </row>
        <row r="160">
          <cell r="G160">
            <v>1762807.1569999999</v>
          </cell>
        </row>
        <row r="161">
          <cell r="G161">
            <v>22418734.855999999</v>
          </cell>
        </row>
        <row r="162">
          <cell r="G162">
            <v>23242876.061000001</v>
          </cell>
        </row>
        <row r="163">
          <cell r="G163">
            <v>36309.987999999998</v>
          </cell>
        </row>
        <row r="164">
          <cell r="G164">
            <v>23206566.072999999</v>
          </cell>
        </row>
        <row r="165">
          <cell r="G165">
            <v>13007832.904999999</v>
          </cell>
        </row>
        <row r="166">
          <cell r="G166">
            <v>9296511</v>
          </cell>
        </row>
        <row r="167">
          <cell r="G167">
            <v>3711321.9049999998</v>
          </cell>
        </row>
        <row r="168">
          <cell r="G168">
            <v>1859715.2960000001</v>
          </cell>
        </row>
        <row r="169">
          <cell r="G169">
            <v>2688449.4210000001</v>
          </cell>
        </row>
        <row r="170">
          <cell r="G170">
            <v>1359608.625</v>
          </cell>
        </row>
        <row r="171">
          <cell r="G171">
            <v>1328840.7960000001</v>
          </cell>
        </row>
        <row r="172">
          <cell r="G172">
            <v>8131739</v>
          </cell>
        </row>
        <row r="173">
          <cell r="G173">
            <v>3866125</v>
          </cell>
        </row>
        <row r="174">
          <cell r="G174">
            <v>4265614</v>
          </cell>
        </row>
        <row r="175">
          <cell r="G175">
            <v>1552220.878</v>
          </cell>
        </row>
        <row r="176">
          <cell r="G176">
            <v>556612.34400000004</v>
          </cell>
        </row>
        <row r="177">
          <cell r="G177">
            <v>949798.03799999994</v>
          </cell>
        </row>
        <row r="178">
          <cell r="G178">
            <v>45810.495999999999</v>
          </cell>
        </row>
        <row r="179">
          <cell r="G179">
            <v>1656856.936</v>
          </cell>
        </row>
        <row r="180">
          <cell r="G180">
            <v>41712937.133000001</v>
          </cell>
        </row>
        <row r="181">
          <cell r="G181">
            <v>41712937.133000001</v>
          </cell>
        </row>
        <row r="182">
          <cell r="G182">
            <v>5229436.1229999997</v>
          </cell>
        </row>
        <row r="183">
          <cell r="G183">
            <v>12370471.050999999</v>
          </cell>
        </row>
        <row r="184">
          <cell r="G184">
            <v>8076421.8449999997</v>
          </cell>
        </row>
        <row r="185">
          <cell r="G185">
            <v>4294049.2060000002</v>
          </cell>
        </row>
        <row r="186">
          <cell r="G186">
            <v>34383226.976000004</v>
          </cell>
        </row>
        <row r="187">
          <cell r="G187">
            <v>36869815.891999997</v>
          </cell>
        </row>
        <row r="188">
          <cell r="G188">
            <v>10940940.368000001</v>
          </cell>
        </row>
        <row r="189">
          <cell r="G189">
            <v>20817685.681000002</v>
          </cell>
        </row>
        <row r="190">
          <cell r="G190">
            <v>0</v>
          </cell>
        </row>
        <row r="193">
          <cell r="G193">
            <v>1933915094.7030003</v>
          </cell>
        </row>
        <row r="194">
          <cell r="G194">
            <v>1918275492.9310002</v>
          </cell>
        </row>
        <row r="195">
          <cell r="G195">
            <v>1560266121.9260001</v>
          </cell>
        </row>
        <row r="196">
          <cell r="G196">
            <v>1032547209.5400001</v>
          </cell>
        </row>
        <row r="197">
          <cell r="G197">
            <v>823887635.227</v>
          </cell>
        </row>
        <row r="198">
          <cell r="G198">
            <v>98250224.375</v>
          </cell>
        </row>
        <row r="199">
          <cell r="G199">
            <v>33282860.949999999</v>
          </cell>
        </row>
        <row r="200">
          <cell r="G200">
            <v>77126488.988000005</v>
          </cell>
        </row>
        <row r="202">
          <cell r="G202">
            <v>336633701.57300001</v>
          </cell>
        </row>
        <row r="203">
          <cell r="G203">
            <v>67598409.216000006</v>
          </cell>
        </row>
        <row r="204">
          <cell r="G204">
            <v>177340407.91999999</v>
          </cell>
        </row>
        <row r="205">
          <cell r="G205">
            <v>177340407.91999999</v>
          </cell>
        </row>
        <row r="206">
          <cell r="G206">
            <v>177340407.91999999</v>
          </cell>
        </row>
        <row r="207">
          <cell r="G207">
            <v>40328285.535999998</v>
          </cell>
        </row>
        <row r="208">
          <cell r="G208">
            <v>51366598.901000001</v>
          </cell>
        </row>
        <row r="209">
          <cell r="G209">
            <v>110604662.153</v>
          </cell>
        </row>
        <row r="210">
          <cell r="G210">
            <v>4069345.9950000001</v>
          </cell>
        </row>
        <row r="211">
          <cell r="G211">
            <v>48805055.353</v>
          </cell>
        </row>
        <row r="212">
          <cell r="G212">
            <v>10506981.482000001</v>
          </cell>
        </row>
        <row r="213">
          <cell r="G213">
            <v>17099165.829999998</v>
          </cell>
        </row>
        <row r="215">
          <cell r="G215">
            <v>0</v>
          </cell>
        </row>
        <row r="220">
          <cell r="G220">
            <v>358009371.005</v>
          </cell>
        </row>
        <row r="221">
          <cell r="G221">
            <v>324213023.97399998</v>
          </cell>
        </row>
        <row r="222">
          <cell r="G222">
            <v>33796347.031000003</v>
          </cell>
        </row>
        <row r="223">
          <cell r="G223">
            <v>0</v>
          </cell>
        </row>
        <row r="225">
          <cell r="G225">
            <v>0</v>
          </cell>
        </row>
        <row r="229">
          <cell r="G229">
            <v>5279678.6309999991</v>
          </cell>
        </row>
        <row r="231">
          <cell r="G231">
            <v>3661.7530000000002</v>
          </cell>
        </row>
        <row r="232">
          <cell r="G232">
            <v>5276016.8779999996</v>
          </cell>
        </row>
        <row r="233">
          <cell r="G233">
            <v>0</v>
          </cell>
        </row>
        <row r="234">
          <cell r="G234">
            <v>0</v>
          </cell>
        </row>
        <row r="236">
          <cell r="G236">
            <v>0</v>
          </cell>
        </row>
        <row r="240">
          <cell r="G240">
            <v>0</v>
          </cell>
        </row>
        <row r="242">
          <cell r="G242">
            <v>0</v>
          </cell>
        </row>
        <row r="243">
          <cell r="G243">
            <v>0</v>
          </cell>
        </row>
        <row r="250">
          <cell r="G250">
            <v>0</v>
          </cell>
        </row>
        <row r="264">
          <cell r="G264">
            <v>10359923.141000001</v>
          </cell>
        </row>
        <row r="265">
          <cell r="G265">
            <v>10359923.141000001</v>
          </cell>
        </row>
        <row r="267">
          <cell r="G267">
            <v>2301695328.4790001</v>
          </cell>
        </row>
        <row r="268">
          <cell r="G268">
            <v>1808240214.9219999</v>
          </cell>
        </row>
        <row r="269">
          <cell r="G269">
            <v>85435.926000000007</v>
          </cell>
        </row>
        <row r="270">
          <cell r="G270">
            <v>17242763</v>
          </cell>
        </row>
        <row r="272">
          <cell r="G272">
            <v>276481199.028</v>
          </cell>
        </row>
        <row r="273">
          <cell r="G273">
            <v>2183966.8569999998</v>
          </cell>
        </row>
        <row r="274">
          <cell r="G274">
            <v>1512246850.1110001</v>
          </cell>
        </row>
        <row r="275">
          <cell r="G275">
            <v>379882593.63099998</v>
          </cell>
        </row>
        <row r="277">
          <cell r="G277">
            <v>11943408.903000001</v>
          </cell>
        </row>
        <row r="281">
          <cell r="G281">
            <v>11943408.903000001</v>
          </cell>
        </row>
        <row r="282">
          <cell r="G282">
            <v>262815475.60100001</v>
          </cell>
        </row>
        <row r="283">
          <cell r="G283">
            <v>120655192.361</v>
          </cell>
        </row>
        <row r="284">
          <cell r="G284">
            <v>142160283.24000001</v>
          </cell>
        </row>
        <row r="290">
          <cell r="G290">
            <v>0</v>
          </cell>
        </row>
        <row r="295">
          <cell r="G295">
            <v>-34612.828000000001</v>
          </cell>
        </row>
        <row r="296">
          <cell r="G296">
            <v>190238095.13800001</v>
          </cell>
        </row>
        <row r="297">
          <cell r="G297">
            <v>380644.12</v>
          </cell>
        </row>
        <row r="300">
          <cell r="G300">
            <v>28112102.623</v>
          </cell>
        </row>
        <row r="304">
          <cell r="G304">
            <v>28112102.623</v>
          </cell>
        </row>
        <row r="305">
          <cell r="G305">
            <v>9572140990.5740013</v>
          </cell>
        </row>
      </sheetData>
      <sheetData sheetId="1">
        <row r="7">
          <cell r="G7">
            <v>2975702826.079</v>
          </cell>
        </row>
        <row r="8">
          <cell r="G8">
            <v>1454867210.1630001</v>
          </cell>
        </row>
        <row r="9">
          <cell r="G9">
            <v>529011151.333</v>
          </cell>
        </row>
        <row r="10">
          <cell r="G10">
            <v>90486538.120000005</v>
          </cell>
        </row>
        <row r="11">
          <cell r="G11">
            <v>835369520.71000004</v>
          </cell>
        </row>
        <row r="12">
          <cell r="G12">
            <v>1520835615.9159999</v>
          </cell>
        </row>
        <row r="13">
          <cell r="G13">
            <v>1181645976.7399998</v>
          </cell>
        </row>
        <row r="14">
          <cell r="G14">
            <v>0</v>
          </cell>
        </row>
        <row r="31">
          <cell r="G31">
            <v>1177427535.4309998</v>
          </cell>
        </row>
        <row r="32">
          <cell r="G32">
            <v>0</v>
          </cell>
        </row>
        <row r="34">
          <cell r="G34">
            <v>1177427535.4309998</v>
          </cell>
        </row>
        <row r="35">
          <cell r="G35">
            <v>42429377.68</v>
          </cell>
        </row>
        <row r="36">
          <cell r="G36">
            <v>35500598.566</v>
          </cell>
        </row>
        <row r="37">
          <cell r="G37">
            <v>34407487.101999998</v>
          </cell>
        </row>
        <row r="38">
          <cell r="G38">
            <v>14955904.884</v>
          </cell>
        </row>
        <row r="39">
          <cell r="G39">
            <v>19451582.217999998</v>
          </cell>
        </row>
        <row r="40">
          <cell r="G40">
            <v>47607.847999999998</v>
          </cell>
        </row>
        <row r="41">
          <cell r="G41">
            <v>32085.957999999999</v>
          </cell>
        </row>
        <row r="42">
          <cell r="G42">
            <v>8030.9129999999996</v>
          </cell>
        </row>
        <row r="43">
          <cell r="G43">
            <v>7490.9769999999999</v>
          </cell>
        </row>
        <row r="44">
          <cell r="G44">
            <v>915726.77</v>
          </cell>
        </row>
        <row r="45">
          <cell r="G45">
            <v>129776.84600000001</v>
          </cell>
        </row>
        <row r="46">
          <cell r="G46">
            <v>3315040.9419999998</v>
          </cell>
        </row>
        <row r="47">
          <cell r="G47">
            <v>3315040.9419999998</v>
          </cell>
        </row>
        <row r="48">
          <cell r="G48">
            <v>2637928.5060000001</v>
          </cell>
        </row>
        <row r="49">
          <cell r="G49">
            <v>82798.578999999998</v>
          </cell>
        </row>
        <row r="50">
          <cell r="G50">
            <v>352580.24599999998</v>
          </cell>
        </row>
        <row r="51">
          <cell r="G51">
            <v>241733.611</v>
          </cell>
        </row>
        <row r="52">
          <cell r="G52">
            <v>3414570.969</v>
          </cell>
        </row>
        <row r="54">
          <cell r="G54">
            <v>199167.20300000001</v>
          </cell>
        </row>
        <row r="55">
          <cell r="G55">
            <v>1065082968.748</v>
          </cell>
        </row>
        <row r="56">
          <cell r="G56">
            <v>572055357.13900006</v>
          </cell>
        </row>
        <row r="57">
          <cell r="G57">
            <v>360814688.47399998</v>
          </cell>
        </row>
        <row r="58">
          <cell r="G58">
            <v>48145392.259000003</v>
          </cell>
        </row>
        <row r="59">
          <cell r="G59">
            <v>51491.5</v>
          </cell>
        </row>
        <row r="61">
          <cell r="G61">
            <v>1129076.2439999999</v>
          </cell>
        </row>
        <row r="62">
          <cell r="G62">
            <v>8468.3889999999992</v>
          </cell>
        </row>
        <row r="64">
          <cell r="G64">
            <v>82878494.743000001</v>
          </cell>
        </row>
        <row r="65">
          <cell r="G65">
            <v>47783481.949000001</v>
          </cell>
        </row>
        <row r="66">
          <cell r="G66">
            <v>37432621.5</v>
          </cell>
        </row>
        <row r="67">
          <cell r="G67">
            <v>7436248.5640000002</v>
          </cell>
        </row>
        <row r="68">
          <cell r="G68">
            <v>107443.429</v>
          </cell>
        </row>
        <row r="69">
          <cell r="G69">
            <v>2807168.4559999998</v>
          </cell>
        </row>
        <row r="70">
          <cell r="G70">
            <v>22131707.054000001</v>
          </cell>
        </row>
        <row r="71">
          <cell r="G71">
            <v>1276030.635</v>
          </cell>
        </row>
        <row r="72">
          <cell r="G72">
            <v>353764.74099999998</v>
          </cell>
        </row>
        <row r="73">
          <cell r="G73">
            <v>385527.07500000001</v>
          </cell>
        </row>
        <row r="74">
          <cell r="G74">
            <v>2519217.7510000002</v>
          </cell>
        </row>
        <row r="75">
          <cell r="G75">
            <v>29517.866000000002</v>
          </cell>
        </row>
        <row r="76">
          <cell r="G76">
            <v>-4124.8040000000001</v>
          </cell>
        </row>
        <row r="77">
          <cell r="G77">
            <v>363905.89</v>
          </cell>
        </row>
        <row r="78">
          <cell r="G78">
            <v>544213.81999999995</v>
          </cell>
        </row>
        <row r="79">
          <cell r="G79">
            <v>4184326.0430000001</v>
          </cell>
        </row>
        <row r="80">
          <cell r="G80">
            <v>3473138.3730000001</v>
          </cell>
        </row>
        <row r="81">
          <cell r="G81">
            <v>414824.152</v>
          </cell>
        </row>
        <row r="82">
          <cell r="G82">
            <v>1191067.5430000001</v>
          </cell>
        </row>
        <row r="83">
          <cell r="G83">
            <v>1368252.6370000001</v>
          </cell>
        </row>
        <row r="84">
          <cell r="G84">
            <v>6032045.3320000004</v>
          </cell>
        </row>
        <row r="85">
          <cell r="G85">
            <v>0</v>
          </cell>
        </row>
        <row r="88">
          <cell r="G88">
            <v>0</v>
          </cell>
        </row>
        <row r="89">
          <cell r="G89">
            <v>0</v>
          </cell>
        </row>
        <row r="92">
          <cell r="G92">
            <v>0</v>
          </cell>
        </row>
        <row r="101">
          <cell r="G101">
            <v>0</v>
          </cell>
        </row>
        <row r="104">
          <cell r="G104">
            <v>0</v>
          </cell>
        </row>
        <row r="112">
          <cell r="G112">
            <v>0</v>
          </cell>
        </row>
        <row r="116">
          <cell r="G116">
            <v>0</v>
          </cell>
        </row>
        <row r="125">
          <cell r="G125">
            <v>0</v>
          </cell>
        </row>
        <row r="130">
          <cell r="G130">
            <v>0</v>
          </cell>
        </row>
        <row r="131">
          <cell r="G131">
            <v>0</v>
          </cell>
        </row>
        <row r="140">
          <cell r="G140">
            <v>0</v>
          </cell>
        </row>
        <row r="141">
          <cell r="G141">
            <v>0</v>
          </cell>
        </row>
        <row r="148">
          <cell r="G148">
            <v>0</v>
          </cell>
        </row>
        <row r="158">
          <cell r="G158">
            <v>0</v>
          </cell>
        </row>
        <row r="162">
          <cell r="G162">
            <v>0</v>
          </cell>
        </row>
        <row r="165">
          <cell r="G165">
            <v>0</v>
          </cell>
        </row>
        <row r="169">
          <cell r="G169">
            <v>0</v>
          </cell>
        </row>
        <row r="172">
          <cell r="G172">
            <v>0</v>
          </cell>
        </row>
        <row r="175">
          <cell r="G175">
            <v>0</v>
          </cell>
        </row>
        <row r="180">
          <cell r="G180">
            <v>0</v>
          </cell>
        </row>
        <row r="183">
          <cell r="G183">
            <v>0</v>
          </cell>
        </row>
        <row r="190">
          <cell r="G190">
            <v>4218441.3090000004</v>
          </cell>
        </row>
        <row r="191">
          <cell r="G191">
            <v>369902.65899999999</v>
          </cell>
        </row>
        <row r="192">
          <cell r="G192">
            <v>3848538.65</v>
          </cell>
        </row>
        <row r="193">
          <cell r="G193">
            <v>190906671.88</v>
          </cell>
        </row>
        <row r="194">
          <cell r="G194">
            <v>29047805.798</v>
          </cell>
        </row>
        <row r="195">
          <cell r="G195">
            <v>0</v>
          </cell>
        </row>
        <row r="196">
          <cell r="G196">
            <v>0</v>
          </cell>
        </row>
        <row r="202">
          <cell r="G202">
            <v>0</v>
          </cell>
        </row>
        <row r="204">
          <cell r="G204">
            <v>0</v>
          </cell>
        </row>
        <row r="205">
          <cell r="G205">
            <v>0</v>
          </cell>
        </row>
        <row r="214">
          <cell r="G214">
            <v>86467.043999999994</v>
          </cell>
        </row>
        <row r="215">
          <cell r="G215">
            <v>7582833.8780000005</v>
          </cell>
        </row>
        <row r="216">
          <cell r="G216">
            <v>297440.2</v>
          </cell>
        </row>
        <row r="217">
          <cell r="G217">
            <v>7285393.6780000003</v>
          </cell>
        </row>
        <row r="219">
          <cell r="G219">
            <v>21378504.875999998</v>
          </cell>
        </row>
        <row r="220">
          <cell r="G220">
            <v>0</v>
          </cell>
        </row>
        <row r="223">
          <cell r="G223">
            <v>1893720.361</v>
          </cell>
        </row>
        <row r="225">
          <cell r="G225">
            <v>1893720.361</v>
          </cell>
        </row>
        <row r="227">
          <cell r="G227">
            <v>1847166.0930000001</v>
          </cell>
        </row>
        <row r="228">
          <cell r="G228">
            <v>46554.267999999996</v>
          </cell>
        </row>
        <row r="229">
          <cell r="G229">
            <v>6202693.2989999996</v>
          </cell>
        </row>
        <row r="230">
          <cell r="G230">
            <v>6202693.2989999996</v>
          </cell>
        </row>
        <row r="233">
          <cell r="G233">
            <v>153762452.42199999</v>
          </cell>
        </row>
        <row r="234">
          <cell r="G234">
            <v>0</v>
          </cell>
        </row>
        <row r="236">
          <cell r="G236">
            <v>0</v>
          </cell>
        </row>
        <row r="240">
          <cell r="G240">
            <v>0</v>
          </cell>
        </row>
        <row r="242">
          <cell r="G242">
            <v>0</v>
          </cell>
        </row>
        <row r="243">
          <cell r="G243">
            <v>0</v>
          </cell>
        </row>
        <row r="250">
          <cell r="G250">
            <v>0</v>
          </cell>
        </row>
        <row r="256">
          <cell r="G256">
            <v>47798788.103</v>
          </cell>
        </row>
        <row r="257">
          <cell r="G257">
            <v>9018680</v>
          </cell>
        </row>
        <row r="258">
          <cell r="G258">
            <v>66453128.112000003</v>
          </cell>
        </row>
        <row r="259">
          <cell r="G259">
            <v>122078.151</v>
          </cell>
        </row>
        <row r="262">
          <cell r="G262">
            <v>30369778.056000002</v>
          </cell>
        </row>
        <row r="264">
          <cell r="G264">
            <v>0</v>
          </cell>
        </row>
        <row r="267">
          <cell r="G267">
            <v>148282967.296</v>
          </cell>
        </row>
        <row r="268">
          <cell r="G268">
            <v>0</v>
          </cell>
        </row>
        <row r="274">
          <cell r="G274">
            <v>0</v>
          </cell>
        </row>
        <row r="277">
          <cell r="G277">
            <v>0</v>
          </cell>
        </row>
        <row r="282">
          <cell r="G282">
            <v>62175929.413000003</v>
          </cell>
        </row>
        <row r="285">
          <cell r="G285">
            <v>12344.111000000001</v>
          </cell>
        </row>
        <row r="286">
          <cell r="G286">
            <v>305569.82799999998</v>
          </cell>
        </row>
        <row r="287">
          <cell r="G287">
            <v>6882303.6900000004</v>
          </cell>
        </row>
        <row r="288">
          <cell r="G288">
            <v>804525.45299999998</v>
          </cell>
        </row>
        <row r="289">
          <cell r="G289">
            <v>5874958.0999999996</v>
          </cell>
        </row>
        <row r="290">
          <cell r="G290">
            <v>35226865.847000003</v>
          </cell>
        </row>
        <row r="291">
          <cell r="G291">
            <v>300209.80200000003</v>
          </cell>
        </row>
        <row r="292">
          <cell r="G292">
            <v>29204534.565000001</v>
          </cell>
        </row>
        <row r="293">
          <cell r="G293">
            <v>5722121.4800000004</v>
          </cell>
        </row>
        <row r="294">
          <cell r="G294">
            <v>13069362.384</v>
          </cell>
        </row>
        <row r="298">
          <cell r="G298">
            <v>5400000</v>
          </cell>
        </row>
        <row r="299">
          <cell r="G299">
            <v>300754.34499999997</v>
          </cell>
        </row>
        <row r="300">
          <cell r="G300">
            <v>80406283.537999988</v>
          </cell>
        </row>
        <row r="301">
          <cell r="G301">
            <v>10137612.929</v>
          </cell>
        </row>
        <row r="302">
          <cell r="G302">
            <v>198157.42300000001</v>
          </cell>
        </row>
        <row r="303">
          <cell r="G303">
            <v>955955.62300000002</v>
          </cell>
        </row>
        <row r="304">
          <cell r="G304">
            <v>69114557.562999994</v>
          </cell>
        </row>
        <row r="305">
          <cell r="G305">
            <v>2975702826.079</v>
          </cell>
        </row>
      </sheetData>
      <sheetData sheetId="2">
        <row r="7">
          <cell r="G7">
            <v>937043620.82299995</v>
          </cell>
        </row>
        <row r="8">
          <cell r="G8">
            <v>97259155.226999998</v>
          </cell>
        </row>
        <row r="11">
          <cell r="G11">
            <v>97259155.226999998</v>
          </cell>
        </row>
        <row r="12">
          <cell r="G12">
            <v>839784465.59599996</v>
          </cell>
        </row>
        <row r="13">
          <cell r="G13">
            <v>837606154.02699995</v>
          </cell>
        </row>
        <row r="14">
          <cell r="G14">
            <v>0</v>
          </cell>
        </row>
        <row r="31">
          <cell r="G31">
            <v>837606154.02699995</v>
          </cell>
        </row>
        <row r="32">
          <cell r="G32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40">
          <cell r="G40">
            <v>0</v>
          </cell>
        </row>
        <row r="46">
          <cell r="G46">
            <v>0</v>
          </cell>
        </row>
        <row r="47">
          <cell r="G47">
            <v>0</v>
          </cell>
        </row>
        <row r="55">
          <cell r="G55">
            <v>0</v>
          </cell>
        </row>
        <row r="65">
          <cell r="G65">
            <v>0</v>
          </cell>
        </row>
        <row r="70">
          <cell r="G70">
            <v>0</v>
          </cell>
        </row>
        <row r="85">
          <cell r="G85">
            <v>0</v>
          </cell>
        </row>
        <row r="88">
          <cell r="G88">
            <v>834719215.41799998</v>
          </cell>
        </row>
        <row r="89">
          <cell r="G89">
            <v>776793815.99800003</v>
          </cell>
        </row>
        <row r="90">
          <cell r="G90">
            <v>90397020.820999995</v>
          </cell>
        </row>
        <row r="91">
          <cell r="G91">
            <v>122583652.483</v>
          </cell>
        </row>
        <row r="92">
          <cell r="G92">
            <v>13912906.535</v>
          </cell>
        </row>
        <row r="93">
          <cell r="G93">
            <v>10527856.915999999</v>
          </cell>
        </row>
        <row r="94">
          <cell r="G94">
            <v>3385049.6189999999</v>
          </cell>
        </row>
        <row r="96">
          <cell r="G96">
            <v>41176091.549999997</v>
          </cell>
        </row>
        <row r="97">
          <cell r="G97">
            <v>1254678.0689999999</v>
          </cell>
        </row>
        <row r="98">
          <cell r="G98">
            <v>12140587.369000001</v>
          </cell>
        </row>
        <row r="99">
          <cell r="G99">
            <v>89396306.745000005</v>
          </cell>
        </row>
        <row r="100">
          <cell r="G100">
            <v>179270023.5</v>
          </cell>
        </row>
        <row r="101">
          <cell r="G101">
            <v>4396735.585</v>
          </cell>
        </row>
        <row r="102">
          <cell r="G102">
            <v>4213962.5389999999</v>
          </cell>
        </row>
        <row r="103">
          <cell r="G103">
            <v>182773.046</v>
          </cell>
        </row>
        <row r="104">
          <cell r="G104">
            <v>10254074.653999999</v>
          </cell>
        </row>
        <row r="105">
          <cell r="G105">
            <v>8500418.3019999992</v>
          </cell>
        </row>
        <row r="106">
          <cell r="G106">
            <v>1753656.352</v>
          </cell>
        </row>
        <row r="107">
          <cell r="G107">
            <v>186876.62899999999</v>
          </cell>
        </row>
        <row r="108">
          <cell r="G108">
            <v>1272394.4979999999</v>
          </cell>
        </row>
        <row r="109">
          <cell r="G109">
            <v>4768525.159</v>
          </cell>
        </row>
        <row r="110">
          <cell r="G110">
            <v>706793.61800000002</v>
          </cell>
        </row>
        <row r="111">
          <cell r="G111">
            <v>5856760.6579999998</v>
          </cell>
        </row>
        <row r="112">
          <cell r="G112">
            <v>199220388.125</v>
          </cell>
        </row>
        <row r="113">
          <cell r="G113">
            <v>52932125.078000002</v>
          </cell>
        </row>
        <row r="114">
          <cell r="G114">
            <v>12769872.310000001</v>
          </cell>
        </row>
        <row r="115">
          <cell r="G115">
            <v>120857739.59</v>
          </cell>
        </row>
        <row r="116">
          <cell r="G116">
            <v>3588638.2030000002</v>
          </cell>
        </row>
        <row r="117">
          <cell r="G117">
            <v>2866735.9939999999</v>
          </cell>
        </row>
        <row r="118">
          <cell r="G118">
            <v>721902.20900000003</v>
          </cell>
        </row>
        <row r="119">
          <cell r="G119">
            <v>1608891.764</v>
          </cell>
        </row>
        <row r="120">
          <cell r="G120">
            <v>2317540.1519999998</v>
          </cell>
        </row>
        <row r="121">
          <cell r="G121">
            <v>5145581.0279999999</v>
          </cell>
        </row>
        <row r="125">
          <cell r="G125">
            <v>0</v>
          </cell>
        </row>
        <row r="130">
          <cell r="G130">
            <v>57925399.420000002</v>
          </cell>
        </row>
        <row r="131">
          <cell r="G131">
            <v>57825399.420000002</v>
          </cell>
        </row>
        <row r="132">
          <cell r="G132">
            <v>6929837.6449999996</v>
          </cell>
        </row>
        <row r="133">
          <cell r="G133">
            <v>6005587.199</v>
          </cell>
        </row>
        <row r="134">
          <cell r="G134">
            <v>1462236.4809999999</v>
          </cell>
        </row>
        <row r="135">
          <cell r="G135">
            <v>2266594.0060000001</v>
          </cell>
        </row>
        <row r="136">
          <cell r="G136">
            <v>1052131.44</v>
          </cell>
        </row>
        <row r="137">
          <cell r="G137">
            <v>40109012.648999996</v>
          </cell>
        </row>
        <row r="138">
          <cell r="G138">
            <v>100000</v>
          </cell>
        </row>
        <row r="140">
          <cell r="G140">
            <v>0</v>
          </cell>
        </row>
        <row r="141">
          <cell r="G141">
            <v>0</v>
          </cell>
        </row>
        <row r="148">
          <cell r="G148">
            <v>0</v>
          </cell>
        </row>
        <row r="158">
          <cell r="G158">
            <v>0</v>
          </cell>
        </row>
        <row r="162">
          <cell r="G162">
            <v>0</v>
          </cell>
        </row>
        <row r="165">
          <cell r="G165">
            <v>0</v>
          </cell>
        </row>
        <row r="169">
          <cell r="G169">
            <v>0</v>
          </cell>
        </row>
        <row r="172">
          <cell r="G172">
            <v>0</v>
          </cell>
        </row>
        <row r="175">
          <cell r="G175">
            <v>0</v>
          </cell>
        </row>
        <row r="180">
          <cell r="G180">
            <v>0</v>
          </cell>
        </row>
        <row r="183">
          <cell r="G183">
            <v>0</v>
          </cell>
        </row>
        <row r="189">
          <cell r="G189">
            <v>2886938.6090000002</v>
          </cell>
        </row>
        <row r="190">
          <cell r="G190">
            <v>0</v>
          </cell>
        </row>
        <row r="193">
          <cell r="G193">
            <v>0</v>
          </cell>
        </row>
        <row r="194">
          <cell r="G194">
            <v>0</v>
          </cell>
        </row>
        <row r="195">
          <cell r="G195">
            <v>0</v>
          </cell>
        </row>
        <row r="196">
          <cell r="G196">
            <v>0</v>
          </cell>
        </row>
        <row r="202">
          <cell r="G202">
            <v>0</v>
          </cell>
        </row>
        <row r="204">
          <cell r="G204">
            <v>0</v>
          </cell>
        </row>
        <row r="205">
          <cell r="G205">
            <v>0</v>
          </cell>
        </row>
        <row r="215">
          <cell r="G215">
            <v>0</v>
          </cell>
        </row>
        <row r="220">
          <cell r="G220">
            <v>0</v>
          </cell>
        </row>
        <row r="223">
          <cell r="G223">
            <v>0</v>
          </cell>
        </row>
        <row r="225">
          <cell r="G225">
            <v>0</v>
          </cell>
        </row>
        <row r="229">
          <cell r="G229">
            <v>0</v>
          </cell>
        </row>
        <row r="233">
          <cell r="G233">
            <v>0</v>
          </cell>
        </row>
        <row r="234">
          <cell r="G234">
            <v>0</v>
          </cell>
        </row>
        <row r="236">
          <cell r="G236">
            <v>0</v>
          </cell>
        </row>
        <row r="240">
          <cell r="G240">
            <v>0</v>
          </cell>
        </row>
        <row r="242">
          <cell r="G242">
            <v>0</v>
          </cell>
        </row>
        <row r="243">
          <cell r="G243">
            <v>0</v>
          </cell>
        </row>
        <row r="250">
          <cell r="G250">
            <v>0</v>
          </cell>
        </row>
        <row r="264">
          <cell r="G264">
            <v>0</v>
          </cell>
        </row>
        <row r="267">
          <cell r="G267">
            <v>2178311.5690000001</v>
          </cell>
        </row>
        <row r="268">
          <cell r="G268">
            <v>45678.091999999997</v>
          </cell>
        </row>
        <row r="269">
          <cell r="G269">
            <v>45678.091999999997</v>
          </cell>
        </row>
        <row r="274">
          <cell r="G274">
            <v>0</v>
          </cell>
        </row>
        <row r="277">
          <cell r="G277">
            <v>0</v>
          </cell>
        </row>
        <row r="282">
          <cell r="G282">
            <v>1906847.713</v>
          </cell>
        </row>
        <row r="290">
          <cell r="G290">
            <v>0</v>
          </cell>
        </row>
        <row r="294">
          <cell r="G294">
            <v>1906847.713</v>
          </cell>
        </row>
        <row r="300">
          <cell r="G300">
            <v>225785.764</v>
          </cell>
        </row>
        <row r="304">
          <cell r="G304">
            <v>225785.764</v>
          </cell>
        </row>
        <row r="305">
          <cell r="G305">
            <v>937043620.82299995</v>
          </cell>
        </row>
      </sheetData>
      <sheetData sheetId="3"/>
      <sheetData sheetId="4"/>
      <sheetData sheetId="5">
        <row r="66">
          <cell r="U66" t="e">
            <v>#REF!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a"/>
      <sheetName val="ganual"/>
      <sheetName val="gase"/>
      <sheetName val="gese"/>
      <sheetName val="dgdf"/>
      <sheetName val="ing anual"/>
      <sheetName val="iese"/>
      <sheetName val="Hoja5"/>
    </sheetNames>
    <sheetDataSet>
      <sheetData sheetId="0"/>
      <sheetData sheetId="1">
        <row r="12">
          <cell r="E12">
            <v>413093815394</v>
          </cell>
          <cell r="F12">
            <v>2.9605450955253256</v>
          </cell>
          <cell r="G12">
            <v>388400264106</v>
          </cell>
          <cell r="H12">
            <v>94.022289763779725</v>
          </cell>
          <cell r="I12">
            <v>56636683</v>
          </cell>
          <cell r="J12">
            <v>1.3710368175321421E-2</v>
          </cell>
          <cell r="K12">
            <v>388456900789</v>
          </cell>
          <cell r="L12">
            <v>94.036000131955049</v>
          </cell>
          <cell r="M12">
            <v>24636914605</v>
          </cell>
        </row>
        <row r="13">
          <cell r="E13">
            <v>27561015279</v>
          </cell>
          <cell r="F13">
            <v>0.19752323944651132</v>
          </cell>
          <cell r="G13">
            <v>25481248370</v>
          </cell>
          <cell r="H13">
            <v>92.453953934764272</v>
          </cell>
          <cell r="I13">
            <v>0</v>
          </cell>
          <cell r="J13">
            <v>0</v>
          </cell>
          <cell r="K13">
            <v>25481248370</v>
          </cell>
          <cell r="L13">
            <v>92.453953934764272</v>
          </cell>
          <cell r="M13">
            <v>2079766909</v>
          </cell>
        </row>
        <row r="14">
          <cell r="E14">
            <v>14201608646</v>
          </cell>
          <cell r="F14">
            <v>0.10177955045244194</v>
          </cell>
          <cell r="G14">
            <v>13388665556</v>
          </cell>
          <cell r="H14">
            <v>94.275697139218295</v>
          </cell>
          <cell r="I14">
            <v>104911173</v>
          </cell>
          <cell r="J14">
            <v>0.73872739078434679</v>
          </cell>
          <cell r="K14">
            <v>13493576729</v>
          </cell>
          <cell r="L14">
            <v>95.014424530002643</v>
          </cell>
          <cell r="M14">
            <v>708031917</v>
          </cell>
        </row>
        <row r="15">
          <cell r="E15">
            <v>1009793195</v>
          </cell>
          <cell r="F15">
            <v>7.2369475880454453E-3</v>
          </cell>
          <cell r="G15">
            <v>867327916</v>
          </cell>
          <cell r="H15">
            <v>85.89163803980675</v>
          </cell>
          <cell r="I15">
            <v>0</v>
          </cell>
          <cell r="J15">
            <v>0</v>
          </cell>
          <cell r="K15">
            <v>867327916</v>
          </cell>
          <cell r="L15">
            <v>85.89163803980675</v>
          </cell>
          <cell r="M15">
            <v>142465279</v>
          </cell>
        </row>
        <row r="16">
          <cell r="E16">
            <v>1071256128</v>
          </cell>
          <cell r="F16">
            <v>7.6774378061722857E-3</v>
          </cell>
          <cell r="G16">
            <v>892622347</v>
          </cell>
          <cell r="H16">
            <v>83.324829951404496</v>
          </cell>
          <cell r="I16">
            <v>0</v>
          </cell>
          <cell r="J16">
            <v>0</v>
          </cell>
          <cell r="K16">
            <v>892622347</v>
          </cell>
          <cell r="L16">
            <v>83.324829951404496</v>
          </cell>
          <cell r="M16">
            <v>178633781</v>
          </cell>
        </row>
        <row r="17">
          <cell r="E17">
            <v>14072096195</v>
          </cell>
          <cell r="F17">
            <v>0.10085136552851176</v>
          </cell>
          <cell r="G17">
            <v>12146036493</v>
          </cell>
          <cell r="H17">
            <v>86.312915465399143</v>
          </cell>
          <cell r="I17">
            <v>0</v>
          </cell>
          <cell r="J17">
            <v>0</v>
          </cell>
          <cell r="K17">
            <v>12146036493</v>
          </cell>
          <cell r="L17">
            <v>86.312915465399143</v>
          </cell>
          <cell r="M17">
            <v>1926059702</v>
          </cell>
        </row>
        <row r="18">
          <cell r="E18">
            <v>52939638259</v>
          </cell>
          <cell r="F18">
            <v>0.37940579250038264</v>
          </cell>
          <cell r="G18">
            <v>49635734713</v>
          </cell>
          <cell r="H18">
            <v>93.759111972325726</v>
          </cell>
          <cell r="I18">
            <v>14241020</v>
          </cell>
          <cell r="J18">
            <v>2.6900486040965638E-2</v>
          </cell>
          <cell r="K18">
            <v>49649975733</v>
          </cell>
          <cell r="L18">
            <v>93.786012458366699</v>
          </cell>
          <cell r="M18">
            <v>3289662526</v>
          </cell>
        </row>
        <row r="19">
          <cell r="E19">
            <v>5966182150</v>
          </cell>
          <cell r="F19">
            <v>4.2758208050988393E-2</v>
          </cell>
          <cell r="G19">
            <v>5243874401</v>
          </cell>
          <cell r="H19">
            <v>87.893300424962717</v>
          </cell>
          <cell r="I19">
            <v>0</v>
          </cell>
          <cell r="J19">
            <v>0</v>
          </cell>
          <cell r="K19">
            <v>5243874401</v>
          </cell>
          <cell r="L19">
            <v>87.893300424962717</v>
          </cell>
          <cell r="M19">
            <v>722307749</v>
          </cell>
        </row>
        <row r="20">
          <cell r="E20">
            <v>56307948142</v>
          </cell>
          <cell r="F20">
            <v>0.40354566807516951</v>
          </cell>
          <cell r="G20">
            <v>51335259436</v>
          </cell>
          <cell r="H20">
            <v>91.168762368219063</v>
          </cell>
          <cell r="I20">
            <v>17974783</v>
          </cell>
          <cell r="J20">
            <v>3.1922283786065792E-2</v>
          </cell>
          <cell r="K20">
            <v>51353234219</v>
          </cell>
          <cell r="L20">
            <v>91.200684652005123</v>
          </cell>
          <cell r="M20">
            <v>4954713923</v>
          </cell>
        </row>
        <row r="21">
          <cell r="E21">
            <v>27954344319</v>
          </cell>
          <cell r="F21">
            <v>0.20034213509903775</v>
          </cell>
          <cell r="G21">
            <v>22170103434</v>
          </cell>
          <cell r="H21">
            <v>79.308257711240358</v>
          </cell>
          <cell r="I21">
            <v>2776279707</v>
          </cell>
          <cell r="J21">
            <v>9.9314785398597927</v>
          </cell>
          <cell r="K21">
            <v>24946383141</v>
          </cell>
          <cell r="L21">
            <v>89.239736251100155</v>
          </cell>
          <cell r="M21">
            <v>3007961178</v>
          </cell>
        </row>
        <row r="22">
          <cell r="E22">
            <v>103819127622</v>
          </cell>
          <cell r="F22">
            <v>0.74404698799442315</v>
          </cell>
          <cell r="G22">
            <v>95401986678</v>
          </cell>
          <cell r="H22">
            <v>91.892495018214404</v>
          </cell>
          <cell r="I22">
            <v>0</v>
          </cell>
          <cell r="J22">
            <v>0</v>
          </cell>
          <cell r="K22">
            <v>95401986678</v>
          </cell>
          <cell r="L22">
            <v>91.892495018214404</v>
          </cell>
          <cell r="M22">
            <v>8417140944</v>
          </cell>
        </row>
        <row r="23">
          <cell r="E23">
            <v>12147155633</v>
          </cell>
          <cell r="F23">
            <v>8.7055774484449761E-2</v>
          </cell>
          <cell r="G23">
            <v>10884677502</v>
          </cell>
          <cell r="H23">
            <v>89.606800397203727</v>
          </cell>
          <cell r="I23">
            <v>900000</v>
          </cell>
          <cell r="J23">
            <v>7.4091419192406091E-3</v>
          </cell>
          <cell r="K23">
            <v>10885577502</v>
          </cell>
          <cell r="L23">
            <v>89.614209539122982</v>
          </cell>
          <cell r="M23">
            <v>1261578131</v>
          </cell>
        </row>
        <row r="24">
          <cell r="E24">
            <v>501416582</v>
          </cell>
          <cell r="F24">
            <v>3.5935333508668489E-3</v>
          </cell>
          <cell r="G24">
            <v>431663419</v>
          </cell>
          <cell r="H24">
            <v>86.088780167226304</v>
          </cell>
          <cell r="I24">
            <v>0</v>
          </cell>
          <cell r="J24">
            <v>0</v>
          </cell>
          <cell r="K24">
            <v>431663419</v>
          </cell>
          <cell r="L24">
            <v>86.088780167226304</v>
          </cell>
          <cell r="M24">
            <v>69753163</v>
          </cell>
        </row>
        <row r="25">
          <cell r="E25">
            <v>1443002000</v>
          </cell>
          <cell r="F25">
            <v>1.0341652028507436E-2</v>
          </cell>
          <cell r="G25">
            <v>1177329916</v>
          </cell>
          <cell r="H25">
            <v>81.58893168547236</v>
          </cell>
          <cell r="I25">
            <v>0</v>
          </cell>
          <cell r="J25">
            <v>0</v>
          </cell>
          <cell r="K25">
            <v>1177329916</v>
          </cell>
          <cell r="L25">
            <v>81.58893168547236</v>
          </cell>
          <cell r="M25">
            <v>265672084</v>
          </cell>
        </row>
        <row r="26">
          <cell r="E26">
            <v>432696751</v>
          </cell>
          <cell r="F26">
            <v>3.1010346712670714E-3</v>
          </cell>
          <cell r="G26">
            <v>348126590</v>
          </cell>
          <cell r="H26">
            <v>80.455096830620761</v>
          </cell>
          <cell r="I26">
            <v>0</v>
          </cell>
          <cell r="J26">
            <v>0</v>
          </cell>
          <cell r="K26">
            <v>348126590</v>
          </cell>
          <cell r="L26">
            <v>80.455096830620761</v>
          </cell>
          <cell r="M26">
            <v>84570161</v>
          </cell>
        </row>
        <row r="27">
          <cell r="E27">
            <v>5551906511</v>
          </cell>
          <cell r="F27">
            <v>3.9789193106847247E-2</v>
          </cell>
          <cell r="G27">
            <v>5407675473</v>
          </cell>
          <cell r="H27">
            <v>97.402134965453129</v>
          </cell>
          <cell r="I27">
            <v>0</v>
          </cell>
          <cell r="J27">
            <v>0</v>
          </cell>
          <cell r="K27">
            <v>5407675473</v>
          </cell>
          <cell r="L27">
            <v>97.402134965453129</v>
          </cell>
          <cell r="M27">
            <v>144231038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1522654000</v>
          </cell>
          <cell r="F29">
            <v>1.0912498962451169E-2</v>
          </cell>
          <cell r="G29">
            <v>1453337048</v>
          </cell>
          <cell r="H29">
            <v>95.447622900540765</v>
          </cell>
          <cell r="I29">
            <v>4663406</v>
          </cell>
          <cell r="J29">
            <v>0.30626826580431277</v>
          </cell>
          <cell r="K29">
            <v>1458000454</v>
          </cell>
          <cell r="L29">
            <v>95.753891166345085</v>
          </cell>
          <cell r="M29">
            <v>64653546</v>
          </cell>
        </row>
        <row r="30">
          <cell r="E30">
            <v>657520000</v>
          </cell>
          <cell r="F30">
            <v>4.7122894090127453E-3</v>
          </cell>
          <cell r="G30">
            <v>639828497</v>
          </cell>
          <cell r="H30">
            <v>97.309358954860699</v>
          </cell>
          <cell r="I30">
            <v>0</v>
          </cell>
          <cell r="J30">
            <v>0</v>
          </cell>
          <cell r="K30">
            <v>639828497</v>
          </cell>
          <cell r="L30">
            <v>97.309358954860699</v>
          </cell>
          <cell r="M30">
            <v>17691503</v>
          </cell>
        </row>
        <row r="31">
          <cell r="E31">
            <v>475000000</v>
          </cell>
          <cell r="F31">
            <v>3.404211992458106E-3</v>
          </cell>
          <cell r="G31">
            <v>469649089</v>
          </cell>
          <cell r="H31">
            <v>98.873492421052632</v>
          </cell>
          <cell r="I31">
            <v>4663406</v>
          </cell>
          <cell r="J31">
            <v>0.98176968421052635</v>
          </cell>
          <cell r="K31">
            <v>474312495</v>
          </cell>
          <cell r="L31">
            <v>99.855262105263151</v>
          </cell>
          <cell r="M31">
            <v>687505</v>
          </cell>
        </row>
        <row r="32">
          <cell r="E32">
            <v>390134000</v>
          </cell>
          <cell r="F32">
            <v>2.7959975609803175E-3</v>
          </cell>
          <cell r="G32">
            <v>343859462</v>
          </cell>
          <cell r="H32">
            <v>88.138809229649297</v>
          </cell>
          <cell r="I32">
            <v>0</v>
          </cell>
          <cell r="J32">
            <v>0</v>
          </cell>
          <cell r="K32">
            <v>343859462</v>
          </cell>
          <cell r="L32">
            <v>88.138809229649297</v>
          </cell>
          <cell r="M32">
            <v>46274538</v>
          </cell>
        </row>
        <row r="33">
          <cell r="E33">
            <v>2178384644</v>
          </cell>
          <cell r="F33">
            <v>1.5611964482718697E-2</v>
          </cell>
          <cell r="G33">
            <v>1813738785</v>
          </cell>
          <cell r="H33">
            <v>83.260722113316561</v>
          </cell>
          <cell r="I33">
            <v>123436</v>
          </cell>
          <cell r="J33">
            <v>5.6664005753062959E-3</v>
          </cell>
          <cell r="K33">
            <v>1813862221</v>
          </cell>
          <cell r="L33">
            <v>83.266388513891854</v>
          </cell>
          <cell r="M33">
            <v>364522423</v>
          </cell>
        </row>
        <row r="34">
          <cell r="E34">
            <v>33007000</v>
          </cell>
          <cell r="F34">
            <v>2.3655331628434672E-4</v>
          </cell>
          <cell r="G34">
            <v>32359051</v>
          </cell>
          <cell r="H34">
            <v>98.036934589632509</v>
          </cell>
          <cell r="I34">
            <v>0</v>
          </cell>
          <cell r="J34">
            <v>0</v>
          </cell>
          <cell r="K34">
            <v>32359051</v>
          </cell>
          <cell r="L34">
            <v>98.036934589632509</v>
          </cell>
          <cell r="M34">
            <v>647949</v>
          </cell>
        </row>
        <row r="35">
          <cell r="E35">
            <v>7102160719</v>
          </cell>
          <cell r="F35">
            <v>5.0899496193651972E-2</v>
          </cell>
          <cell r="G35">
            <v>6337556948</v>
          </cell>
          <cell r="H35">
            <v>89.234209119564127</v>
          </cell>
          <cell r="I35">
            <v>0</v>
          </cell>
          <cell r="J35">
            <v>0</v>
          </cell>
          <cell r="K35">
            <v>6337556948</v>
          </cell>
          <cell r="L35">
            <v>89.234209119564127</v>
          </cell>
          <cell r="M35">
            <v>764603771</v>
          </cell>
        </row>
        <row r="36">
          <cell r="E36">
            <v>99807977587</v>
          </cell>
          <cell r="F36">
            <v>0.71530002998874787</v>
          </cell>
          <cell r="G36">
            <v>87647784412</v>
          </cell>
          <cell r="H36">
            <v>87.816411604573105</v>
          </cell>
          <cell r="I36">
            <v>8882799595</v>
          </cell>
          <cell r="J36">
            <v>8.8998893773366916</v>
          </cell>
          <cell r="K36">
            <v>96530584007</v>
          </cell>
          <cell r="L36">
            <v>96.716300981909811</v>
          </cell>
          <cell r="M36">
            <v>3277393580</v>
          </cell>
        </row>
        <row r="37">
          <cell r="E37">
            <v>43189439</v>
          </cell>
          <cell r="F37">
            <v>3.0952843408702701E-4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43189439</v>
          </cell>
        </row>
        <row r="38">
          <cell r="E38">
            <v>1805785399</v>
          </cell>
          <cell r="F38">
            <v>1.2941634339119044E-2</v>
          </cell>
          <cell r="G38">
            <v>1763404424</v>
          </cell>
          <cell r="H38">
            <v>97.653044762491177</v>
          </cell>
          <cell r="I38">
            <v>0</v>
          </cell>
          <cell r="J38">
            <v>0</v>
          </cell>
          <cell r="K38">
            <v>1763404424</v>
          </cell>
          <cell r="L38">
            <v>97.653044762491177</v>
          </cell>
          <cell r="M38">
            <v>42380975</v>
          </cell>
        </row>
        <row r="39">
          <cell r="E39">
            <v>44944914062</v>
          </cell>
          <cell r="F39">
            <v>0.32210950621023021</v>
          </cell>
          <cell r="G39">
            <v>37333453649</v>
          </cell>
          <cell r="H39">
            <v>83.064912745187925</v>
          </cell>
          <cell r="I39">
            <v>5812875048</v>
          </cell>
          <cell r="J39">
            <v>12.933332211919094</v>
          </cell>
          <cell r="K39">
            <v>43146328697</v>
          </cell>
          <cell r="L39">
            <v>95.998244957107033</v>
          </cell>
          <cell r="M39">
            <v>1798585365</v>
          </cell>
        </row>
        <row r="40">
          <cell r="E40">
            <v>32446914062</v>
          </cell>
          <cell r="F40">
            <v>0.23253931361709043</v>
          </cell>
          <cell r="G40">
            <v>25334513057</v>
          </cell>
          <cell r="H40">
            <v>78.079884603480238</v>
          </cell>
          <cell r="I40">
            <v>5812875048</v>
          </cell>
          <cell r="J40">
            <v>17.915032033224115</v>
          </cell>
          <cell r="K40">
            <v>31147388105</v>
          </cell>
          <cell r="L40">
            <v>95.994916636704346</v>
          </cell>
          <cell r="M40">
            <v>1299525957</v>
          </cell>
        </row>
        <row r="41">
          <cell r="E41">
            <v>12498000000</v>
          </cell>
          <cell r="F41">
            <v>8.9570192593139808E-2</v>
          </cell>
          <cell r="G41">
            <v>11998940592</v>
          </cell>
          <cell r="H41">
            <v>96.006885837734032</v>
          </cell>
          <cell r="I41">
            <v>0</v>
          </cell>
          <cell r="J41">
            <v>0</v>
          </cell>
          <cell r="K41">
            <v>11998940592</v>
          </cell>
          <cell r="L41">
            <v>96.006885837734032</v>
          </cell>
          <cell r="M41">
            <v>499059408</v>
          </cell>
        </row>
        <row r="42">
          <cell r="E42">
            <v>11857268622</v>
          </cell>
          <cell r="F42">
            <v>8.4978223243809686E-2</v>
          </cell>
          <cell r="G42">
            <v>9985524002</v>
          </cell>
          <cell r="H42">
            <v>84.214369433048347</v>
          </cell>
          <cell r="I42">
            <v>1300643990</v>
          </cell>
          <cell r="J42">
            <v>10.969170316229343</v>
          </cell>
          <cell r="K42">
            <v>11286167992</v>
          </cell>
          <cell r="L42">
            <v>95.183539749277685</v>
          </cell>
          <cell r="M42">
            <v>571100630</v>
          </cell>
        </row>
        <row r="43">
          <cell r="E43">
            <v>250000000</v>
          </cell>
          <cell r="F43">
            <v>1.7916905223463715E-3</v>
          </cell>
          <cell r="G43">
            <v>247823133</v>
          </cell>
          <cell r="H43">
            <v>99.129253199999994</v>
          </cell>
          <cell r="I43">
            <v>0</v>
          </cell>
          <cell r="J43">
            <v>0</v>
          </cell>
          <cell r="K43">
            <v>247823133</v>
          </cell>
          <cell r="L43">
            <v>99.129253199999994</v>
          </cell>
          <cell r="M43">
            <v>2176867</v>
          </cell>
        </row>
        <row r="44">
          <cell r="E44">
            <v>40906820065</v>
          </cell>
          <cell r="F44">
            <v>0.29316944723915556</v>
          </cell>
          <cell r="G44">
            <v>38317579204</v>
          </cell>
          <cell r="H44">
            <v>93.670393208551147</v>
          </cell>
          <cell r="I44">
            <v>1769280557</v>
          </cell>
          <cell r="J44">
            <v>4.3251481151276332</v>
          </cell>
          <cell r="K44">
            <v>40086859761</v>
          </cell>
          <cell r="L44">
            <v>97.995541323678779</v>
          </cell>
          <cell r="M44">
            <v>819960304</v>
          </cell>
        </row>
        <row r="45">
          <cell r="E45">
            <v>272984763602</v>
          </cell>
          <cell r="F45">
            <v>1.9564168547626726</v>
          </cell>
          <cell r="G45">
            <v>240090699647</v>
          </cell>
          <cell r="H45">
            <v>87.950219814114561</v>
          </cell>
          <cell r="I45">
            <v>1126058540</v>
          </cell>
          <cell r="J45">
            <v>0.41249867763379816</v>
          </cell>
          <cell r="K45">
            <v>241216758187</v>
          </cell>
          <cell r="L45">
            <v>88.362718491748353</v>
          </cell>
          <cell r="M45">
            <v>31768005415</v>
          </cell>
        </row>
        <row r="46">
          <cell r="E46">
            <v>151224718968</v>
          </cell>
          <cell r="F46">
            <v>1.0837915828778366</v>
          </cell>
          <cell r="G46">
            <v>126650930133</v>
          </cell>
          <cell r="H46">
            <v>83.750150767216866</v>
          </cell>
          <cell r="I46">
            <v>937386158</v>
          </cell>
          <cell r="J46">
            <v>0.61986305175303791</v>
          </cell>
          <cell r="K46">
            <v>127588316291</v>
          </cell>
          <cell r="L46">
            <v>84.370013818969909</v>
          </cell>
          <cell r="M46">
            <v>23636402677</v>
          </cell>
        </row>
        <row r="47">
          <cell r="E47">
            <v>32656302563</v>
          </cell>
          <cell r="F47">
            <v>0.23403995118801052</v>
          </cell>
          <cell r="G47">
            <v>25257822210</v>
          </cell>
          <cell r="H47">
            <v>77.344402849260192</v>
          </cell>
          <cell r="I47">
            <v>787387127</v>
          </cell>
          <cell r="J47">
            <v>2.4111337328559648</v>
          </cell>
          <cell r="K47">
            <v>26045209337</v>
          </cell>
          <cell r="L47">
            <v>79.75553658211615</v>
          </cell>
          <cell r="M47">
            <v>6611093226</v>
          </cell>
          <cell r="N47">
            <v>0</v>
          </cell>
        </row>
        <row r="48">
          <cell r="E48">
            <v>35121941663</v>
          </cell>
          <cell r="F48">
            <v>0.25171060001599704</v>
          </cell>
          <cell r="G48">
            <v>27550858337</v>
          </cell>
          <cell r="H48">
            <v>78.443437442480786</v>
          </cell>
          <cell r="I48">
            <v>33571881</v>
          </cell>
          <cell r="J48">
            <v>9.5586631633657812E-2</v>
          </cell>
          <cell r="K48">
            <v>27584430218</v>
          </cell>
          <cell r="L48">
            <v>78.539024074114437</v>
          </cell>
          <cell r="M48">
            <v>7537511445</v>
          </cell>
        </row>
        <row r="49">
          <cell r="E49">
            <v>51330337274</v>
          </cell>
          <cell r="F49">
            <v>0.36787231521067398</v>
          </cell>
          <cell r="G49">
            <v>46097685132</v>
          </cell>
          <cell r="H49">
            <v>89.805926826336162</v>
          </cell>
          <cell r="I49">
            <v>92584742</v>
          </cell>
          <cell r="J49">
            <v>0.18037041429473777</v>
          </cell>
          <cell r="K49">
            <v>46190269874</v>
          </cell>
          <cell r="L49">
            <v>89.986297240630904</v>
          </cell>
          <cell r="M49">
            <v>5140067400</v>
          </cell>
        </row>
        <row r="50">
          <cell r="E50">
            <v>4562354089</v>
          </cell>
          <cell r="F50">
            <v>3.2697306323398054E-2</v>
          </cell>
          <cell r="G50">
            <v>3728907628</v>
          </cell>
          <cell r="H50">
            <v>81.732096090273458</v>
          </cell>
          <cell r="I50">
            <v>1213088</v>
          </cell>
          <cell r="J50">
            <v>2.6589080468892121E-2</v>
          </cell>
          <cell r="K50">
            <v>3730120716</v>
          </cell>
          <cell r="L50">
            <v>81.758685170742339</v>
          </cell>
          <cell r="M50">
            <v>832233373</v>
          </cell>
        </row>
        <row r="51">
          <cell r="E51">
            <v>27553783379</v>
          </cell>
          <cell r="F51">
            <v>0.19747141013975711</v>
          </cell>
          <cell r="G51">
            <v>24015656826</v>
          </cell>
          <cell r="H51">
            <v>87.159198777411575</v>
          </cell>
          <cell r="I51">
            <v>22629320</v>
          </cell>
          <cell r="J51">
            <v>8.2127814132584201E-2</v>
          </cell>
          <cell r="K51">
            <v>24038286146</v>
          </cell>
          <cell r="L51">
            <v>87.241326591544151</v>
          </cell>
          <cell r="M51">
            <v>3515497233</v>
          </cell>
        </row>
        <row r="52">
          <cell r="E52">
            <v>121760044634</v>
          </cell>
          <cell r="F52">
            <v>0.87262527188483596</v>
          </cell>
          <cell r="G52">
            <v>113439769514</v>
          </cell>
          <cell r="H52">
            <v>93.166662228968448</v>
          </cell>
          <cell r="I52">
            <v>188672382</v>
          </cell>
          <cell r="J52">
            <v>0.15495426481415361</v>
          </cell>
          <cell r="K52">
            <v>113628441896</v>
          </cell>
          <cell r="L52">
            <v>93.321616493782599</v>
          </cell>
          <cell r="M52">
            <v>8131602738</v>
          </cell>
        </row>
        <row r="53">
          <cell r="E53">
            <v>44265584230</v>
          </cell>
          <cell r="F53">
            <v>0.31724091092406403</v>
          </cell>
          <cell r="G53">
            <v>41758464752</v>
          </cell>
          <cell r="H53">
            <v>94.336187985290707</v>
          </cell>
          <cell r="I53">
            <v>58726253</v>
          </cell>
          <cell r="J53">
            <v>0.132667972244224</v>
          </cell>
          <cell r="K53">
            <v>41817191005</v>
          </cell>
          <cell r="L53">
            <v>94.468855957534942</v>
          </cell>
          <cell r="M53">
            <v>2448393225</v>
          </cell>
        </row>
        <row r="54">
          <cell r="E54">
            <v>41300035099</v>
          </cell>
          <cell r="F54">
            <v>0.29598752583780313</v>
          </cell>
          <cell r="G54">
            <v>40043668471</v>
          </cell>
          <cell r="H54">
            <v>96.957952638567079</v>
          </cell>
          <cell r="I54">
            <v>105374227</v>
          </cell>
          <cell r="J54">
            <v>0.25514318994501634</v>
          </cell>
          <cell r="K54">
            <v>40149042698</v>
          </cell>
          <cell r="L54">
            <v>97.213095828512095</v>
          </cell>
          <cell r="M54">
            <v>1150992401</v>
          </cell>
        </row>
        <row r="55">
          <cell r="E55">
            <v>400321307</v>
          </cell>
          <cell r="F55">
            <v>2.8690075665808485E-3</v>
          </cell>
          <cell r="G55">
            <v>264091158</v>
          </cell>
          <cell r="H55">
            <v>65.969798105200525</v>
          </cell>
          <cell r="I55">
            <v>0</v>
          </cell>
          <cell r="J55">
            <v>0</v>
          </cell>
          <cell r="K55">
            <v>264091158</v>
          </cell>
          <cell r="L55">
            <v>65.969798105200525</v>
          </cell>
          <cell r="M55">
            <v>136230149</v>
          </cell>
        </row>
        <row r="56">
          <cell r="E56">
            <v>2193528082</v>
          </cell>
          <cell r="F56">
            <v>1.5720493900080058E-2</v>
          </cell>
          <cell r="G56">
            <v>1909158688</v>
          </cell>
          <cell r="H56">
            <v>87.035981151391525</v>
          </cell>
          <cell r="I56">
            <v>1563312</v>
          </cell>
          <cell r="J56">
            <v>7.1269295015116196E-2</v>
          </cell>
          <cell r="K56">
            <v>1910722000</v>
          </cell>
          <cell r="L56">
            <v>87.107250446406638</v>
          </cell>
          <cell r="M56">
            <v>282806082</v>
          </cell>
        </row>
        <row r="57">
          <cell r="E57">
            <v>2465473956</v>
          </cell>
          <cell r="F57">
            <v>1.7669465280228062E-2</v>
          </cell>
          <cell r="G57">
            <v>2118928376</v>
          </cell>
          <cell r="H57">
            <v>85.944058376417104</v>
          </cell>
          <cell r="I57">
            <v>0</v>
          </cell>
          <cell r="J57">
            <v>0</v>
          </cell>
          <cell r="K57">
            <v>2118928376</v>
          </cell>
          <cell r="L57">
            <v>85.944058376417104</v>
          </cell>
          <cell r="M57">
            <v>346545580</v>
          </cell>
        </row>
        <row r="58">
          <cell r="E58">
            <v>20637570564</v>
          </cell>
          <cell r="F58">
            <v>0.14790455833509306</v>
          </cell>
          <cell r="G58">
            <v>18007802050</v>
          </cell>
          <cell r="H58">
            <v>87.257373604878936</v>
          </cell>
          <cell r="I58">
            <v>16596990</v>
          </cell>
          <cell r="J58">
            <v>8.0421239256483257E-2</v>
          </cell>
          <cell r="K58">
            <v>18024399040</v>
          </cell>
          <cell r="L58">
            <v>87.337794844135416</v>
          </cell>
          <cell r="M58">
            <v>2613171524</v>
          </cell>
        </row>
        <row r="59">
          <cell r="E59">
            <v>5259674492</v>
          </cell>
          <cell r="F59">
            <v>3.7694835751773466E-2</v>
          </cell>
          <cell r="G59">
            <v>4685258566</v>
          </cell>
          <cell r="H59">
            <v>89.078869293647529</v>
          </cell>
          <cell r="I59">
            <v>6411600</v>
          </cell>
          <cell r="J59">
            <v>0.12190107980545348</v>
          </cell>
          <cell r="K59">
            <v>4691670166</v>
          </cell>
          <cell r="L59">
            <v>89.200770373452983</v>
          </cell>
          <cell r="M59">
            <v>568004326</v>
          </cell>
        </row>
        <row r="60">
          <cell r="E60">
            <v>4783278511</v>
          </cell>
          <cell r="F60">
            <v>3.4280619095607062E-2</v>
          </cell>
          <cell r="G60">
            <v>4237936316</v>
          </cell>
          <cell r="H60">
            <v>88.598987206245923</v>
          </cell>
          <cell r="I60">
            <v>0</v>
          </cell>
          <cell r="J60">
            <v>0</v>
          </cell>
          <cell r="K60">
            <v>4237936316</v>
          </cell>
          <cell r="L60">
            <v>88.598987206245923</v>
          </cell>
          <cell r="M60">
            <v>545342195</v>
          </cell>
        </row>
        <row r="61">
          <cell r="E61">
            <v>454578393</v>
          </cell>
          <cell r="F61">
            <v>3.2578551936061767E-3</v>
          </cell>
          <cell r="G61">
            <v>414461137</v>
          </cell>
          <cell r="H61">
            <v>91.174843191458066</v>
          </cell>
          <cell r="I61">
            <v>0</v>
          </cell>
          <cell r="J61">
            <v>0</v>
          </cell>
          <cell r="K61">
            <v>414461137</v>
          </cell>
          <cell r="L61">
            <v>91.174843191458066</v>
          </cell>
          <cell r="M61">
            <v>40117256</v>
          </cell>
        </row>
        <row r="62">
          <cell r="E62">
            <v>264832696081</v>
          </cell>
          <cell r="F62">
            <v>1.897992926303059</v>
          </cell>
          <cell r="G62">
            <v>165107381470.77002</v>
          </cell>
          <cell r="H62">
            <v>62.344032256603001</v>
          </cell>
          <cell r="I62">
            <v>72360009950.389984</v>
          </cell>
          <cell r="J62">
            <v>27.322914059017258</v>
          </cell>
          <cell r="K62">
            <v>237467391421.16</v>
          </cell>
          <cell r="L62">
            <v>89.666946315620251</v>
          </cell>
          <cell r="M62">
            <v>27365304659.839996</v>
          </cell>
        </row>
        <row r="63">
          <cell r="E63">
            <v>38078143115</v>
          </cell>
          <cell r="F63">
            <v>0.27289699251077698</v>
          </cell>
          <cell r="G63">
            <v>17954873424</v>
          </cell>
          <cell r="H63">
            <v>47.152702193944677</v>
          </cell>
          <cell r="I63">
            <v>16578007766</v>
          </cell>
          <cell r="J63">
            <v>43.536807233306178</v>
          </cell>
          <cell r="K63">
            <v>34532881190</v>
          </cell>
          <cell r="L63">
            <v>90.689509427250854</v>
          </cell>
          <cell r="M63">
            <v>3545261925</v>
          </cell>
          <cell r="N63">
            <v>34532880710</v>
          </cell>
        </row>
        <row r="64">
          <cell r="E64">
            <v>2620528944</v>
          </cell>
          <cell r="F64">
            <v>1.8780707489996582E-2</v>
          </cell>
          <cell r="G64">
            <v>950194629</v>
          </cell>
          <cell r="H64">
            <v>36.259650219684808</v>
          </cell>
          <cell r="I64">
            <v>1334853288</v>
          </cell>
          <cell r="J64">
            <v>50.938314993860267</v>
          </cell>
          <cell r="K64">
            <v>2285047917</v>
          </cell>
          <cell r="L64">
            <v>87.197965213545075</v>
          </cell>
          <cell r="M64">
            <v>335481027</v>
          </cell>
          <cell r="N64">
            <v>480</v>
          </cell>
        </row>
        <row r="65">
          <cell r="E65">
            <v>24180845762</v>
          </cell>
          <cell r="F65">
            <v>0.1732983686963793</v>
          </cell>
          <cell r="G65">
            <v>12541422389</v>
          </cell>
          <cell r="H65">
            <v>51.865110560809015</v>
          </cell>
          <cell r="I65">
            <v>10008251100</v>
          </cell>
          <cell r="J65">
            <v>41.389168925298236</v>
          </cell>
          <cell r="K65">
            <v>22549673489</v>
          </cell>
          <cell r="L65">
            <v>93.254279486107251</v>
          </cell>
          <cell r="M65">
            <v>1631172273</v>
          </cell>
        </row>
        <row r="66">
          <cell r="E66">
            <v>2582733127</v>
          </cell>
          <cell r="F66">
            <v>1.8509833861583631E-2</v>
          </cell>
          <cell r="G66">
            <v>1144685183</v>
          </cell>
          <cell r="H66">
            <v>44.320691558621114</v>
          </cell>
          <cell r="I66">
            <v>1281337728</v>
          </cell>
          <cell r="J66">
            <v>49.611696795338311</v>
          </cell>
          <cell r="K66">
            <v>2426022911</v>
          </cell>
          <cell r="L66">
            <v>93.932388353959411</v>
          </cell>
          <cell r="M66">
            <v>156710216</v>
          </cell>
        </row>
        <row r="67">
          <cell r="E67">
            <v>8415172441</v>
          </cell>
          <cell r="F67">
            <v>6.030953882580032E-2</v>
          </cell>
          <cell r="G67">
            <v>3161819919</v>
          </cell>
          <cell r="H67">
            <v>37.572847629302672</v>
          </cell>
          <cell r="I67">
            <v>3892117997</v>
          </cell>
          <cell r="J67">
            <v>46.251197159514035</v>
          </cell>
          <cell r="K67">
            <v>7053937916</v>
          </cell>
          <cell r="L67">
            <v>83.824044788816707</v>
          </cell>
          <cell r="M67">
            <v>1361234525</v>
          </cell>
        </row>
        <row r="68">
          <cell r="E68">
            <v>278862841</v>
          </cell>
          <cell r="F68">
            <v>1.9985436370171328E-3</v>
          </cell>
          <cell r="G68">
            <v>156751304</v>
          </cell>
          <cell r="H68">
            <v>56.210896883174186</v>
          </cell>
          <cell r="I68">
            <v>61447173</v>
          </cell>
          <cell r="J68">
            <v>22.034908910649733</v>
          </cell>
          <cell r="K68">
            <v>218198477</v>
          </cell>
          <cell r="L68">
            <v>78.245805793823934</v>
          </cell>
          <cell r="M68">
            <v>60664364</v>
          </cell>
        </row>
        <row r="69">
          <cell r="E69">
            <v>188972330841</v>
          </cell>
          <cell r="F69">
            <v>1.3543197366140907</v>
          </cell>
          <cell r="G69">
            <v>123053944009.16</v>
          </cell>
          <cell r="H69">
            <v>65.117439924417681</v>
          </cell>
          <cell r="I69">
            <v>53022248344</v>
          </cell>
          <cell r="J69">
            <v>28.058207308990941</v>
          </cell>
          <cell r="K69">
            <v>176076192353.16</v>
          </cell>
          <cell r="L69">
            <v>93.175647233408625</v>
          </cell>
          <cell r="M69">
            <v>12896138487.839996</v>
          </cell>
        </row>
        <row r="70">
          <cell r="E70">
            <v>17093164958</v>
          </cell>
          <cell r="F70">
            <v>0.12250264660860685</v>
          </cell>
          <cell r="G70">
            <v>11764974921</v>
          </cell>
          <cell r="H70">
            <v>68.828534387329583</v>
          </cell>
          <cell r="I70">
            <v>5015756334</v>
          </cell>
          <cell r="J70">
            <v>29.343637332959272</v>
          </cell>
          <cell r="K70">
            <v>16780731255</v>
          </cell>
          <cell r="L70">
            <v>98.172171720288844</v>
          </cell>
          <cell r="M70">
            <v>312433703</v>
          </cell>
        </row>
        <row r="71">
          <cell r="E71">
            <v>1277476348</v>
          </cell>
          <cell r="F71">
            <v>9.1553690609330208E-3</v>
          </cell>
          <cell r="G71">
            <v>1044029234</v>
          </cell>
          <cell r="H71">
            <v>81.725914975609399</v>
          </cell>
          <cell r="I71">
            <v>82937911</v>
          </cell>
          <cell r="J71">
            <v>6.4923245843139483</v>
          </cell>
          <cell r="K71">
            <v>1126967145</v>
          </cell>
          <cell r="L71">
            <v>88.218239559923333</v>
          </cell>
          <cell r="M71">
            <v>150509203</v>
          </cell>
        </row>
        <row r="72">
          <cell r="E72">
            <v>19986477343</v>
          </cell>
          <cell r="F72">
            <v>0.14323832812217435</v>
          </cell>
          <cell r="G72">
            <v>7242752396</v>
          </cell>
          <cell r="H72">
            <v>36.238263860623135</v>
          </cell>
          <cell r="I72">
            <v>10382516316</v>
          </cell>
          <cell r="J72">
            <v>51.94770512992045</v>
          </cell>
          <cell r="K72">
            <v>17625268712</v>
          </cell>
          <cell r="L72">
            <v>88.185968990543586</v>
          </cell>
          <cell r="M72">
            <v>2361208631</v>
          </cell>
        </row>
        <row r="73">
          <cell r="E73">
            <v>4295489465</v>
          </cell>
          <cell r="F73">
            <v>3.0784751053116746E-2</v>
          </cell>
          <cell r="G73">
            <v>1423134897</v>
          </cell>
          <cell r="H73">
            <v>33.130913452257765</v>
          </cell>
          <cell r="I73">
            <v>2089643116</v>
          </cell>
          <cell r="J73">
            <v>48.647380770610269</v>
          </cell>
          <cell r="K73">
            <v>3512778013</v>
          </cell>
          <cell r="L73">
            <v>81.778294222868027</v>
          </cell>
          <cell r="M73">
            <v>782711452</v>
          </cell>
        </row>
        <row r="74">
          <cell r="E74">
            <v>61710914710</v>
          </cell>
          <cell r="F74">
            <v>0.44226744404492913</v>
          </cell>
          <cell r="G74">
            <v>36938314504</v>
          </cell>
          <cell r="H74">
            <v>59.857019909015051</v>
          </cell>
          <cell r="I74">
            <v>22336086068</v>
          </cell>
          <cell r="J74">
            <v>36.194709109344195</v>
          </cell>
          <cell r="K74">
            <v>59274400572</v>
          </cell>
          <cell r="L74">
            <v>96.051729018359254</v>
          </cell>
          <cell r="M74">
            <v>2436514138</v>
          </cell>
        </row>
        <row r="75">
          <cell r="E75">
            <v>59164704710</v>
          </cell>
          <cell r="F75">
            <v>0.42401936274531493</v>
          </cell>
          <cell r="G75">
            <v>35016465553</v>
          </cell>
          <cell r="H75">
            <v>59.184721236479909</v>
          </cell>
          <cell r="I75">
            <v>21711725019</v>
          </cell>
          <cell r="J75">
            <v>36.697090140856041</v>
          </cell>
          <cell r="K75">
            <v>56728190572</v>
          </cell>
          <cell r="L75">
            <v>95.881811377335964</v>
          </cell>
          <cell r="M75">
            <v>2436514138</v>
          </cell>
        </row>
        <row r="76">
          <cell r="E76">
            <v>2546210000</v>
          </cell>
          <cell r="F76">
            <v>1.8248081299614218E-2</v>
          </cell>
          <cell r="G76">
            <v>1921848951</v>
          </cell>
          <cell r="H76">
            <v>75.478807757411985</v>
          </cell>
          <cell r="I76">
            <v>624361049</v>
          </cell>
          <cell r="J76">
            <v>24.521192242588004</v>
          </cell>
          <cell r="K76">
            <v>2546210000</v>
          </cell>
          <cell r="L76">
            <v>100</v>
          </cell>
          <cell r="M76">
            <v>0</v>
          </cell>
        </row>
        <row r="77">
          <cell r="E77">
            <v>27850876905</v>
          </cell>
          <cell r="F77">
            <v>0.19960060875889579</v>
          </cell>
          <cell r="G77">
            <v>23904815813</v>
          </cell>
          <cell r="H77">
            <v>85.83146553891244</v>
          </cell>
          <cell r="I77">
            <v>1743133024</v>
          </cell>
          <cell r="J77">
            <v>6.2588084028587971</v>
          </cell>
          <cell r="K77">
            <v>25647948837</v>
          </cell>
          <cell r="L77">
            <v>92.090273941771244</v>
          </cell>
          <cell r="M77">
            <v>2202928068</v>
          </cell>
        </row>
        <row r="78">
          <cell r="E78">
            <v>26761876905</v>
          </cell>
          <cell r="F78">
            <v>0.191796004843555</v>
          </cell>
          <cell r="G78">
            <v>22888232513</v>
          </cell>
          <cell r="H78">
            <v>85.52551300586741</v>
          </cell>
          <cell r="I78">
            <v>1743133024</v>
          </cell>
          <cell r="J78">
            <v>6.5134931686137651</v>
          </cell>
          <cell r="K78">
            <v>24631365537</v>
          </cell>
          <cell r="L78">
            <v>92.039006174481159</v>
          </cell>
          <cell r="M78">
            <v>2130511368</v>
          </cell>
        </row>
        <row r="79">
          <cell r="E79">
            <v>44000000</v>
          </cell>
          <cell r="F79">
            <v>3.1533753193296139E-4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44000000</v>
          </cell>
        </row>
        <row r="80">
          <cell r="E80">
            <v>1045000000</v>
          </cell>
          <cell r="F80">
            <v>7.4892663834078329E-3</v>
          </cell>
          <cell r="G80">
            <v>1016583300</v>
          </cell>
          <cell r="H80">
            <v>97.280698564593308</v>
          </cell>
          <cell r="I80">
            <v>0</v>
          </cell>
          <cell r="J80">
            <v>0</v>
          </cell>
          <cell r="K80">
            <v>1016583300</v>
          </cell>
          <cell r="L80">
            <v>97.280698564593308</v>
          </cell>
          <cell r="M80">
            <v>28416700</v>
          </cell>
        </row>
        <row r="81">
          <cell r="E81">
            <v>27400210120</v>
          </cell>
          <cell r="F81">
            <v>0.19637078712921255</v>
          </cell>
          <cell r="G81">
            <v>23969837624.16</v>
          </cell>
          <cell r="H81">
            <v>87.480488358240365</v>
          </cell>
          <cell r="I81">
            <v>208683953</v>
          </cell>
          <cell r="J81">
            <v>0.7616144258969646</v>
          </cell>
          <cell r="K81">
            <v>24178521577.16</v>
          </cell>
          <cell r="L81">
            <v>88.24210278413733</v>
          </cell>
          <cell r="M81">
            <v>3221688542.8400002</v>
          </cell>
        </row>
        <row r="82">
          <cell r="E82">
            <v>11661403935</v>
          </cell>
          <cell r="F82">
            <v>8.3574507630368722E-2</v>
          </cell>
          <cell r="G82">
            <v>10599216501</v>
          </cell>
          <cell r="H82">
            <v>90.891427482311968</v>
          </cell>
          <cell r="I82">
            <v>106378423</v>
          </cell>
          <cell r="J82">
            <v>0.91222655173379863</v>
          </cell>
          <cell r="K82">
            <v>10705594924</v>
          </cell>
          <cell r="L82">
            <v>91.803654034045763</v>
          </cell>
          <cell r="M82">
            <v>955809011</v>
          </cell>
        </row>
        <row r="83">
          <cell r="E83">
            <v>5486610318</v>
          </cell>
          <cell r="F83">
            <v>3.9321230826273645E-2</v>
          </cell>
          <cell r="G83">
            <v>4866664870.3600006</v>
          </cell>
          <cell r="H83">
            <v>88.700756720298941</v>
          </cell>
          <cell r="I83">
            <v>18229</v>
          </cell>
          <cell r="J83">
            <v>3.3224521049355119E-4</v>
          </cell>
          <cell r="K83">
            <v>4866683099.3600006</v>
          </cell>
          <cell r="L83">
            <v>88.701088965509442</v>
          </cell>
          <cell r="M83">
            <v>619927218.63999939</v>
          </cell>
        </row>
        <row r="84">
          <cell r="E84">
            <v>1218290867</v>
          </cell>
          <cell r="F84">
            <v>8.7312007994601766E-3</v>
          </cell>
          <cell r="G84">
            <v>957644080.70000005</v>
          </cell>
          <cell r="H84">
            <v>78.6055372029642</v>
          </cell>
          <cell r="I84">
            <v>23807399</v>
          </cell>
          <cell r="J84">
            <v>1.9541637916587944</v>
          </cell>
          <cell r="K84">
            <v>981451479.70000005</v>
          </cell>
          <cell r="L84">
            <v>80.559700994622986</v>
          </cell>
          <cell r="M84">
            <v>236839387.29999995</v>
          </cell>
        </row>
        <row r="85">
          <cell r="E85">
            <v>7408822000</v>
          </cell>
          <cell r="F85">
            <v>5.3097264636605163E-2</v>
          </cell>
          <cell r="G85">
            <v>5968667214</v>
          </cell>
          <cell r="H85">
            <v>80.561622535944309</v>
          </cell>
          <cell r="I85">
            <v>78479902</v>
          </cell>
          <cell r="J85">
            <v>1.059276386988377</v>
          </cell>
          <cell r="K85">
            <v>6047147116</v>
          </cell>
          <cell r="L85">
            <v>81.620898922932682</v>
          </cell>
          <cell r="M85">
            <v>1361674884</v>
          </cell>
        </row>
        <row r="86">
          <cell r="E86">
            <v>1625083000</v>
          </cell>
          <cell r="F86">
            <v>1.1646583236504833E-2</v>
          </cell>
          <cell r="G86">
            <v>1577644958.0999999</v>
          </cell>
          <cell r="H86">
            <v>97.080884982490119</v>
          </cell>
          <cell r="I86">
            <v>0</v>
          </cell>
          <cell r="J86">
            <v>0</v>
          </cell>
          <cell r="K86">
            <v>1577644958.0999999</v>
          </cell>
          <cell r="L86">
            <v>97.080884982490119</v>
          </cell>
          <cell r="M86">
            <v>47438041.900000095</v>
          </cell>
        </row>
        <row r="87">
          <cell r="E87">
            <v>4400662789</v>
          </cell>
          <cell r="F87">
            <v>3.1538503244374599E-2</v>
          </cell>
          <cell r="G87">
            <v>1182792186</v>
          </cell>
          <cell r="H87">
            <v>26.877591915393634</v>
          </cell>
          <cell r="I87">
            <v>2649295424</v>
          </cell>
          <cell r="J87">
            <v>60.20219114771168</v>
          </cell>
          <cell r="K87">
            <v>3832087610</v>
          </cell>
          <cell r="L87">
            <v>87.079783063105324</v>
          </cell>
          <cell r="M87">
            <v>568575179</v>
          </cell>
        </row>
        <row r="88">
          <cell r="E88">
            <v>4296662789</v>
          </cell>
          <cell r="F88">
            <v>3.079315998707851E-2</v>
          </cell>
          <cell r="G88">
            <v>1151110547</v>
          </cell>
          <cell r="H88">
            <v>26.790804946271056</v>
          </cell>
          <cell r="I88">
            <v>2618630293</v>
          </cell>
          <cell r="J88">
            <v>60.945678578826914</v>
          </cell>
          <cell r="K88">
            <v>3769740840</v>
          </cell>
          <cell r="L88">
            <v>87.736483525097981</v>
          </cell>
          <cell r="M88">
            <v>526921949</v>
          </cell>
        </row>
        <row r="89">
          <cell r="E89">
            <v>104000000</v>
          </cell>
          <cell r="F89">
            <v>7.4534325729609056E-4</v>
          </cell>
          <cell r="G89">
            <v>31681639</v>
          </cell>
          <cell r="H89">
            <v>30.463114423076927</v>
          </cell>
          <cell r="I89">
            <v>30665131</v>
          </cell>
          <cell r="J89">
            <v>29.485702884615385</v>
          </cell>
          <cell r="K89">
            <v>62346770</v>
          </cell>
          <cell r="L89">
            <v>59.948817307692302</v>
          </cell>
          <cell r="M89">
            <v>41653230</v>
          </cell>
        </row>
        <row r="90">
          <cell r="E90">
            <v>9868353171</v>
          </cell>
          <cell r="F90">
            <v>7.0724139390589857E-2</v>
          </cell>
          <cell r="G90">
            <v>6469033240</v>
          </cell>
          <cell r="H90">
            <v>65.553321085127592</v>
          </cell>
          <cell r="I90">
            <v>3237075426</v>
          </cell>
          <cell r="J90">
            <v>32.802589955057051</v>
          </cell>
          <cell r="K90">
            <v>9706108666</v>
          </cell>
          <cell r="L90">
            <v>98.355911040184637</v>
          </cell>
          <cell r="M90">
            <v>162244505</v>
          </cell>
        </row>
        <row r="91">
          <cell r="E91">
            <v>1272979843</v>
          </cell>
          <cell r="F91">
            <v>9.1231436793642873E-3</v>
          </cell>
          <cell r="G91">
            <v>682689972</v>
          </cell>
          <cell r="H91">
            <v>53.629283743497581</v>
          </cell>
          <cell r="I91">
            <v>506767677</v>
          </cell>
          <cell r="J91">
            <v>39.809560205267132</v>
          </cell>
          <cell r="K91">
            <v>1189457649</v>
          </cell>
          <cell r="L91">
            <v>93.438843948764699</v>
          </cell>
          <cell r="M91">
            <v>83522194</v>
          </cell>
        </row>
        <row r="92">
          <cell r="E92">
            <v>2561017200</v>
          </cell>
          <cell r="F92">
            <v>1.8354200979224168E-2</v>
          </cell>
          <cell r="G92">
            <v>1071573180</v>
          </cell>
          <cell r="H92">
            <v>41.841701805048395</v>
          </cell>
          <cell r="I92">
            <v>1165890474</v>
          </cell>
          <cell r="J92">
            <v>45.524507761993945</v>
          </cell>
          <cell r="K92">
            <v>2237463654</v>
          </cell>
          <cell r="L92">
            <v>87.366209567042347</v>
          </cell>
          <cell r="M92">
            <v>323553546</v>
          </cell>
        </row>
        <row r="93">
          <cell r="E93">
            <v>5395736788</v>
          </cell>
          <cell r="F93">
            <v>3.8669961856541007E-2</v>
          </cell>
          <cell r="G93">
            <v>4358680032</v>
          </cell>
          <cell r="H93">
            <v>80.780071438873904</v>
          </cell>
          <cell r="I93">
            <v>1007245599</v>
          </cell>
          <cell r="J93">
            <v>18.667433912641773</v>
          </cell>
          <cell r="K93">
            <v>5365925631</v>
          </cell>
          <cell r="L93">
            <v>99.447505351515673</v>
          </cell>
          <cell r="M93">
            <v>29811157</v>
          </cell>
        </row>
        <row r="94">
          <cell r="E94">
            <v>5043616788</v>
          </cell>
          <cell r="F94">
            <v>3.6146401589626592E-2</v>
          </cell>
          <cell r="G94">
            <v>4020819848</v>
          </cell>
          <cell r="H94">
            <v>79.720962495931801</v>
          </cell>
          <cell r="I94">
            <v>1003170846</v>
          </cell>
          <cell r="J94">
            <v>19.889910121379348</v>
          </cell>
          <cell r="K94">
            <v>5023990694</v>
          </cell>
          <cell r="L94">
            <v>99.610872617311145</v>
          </cell>
          <cell r="M94">
            <v>19626094</v>
          </cell>
        </row>
        <row r="95">
          <cell r="E95">
            <v>352120000</v>
          </cell>
          <cell r="F95">
            <v>2.5235602669144174E-3</v>
          </cell>
          <cell r="G95">
            <v>337860184</v>
          </cell>
          <cell r="H95">
            <v>95.950296489833008</v>
          </cell>
          <cell r="I95">
            <v>4074753</v>
          </cell>
          <cell r="J95">
            <v>1.1572057821197319</v>
          </cell>
          <cell r="K95">
            <v>341934937</v>
          </cell>
          <cell r="L95">
            <v>97.10750227195274</v>
          </cell>
          <cell r="M95">
            <v>10185063</v>
          </cell>
        </row>
        <row r="96">
          <cell r="E96">
            <v>5829471201</v>
          </cell>
          <cell r="F96">
            <v>4.1778433204491282E-2</v>
          </cell>
          <cell r="G96">
            <v>2972091010</v>
          </cell>
          <cell r="H96">
            <v>50.983887003166963</v>
          </cell>
          <cell r="I96">
            <v>2597217022</v>
          </cell>
          <cell r="J96">
            <v>44.553218164187307</v>
          </cell>
          <cell r="K96">
            <v>5569308032</v>
          </cell>
          <cell r="L96">
            <v>95.537105167354269</v>
          </cell>
          <cell r="M96">
            <v>260163169</v>
          </cell>
        </row>
        <row r="97">
          <cell r="E97">
            <v>29500000</v>
          </cell>
          <cell r="F97">
            <v>2.1141948163687184E-4</v>
          </cell>
          <cell r="G97">
            <v>29225000</v>
          </cell>
          <cell r="H97">
            <v>99.067796610169495</v>
          </cell>
          <cell r="I97">
            <v>0</v>
          </cell>
          <cell r="J97">
            <v>0</v>
          </cell>
          <cell r="K97">
            <v>29225000</v>
          </cell>
          <cell r="L97">
            <v>99.067796610169495</v>
          </cell>
          <cell r="M97">
            <v>275000</v>
          </cell>
        </row>
        <row r="98">
          <cell r="E98">
            <v>37782222125</v>
          </cell>
          <cell r="F98">
            <v>0.27077619717819151</v>
          </cell>
          <cell r="G98">
            <v>24098564037.610001</v>
          </cell>
          <cell r="H98">
            <v>63.782812873952956</v>
          </cell>
          <cell r="I98">
            <v>2759753840.3899994</v>
          </cell>
          <cell r="J98">
            <v>7.3043714349556659</v>
          </cell>
          <cell r="K98">
            <v>26858317878</v>
          </cell>
          <cell r="L98">
            <v>71.087184308908618</v>
          </cell>
          <cell r="M98">
            <v>10923904247</v>
          </cell>
        </row>
        <row r="99">
          <cell r="E99">
            <v>17917062502</v>
          </cell>
          <cell r="F99">
            <v>0.12840732429248386</v>
          </cell>
          <cell r="G99">
            <v>8520207977</v>
          </cell>
          <cell r="H99">
            <v>47.553598565886169</v>
          </cell>
          <cell r="I99">
            <v>418098251</v>
          </cell>
          <cell r="J99">
            <v>2.3335200787145194</v>
          </cell>
          <cell r="K99">
            <v>8938306228</v>
          </cell>
          <cell r="L99">
            <v>49.887118644600683</v>
          </cell>
          <cell r="M99">
            <v>8978756274</v>
          </cell>
        </row>
        <row r="100">
          <cell r="E100">
            <v>17917062502</v>
          </cell>
          <cell r="F100">
            <v>0.12840732429248386</v>
          </cell>
          <cell r="G100">
            <v>8520207977</v>
          </cell>
          <cell r="H100">
            <v>47.553598565886169</v>
          </cell>
          <cell r="I100">
            <v>418098251</v>
          </cell>
          <cell r="J100">
            <v>2.3335200787145194</v>
          </cell>
          <cell r="K100">
            <v>8938306228</v>
          </cell>
          <cell r="L100">
            <v>49.887118644600683</v>
          </cell>
          <cell r="M100">
            <v>8978756274</v>
          </cell>
        </row>
        <row r="101">
          <cell r="E101">
            <v>1584582128</v>
          </cell>
          <cell r="F101">
            <v>1.1356323122468179E-2</v>
          </cell>
          <cell r="G101">
            <v>1302869180</v>
          </cell>
          <cell r="H101">
            <v>82.221625309155328</v>
          </cell>
          <cell r="I101">
            <v>41668226</v>
          </cell>
          <cell r="J101">
            <v>2.629603430690719</v>
          </cell>
          <cell r="K101">
            <v>1344537406</v>
          </cell>
          <cell r="L101">
            <v>84.851228739846036</v>
          </cell>
          <cell r="M101">
            <v>240044722</v>
          </cell>
        </row>
        <row r="102">
          <cell r="E102">
            <v>965071000</v>
          </cell>
          <cell r="F102">
            <v>6.9164342563653404E-3</v>
          </cell>
          <cell r="G102">
            <v>253050018.61000001</v>
          </cell>
          <cell r="H102">
            <v>26.220870652003843</v>
          </cell>
          <cell r="I102">
            <v>425938269.38999999</v>
          </cell>
          <cell r="J102">
            <v>44.135433495566645</v>
          </cell>
          <cell r="K102">
            <v>678988288</v>
          </cell>
          <cell r="L102">
            <v>70.356304147570498</v>
          </cell>
          <cell r="M102">
            <v>286082712</v>
          </cell>
        </row>
        <row r="103">
          <cell r="E103">
            <v>1500000000</v>
          </cell>
          <cell r="F103">
            <v>1.075014313407823E-2</v>
          </cell>
          <cell r="G103">
            <v>1499999772</v>
          </cell>
          <cell r="H103">
            <v>99.999984799999993</v>
          </cell>
          <cell r="I103">
            <v>0</v>
          </cell>
          <cell r="J103">
            <v>0</v>
          </cell>
          <cell r="K103">
            <v>1499999772</v>
          </cell>
          <cell r="L103">
            <v>99.999984799999993</v>
          </cell>
          <cell r="M103">
            <v>228</v>
          </cell>
        </row>
        <row r="104">
          <cell r="E104">
            <v>15815506495</v>
          </cell>
          <cell r="F104">
            <v>0.11334597237279594</v>
          </cell>
          <cell r="G104">
            <v>12522437090</v>
          </cell>
          <cell r="H104">
            <v>79.178223561533812</v>
          </cell>
          <cell r="I104">
            <v>1874049094</v>
          </cell>
          <cell r="J104">
            <v>11.849440892661086</v>
          </cell>
          <cell r="K104">
            <v>14396486184</v>
          </cell>
          <cell r="L104">
            <v>91.027664454194905</v>
          </cell>
          <cell r="M104">
            <v>1419020311</v>
          </cell>
        </row>
        <row r="105">
          <cell r="E105">
            <v>956770157816</v>
          </cell>
          <cell r="F105">
            <v>6.8569440952910776</v>
          </cell>
          <cell r="G105">
            <v>791681917881</v>
          </cell>
          <cell r="H105">
            <v>82.745256153071949</v>
          </cell>
          <cell r="I105">
            <v>17707000845</v>
          </cell>
          <cell r="J105">
            <v>1.8507058043511115</v>
          </cell>
          <cell r="K105">
            <v>809388918726</v>
          </cell>
          <cell r="L105">
            <v>84.595961957423071</v>
          </cell>
          <cell r="M105">
            <v>147381239090</v>
          </cell>
        </row>
        <row r="106">
          <cell r="E106">
            <v>956770157816</v>
          </cell>
          <cell r="F106">
            <v>6.8569440952910776</v>
          </cell>
          <cell r="G106">
            <v>791681917881</v>
          </cell>
          <cell r="H106">
            <v>82.745256153071949</v>
          </cell>
          <cell r="I106">
            <v>17707000845</v>
          </cell>
          <cell r="J106">
            <v>1.8507058043511115</v>
          </cell>
          <cell r="K106">
            <v>809388918726</v>
          </cell>
          <cell r="L106">
            <v>84.595961957423071</v>
          </cell>
          <cell r="M106">
            <v>147381239090</v>
          </cell>
        </row>
        <row r="107">
          <cell r="E107">
            <v>54058889428</v>
          </cell>
          <cell r="F107">
            <v>0.38742719934687225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54058889428</v>
          </cell>
        </row>
        <row r="108">
          <cell r="E108">
            <v>108258260</v>
          </cell>
          <cell r="F108">
            <v>7.7586119363083725E-4</v>
          </cell>
          <cell r="G108">
            <v>107177059</v>
          </cell>
          <cell r="H108">
            <v>99.001276207469076</v>
          </cell>
          <cell r="I108">
            <v>0</v>
          </cell>
          <cell r="J108">
            <v>0</v>
          </cell>
          <cell r="K108">
            <v>107177059</v>
          </cell>
          <cell r="L108">
            <v>99.001276207469076</v>
          </cell>
          <cell r="M108">
            <v>1081201</v>
          </cell>
        </row>
        <row r="109">
          <cell r="E109">
            <v>200000000</v>
          </cell>
          <cell r="F109">
            <v>1.4333524178770972E-3</v>
          </cell>
          <cell r="G109">
            <v>174031163</v>
          </cell>
          <cell r="H109">
            <v>87.01558150000001</v>
          </cell>
          <cell r="I109">
            <v>0</v>
          </cell>
          <cell r="J109">
            <v>0</v>
          </cell>
          <cell r="K109">
            <v>174031163</v>
          </cell>
          <cell r="L109">
            <v>87.01558150000001</v>
          </cell>
          <cell r="M109">
            <v>25968837</v>
          </cell>
        </row>
        <row r="110">
          <cell r="E110">
            <v>20000000</v>
          </cell>
          <cell r="F110">
            <v>1.4333524178770972E-4</v>
          </cell>
          <cell r="G110">
            <v>4500000</v>
          </cell>
          <cell r="H110">
            <v>22.5</v>
          </cell>
          <cell r="I110">
            <v>0</v>
          </cell>
          <cell r="J110">
            <v>0</v>
          </cell>
          <cell r="K110">
            <v>4500000</v>
          </cell>
          <cell r="L110">
            <v>22.5</v>
          </cell>
          <cell r="M110">
            <v>15500000</v>
          </cell>
        </row>
        <row r="111">
          <cell r="E111">
            <v>591151962305</v>
          </cell>
          <cell r="F111">
            <v>4.2366454725133114</v>
          </cell>
          <cell r="G111">
            <v>591151962305</v>
          </cell>
          <cell r="H111">
            <v>100</v>
          </cell>
          <cell r="I111">
            <v>0</v>
          </cell>
          <cell r="J111">
            <v>0</v>
          </cell>
          <cell r="K111">
            <v>591151962305</v>
          </cell>
          <cell r="L111">
            <v>100</v>
          </cell>
          <cell r="M111">
            <v>0</v>
          </cell>
        </row>
        <row r="112">
          <cell r="E112">
            <v>56584362633</v>
          </cell>
          <cell r="F112">
            <v>0.4055266649702251</v>
          </cell>
          <cell r="G112">
            <v>50270141209</v>
          </cell>
          <cell r="H112">
            <v>88.841048780643945</v>
          </cell>
          <cell r="I112">
            <v>1599159962</v>
          </cell>
          <cell r="J112">
            <v>2.8261517627616963</v>
          </cell>
          <cell r="K112">
            <v>51869301171</v>
          </cell>
          <cell r="L112">
            <v>91.667200543405642</v>
          </cell>
          <cell r="M112">
            <v>4715061462</v>
          </cell>
        </row>
        <row r="113">
          <cell r="E113">
            <v>176931512000</v>
          </cell>
          <cell r="F113">
            <v>1.2680260526192533</v>
          </cell>
          <cell r="G113">
            <v>121316461277</v>
          </cell>
          <cell r="H113">
            <v>68.566904733736749</v>
          </cell>
          <cell r="I113">
            <v>16107840883</v>
          </cell>
          <cell r="J113">
            <v>9.103997756487832</v>
          </cell>
          <cell r="K113">
            <v>137424302160</v>
          </cell>
          <cell r="L113">
            <v>77.670902490224577</v>
          </cell>
          <cell r="M113">
            <v>39507209840</v>
          </cell>
        </row>
        <row r="114">
          <cell r="E114">
            <v>2150000000</v>
          </cell>
          <cell r="F114">
            <v>1.5408538492178795E-2</v>
          </cell>
          <cell r="G114">
            <v>1537038000</v>
          </cell>
          <cell r="H114">
            <v>71.490139534883724</v>
          </cell>
          <cell r="I114">
            <v>0</v>
          </cell>
          <cell r="J114">
            <v>0</v>
          </cell>
          <cell r="K114">
            <v>1537038000</v>
          </cell>
          <cell r="L114">
            <v>71.490139534883724</v>
          </cell>
          <cell r="M114">
            <v>612962000</v>
          </cell>
        </row>
        <row r="115">
          <cell r="E115">
            <v>25055172000</v>
          </cell>
          <cell r="F115">
            <v>0.17956445683263272</v>
          </cell>
          <cell r="G115">
            <v>25055172000</v>
          </cell>
          <cell r="H115">
            <v>100</v>
          </cell>
          <cell r="I115">
            <v>0</v>
          </cell>
          <cell r="J115">
            <v>0</v>
          </cell>
          <cell r="K115">
            <v>25055172000</v>
          </cell>
          <cell r="L115">
            <v>100</v>
          </cell>
          <cell r="M115">
            <v>0</v>
          </cell>
        </row>
        <row r="116">
          <cell r="E116">
            <v>837400000</v>
          </cell>
          <cell r="F116">
            <v>6.0014465736514064E-3</v>
          </cell>
          <cell r="G116">
            <v>837400000</v>
          </cell>
          <cell r="H116">
            <v>100</v>
          </cell>
          <cell r="I116">
            <v>0</v>
          </cell>
          <cell r="J116">
            <v>0</v>
          </cell>
          <cell r="K116">
            <v>837400000</v>
          </cell>
          <cell r="L116">
            <v>100</v>
          </cell>
          <cell r="M116">
            <v>0</v>
          </cell>
        </row>
        <row r="117">
          <cell r="E117">
            <v>1055700000</v>
          </cell>
          <cell r="F117">
            <v>7.5659507377642578E-3</v>
          </cell>
          <cell r="G117">
            <v>1055700000</v>
          </cell>
          <cell r="H117">
            <v>100</v>
          </cell>
          <cell r="I117">
            <v>0</v>
          </cell>
          <cell r="J117">
            <v>0</v>
          </cell>
          <cell r="K117">
            <v>1055700000</v>
          </cell>
          <cell r="L117">
            <v>100</v>
          </cell>
          <cell r="M117">
            <v>0</v>
          </cell>
        </row>
        <row r="118">
          <cell r="E118">
            <v>895100000</v>
          </cell>
          <cell r="F118">
            <v>6.4149687462089489E-3</v>
          </cell>
          <cell r="G118">
            <v>895100000</v>
          </cell>
          <cell r="H118">
            <v>100</v>
          </cell>
          <cell r="I118">
            <v>0</v>
          </cell>
          <cell r="J118">
            <v>0</v>
          </cell>
          <cell r="K118">
            <v>895100000</v>
          </cell>
          <cell r="L118">
            <v>100</v>
          </cell>
          <cell r="M118">
            <v>0</v>
          </cell>
        </row>
        <row r="119">
          <cell r="E119">
            <v>1399500000</v>
          </cell>
          <cell r="F119">
            <v>1.0029883544094988E-2</v>
          </cell>
          <cell r="G119">
            <v>1399500000</v>
          </cell>
          <cell r="H119">
            <v>100</v>
          </cell>
          <cell r="I119">
            <v>0</v>
          </cell>
          <cell r="J119">
            <v>0</v>
          </cell>
          <cell r="K119">
            <v>1399500000</v>
          </cell>
          <cell r="L119">
            <v>100</v>
          </cell>
          <cell r="M119">
            <v>0</v>
          </cell>
        </row>
        <row r="120">
          <cell r="E120">
            <v>1771672000</v>
          </cell>
          <cell r="F120">
            <v>1.2697151724425763E-2</v>
          </cell>
          <cell r="G120">
            <v>1771672000</v>
          </cell>
          <cell r="H120">
            <v>100</v>
          </cell>
          <cell r="I120">
            <v>0</v>
          </cell>
          <cell r="J120">
            <v>0</v>
          </cell>
          <cell r="K120">
            <v>1771672000</v>
          </cell>
          <cell r="L120">
            <v>100</v>
          </cell>
          <cell r="M120">
            <v>0</v>
          </cell>
        </row>
        <row r="121">
          <cell r="E121">
            <v>1031000000</v>
          </cell>
          <cell r="F121">
            <v>7.3889317141564367E-3</v>
          </cell>
          <cell r="G121">
            <v>1031000000</v>
          </cell>
          <cell r="H121">
            <v>100</v>
          </cell>
          <cell r="I121">
            <v>0</v>
          </cell>
          <cell r="J121">
            <v>0</v>
          </cell>
          <cell r="K121">
            <v>1031000000</v>
          </cell>
          <cell r="L121">
            <v>100</v>
          </cell>
          <cell r="M121">
            <v>0</v>
          </cell>
        </row>
        <row r="122">
          <cell r="E122">
            <v>642500000</v>
          </cell>
          <cell r="F122">
            <v>4.6046446424301748E-3</v>
          </cell>
          <cell r="G122">
            <v>642500000</v>
          </cell>
          <cell r="H122">
            <v>100</v>
          </cell>
          <cell r="I122">
            <v>0</v>
          </cell>
          <cell r="J122">
            <v>0</v>
          </cell>
          <cell r="K122">
            <v>642500000</v>
          </cell>
          <cell r="L122">
            <v>100</v>
          </cell>
          <cell r="M122">
            <v>0</v>
          </cell>
        </row>
        <row r="123">
          <cell r="E123">
            <v>1451200000</v>
          </cell>
          <cell r="F123">
            <v>1.0400405144116217E-2</v>
          </cell>
          <cell r="G123">
            <v>1451200000</v>
          </cell>
          <cell r="H123">
            <v>100</v>
          </cell>
          <cell r="I123">
            <v>0</v>
          </cell>
          <cell r="J123">
            <v>0</v>
          </cell>
          <cell r="K123">
            <v>1451200000</v>
          </cell>
          <cell r="L123">
            <v>100</v>
          </cell>
          <cell r="M123">
            <v>0</v>
          </cell>
        </row>
        <row r="124">
          <cell r="E124">
            <v>2021500000</v>
          </cell>
          <cell r="F124">
            <v>1.4487609563692761E-2</v>
          </cell>
          <cell r="G124">
            <v>2021500000</v>
          </cell>
          <cell r="H124">
            <v>100</v>
          </cell>
          <cell r="I124">
            <v>0</v>
          </cell>
          <cell r="J124">
            <v>0</v>
          </cell>
          <cell r="K124">
            <v>2021500000</v>
          </cell>
          <cell r="L124">
            <v>100</v>
          </cell>
          <cell r="M124">
            <v>0</v>
          </cell>
        </row>
        <row r="125">
          <cell r="E125">
            <v>1953500000</v>
          </cell>
          <cell r="F125">
            <v>1.4000269741614547E-2</v>
          </cell>
          <cell r="G125">
            <v>1953500000</v>
          </cell>
          <cell r="H125">
            <v>100</v>
          </cell>
          <cell r="I125">
            <v>0</v>
          </cell>
          <cell r="J125">
            <v>0</v>
          </cell>
          <cell r="K125">
            <v>1953500000</v>
          </cell>
          <cell r="L125">
            <v>100</v>
          </cell>
          <cell r="M125">
            <v>0</v>
          </cell>
        </row>
        <row r="126">
          <cell r="E126">
            <v>1923800000</v>
          </cell>
          <cell r="F126">
            <v>1.3787416907559798E-2</v>
          </cell>
          <cell r="G126">
            <v>1923800000</v>
          </cell>
          <cell r="H126">
            <v>100</v>
          </cell>
          <cell r="I126">
            <v>0</v>
          </cell>
          <cell r="J126">
            <v>0</v>
          </cell>
          <cell r="K126">
            <v>1923800000</v>
          </cell>
          <cell r="L126">
            <v>100</v>
          </cell>
          <cell r="M126">
            <v>0</v>
          </cell>
        </row>
        <row r="127">
          <cell r="E127">
            <v>963500000</v>
          </cell>
          <cell r="F127">
            <v>6.9051752731229153E-3</v>
          </cell>
          <cell r="G127">
            <v>963500000</v>
          </cell>
          <cell r="H127">
            <v>100</v>
          </cell>
          <cell r="I127">
            <v>0</v>
          </cell>
          <cell r="J127">
            <v>0</v>
          </cell>
          <cell r="K127">
            <v>963500000</v>
          </cell>
          <cell r="L127">
            <v>100</v>
          </cell>
          <cell r="M127">
            <v>0</v>
          </cell>
        </row>
        <row r="128">
          <cell r="E128">
            <v>1262000000</v>
          </cell>
          <cell r="F128">
            <v>9.0444537568044846E-3</v>
          </cell>
          <cell r="G128">
            <v>1262000000</v>
          </cell>
          <cell r="H128">
            <v>100</v>
          </cell>
          <cell r="I128">
            <v>0</v>
          </cell>
          <cell r="J128">
            <v>0</v>
          </cell>
          <cell r="K128">
            <v>1262000000</v>
          </cell>
          <cell r="L128">
            <v>100</v>
          </cell>
          <cell r="M128">
            <v>0</v>
          </cell>
        </row>
        <row r="129">
          <cell r="E129">
            <v>943000000</v>
          </cell>
          <cell r="F129">
            <v>6.758256650290514E-3</v>
          </cell>
          <cell r="G129">
            <v>943000000</v>
          </cell>
          <cell r="H129">
            <v>100</v>
          </cell>
          <cell r="I129">
            <v>0</v>
          </cell>
          <cell r="J129">
            <v>0</v>
          </cell>
          <cell r="K129">
            <v>943000000</v>
          </cell>
          <cell r="L129">
            <v>100</v>
          </cell>
          <cell r="M129">
            <v>0</v>
          </cell>
        </row>
        <row r="130">
          <cell r="E130">
            <v>765900000</v>
          </cell>
          <cell r="F130">
            <v>5.4890230842603444E-3</v>
          </cell>
          <cell r="G130">
            <v>765900000</v>
          </cell>
          <cell r="H130">
            <v>100</v>
          </cell>
          <cell r="I130">
            <v>0</v>
          </cell>
          <cell r="J130">
            <v>0</v>
          </cell>
          <cell r="K130">
            <v>765900000</v>
          </cell>
          <cell r="L130">
            <v>100</v>
          </cell>
          <cell r="M130">
            <v>0</v>
          </cell>
        </row>
        <row r="131">
          <cell r="E131">
            <v>1118800000</v>
          </cell>
          <cell r="F131">
            <v>8.0181734256044822E-3</v>
          </cell>
          <cell r="G131">
            <v>1118800000</v>
          </cell>
          <cell r="H131">
            <v>100</v>
          </cell>
          <cell r="I131">
            <v>0</v>
          </cell>
          <cell r="J131">
            <v>0</v>
          </cell>
          <cell r="K131">
            <v>1118800000</v>
          </cell>
          <cell r="L131">
            <v>100</v>
          </cell>
          <cell r="M131">
            <v>0</v>
          </cell>
        </row>
        <row r="132">
          <cell r="E132">
            <v>1201000000</v>
          </cell>
          <cell r="F132">
            <v>8.6072812693519692E-3</v>
          </cell>
          <cell r="G132">
            <v>1201000000</v>
          </cell>
          <cell r="H132">
            <v>100</v>
          </cell>
          <cell r="I132">
            <v>0</v>
          </cell>
          <cell r="J132">
            <v>0</v>
          </cell>
          <cell r="K132">
            <v>1201000000</v>
          </cell>
          <cell r="L132">
            <v>100</v>
          </cell>
          <cell r="M132">
            <v>0</v>
          </cell>
        </row>
        <row r="133">
          <cell r="E133">
            <v>1046000000</v>
          </cell>
          <cell r="F133">
            <v>7.4964331454972187E-3</v>
          </cell>
          <cell r="G133">
            <v>1046000000</v>
          </cell>
          <cell r="H133">
            <v>100</v>
          </cell>
          <cell r="I133">
            <v>0</v>
          </cell>
          <cell r="J133">
            <v>0</v>
          </cell>
          <cell r="K133">
            <v>1046000000</v>
          </cell>
          <cell r="L133">
            <v>100</v>
          </cell>
          <cell r="M133">
            <v>0</v>
          </cell>
        </row>
        <row r="134">
          <cell r="E134">
            <v>1410500000</v>
          </cell>
          <cell r="F134">
            <v>1.0108717927078228E-2</v>
          </cell>
          <cell r="G134">
            <v>1410500000</v>
          </cell>
          <cell r="H134">
            <v>100</v>
          </cell>
          <cell r="I134">
            <v>0</v>
          </cell>
          <cell r="J134">
            <v>0</v>
          </cell>
          <cell r="K134">
            <v>1410500000</v>
          </cell>
          <cell r="L134">
            <v>100</v>
          </cell>
          <cell r="M134">
            <v>0</v>
          </cell>
        </row>
        <row r="135">
          <cell r="E135">
            <v>1361600000</v>
          </cell>
          <cell r="F135">
            <v>9.7582632609072781E-3</v>
          </cell>
          <cell r="G135">
            <v>1361600000</v>
          </cell>
          <cell r="H135">
            <v>100</v>
          </cell>
          <cell r="I135">
            <v>0</v>
          </cell>
          <cell r="J135">
            <v>0</v>
          </cell>
          <cell r="K135">
            <v>1361600000</v>
          </cell>
          <cell r="L135">
            <v>100</v>
          </cell>
          <cell r="M135">
            <v>0</v>
          </cell>
        </row>
        <row r="136">
          <cell r="E136">
            <v>492620744</v>
          </cell>
          <cell r="F136">
            <v>3.5304956725440723E-3</v>
          </cell>
          <cell r="G136">
            <v>492620744</v>
          </cell>
          <cell r="H136">
            <v>100</v>
          </cell>
          <cell r="I136">
            <v>0</v>
          </cell>
          <cell r="J136">
            <v>0</v>
          </cell>
          <cell r="K136">
            <v>492620744</v>
          </cell>
          <cell r="L136">
            <v>100</v>
          </cell>
          <cell r="M136">
            <v>0</v>
          </cell>
        </row>
        <row r="137">
          <cell r="E137">
            <v>50000000000</v>
          </cell>
          <cell r="F137">
            <v>0.35833810446927433</v>
          </cell>
          <cell r="G137">
            <v>1572814124</v>
          </cell>
          <cell r="H137">
            <v>3.145628248</v>
          </cell>
          <cell r="I137">
            <v>0</v>
          </cell>
          <cell r="J137">
            <v>0</v>
          </cell>
          <cell r="K137">
            <v>1572814124</v>
          </cell>
          <cell r="L137">
            <v>3.145628248</v>
          </cell>
          <cell r="M137">
            <v>48427185876</v>
          </cell>
        </row>
        <row r="138">
          <cell r="E138">
            <v>17380446</v>
          </cell>
          <cell r="F138">
            <v>1.2456152148941163E-4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17380446</v>
          </cell>
        </row>
        <row r="139">
          <cell r="E139">
            <v>835117897</v>
          </cell>
          <cell r="F139">
            <v>5.9850912843869329E-3</v>
          </cell>
          <cell r="G139">
            <v>834898827</v>
          </cell>
          <cell r="H139">
            <v>99.973767775689282</v>
          </cell>
          <cell r="I139">
            <v>1</v>
          </cell>
          <cell r="J139">
            <v>1.1974357196658188E-7</v>
          </cell>
          <cell r="K139">
            <v>834898828</v>
          </cell>
          <cell r="L139">
            <v>99.973767895432857</v>
          </cell>
          <cell r="M139">
            <v>219069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E145">
            <v>12638989000</v>
          </cell>
          <cell r="F145">
            <v>9.0580627213360174E-2</v>
          </cell>
          <cell r="G145">
            <v>12328453182</v>
          </cell>
          <cell r="H145">
            <v>97.543032769472305</v>
          </cell>
          <cell r="I145">
            <v>0</v>
          </cell>
          <cell r="J145">
            <v>0</v>
          </cell>
          <cell r="K145">
            <v>12328453182</v>
          </cell>
          <cell r="L145">
            <v>97.543032769472305</v>
          </cell>
          <cell r="M145">
            <v>310535818</v>
          </cell>
        </row>
        <row r="146">
          <cell r="E146">
            <v>12638989000</v>
          </cell>
          <cell r="F146">
            <v>9.0580627213360174E-2</v>
          </cell>
          <cell r="G146">
            <v>12328453182</v>
          </cell>
          <cell r="H146">
            <v>97.543032769472305</v>
          </cell>
          <cell r="I146">
            <v>0</v>
          </cell>
          <cell r="J146">
            <v>0</v>
          </cell>
          <cell r="K146">
            <v>12328453182</v>
          </cell>
          <cell r="L146">
            <v>97.543032769472305</v>
          </cell>
          <cell r="M146">
            <v>310535818</v>
          </cell>
        </row>
        <row r="147">
          <cell r="E147">
            <v>486219230000</v>
          </cell>
          <cell r="F147">
            <v>3.4846175446942027</v>
          </cell>
          <cell r="G147">
            <v>304867079319</v>
          </cell>
          <cell r="H147">
            <v>62.701567628043009</v>
          </cell>
          <cell r="I147">
            <v>94630810</v>
          </cell>
          <cell r="J147">
            <v>1.9462580696366125E-2</v>
          </cell>
          <cell r="K147">
            <v>304961710129</v>
          </cell>
          <cell r="L147">
            <v>62.721030208739379</v>
          </cell>
          <cell r="M147">
            <v>181257519871</v>
          </cell>
        </row>
        <row r="148">
          <cell r="E148">
            <v>104387254000</v>
          </cell>
          <cell r="F148">
            <v>0.74811861458225348</v>
          </cell>
          <cell r="G148">
            <v>25507936534</v>
          </cell>
          <cell r="H148">
            <v>24.435872730208995</v>
          </cell>
          <cell r="I148">
            <v>94630810</v>
          </cell>
          <cell r="J148">
            <v>9.0653606042745402E-2</v>
          </cell>
          <cell r="K148">
            <v>25602567344</v>
          </cell>
          <cell r="L148">
            <v>24.526526336251742</v>
          </cell>
          <cell r="M148">
            <v>78784686656</v>
          </cell>
        </row>
        <row r="149">
          <cell r="E149">
            <v>94118000000</v>
          </cell>
          <cell r="F149">
            <v>0.67452131432878315</v>
          </cell>
          <cell r="G149">
            <v>25156682152</v>
          </cell>
          <cell r="H149">
            <v>26.728874553220429</v>
          </cell>
          <cell r="I149">
            <v>0</v>
          </cell>
          <cell r="J149">
            <v>0</v>
          </cell>
          <cell r="K149">
            <v>25156682152</v>
          </cell>
          <cell r="L149">
            <v>26.728874553220429</v>
          </cell>
          <cell r="M149">
            <v>68961317848</v>
          </cell>
        </row>
        <row r="150">
          <cell r="E150">
            <v>10269254000</v>
          </cell>
          <cell r="F150">
            <v>7.3597300253470263E-2</v>
          </cell>
          <cell r="G150">
            <v>351254382</v>
          </cell>
          <cell r="H150">
            <v>3.4204469185395547</v>
          </cell>
          <cell r="I150">
            <v>94630810</v>
          </cell>
          <cell r="J150">
            <v>0.92149643976086293</v>
          </cell>
          <cell r="K150">
            <v>445885192</v>
          </cell>
          <cell r="L150">
            <v>4.3419433583004183</v>
          </cell>
          <cell r="M150">
            <v>9823368808</v>
          </cell>
        </row>
        <row r="151">
          <cell r="E151">
            <v>201571376000</v>
          </cell>
          <cell r="F151">
            <v>1.4446140958220675</v>
          </cell>
          <cell r="G151">
            <v>157712359789</v>
          </cell>
          <cell r="H151">
            <v>78.241446240363018</v>
          </cell>
          <cell r="I151">
            <v>0</v>
          </cell>
          <cell r="J151">
            <v>0</v>
          </cell>
          <cell r="K151">
            <v>157712359789</v>
          </cell>
          <cell r="L151">
            <v>78.241446240363018</v>
          </cell>
          <cell r="M151">
            <v>43859016211</v>
          </cell>
        </row>
        <row r="152">
          <cell r="E152">
            <v>91716799000</v>
          </cell>
          <cell r="F152">
            <v>0.65731247803298865</v>
          </cell>
          <cell r="G152">
            <v>79393063096</v>
          </cell>
          <cell r="H152">
            <v>86.563272989935029</v>
          </cell>
          <cell r="I152">
            <v>0</v>
          </cell>
          <cell r="J152">
            <v>0</v>
          </cell>
          <cell r="K152">
            <v>79393063096</v>
          </cell>
          <cell r="L152">
            <v>86.563272989935029</v>
          </cell>
          <cell r="M152">
            <v>12323735904</v>
          </cell>
        </row>
        <row r="153">
          <cell r="E153">
            <v>83692560000</v>
          </cell>
          <cell r="F153">
            <v>0.5998046661716202</v>
          </cell>
          <cell r="G153">
            <v>76692059548</v>
          </cell>
          <cell r="H153">
            <v>91.635456661858598</v>
          </cell>
          <cell r="I153">
            <v>0</v>
          </cell>
          <cell r="J153">
            <v>0</v>
          </cell>
          <cell r="K153">
            <v>76692059548</v>
          </cell>
          <cell r="L153">
            <v>91.635456661858598</v>
          </cell>
          <cell r="M153">
            <v>7000500452</v>
          </cell>
        </row>
        <row r="154">
          <cell r="E154">
            <v>26162017000</v>
          </cell>
          <cell r="F154">
            <v>0.18749695161745861</v>
          </cell>
          <cell r="G154">
            <v>1627237145</v>
          </cell>
          <cell r="H154">
            <v>6.2198459124921444</v>
          </cell>
          <cell r="I154">
            <v>0</v>
          </cell>
          <cell r="J154">
            <v>0</v>
          </cell>
          <cell r="K154">
            <v>1627237145</v>
          </cell>
          <cell r="L154">
            <v>6.2198459124921444</v>
          </cell>
          <cell r="M154">
            <v>24534779855</v>
          </cell>
        </row>
        <row r="155">
          <cell r="E155">
            <v>178340000000</v>
          </cell>
          <cell r="F155">
            <v>1.2781203510210075</v>
          </cell>
          <cell r="G155">
            <v>120735505121</v>
          </cell>
          <cell r="H155">
            <v>67.699621577324208</v>
          </cell>
          <cell r="I155">
            <v>0</v>
          </cell>
          <cell r="J155">
            <v>0</v>
          </cell>
          <cell r="K155">
            <v>120735505121</v>
          </cell>
          <cell r="L155">
            <v>67.699621577324208</v>
          </cell>
          <cell r="M155">
            <v>57604494879</v>
          </cell>
        </row>
        <row r="156">
          <cell r="E156">
            <v>178340000000</v>
          </cell>
          <cell r="F156">
            <v>1.2781203510210075</v>
          </cell>
          <cell r="G156">
            <v>120735505121</v>
          </cell>
          <cell r="H156">
            <v>67.699621577324208</v>
          </cell>
          <cell r="I156">
            <v>0</v>
          </cell>
          <cell r="J156">
            <v>0</v>
          </cell>
          <cell r="K156">
            <v>120735505121</v>
          </cell>
          <cell r="L156">
            <v>67.699621577324208</v>
          </cell>
          <cell r="M156">
            <v>57604494879</v>
          </cell>
        </row>
        <row r="157">
          <cell r="E157">
            <v>1920600000</v>
          </cell>
          <cell r="F157">
            <v>1.3764483268873764E-2</v>
          </cell>
          <cell r="G157">
            <v>911277875</v>
          </cell>
          <cell r="H157">
            <v>47.447561959804233</v>
          </cell>
          <cell r="I157">
            <v>0</v>
          </cell>
          <cell r="J157">
            <v>0</v>
          </cell>
          <cell r="K157">
            <v>911277875</v>
          </cell>
          <cell r="L157">
            <v>47.447561959804233</v>
          </cell>
          <cell r="M157">
            <v>1009322125</v>
          </cell>
        </row>
        <row r="158">
          <cell r="E158">
            <v>1920600000</v>
          </cell>
          <cell r="F158">
            <v>1.3764483268873764E-2</v>
          </cell>
          <cell r="G158">
            <v>911277875</v>
          </cell>
          <cell r="H158">
            <v>47.447561959804233</v>
          </cell>
          <cell r="I158">
            <v>0</v>
          </cell>
          <cell r="J158">
            <v>0</v>
          </cell>
          <cell r="K158">
            <v>911277875</v>
          </cell>
          <cell r="L158">
            <v>47.447561959804233</v>
          </cell>
          <cell r="M158">
            <v>1009322125</v>
          </cell>
        </row>
        <row r="159">
          <cell r="E159">
            <v>1920600000</v>
          </cell>
          <cell r="F159">
            <v>1.3764483268873764E-2</v>
          </cell>
          <cell r="G159">
            <v>911277875</v>
          </cell>
          <cell r="H159">
            <v>47.447561959804233</v>
          </cell>
          <cell r="I159">
            <v>0</v>
          </cell>
          <cell r="J159">
            <v>0</v>
          </cell>
          <cell r="K159">
            <v>911277875</v>
          </cell>
          <cell r="L159">
            <v>47.447561959804233</v>
          </cell>
          <cell r="M159">
            <v>1009322125</v>
          </cell>
        </row>
        <row r="160">
          <cell r="E160">
            <v>11110304445536</v>
          </cell>
          <cell r="F160">
            <v>79.624908701798432</v>
          </cell>
          <cell r="G160">
            <v>7390579466064.96</v>
          </cell>
          <cell r="H160">
            <v>66.520044543283547</v>
          </cell>
          <cell r="I160">
            <v>2151663424812.04</v>
          </cell>
          <cell r="J160">
            <v>19.366376820362966</v>
          </cell>
          <cell r="K160">
            <v>9542242890877</v>
          </cell>
          <cell r="L160">
            <v>85.886421363646519</v>
          </cell>
          <cell r="M160">
            <v>1568061554659</v>
          </cell>
        </row>
        <row r="161">
          <cell r="E161">
            <v>8987752308207</v>
          </cell>
          <cell r="F161">
            <v>64.413082511244824</v>
          </cell>
          <cell r="G161">
            <v>5537525539465.96</v>
          </cell>
          <cell r="H161">
            <v>61.611906398549401</v>
          </cell>
          <cell r="I161">
            <v>2151511018746.04</v>
          </cell>
          <cell r="J161">
            <v>23.938254470825008</v>
          </cell>
          <cell r="K161">
            <v>7689036558212</v>
          </cell>
          <cell r="L161">
            <v>85.550160869374409</v>
          </cell>
          <cell r="M161">
            <v>1298715749995</v>
          </cell>
        </row>
        <row r="162">
          <cell r="E162">
            <v>8987752308207</v>
          </cell>
          <cell r="F162">
            <v>64.413082511244824</v>
          </cell>
          <cell r="G162">
            <v>5537525539465.96</v>
          </cell>
          <cell r="H162">
            <v>61.611906398549401</v>
          </cell>
          <cell r="I162">
            <v>2151511018746.04</v>
          </cell>
          <cell r="J162">
            <v>23.938254470825008</v>
          </cell>
          <cell r="K162">
            <v>7689036558212</v>
          </cell>
          <cell r="L162">
            <v>85.550160869374409</v>
          </cell>
          <cell r="M162">
            <v>1298715749995</v>
          </cell>
        </row>
        <row r="163">
          <cell r="E163">
            <v>6214802559072</v>
          </cell>
          <cell r="F163">
            <v>44.540011373373112</v>
          </cell>
          <cell r="G163">
            <v>4595559684684</v>
          </cell>
          <cell r="H163">
            <v>73.94538508670199</v>
          </cell>
          <cell r="I163">
            <v>802953039580</v>
          </cell>
          <cell r="J163">
            <v>12.920008832909694</v>
          </cell>
          <cell r="K163">
            <v>5398512724264</v>
          </cell>
          <cell r="L163">
            <v>86.865393919611677</v>
          </cell>
          <cell r="M163">
            <v>816289834808</v>
          </cell>
        </row>
        <row r="164">
          <cell r="E164">
            <v>383231396086</v>
          </cell>
          <cell r="F164">
            <v>2.746528240931418</v>
          </cell>
          <cell r="G164">
            <v>241524597091</v>
          </cell>
          <cell r="H164">
            <v>63.023175960458119</v>
          </cell>
          <cell r="I164">
            <v>93948364029</v>
          </cell>
          <cell r="J164">
            <v>24.514787929305584</v>
          </cell>
          <cell r="K164">
            <v>335472961120</v>
          </cell>
          <cell r="L164">
            <v>87.537963889763702</v>
          </cell>
          <cell r="M164">
            <v>47758434966</v>
          </cell>
        </row>
        <row r="165">
          <cell r="E165">
            <v>196790547055</v>
          </cell>
          <cell r="F165">
            <v>1.4103510321832047</v>
          </cell>
          <cell r="G165">
            <v>155473338425</v>
          </cell>
          <cell r="H165">
            <v>79.004474936261829</v>
          </cell>
          <cell r="I165">
            <v>39659205670</v>
          </cell>
          <cell r="J165">
            <v>20.153003415817452</v>
          </cell>
          <cell r="K165">
            <v>195132544095</v>
          </cell>
          <cell r="L165">
            <v>99.157478352079281</v>
          </cell>
          <cell r="M165">
            <v>1658002960</v>
          </cell>
        </row>
        <row r="166">
          <cell r="E166">
            <v>3193998578</v>
          </cell>
          <cell r="F166">
            <v>2.2890627922361552E-2</v>
          </cell>
          <cell r="G166">
            <v>2567621330</v>
          </cell>
          <cell r="H166">
            <v>80.388931531953872</v>
          </cell>
          <cell r="I166">
            <v>588471364</v>
          </cell>
          <cell r="J166">
            <v>18.42428384449957</v>
          </cell>
          <cell r="K166">
            <v>3156092694</v>
          </cell>
          <cell r="L166">
            <v>98.813215376453428</v>
          </cell>
          <cell r="M166">
            <v>37905884</v>
          </cell>
        </row>
        <row r="167">
          <cell r="E167">
            <v>253661000</v>
          </cell>
          <cell r="F167">
            <v>1.8179280383556118E-3</v>
          </cell>
          <cell r="G167">
            <v>219820860</v>
          </cell>
          <cell r="H167">
            <v>86.659305135594352</v>
          </cell>
          <cell r="I167">
            <v>1615197</v>
          </cell>
          <cell r="J167">
            <v>0.63675417190659978</v>
          </cell>
          <cell r="K167">
            <v>221436057</v>
          </cell>
          <cell r="L167">
            <v>87.296059307500954</v>
          </cell>
          <cell r="M167">
            <v>32224943</v>
          </cell>
        </row>
        <row r="168">
          <cell r="E168">
            <v>193342887477</v>
          </cell>
          <cell r="F168">
            <v>1.3856424762224875</v>
          </cell>
          <cell r="G168">
            <v>152685896235</v>
          </cell>
          <cell r="H168">
            <v>78.97156095445375</v>
          </cell>
          <cell r="I168">
            <v>39069119109</v>
          </cell>
          <cell r="J168">
            <v>20.207166458940801</v>
          </cell>
          <cell r="K168">
            <v>191755015344</v>
          </cell>
          <cell r="L168">
            <v>99.178727413394569</v>
          </cell>
          <cell r="M168">
            <v>1587872133</v>
          </cell>
        </row>
        <row r="169">
          <cell r="E169">
            <v>76039354205</v>
          </cell>
          <cell r="F169">
            <v>0.5449559610177489</v>
          </cell>
          <cell r="G169">
            <v>33092937349</v>
          </cell>
          <cell r="H169">
            <v>43.520802740883823</v>
          </cell>
          <cell r="I169">
            <v>41797019359</v>
          </cell>
          <cell r="J169">
            <v>54.967614856796899</v>
          </cell>
          <cell r="K169">
            <v>74889956708</v>
          </cell>
          <cell r="L169">
            <v>98.488417597680723</v>
          </cell>
          <cell r="M169">
            <v>1149397497</v>
          </cell>
        </row>
        <row r="170">
          <cell r="E170">
            <v>76039354205</v>
          </cell>
          <cell r="F170">
            <v>0.5449559610177489</v>
          </cell>
          <cell r="G170">
            <v>33092937349</v>
          </cell>
          <cell r="H170">
            <v>43.520802740883823</v>
          </cell>
          <cell r="I170">
            <v>41797019359</v>
          </cell>
          <cell r="J170">
            <v>54.967614856796899</v>
          </cell>
          <cell r="K170">
            <v>74889956708</v>
          </cell>
          <cell r="L170">
            <v>98.488417597680723</v>
          </cell>
          <cell r="M170">
            <v>1149397497</v>
          </cell>
        </row>
        <row r="171">
          <cell r="E171">
            <v>105082830434</v>
          </cell>
          <cell r="F171">
            <v>0.75310364539971464</v>
          </cell>
          <cell r="G171">
            <v>47940380905</v>
          </cell>
          <cell r="H171">
            <v>45.621516576021619</v>
          </cell>
          <cell r="I171">
            <v>12262764715</v>
          </cell>
          <cell r="J171">
            <v>11.669617828482407</v>
          </cell>
          <cell r="K171">
            <v>60203145620</v>
          </cell>
          <cell r="L171">
            <v>57.291134404504028</v>
          </cell>
          <cell r="M171">
            <v>44879684814</v>
          </cell>
        </row>
        <row r="172">
          <cell r="E172">
            <v>45319444088</v>
          </cell>
          <cell r="F172">
            <v>0.3247936738019036</v>
          </cell>
          <cell r="G172">
            <v>24135833639</v>
          </cell>
          <cell r="H172">
            <v>53.257126438121638</v>
          </cell>
          <cell r="I172">
            <v>364166361</v>
          </cell>
          <cell r="J172">
            <v>0.80355434257505931</v>
          </cell>
          <cell r="K172">
            <v>24500000000</v>
          </cell>
          <cell r="L172">
            <v>54.060680780696693</v>
          </cell>
          <cell r="M172">
            <v>20819444088</v>
          </cell>
        </row>
        <row r="173">
          <cell r="E173">
            <v>41907862319</v>
          </cell>
          <cell r="F173">
            <v>0.30034367891499569</v>
          </cell>
          <cell r="G173">
            <v>12355288405</v>
          </cell>
          <cell r="H173">
            <v>29.482029674890896</v>
          </cell>
          <cell r="I173">
            <v>5499467588</v>
          </cell>
          <cell r="J173">
            <v>13.122758555753572</v>
          </cell>
          <cell r="K173">
            <v>17854755993</v>
          </cell>
          <cell r="L173">
            <v>42.604788230644466</v>
          </cell>
          <cell r="M173">
            <v>24053106326</v>
          </cell>
        </row>
        <row r="174">
          <cell r="E174">
            <v>17855524027</v>
          </cell>
          <cell r="F174">
            <v>0.12796629268281526</v>
          </cell>
          <cell r="G174">
            <v>11449258861</v>
          </cell>
          <cell r="H174">
            <v>64.121662538087094</v>
          </cell>
          <cell r="I174">
            <v>6399130766</v>
          </cell>
          <cell r="J174">
            <v>35.838381199698404</v>
          </cell>
          <cell r="K174">
            <v>17848389627</v>
          </cell>
          <cell r="L174">
            <v>99.960043737785512</v>
          </cell>
          <cell r="M174">
            <v>7134400</v>
          </cell>
        </row>
        <row r="175">
          <cell r="E175">
            <v>4395636219</v>
          </cell>
          <cell r="F175">
            <v>3.1502479013058964E-2</v>
          </cell>
          <cell r="G175">
            <v>4096360651</v>
          </cell>
          <cell r="H175">
            <v>93.191530120113427</v>
          </cell>
          <cell r="I175">
            <v>227925874</v>
          </cell>
          <cell r="J175">
            <v>5.1852760930214732</v>
          </cell>
          <cell r="K175">
            <v>4324286525</v>
          </cell>
          <cell r="L175">
            <v>98.376806213134898</v>
          </cell>
          <cell r="M175">
            <v>71349694</v>
          </cell>
        </row>
        <row r="176">
          <cell r="E176">
            <v>4395636219</v>
          </cell>
          <cell r="F176">
            <v>3.1502479013058964E-2</v>
          </cell>
          <cell r="G176">
            <v>4096360651</v>
          </cell>
          <cell r="H176">
            <v>93.191530120113427</v>
          </cell>
          <cell r="I176">
            <v>227925874</v>
          </cell>
          <cell r="J176">
            <v>5.1852760930214732</v>
          </cell>
          <cell r="K176">
            <v>4324286525</v>
          </cell>
          <cell r="L176">
            <v>98.376806213134898</v>
          </cell>
          <cell r="M176">
            <v>71349694</v>
          </cell>
        </row>
        <row r="177">
          <cell r="E177">
            <v>923028173</v>
          </cell>
          <cell r="F177">
            <v>6.6151233176911482E-3</v>
          </cell>
          <cell r="G177">
            <v>921579761</v>
          </cell>
          <cell r="H177">
            <v>99.843080412671213</v>
          </cell>
          <cell r="I177">
            <v>1448411</v>
          </cell>
          <cell r="J177">
            <v>0.15691947898972744</v>
          </cell>
          <cell r="K177">
            <v>923028172</v>
          </cell>
          <cell r="L177">
            <v>99.999999891660934</v>
          </cell>
          <cell r="M177">
            <v>1</v>
          </cell>
        </row>
        <row r="178">
          <cell r="E178">
            <v>923028173</v>
          </cell>
          <cell r="F178">
            <v>6.6151233176911482E-3</v>
          </cell>
          <cell r="G178">
            <v>921579761</v>
          </cell>
          <cell r="H178">
            <v>99.843080412671213</v>
          </cell>
          <cell r="I178">
            <v>1448411</v>
          </cell>
          <cell r="J178">
            <v>0.15691947898972744</v>
          </cell>
          <cell r="K178">
            <v>923028172</v>
          </cell>
          <cell r="L178">
            <v>99.999999891660934</v>
          </cell>
          <cell r="M178">
            <v>1</v>
          </cell>
        </row>
        <row r="179">
          <cell r="E179">
            <v>1921878282272</v>
          </cell>
          <cell r="F179">
            <v>13.773644413800268</v>
          </cell>
          <cell r="G179">
            <v>1349217921920</v>
          </cell>
          <cell r="H179">
            <v>70.203089049166309</v>
          </cell>
          <cell r="I179">
            <v>192738823127</v>
          </cell>
          <cell r="J179">
            <v>10.028669604359576</v>
          </cell>
          <cell r="K179">
            <v>1541956745047</v>
          </cell>
          <cell r="L179">
            <v>80.231758653525887</v>
          </cell>
          <cell r="M179">
            <v>379921537225</v>
          </cell>
        </row>
        <row r="180">
          <cell r="E180">
            <v>219576857333</v>
          </cell>
          <cell r="F180">
            <v>1.57365509684055</v>
          </cell>
          <cell r="G180">
            <v>160906177845</v>
          </cell>
          <cell r="H180">
            <v>73.280116948288949</v>
          </cell>
          <cell r="I180">
            <v>53556032407</v>
          </cell>
          <cell r="J180">
            <v>24.390563312316392</v>
          </cell>
          <cell r="K180">
            <v>214462210252</v>
          </cell>
          <cell r="L180">
            <v>97.670680260605351</v>
          </cell>
          <cell r="M180">
            <v>5114647081</v>
          </cell>
        </row>
        <row r="181">
          <cell r="E181">
            <v>219576857333</v>
          </cell>
          <cell r="F181">
            <v>1.57365509684055</v>
          </cell>
          <cell r="G181">
            <v>160906177845</v>
          </cell>
          <cell r="H181">
            <v>73.280116948288949</v>
          </cell>
          <cell r="I181">
            <v>53556032407</v>
          </cell>
          <cell r="J181">
            <v>24.390563312316392</v>
          </cell>
          <cell r="K181">
            <v>214462210252</v>
          </cell>
          <cell r="L181">
            <v>97.670680260605351</v>
          </cell>
          <cell r="M181">
            <v>5114647081</v>
          </cell>
        </row>
        <row r="182">
          <cell r="E182">
            <v>472412000</v>
          </cell>
          <cell r="F182">
            <v>3.3856644121707763E-3</v>
          </cell>
          <cell r="G182">
            <v>365634733</v>
          </cell>
          <cell r="H182">
            <v>77.397427034029619</v>
          </cell>
          <cell r="I182">
            <v>106777267</v>
          </cell>
          <cell r="J182">
            <v>22.602572965970381</v>
          </cell>
          <cell r="K182">
            <v>472412000</v>
          </cell>
          <cell r="L182">
            <v>100</v>
          </cell>
          <cell r="M182">
            <v>0</v>
          </cell>
        </row>
        <row r="183">
          <cell r="E183">
            <v>472412000</v>
          </cell>
          <cell r="F183">
            <v>3.3856644121707763E-3</v>
          </cell>
          <cell r="G183">
            <v>365634733</v>
          </cell>
          <cell r="H183">
            <v>77.397427034029619</v>
          </cell>
          <cell r="I183">
            <v>106777267</v>
          </cell>
          <cell r="J183">
            <v>22.602572965970381</v>
          </cell>
          <cell r="K183">
            <v>472412000</v>
          </cell>
          <cell r="L183">
            <v>100</v>
          </cell>
          <cell r="M183">
            <v>0</v>
          </cell>
        </row>
        <row r="184">
          <cell r="E184">
            <v>875705868238</v>
          </cell>
          <cell r="F184">
            <v>6.2759756179405004</v>
          </cell>
          <cell r="G184">
            <v>845056493394</v>
          </cell>
          <cell r="H184">
            <v>96.500037746044882</v>
          </cell>
          <cell r="I184">
            <v>1405786994</v>
          </cell>
          <cell r="J184">
            <v>0.16053186863170982</v>
          </cell>
          <cell r="K184">
            <v>846462280388</v>
          </cell>
          <cell r="L184">
            <v>96.660569614676589</v>
          </cell>
          <cell r="M184">
            <v>29243587850</v>
          </cell>
        </row>
        <row r="185">
          <cell r="E185">
            <v>875705868238</v>
          </cell>
          <cell r="F185">
            <v>6.2759756179405004</v>
          </cell>
          <cell r="G185">
            <v>845056493394</v>
          </cell>
          <cell r="H185">
            <v>96.500037746044882</v>
          </cell>
          <cell r="I185">
            <v>1405786994</v>
          </cell>
          <cell r="J185">
            <v>0.16053186863170982</v>
          </cell>
          <cell r="K185">
            <v>846462280388</v>
          </cell>
          <cell r="L185">
            <v>96.660569614676589</v>
          </cell>
          <cell r="M185">
            <v>29243587850</v>
          </cell>
        </row>
        <row r="186">
          <cell r="E186">
            <v>255849439105</v>
          </cell>
          <cell r="F186">
            <v>1.8336120607682544</v>
          </cell>
          <cell r="G186">
            <v>170386666795</v>
          </cell>
          <cell r="H186">
            <v>66.596458992069046</v>
          </cell>
          <cell r="I186">
            <v>69860706639</v>
          </cell>
          <cell r="J186">
            <v>27.305397613292925</v>
          </cell>
          <cell r="K186">
            <v>240247373434</v>
          </cell>
          <cell r="L186">
            <v>93.901856605361971</v>
          </cell>
          <cell r="M186">
            <v>15602065671</v>
          </cell>
        </row>
        <row r="187">
          <cell r="E187">
            <v>255849439105</v>
          </cell>
          <cell r="F187">
            <v>1.8336120607682544</v>
          </cell>
          <cell r="G187">
            <v>170386666795</v>
          </cell>
          <cell r="H187">
            <v>66.596458992069046</v>
          </cell>
          <cell r="I187">
            <v>69860706639</v>
          </cell>
          <cell r="J187">
            <v>27.305397613292925</v>
          </cell>
          <cell r="K187">
            <v>240247373434</v>
          </cell>
          <cell r="L187">
            <v>93.901856605361971</v>
          </cell>
          <cell r="M187">
            <v>15602065671</v>
          </cell>
        </row>
        <row r="188">
          <cell r="E188">
            <v>180306132291</v>
          </cell>
          <cell r="F188">
            <v>1.292211153386863</v>
          </cell>
          <cell r="G188">
            <v>142236834301</v>
          </cell>
          <cell r="H188">
            <v>78.886298815084601</v>
          </cell>
          <cell r="I188">
            <v>19286301244</v>
          </cell>
          <cell r="J188">
            <v>10.696420026842691</v>
          </cell>
          <cell r="K188">
            <v>161523135545</v>
          </cell>
          <cell r="L188">
            <v>89.582718841927289</v>
          </cell>
          <cell r="M188">
            <v>18782996746</v>
          </cell>
        </row>
        <row r="189">
          <cell r="E189">
            <v>180306132291</v>
          </cell>
          <cell r="F189">
            <v>1.292211153386863</v>
          </cell>
          <cell r="G189">
            <v>142236834301</v>
          </cell>
          <cell r="H189">
            <v>78.886298815084601</v>
          </cell>
          <cell r="I189">
            <v>19286301244</v>
          </cell>
          <cell r="J189">
            <v>10.696420026842691</v>
          </cell>
          <cell r="K189">
            <v>161523135545</v>
          </cell>
          <cell r="L189">
            <v>89.582718841927289</v>
          </cell>
          <cell r="M189">
            <v>18782996746</v>
          </cell>
        </row>
        <row r="190">
          <cell r="E190">
            <v>6559296150</v>
          </cell>
          <cell r="F190">
            <v>4.7008914980872174E-2</v>
          </cell>
          <cell r="G190">
            <v>4487805327</v>
          </cell>
          <cell r="H190">
            <v>68.419007533300658</v>
          </cell>
          <cell r="I190">
            <v>2063541844</v>
          </cell>
          <cell r="J190">
            <v>31.459806003728009</v>
          </cell>
          <cell r="K190">
            <v>6551347171</v>
          </cell>
          <cell r="L190">
            <v>99.878813537028662</v>
          </cell>
          <cell r="M190">
            <v>7948979</v>
          </cell>
        </row>
        <row r="191">
          <cell r="E191">
            <v>6559296150</v>
          </cell>
          <cell r="F191">
            <v>4.7008914980872174E-2</v>
          </cell>
          <cell r="G191">
            <v>4487805327</v>
          </cell>
          <cell r="H191">
            <v>68.419007533300658</v>
          </cell>
          <cell r="I191">
            <v>2063541844</v>
          </cell>
          <cell r="J191">
            <v>31.459806003728009</v>
          </cell>
          <cell r="K191">
            <v>6551347171</v>
          </cell>
          <cell r="L191">
            <v>99.878813537028662</v>
          </cell>
          <cell r="M191">
            <v>7948979</v>
          </cell>
        </row>
        <row r="192">
          <cell r="E192">
            <v>156267048</v>
          </cell>
          <cell r="F192">
            <v>1.119928755426582E-3</v>
          </cell>
          <cell r="G192">
            <v>133085448</v>
          </cell>
          <cell r="H192">
            <v>85.165394562262421</v>
          </cell>
          <cell r="I192">
            <v>23181600</v>
          </cell>
          <cell r="J192">
            <v>14.834605437737583</v>
          </cell>
          <cell r="K192">
            <v>156267048</v>
          </cell>
          <cell r="L192">
            <v>100</v>
          </cell>
          <cell r="M192">
            <v>0</v>
          </cell>
        </row>
        <row r="193">
          <cell r="E193">
            <v>156267048</v>
          </cell>
          <cell r="F193">
            <v>1.119928755426582E-3</v>
          </cell>
          <cell r="G193">
            <v>133085448</v>
          </cell>
          <cell r="H193">
            <v>85.165394562262421</v>
          </cell>
          <cell r="I193">
            <v>23181600</v>
          </cell>
          <cell r="J193">
            <v>14.834605437737583</v>
          </cell>
          <cell r="K193">
            <v>156267048</v>
          </cell>
          <cell r="L193">
            <v>100</v>
          </cell>
          <cell r="M193">
            <v>0</v>
          </cell>
        </row>
        <row r="194">
          <cell r="E194">
            <v>82132060</v>
          </cell>
          <cell r="F194">
            <v>5.8862093393113413E-4</v>
          </cell>
          <cell r="G194">
            <v>52879760</v>
          </cell>
          <cell r="H194">
            <v>64.383822833616975</v>
          </cell>
          <cell r="I194">
            <v>29252300</v>
          </cell>
          <cell r="J194">
            <v>35.616177166383018</v>
          </cell>
          <cell r="K194">
            <v>82132060</v>
          </cell>
          <cell r="L194">
            <v>100</v>
          </cell>
          <cell r="M194">
            <v>0</v>
          </cell>
        </row>
        <row r="195">
          <cell r="E195">
            <v>82132060</v>
          </cell>
          <cell r="F195">
            <v>5.8862093393113413E-4</v>
          </cell>
          <cell r="G195">
            <v>52879760</v>
          </cell>
          <cell r="H195">
            <v>64.383822833616975</v>
          </cell>
          <cell r="I195">
            <v>29252300</v>
          </cell>
          <cell r="J195">
            <v>35.616177166383018</v>
          </cell>
          <cell r="K195">
            <v>82132060</v>
          </cell>
          <cell r="L195">
            <v>100</v>
          </cell>
          <cell r="M195">
            <v>0</v>
          </cell>
        </row>
        <row r="196">
          <cell r="E196">
            <v>326178274011</v>
          </cell>
          <cell r="F196">
            <v>2.3376420885632259</v>
          </cell>
          <cell r="G196">
            <v>3544372951</v>
          </cell>
          <cell r="H196">
            <v>1.0866367362286276</v>
          </cell>
          <cell r="I196">
            <v>14433789890</v>
          </cell>
          <cell r="J196">
            <v>4.4251230201534622</v>
          </cell>
          <cell r="K196">
            <v>17978162841</v>
          </cell>
          <cell r="L196">
            <v>5.5117597563820908</v>
          </cell>
          <cell r="M196">
            <v>308200111170</v>
          </cell>
        </row>
        <row r="197">
          <cell r="E197">
            <v>326178274011</v>
          </cell>
          <cell r="F197">
            <v>2.3376420885632259</v>
          </cell>
          <cell r="G197">
            <v>3544372951</v>
          </cell>
          <cell r="H197">
            <v>1.0866367362286276</v>
          </cell>
          <cell r="I197">
            <v>14433789890</v>
          </cell>
          <cell r="J197">
            <v>4.4251230201534622</v>
          </cell>
          <cell r="K197">
            <v>17978162841</v>
          </cell>
          <cell r="L197">
            <v>5.5117597563820908</v>
          </cell>
          <cell r="M197">
            <v>308200111170</v>
          </cell>
        </row>
        <row r="198">
          <cell r="E198">
            <v>39549681586</v>
          </cell>
          <cell r="F198">
            <v>0.28344315863781205</v>
          </cell>
          <cell r="G198">
            <v>15587298471</v>
          </cell>
          <cell r="H198">
            <v>39.411944283560736</v>
          </cell>
          <cell r="I198">
            <v>21107079301</v>
          </cell>
          <cell r="J198">
            <v>53.368518922467366</v>
          </cell>
          <cell r="K198">
            <v>36694377772</v>
          </cell>
          <cell r="L198">
            <v>92.780463206028102</v>
          </cell>
          <cell r="M198">
            <v>2855303814</v>
          </cell>
        </row>
        <row r="199">
          <cell r="E199">
            <v>39549681586</v>
          </cell>
          <cell r="F199">
            <v>0.28344315863781205</v>
          </cell>
          <cell r="G199">
            <v>15587298471</v>
          </cell>
          <cell r="H199">
            <v>39.411944283560736</v>
          </cell>
          <cell r="I199">
            <v>21107079301</v>
          </cell>
          <cell r="J199">
            <v>53.368518922467366</v>
          </cell>
          <cell r="K199">
            <v>36694377772</v>
          </cell>
          <cell r="L199">
            <v>92.780463206028102</v>
          </cell>
          <cell r="M199">
            <v>2855303814</v>
          </cell>
        </row>
        <row r="200">
          <cell r="E200">
            <v>5434509259</v>
          </cell>
          <cell r="F200">
            <v>3.8947834931815611E-2</v>
          </cell>
          <cell r="G200">
            <v>3774649559</v>
          </cell>
          <cell r="H200">
            <v>69.457045321044689</v>
          </cell>
          <cell r="I200">
            <v>1645625769</v>
          </cell>
          <cell r="J200">
            <v>30.281037175062437</v>
          </cell>
          <cell r="K200">
            <v>5420275328</v>
          </cell>
          <cell r="L200">
            <v>99.738082496107126</v>
          </cell>
          <cell r="M200">
            <v>14233931</v>
          </cell>
        </row>
        <row r="201">
          <cell r="E201">
            <v>5434509259</v>
          </cell>
          <cell r="F201">
            <v>3.8947834931815611E-2</v>
          </cell>
          <cell r="G201">
            <v>3774649559</v>
          </cell>
          <cell r="H201">
            <v>69.457045321044689</v>
          </cell>
          <cell r="I201">
            <v>1645625769</v>
          </cell>
          <cell r="J201">
            <v>30.281037175062437</v>
          </cell>
          <cell r="K201">
            <v>5420275328</v>
          </cell>
          <cell r="L201">
            <v>99.738082496107126</v>
          </cell>
          <cell r="M201">
            <v>14233931</v>
          </cell>
        </row>
        <row r="202">
          <cell r="E202">
            <v>11300677534</v>
          </cell>
          <cell r="F202">
            <v>8.0989267335041457E-2</v>
          </cell>
          <cell r="G202">
            <v>2309231743</v>
          </cell>
          <cell r="H202">
            <v>20.434453917053077</v>
          </cell>
          <cell r="I202">
            <v>8896373085</v>
          </cell>
          <cell r="J202">
            <v>78.724245145777829</v>
          </cell>
          <cell r="K202">
            <v>11205604828</v>
          </cell>
          <cell r="L202">
            <v>99.158699062830905</v>
          </cell>
          <cell r="M202">
            <v>95072706</v>
          </cell>
        </row>
        <row r="203">
          <cell r="E203">
            <v>11300677534</v>
          </cell>
          <cell r="F203">
            <v>8.0989267335041457E-2</v>
          </cell>
          <cell r="G203">
            <v>2309231743</v>
          </cell>
          <cell r="H203">
            <v>20.434453917053077</v>
          </cell>
          <cell r="I203">
            <v>8896373085</v>
          </cell>
          <cell r="J203">
            <v>78.724245145777829</v>
          </cell>
          <cell r="K203">
            <v>11205604828</v>
          </cell>
          <cell r="L203">
            <v>99.158699062830905</v>
          </cell>
          <cell r="M203">
            <v>95072706</v>
          </cell>
        </row>
        <row r="204">
          <cell r="E204">
            <v>706735657</v>
          </cell>
          <cell r="F204">
            <v>5.0650063138045444E-3</v>
          </cell>
          <cell r="G204">
            <v>376791593</v>
          </cell>
          <cell r="H204">
            <v>53.314360081877119</v>
          </cell>
          <cell r="I204">
            <v>324374787</v>
          </cell>
          <cell r="J204">
            <v>45.897611615767111</v>
          </cell>
          <cell r="K204">
            <v>701166380</v>
          </cell>
          <cell r="L204">
            <v>99.211971697644231</v>
          </cell>
          <cell r="M204">
            <v>5569277</v>
          </cell>
        </row>
        <row r="205">
          <cell r="E205">
            <v>706735657</v>
          </cell>
          <cell r="F205">
            <v>5.0650063138045444E-3</v>
          </cell>
          <cell r="G205">
            <v>376791593</v>
          </cell>
          <cell r="H205">
            <v>53.314360081877119</v>
          </cell>
          <cell r="I205">
            <v>324374787</v>
          </cell>
          <cell r="J205">
            <v>45.897611615767111</v>
          </cell>
          <cell r="K205">
            <v>701166380</v>
          </cell>
          <cell r="L205">
            <v>99.211971697644231</v>
          </cell>
          <cell r="M205">
            <v>5569277</v>
          </cell>
        </row>
        <row r="206">
          <cell r="E206">
            <v>2787047709414</v>
          </cell>
          <cell r="F206">
            <v>19.974107865136911</v>
          </cell>
          <cell r="G206">
            <v>2221497152366</v>
          </cell>
          <cell r="H206">
            <v>79.707898248827902</v>
          </cell>
          <cell r="I206">
            <v>270004620038</v>
          </cell>
          <cell r="J206">
            <v>9.6878363124530331</v>
          </cell>
          <cell r="K206">
            <v>2491501772404</v>
          </cell>
          <cell r="L206">
            <v>89.395734561280932</v>
          </cell>
          <cell r="M206">
            <v>295545937010</v>
          </cell>
          <cell r="N206">
            <v>0</v>
          </cell>
        </row>
        <row r="207">
          <cell r="E207">
            <v>497215300251</v>
          </cell>
          <cell r="F207">
            <v>3.5634237641012887</v>
          </cell>
          <cell r="G207">
            <v>163908277761</v>
          </cell>
          <cell r="H207">
            <v>32.96525221131715</v>
          </cell>
          <cell r="I207">
            <v>142318097978</v>
          </cell>
          <cell r="J207">
            <v>28.623032699548101</v>
          </cell>
          <cell r="K207">
            <v>306226375739</v>
          </cell>
          <cell r="L207">
            <v>61.588284910865255</v>
          </cell>
          <cell r="M207">
            <v>190988924512</v>
          </cell>
        </row>
        <row r="208">
          <cell r="E208">
            <v>497215300251</v>
          </cell>
          <cell r="F208">
            <v>3.5634237641012887</v>
          </cell>
          <cell r="G208">
            <v>163908277761</v>
          </cell>
          <cell r="H208">
            <v>32.96525221131715</v>
          </cell>
          <cell r="I208">
            <v>142318097978</v>
          </cell>
          <cell r="J208">
            <v>28.623032699548101</v>
          </cell>
          <cell r="K208">
            <v>306226375739</v>
          </cell>
          <cell r="L208">
            <v>61.588284910865255</v>
          </cell>
          <cell r="M208">
            <v>190988924512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750000000</v>
          </cell>
          <cell r="F211">
            <v>5.3750715670391148E-3</v>
          </cell>
          <cell r="G211">
            <v>340283021</v>
          </cell>
          <cell r="H211">
            <v>45.371069466666668</v>
          </cell>
          <cell r="I211">
            <v>325952325</v>
          </cell>
          <cell r="J211">
            <v>43.46031</v>
          </cell>
          <cell r="K211">
            <v>666235346</v>
          </cell>
          <cell r="L211">
            <v>88.831379466666675</v>
          </cell>
          <cell r="M211">
            <v>83764654</v>
          </cell>
        </row>
        <row r="212">
          <cell r="E212">
            <v>750000000</v>
          </cell>
          <cell r="F212">
            <v>5.3750715670391148E-3</v>
          </cell>
          <cell r="G212">
            <v>340283021</v>
          </cell>
          <cell r="H212">
            <v>45.371069466666668</v>
          </cell>
          <cell r="I212">
            <v>325952325</v>
          </cell>
          <cell r="J212">
            <v>43.46031</v>
          </cell>
          <cell r="K212">
            <v>666235346</v>
          </cell>
          <cell r="L212">
            <v>88.831379466666675</v>
          </cell>
          <cell r="M212">
            <v>83764654</v>
          </cell>
        </row>
        <row r="213">
          <cell r="E213">
            <v>4768000000</v>
          </cell>
          <cell r="F213">
            <v>3.4171121642190001E-2</v>
          </cell>
          <cell r="G213">
            <v>4201570094</v>
          </cell>
          <cell r="H213">
            <v>88.120178145973142</v>
          </cell>
          <cell r="I213">
            <v>498912203</v>
          </cell>
          <cell r="J213">
            <v>10.46376264681208</v>
          </cell>
          <cell r="K213">
            <v>4700482297</v>
          </cell>
          <cell r="L213">
            <v>98.583940792785228</v>
          </cell>
          <cell r="M213">
            <v>67517703</v>
          </cell>
        </row>
        <row r="214">
          <cell r="E214">
            <v>4768000000</v>
          </cell>
          <cell r="F214">
            <v>3.4171121642190001E-2</v>
          </cell>
          <cell r="G214">
            <v>4201570094</v>
          </cell>
          <cell r="H214">
            <v>88.120178145973142</v>
          </cell>
          <cell r="I214">
            <v>498912203</v>
          </cell>
          <cell r="J214">
            <v>10.46376264681208</v>
          </cell>
          <cell r="K214">
            <v>4700482297</v>
          </cell>
          <cell r="L214">
            <v>98.583940792785228</v>
          </cell>
          <cell r="M214">
            <v>67517703</v>
          </cell>
        </row>
        <row r="215">
          <cell r="E215">
            <v>21139488862</v>
          </cell>
          <cell r="F215">
            <v>0.15150168736516834</v>
          </cell>
          <cell r="G215">
            <v>5210424169</v>
          </cell>
          <cell r="H215">
            <v>24.647824755905869</v>
          </cell>
          <cell r="I215">
            <v>13481337379</v>
          </cell>
          <cell r="J215">
            <v>63.773241950205481</v>
          </cell>
          <cell r="K215">
            <v>18691761548</v>
          </cell>
          <cell r="L215">
            <v>88.421066706111347</v>
          </cell>
          <cell r="M215">
            <v>2447727314</v>
          </cell>
        </row>
        <row r="216">
          <cell r="E216">
            <v>21139488862</v>
          </cell>
          <cell r="F216">
            <v>0.15150168736516834</v>
          </cell>
          <cell r="G216">
            <v>5210424169</v>
          </cell>
          <cell r="H216">
            <v>24.647824755905869</v>
          </cell>
          <cell r="I216">
            <v>13481337379</v>
          </cell>
          <cell r="J216">
            <v>63.773241950205481</v>
          </cell>
          <cell r="K216">
            <v>18691761548</v>
          </cell>
          <cell r="L216">
            <v>88.421066706111347</v>
          </cell>
          <cell r="M216">
            <v>2447727314</v>
          </cell>
        </row>
        <row r="217">
          <cell r="E217">
            <v>98300115096</v>
          </cell>
          <cell r="F217">
            <v>0.7044935382522427</v>
          </cell>
          <cell r="G217">
            <v>41526830834</v>
          </cell>
          <cell r="H217">
            <v>42.24494629883683</v>
          </cell>
          <cell r="I217">
            <v>19809297583</v>
          </cell>
          <cell r="J217">
            <v>20.151855939999884</v>
          </cell>
          <cell r="K217">
            <v>61336128417</v>
          </cell>
          <cell r="L217">
            <v>62.396802238836727</v>
          </cell>
          <cell r="M217">
            <v>36963986679</v>
          </cell>
        </row>
        <row r="218">
          <cell r="E218">
            <v>98300115096</v>
          </cell>
          <cell r="F218">
            <v>0.7044935382522427</v>
          </cell>
          <cell r="G218">
            <v>41526830834</v>
          </cell>
          <cell r="H218">
            <v>42.24494629883683</v>
          </cell>
          <cell r="I218">
            <v>19809297583</v>
          </cell>
          <cell r="J218">
            <v>20.151855939999884</v>
          </cell>
          <cell r="K218">
            <v>61336128417</v>
          </cell>
          <cell r="L218">
            <v>62.396802238836727</v>
          </cell>
          <cell r="M218">
            <v>36963986679</v>
          </cell>
        </row>
        <row r="219">
          <cell r="E219">
            <v>3496621912</v>
          </cell>
          <cell r="F219">
            <v>2.5059457359836192E-2</v>
          </cell>
          <cell r="G219">
            <v>1613482823</v>
          </cell>
          <cell r="H219">
            <v>46.144045985146818</v>
          </cell>
          <cell r="I219">
            <v>1209140414</v>
          </cell>
          <cell r="J219">
            <v>34.580244717061646</v>
          </cell>
          <cell r="K219">
            <v>2822623237</v>
          </cell>
          <cell r="L219">
            <v>80.724290702208464</v>
          </cell>
          <cell r="M219">
            <v>673998675</v>
          </cell>
        </row>
        <row r="220">
          <cell r="E220">
            <v>3496621912</v>
          </cell>
          <cell r="F220">
            <v>2.5059457359836192E-2</v>
          </cell>
          <cell r="G220">
            <v>1613482823</v>
          </cell>
          <cell r="H220">
            <v>46.144045985146818</v>
          </cell>
          <cell r="I220">
            <v>1209140414</v>
          </cell>
          <cell r="J220">
            <v>34.580244717061646</v>
          </cell>
          <cell r="K220">
            <v>2822623237</v>
          </cell>
          <cell r="L220">
            <v>80.724290702208464</v>
          </cell>
          <cell r="M220">
            <v>673998675</v>
          </cell>
        </row>
        <row r="221">
          <cell r="E221">
            <v>55782918014</v>
          </cell>
          <cell r="F221">
            <v>0.39978290205803391</v>
          </cell>
          <cell r="G221">
            <v>24376400866</v>
          </cell>
          <cell r="H221">
            <v>43.698683636238215</v>
          </cell>
          <cell r="I221">
            <v>3388490550</v>
          </cell>
          <cell r="J221">
            <v>6.0744232654691546</v>
          </cell>
          <cell r="K221">
            <v>27764891416</v>
          </cell>
          <cell r="L221">
            <v>49.773106901707379</v>
          </cell>
          <cell r="M221">
            <v>28018026598</v>
          </cell>
        </row>
        <row r="222">
          <cell r="E222">
            <v>55782918014</v>
          </cell>
          <cell r="F222">
            <v>0.39978290205803391</v>
          </cell>
          <cell r="G222">
            <v>24376400866</v>
          </cell>
          <cell r="H222">
            <v>43.698683636238215</v>
          </cell>
          <cell r="I222">
            <v>3388490550</v>
          </cell>
          <cell r="J222">
            <v>6.0744232654691546</v>
          </cell>
          <cell r="K222">
            <v>27764891416</v>
          </cell>
          <cell r="L222">
            <v>49.773106901707379</v>
          </cell>
          <cell r="M222">
            <v>28018026598</v>
          </cell>
        </row>
        <row r="223">
          <cell r="E223">
            <v>3703991637</v>
          </cell>
          <cell r="F223">
            <v>2.6545626843452491E-2</v>
          </cell>
          <cell r="G223">
            <v>2750581146</v>
          </cell>
          <cell r="H223">
            <v>74.259917828210803</v>
          </cell>
          <cell r="I223">
            <v>906597891</v>
          </cell>
          <cell r="J223">
            <v>24.476240225377161</v>
          </cell>
          <cell r="K223">
            <v>3657179037</v>
          </cell>
          <cell r="L223">
            <v>98.736158053587957</v>
          </cell>
          <cell r="M223">
            <v>46812600</v>
          </cell>
        </row>
        <row r="224">
          <cell r="E224">
            <v>3703991637</v>
          </cell>
          <cell r="F224">
            <v>2.6545626843452491E-2</v>
          </cell>
          <cell r="G224">
            <v>2750581146</v>
          </cell>
          <cell r="H224">
            <v>74.259917828210803</v>
          </cell>
          <cell r="I224">
            <v>906597891</v>
          </cell>
          <cell r="J224">
            <v>24.476240225377161</v>
          </cell>
          <cell r="K224">
            <v>3657179037</v>
          </cell>
          <cell r="L224">
            <v>98.736158053587957</v>
          </cell>
          <cell r="M224">
            <v>46812600</v>
          </cell>
        </row>
        <row r="225">
          <cell r="E225">
            <v>8646553667</v>
          </cell>
          <cell r="F225">
            <v>6.1967793024492658E-2</v>
          </cell>
          <cell r="G225">
            <v>6083461256</v>
          </cell>
          <cell r="H225">
            <v>70.35706352252032</v>
          </cell>
          <cell r="I225">
            <v>881040011</v>
          </cell>
          <cell r="J225">
            <v>10.189493351120143</v>
          </cell>
          <cell r="K225">
            <v>6964501267</v>
          </cell>
          <cell r="L225">
            <v>80.546556873640469</v>
          </cell>
          <cell r="M225">
            <v>1682052400</v>
          </cell>
        </row>
        <row r="226">
          <cell r="E226">
            <v>8646553667</v>
          </cell>
          <cell r="F226">
            <v>6.1967793024492658E-2</v>
          </cell>
          <cell r="G226">
            <v>6083461256</v>
          </cell>
          <cell r="H226">
            <v>70.35706352252032</v>
          </cell>
          <cell r="I226">
            <v>881040011</v>
          </cell>
          <cell r="J226">
            <v>10.189493351120143</v>
          </cell>
          <cell r="K226">
            <v>6964501267</v>
          </cell>
          <cell r="L226">
            <v>80.546556873640469</v>
          </cell>
          <cell r="M226">
            <v>1682052400</v>
          </cell>
        </row>
        <row r="227">
          <cell r="E227">
            <v>24750892882</v>
          </cell>
          <cell r="F227">
            <v>0.17738376078515869</v>
          </cell>
          <cell r="G227">
            <v>22971411735</v>
          </cell>
          <cell r="H227">
            <v>92.810436554819717</v>
          </cell>
          <cell r="I227">
            <v>1779481042</v>
          </cell>
          <cell r="J227">
            <v>7.1895630209531607</v>
          </cell>
          <cell r="K227">
            <v>24750892777</v>
          </cell>
          <cell r="L227">
            <v>99.999999575772875</v>
          </cell>
          <cell r="M227">
            <v>105</v>
          </cell>
        </row>
        <row r="228">
          <cell r="E228">
            <v>24750892882</v>
          </cell>
          <cell r="F228">
            <v>0.17738376078515869</v>
          </cell>
          <cell r="G228">
            <v>22971411735</v>
          </cell>
          <cell r="H228">
            <v>92.810436554819717</v>
          </cell>
          <cell r="I228">
            <v>1779481042</v>
          </cell>
          <cell r="J228">
            <v>7.1895630209531607</v>
          </cell>
          <cell r="K228">
            <v>24750892777</v>
          </cell>
          <cell r="L228">
            <v>99.999999575772875</v>
          </cell>
          <cell r="M228">
            <v>105</v>
          </cell>
        </row>
        <row r="229">
          <cell r="E229">
            <v>384368103414</v>
          </cell>
          <cell r="F229">
            <v>2.7546747519164549</v>
          </cell>
          <cell r="G229">
            <v>330103688655</v>
          </cell>
          <cell r="H229">
            <v>85.882175373810298</v>
          </cell>
          <cell r="I229">
            <v>44010327539</v>
          </cell>
          <cell r="J229">
            <v>11.450046751563255</v>
          </cell>
          <cell r="K229">
            <v>374114016194</v>
          </cell>
          <cell r="L229">
            <v>97.332222125373548</v>
          </cell>
          <cell r="M229">
            <v>10254087220</v>
          </cell>
        </row>
        <row r="230">
          <cell r="E230">
            <v>384368103414</v>
          </cell>
          <cell r="F230">
            <v>2.7546747519164549</v>
          </cell>
          <cell r="G230">
            <v>330103688655</v>
          </cell>
          <cell r="H230">
            <v>85.882175373810298</v>
          </cell>
          <cell r="I230">
            <v>44010327539</v>
          </cell>
          <cell r="J230">
            <v>11.450046751563255</v>
          </cell>
          <cell r="K230">
            <v>374114016194</v>
          </cell>
          <cell r="L230">
            <v>97.332222125373548</v>
          </cell>
          <cell r="M230">
            <v>10254087220</v>
          </cell>
        </row>
        <row r="231">
          <cell r="E231">
            <v>1390872292975</v>
          </cell>
          <cell r="F231">
            <v>9.9680508204698928</v>
          </cell>
          <cell r="G231">
            <v>1386964762321</v>
          </cell>
          <cell r="H231">
            <v>99.719058990984564</v>
          </cell>
          <cell r="I231">
            <v>2534720810</v>
          </cell>
          <cell r="J231">
            <v>0.18223965081498392</v>
          </cell>
          <cell r="K231">
            <v>1389499483131</v>
          </cell>
          <cell r="L231">
            <v>99.901298641799556</v>
          </cell>
          <cell r="M231">
            <v>1372809844</v>
          </cell>
        </row>
        <row r="232">
          <cell r="E232">
            <v>1390872292975</v>
          </cell>
          <cell r="F232">
            <v>9.9680508204698928</v>
          </cell>
          <cell r="G232">
            <v>1386964762321</v>
          </cell>
          <cell r="H232">
            <v>99.719058990984564</v>
          </cell>
          <cell r="I232">
            <v>2534720810</v>
          </cell>
          <cell r="J232">
            <v>0.18223965081498392</v>
          </cell>
          <cell r="K232">
            <v>1389499483131</v>
          </cell>
          <cell r="L232">
            <v>99.901298641799556</v>
          </cell>
          <cell r="M232">
            <v>1372809844</v>
          </cell>
        </row>
        <row r="233">
          <cell r="E233">
            <v>45847463564</v>
          </cell>
          <cell r="F233">
            <v>0.32857786376495762</v>
          </cell>
          <cell r="G233">
            <v>19245795844</v>
          </cell>
          <cell r="H233">
            <v>41.977885684197453</v>
          </cell>
          <cell r="I233">
            <v>17334537254</v>
          </cell>
          <cell r="J233">
            <v>37.809152146011613</v>
          </cell>
          <cell r="K233">
            <v>36580333098</v>
          </cell>
          <cell r="L233">
            <v>79.787037830209073</v>
          </cell>
          <cell r="M233">
            <v>9267130466</v>
          </cell>
        </row>
        <row r="234">
          <cell r="E234">
            <v>45847463564</v>
          </cell>
          <cell r="F234">
            <v>0.32857786376495762</v>
          </cell>
          <cell r="G234">
            <v>19245795844</v>
          </cell>
          <cell r="H234">
            <v>41.977885684197453</v>
          </cell>
          <cell r="I234">
            <v>17334537254</v>
          </cell>
          <cell r="J234">
            <v>37.809152146011613</v>
          </cell>
          <cell r="K234">
            <v>36580333098</v>
          </cell>
          <cell r="L234">
            <v>79.787037830209073</v>
          </cell>
          <cell r="M234">
            <v>9267130466</v>
          </cell>
        </row>
        <row r="235">
          <cell r="E235">
            <v>18656287997</v>
          </cell>
          <cell r="F235">
            <v>0.13370517754555711</v>
          </cell>
          <cell r="G235">
            <v>14122504752</v>
          </cell>
          <cell r="H235">
            <v>75.698363759558987</v>
          </cell>
          <cell r="I235">
            <v>4455437076</v>
          </cell>
          <cell r="J235">
            <v>23.881691131249958</v>
          </cell>
          <cell r="K235">
            <v>18577941828</v>
          </cell>
          <cell r="L235">
            <v>99.580054890808938</v>
          </cell>
          <cell r="M235">
            <v>78346169</v>
          </cell>
        </row>
        <row r="236">
          <cell r="E236">
            <v>18656287997</v>
          </cell>
          <cell r="F236">
            <v>0.13370517754555711</v>
          </cell>
          <cell r="G236">
            <v>14122504752</v>
          </cell>
          <cell r="H236">
            <v>75.698363759558987</v>
          </cell>
          <cell r="I236">
            <v>4455437076</v>
          </cell>
          <cell r="J236">
            <v>23.881691131249958</v>
          </cell>
          <cell r="K236">
            <v>18577941828</v>
          </cell>
          <cell r="L236">
            <v>99.580054890808938</v>
          </cell>
          <cell r="M236">
            <v>78346169</v>
          </cell>
        </row>
        <row r="237">
          <cell r="E237">
            <v>4182737348</v>
          </cell>
          <cell r="F237">
            <v>2.9976683455503188E-2</v>
          </cell>
          <cell r="G237">
            <v>3528094817</v>
          </cell>
          <cell r="H237">
            <v>84.348944804936863</v>
          </cell>
          <cell r="I237">
            <v>626925570</v>
          </cell>
          <cell r="J237">
            <v>14.988403952731291</v>
          </cell>
          <cell r="K237">
            <v>4155020387</v>
          </cell>
          <cell r="L237">
            <v>99.337348757668153</v>
          </cell>
          <cell r="M237">
            <v>27716961</v>
          </cell>
        </row>
        <row r="238">
          <cell r="E238">
            <v>4182737348</v>
          </cell>
          <cell r="F238">
            <v>2.9976683455503188E-2</v>
          </cell>
          <cell r="G238">
            <v>3528094817</v>
          </cell>
          <cell r="H238">
            <v>84.348944804936863</v>
          </cell>
          <cell r="I238">
            <v>626925570</v>
          </cell>
          <cell r="J238">
            <v>14.988403952731291</v>
          </cell>
          <cell r="K238">
            <v>4155020387</v>
          </cell>
          <cell r="L238">
            <v>99.337348757668153</v>
          </cell>
          <cell r="M238">
            <v>27716961</v>
          </cell>
        </row>
        <row r="239">
          <cell r="E239">
            <v>7892790897</v>
          </cell>
          <cell r="F239">
            <v>5.6565754580066463E-2</v>
          </cell>
          <cell r="G239">
            <v>7242081995</v>
          </cell>
          <cell r="H239">
            <v>91.755655122609042</v>
          </cell>
          <cell r="I239">
            <v>650579968</v>
          </cell>
          <cell r="J239">
            <v>8.2427113107390362</v>
          </cell>
          <cell r="K239">
            <v>7892661963</v>
          </cell>
          <cell r="L239">
            <v>99.998366433348068</v>
          </cell>
          <cell r="M239">
            <v>128934</v>
          </cell>
        </row>
        <row r="240">
          <cell r="E240">
            <v>7892790897</v>
          </cell>
          <cell r="F240">
            <v>5.6565754580066463E-2</v>
          </cell>
          <cell r="G240">
            <v>7242081995</v>
          </cell>
          <cell r="H240">
            <v>91.755655122609042</v>
          </cell>
          <cell r="I240">
            <v>650579968</v>
          </cell>
          <cell r="J240">
            <v>8.2427113107390362</v>
          </cell>
          <cell r="K240">
            <v>7892661963</v>
          </cell>
          <cell r="L240">
            <v>99.998366433348068</v>
          </cell>
          <cell r="M240">
            <v>128934</v>
          </cell>
        </row>
        <row r="241">
          <cell r="E241">
            <v>1095000000</v>
          </cell>
          <cell r="F241">
            <v>7.8476044878771061E-3</v>
          </cell>
          <cell r="G241">
            <v>1004135035</v>
          </cell>
          <cell r="H241">
            <v>91.701829680365293</v>
          </cell>
          <cell r="I241">
            <v>16822928</v>
          </cell>
          <cell r="J241">
            <v>1.5363404566210046</v>
          </cell>
          <cell r="K241">
            <v>1020957963</v>
          </cell>
          <cell r="L241">
            <v>93.238170136986298</v>
          </cell>
          <cell r="M241">
            <v>74042037</v>
          </cell>
        </row>
        <row r="242">
          <cell r="E242">
            <v>1095000000</v>
          </cell>
          <cell r="F242">
            <v>7.8476044878771061E-3</v>
          </cell>
          <cell r="G242">
            <v>1004135035</v>
          </cell>
          <cell r="H242">
            <v>91.701829680365293</v>
          </cell>
          <cell r="I242">
            <v>16822928</v>
          </cell>
          <cell r="J242">
            <v>1.5363404566210046</v>
          </cell>
          <cell r="K242">
            <v>1020957963</v>
          </cell>
          <cell r="L242">
            <v>93.238170136986298</v>
          </cell>
          <cell r="M242">
            <v>74042037</v>
          </cell>
        </row>
        <row r="243">
          <cell r="E243">
            <v>19699314503</v>
          </cell>
          <cell r="F243">
            <v>0.14118030036698209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19699314503</v>
          </cell>
        </row>
        <row r="244">
          <cell r="E244">
            <v>19699314503</v>
          </cell>
          <cell r="F244">
            <v>0.14118030036698209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19699314503</v>
          </cell>
        </row>
        <row r="245">
          <cell r="E245">
            <v>6338771000</v>
          </cell>
          <cell r="F245">
            <v>4.5428463696096127E-2</v>
          </cell>
          <cell r="G245">
            <v>5736202149</v>
          </cell>
          <cell r="H245">
            <v>90.493916707197656</v>
          </cell>
          <cell r="I245">
            <v>482642839</v>
          </cell>
          <cell r="J245">
            <v>7.6141390657589607</v>
          </cell>
          <cell r="K245">
            <v>6218844988</v>
          </cell>
          <cell r="L245">
            <v>98.108055772956618</v>
          </cell>
          <cell r="M245">
            <v>119926012</v>
          </cell>
        </row>
        <row r="246">
          <cell r="E246">
            <v>6338771000</v>
          </cell>
          <cell r="F246">
            <v>4.5428463696096127E-2</v>
          </cell>
          <cell r="G246">
            <v>5736202149</v>
          </cell>
          <cell r="H246">
            <v>90.493916707197656</v>
          </cell>
          <cell r="I246">
            <v>482642839</v>
          </cell>
          <cell r="J246">
            <v>7.6141390657589607</v>
          </cell>
          <cell r="K246">
            <v>6218844988</v>
          </cell>
          <cell r="L246">
            <v>98.108055772956618</v>
          </cell>
          <cell r="M246">
            <v>119926012</v>
          </cell>
        </row>
        <row r="247">
          <cell r="E247">
            <v>22005923369</v>
          </cell>
          <cell r="F247">
            <v>0.15771121734287133</v>
          </cell>
          <cell r="G247">
            <v>17827927089</v>
          </cell>
          <cell r="H247">
            <v>81.014219626495688</v>
          </cell>
          <cell r="I247">
            <v>4100301519</v>
          </cell>
          <cell r="J247">
            <v>18.632717429054317</v>
          </cell>
          <cell r="K247">
            <v>21928228608</v>
          </cell>
          <cell r="L247">
            <v>99.646937055550012</v>
          </cell>
          <cell r="M247">
            <v>77694761</v>
          </cell>
        </row>
        <row r="248">
          <cell r="E248">
            <v>22005923369</v>
          </cell>
          <cell r="F248">
            <v>0.15771121734287133</v>
          </cell>
          <cell r="G248">
            <v>17827927089</v>
          </cell>
          <cell r="H248">
            <v>81.014219626495688</v>
          </cell>
          <cell r="I248">
            <v>4100301519</v>
          </cell>
          <cell r="J248">
            <v>18.632717429054317</v>
          </cell>
          <cell r="K248">
            <v>21928228608</v>
          </cell>
          <cell r="L248">
            <v>99.646937055550012</v>
          </cell>
          <cell r="M248">
            <v>77694761</v>
          </cell>
        </row>
        <row r="249">
          <cell r="E249">
            <v>7433750000</v>
          </cell>
          <cell r="F249">
            <v>5.3275917681969362E-2</v>
          </cell>
          <cell r="G249">
            <v>104493728</v>
          </cell>
          <cell r="H249">
            <v>1.4056664267698</v>
          </cell>
          <cell r="I249">
            <v>680008058</v>
          </cell>
          <cell r="J249">
            <v>9.1475777097696316</v>
          </cell>
          <cell r="K249">
            <v>784501786</v>
          </cell>
          <cell r="L249">
            <v>10.553244136539432</v>
          </cell>
          <cell r="M249">
            <v>6649248214</v>
          </cell>
        </row>
        <row r="250">
          <cell r="E250">
            <v>7433750000</v>
          </cell>
          <cell r="F250">
            <v>5.3275917681969362E-2</v>
          </cell>
          <cell r="G250">
            <v>104493728</v>
          </cell>
          <cell r="H250">
            <v>1.4056664267698</v>
          </cell>
          <cell r="I250">
            <v>680008058</v>
          </cell>
          <cell r="J250">
            <v>9.1475777097696316</v>
          </cell>
          <cell r="K250">
            <v>784501786</v>
          </cell>
          <cell r="L250">
            <v>10.553244136539432</v>
          </cell>
          <cell r="M250">
            <v>6649248214</v>
          </cell>
        </row>
        <row r="251">
          <cell r="E251">
            <v>4800000000</v>
          </cell>
          <cell r="F251">
            <v>3.4400458029050333E-2</v>
          </cell>
          <cell r="G251">
            <v>218644955</v>
          </cell>
          <cell r="H251">
            <v>4.5551032291666669</v>
          </cell>
          <cell r="I251">
            <v>142743570</v>
          </cell>
          <cell r="J251">
            <v>2.973824375</v>
          </cell>
          <cell r="K251">
            <v>361388525</v>
          </cell>
          <cell r="L251">
            <v>7.5289276041666673</v>
          </cell>
          <cell r="M251">
            <v>4438611475</v>
          </cell>
        </row>
        <row r="252">
          <cell r="E252">
            <v>4800000000</v>
          </cell>
          <cell r="F252">
            <v>3.4400458029050333E-2</v>
          </cell>
          <cell r="G252">
            <v>218644955</v>
          </cell>
          <cell r="H252">
            <v>4.5551032291666669</v>
          </cell>
          <cell r="I252">
            <v>142743570</v>
          </cell>
          <cell r="J252">
            <v>2.973824375</v>
          </cell>
          <cell r="K252">
            <v>361388525</v>
          </cell>
          <cell r="L252">
            <v>7.5289276041666673</v>
          </cell>
          <cell r="M252">
            <v>4438611475</v>
          </cell>
        </row>
        <row r="253">
          <cell r="E253">
            <v>155301392026</v>
          </cell>
          <cell r="F253">
            <v>1.1130081288007303</v>
          </cell>
          <cell r="G253">
            <v>147684292143</v>
          </cell>
          <cell r="H253">
            <v>95.095279067605034</v>
          </cell>
          <cell r="I253">
            <v>7226028269</v>
          </cell>
          <cell r="J253">
            <v>4.652906309938448</v>
          </cell>
          <cell r="K253">
            <v>154910320412</v>
          </cell>
          <cell r="L253">
            <v>99.748185377543479</v>
          </cell>
          <cell r="M253">
            <v>391071614</v>
          </cell>
        </row>
        <row r="254">
          <cell r="E254">
            <v>155301392026</v>
          </cell>
          <cell r="F254">
            <v>1.1130081288007303</v>
          </cell>
          <cell r="G254">
            <v>147684292143</v>
          </cell>
          <cell r="H254">
            <v>95.095279067605034</v>
          </cell>
          <cell r="I254">
            <v>7226028269</v>
          </cell>
          <cell r="J254">
            <v>4.652906309938448</v>
          </cell>
          <cell r="K254">
            <v>154910320412</v>
          </cell>
          <cell r="L254">
            <v>99.748185377543479</v>
          </cell>
          <cell r="M254">
            <v>391071614</v>
          </cell>
        </row>
        <row r="255">
          <cell r="E255">
            <v>24033000000</v>
          </cell>
          <cell r="F255">
            <v>0.17223879329420139</v>
          </cell>
          <cell r="G255">
            <v>11675459880</v>
          </cell>
          <cell r="H255">
            <v>48.580950692797401</v>
          </cell>
          <cell r="I255">
            <v>11973974308</v>
          </cell>
          <cell r="J255">
            <v>49.82305291890318</v>
          </cell>
          <cell r="K255">
            <v>23649434188</v>
          </cell>
          <cell r="L255">
            <v>98.404003611700574</v>
          </cell>
          <cell r="M255">
            <v>383565812</v>
          </cell>
        </row>
        <row r="256">
          <cell r="E256">
            <v>6891200000</v>
          </cell>
          <cell r="F256">
            <v>4.9387590910373258E-2</v>
          </cell>
          <cell r="G256">
            <v>3119632539</v>
          </cell>
          <cell r="H256">
            <v>45.269801181216621</v>
          </cell>
          <cell r="I256">
            <v>3620012121</v>
          </cell>
          <cell r="J256">
            <v>52.530939763756678</v>
          </cell>
          <cell r="K256">
            <v>6739644660</v>
          </cell>
          <cell r="L256">
            <v>97.800740944973299</v>
          </cell>
          <cell r="M256">
            <v>151555340</v>
          </cell>
        </row>
        <row r="257">
          <cell r="E257">
            <v>6891200000</v>
          </cell>
          <cell r="F257">
            <v>4.9387590910373258E-2</v>
          </cell>
          <cell r="G257">
            <v>3119632539</v>
          </cell>
          <cell r="H257">
            <v>45.269801181216621</v>
          </cell>
          <cell r="I257">
            <v>3620012121</v>
          </cell>
          <cell r="J257">
            <v>52.530939763756678</v>
          </cell>
          <cell r="K257">
            <v>6739644660</v>
          </cell>
          <cell r="L257">
            <v>97.800740944973299</v>
          </cell>
          <cell r="M257">
            <v>151555340</v>
          </cell>
        </row>
        <row r="258">
          <cell r="E258">
            <v>760800000</v>
          </cell>
          <cell r="F258">
            <v>5.4524725976044779E-3</v>
          </cell>
          <cell r="G258">
            <v>442797290</v>
          </cell>
          <cell r="H258">
            <v>58.201536540483701</v>
          </cell>
          <cell r="I258">
            <v>318002710</v>
          </cell>
          <cell r="J258">
            <v>41.798463459516299</v>
          </cell>
          <cell r="K258">
            <v>760800000</v>
          </cell>
          <cell r="L258">
            <v>100</v>
          </cell>
          <cell r="M258">
            <v>0</v>
          </cell>
        </row>
        <row r="259">
          <cell r="E259">
            <v>760800000</v>
          </cell>
          <cell r="F259">
            <v>5.4524725976044779E-3</v>
          </cell>
          <cell r="G259">
            <v>442797290</v>
          </cell>
          <cell r="H259">
            <v>58.201536540483701</v>
          </cell>
          <cell r="I259">
            <v>318002710</v>
          </cell>
          <cell r="J259">
            <v>41.798463459516299</v>
          </cell>
          <cell r="K259">
            <v>760800000</v>
          </cell>
          <cell r="L259">
            <v>100</v>
          </cell>
          <cell r="M259">
            <v>0</v>
          </cell>
        </row>
        <row r="260">
          <cell r="E260">
            <v>628000000</v>
          </cell>
          <cell r="F260">
            <v>4.5007265921340857E-3</v>
          </cell>
          <cell r="G260">
            <v>371540827</v>
          </cell>
          <cell r="H260">
            <v>59.16255207006369</v>
          </cell>
          <cell r="I260">
            <v>256455245</v>
          </cell>
          <cell r="J260">
            <v>40.836822452229299</v>
          </cell>
          <cell r="K260">
            <v>627996072</v>
          </cell>
          <cell r="L260">
            <v>99.999374522292996</v>
          </cell>
          <cell r="M260">
            <v>3928</v>
          </cell>
        </row>
        <row r="261">
          <cell r="E261">
            <v>628000000</v>
          </cell>
          <cell r="F261">
            <v>4.5007265921340857E-3</v>
          </cell>
          <cell r="G261">
            <v>371540827</v>
          </cell>
          <cell r="H261">
            <v>59.16255207006369</v>
          </cell>
          <cell r="I261">
            <v>256455245</v>
          </cell>
          <cell r="J261">
            <v>40.836822452229299</v>
          </cell>
          <cell r="K261">
            <v>627996072</v>
          </cell>
          <cell r="L261">
            <v>99.999374522292996</v>
          </cell>
          <cell r="M261">
            <v>3928</v>
          </cell>
        </row>
        <row r="262">
          <cell r="E262">
            <v>6753000000</v>
          </cell>
          <cell r="F262">
            <v>4.8397144389620186E-2</v>
          </cell>
          <cell r="G262">
            <v>4302332852</v>
          </cell>
          <cell r="H262">
            <v>63.709948941211316</v>
          </cell>
          <cell r="I262">
            <v>2375418984</v>
          </cell>
          <cell r="J262">
            <v>35.175758685028875</v>
          </cell>
          <cell r="K262">
            <v>6677751836</v>
          </cell>
          <cell r="L262">
            <v>98.88570762624019</v>
          </cell>
          <cell r="M262">
            <v>75248164</v>
          </cell>
        </row>
        <row r="263">
          <cell r="E263">
            <v>408309200</v>
          </cell>
          <cell r="F263">
            <v>2.9262548953073162E-3</v>
          </cell>
          <cell r="G263">
            <v>279098927</v>
          </cell>
          <cell r="H263">
            <v>68.354797540687301</v>
          </cell>
          <cell r="I263">
            <v>117878086</v>
          </cell>
          <cell r="J263">
            <v>28.869808958504979</v>
          </cell>
          <cell r="K263">
            <v>396977013</v>
          </cell>
          <cell r="L263">
            <v>97.224606499192276</v>
          </cell>
          <cell r="M263">
            <v>11332187</v>
          </cell>
        </row>
        <row r="264">
          <cell r="E264">
            <v>6344690800</v>
          </cell>
          <cell r="F264">
            <v>4.5470889494312876E-2</v>
          </cell>
          <cell r="G264">
            <v>4023233925</v>
          </cell>
          <cell r="H264">
            <v>63.4110321814264</v>
          </cell>
          <cell r="I264">
            <v>2257540898</v>
          </cell>
          <cell r="J264">
            <v>35.581574723862033</v>
          </cell>
          <cell r="K264">
            <v>6280774823</v>
          </cell>
          <cell r="L264">
            <v>98.99260690528844</v>
          </cell>
          <cell r="M264">
            <v>63915977</v>
          </cell>
        </row>
        <row r="265">
          <cell r="E265">
            <v>9000000000</v>
          </cell>
          <cell r="F265">
            <v>6.4500858804469374E-2</v>
          </cell>
          <cell r="G265">
            <v>3439156372</v>
          </cell>
          <cell r="H265">
            <v>38.212848577777777</v>
          </cell>
          <cell r="I265">
            <v>5404085248</v>
          </cell>
          <cell r="J265">
            <v>60.045391644444443</v>
          </cell>
          <cell r="K265">
            <v>8843241620</v>
          </cell>
          <cell r="L265">
            <v>98.258240222222227</v>
          </cell>
          <cell r="M265">
            <v>156758380</v>
          </cell>
        </row>
        <row r="266">
          <cell r="E266">
            <v>9000000000</v>
          </cell>
          <cell r="F266">
            <v>6.4500858804469374E-2</v>
          </cell>
          <cell r="G266">
            <v>3439156372</v>
          </cell>
          <cell r="H266">
            <v>38.212848577777777</v>
          </cell>
          <cell r="I266">
            <v>5404085248</v>
          </cell>
          <cell r="J266">
            <v>60.045391644444443</v>
          </cell>
          <cell r="K266">
            <v>8843241620</v>
          </cell>
          <cell r="L266">
            <v>98.258240222222227</v>
          </cell>
          <cell r="M266">
            <v>156758380</v>
          </cell>
        </row>
        <row r="267">
          <cell r="E267">
            <v>267564850813</v>
          </cell>
          <cell r="F267">
            <v>1.9175736292586918</v>
          </cell>
          <cell r="G267">
            <v>213955127993</v>
          </cell>
          <cell r="H267">
            <v>79.963839548765094</v>
          </cell>
          <cell r="I267">
            <v>42270468519</v>
          </cell>
          <cell r="J267">
            <v>15.798214298537538</v>
          </cell>
          <cell r="K267">
            <v>256225596512</v>
          </cell>
          <cell r="L267">
            <v>95.762053847302624</v>
          </cell>
          <cell r="M267">
            <v>11339254301</v>
          </cell>
        </row>
        <row r="268">
          <cell r="E268">
            <v>125000000</v>
          </cell>
          <cell r="F268">
            <v>8.9584526117318577E-4</v>
          </cell>
          <cell r="G268">
            <v>93190000</v>
          </cell>
          <cell r="H268">
            <v>74.551999999999992</v>
          </cell>
          <cell r="I268">
            <v>26690000</v>
          </cell>
          <cell r="J268">
            <v>21.352</v>
          </cell>
          <cell r="K268">
            <v>119880000</v>
          </cell>
          <cell r="L268">
            <v>95.903999999999996</v>
          </cell>
          <cell r="M268">
            <v>5120000</v>
          </cell>
        </row>
        <row r="269">
          <cell r="E269">
            <v>125000000</v>
          </cell>
          <cell r="F269">
            <v>8.9584526117318577E-4</v>
          </cell>
          <cell r="G269">
            <v>93190000</v>
          </cell>
          <cell r="H269">
            <v>74.551999999999992</v>
          </cell>
          <cell r="I269">
            <v>26690000</v>
          </cell>
          <cell r="J269">
            <v>21.352</v>
          </cell>
          <cell r="K269">
            <v>119880000</v>
          </cell>
          <cell r="L269">
            <v>95.903999999999996</v>
          </cell>
          <cell r="M269">
            <v>5120000</v>
          </cell>
        </row>
        <row r="270">
          <cell r="E270">
            <v>900000000</v>
          </cell>
          <cell r="F270">
            <v>6.4500858804469371E-3</v>
          </cell>
          <cell r="G270">
            <v>730350727</v>
          </cell>
          <cell r="H270">
            <v>81.150080777777774</v>
          </cell>
          <cell r="I270">
            <v>129884718</v>
          </cell>
          <cell r="J270">
            <v>14.431635333333334</v>
          </cell>
          <cell r="K270">
            <v>860235445</v>
          </cell>
          <cell r="L270">
            <v>95.58171611111112</v>
          </cell>
          <cell r="M270">
            <v>39764555</v>
          </cell>
        </row>
        <row r="271">
          <cell r="E271">
            <v>900000000</v>
          </cell>
          <cell r="F271">
            <v>6.4500858804469371E-3</v>
          </cell>
          <cell r="G271">
            <v>730350727</v>
          </cell>
          <cell r="H271">
            <v>81.150080777777774</v>
          </cell>
          <cell r="I271">
            <v>129884718</v>
          </cell>
          <cell r="J271">
            <v>14.431635333333334</v>
          </cell>
          <cell r="K271">
            <v>860235445</v>
          </cell>
          <cell r="L271">
            <v>95.58171611111112</v>
          </cell>
          <cell r="M271">
            <v>39764555</v>
          </cell>
        </row>
        <row r="272">
          <cell r="E272">
            <v>268828000</v>
          </cell>
          <cell r="F272">
            <v>1.9266263189653215E-3</v>
          </cell>
          <cell r="G272">
            <v>216910997</v>
          </cell>
          <cell r="H272">
            <v>80.687650467957212</v>
          </cell>
          <cell r="I272">
            <v>51917003</v>
          </cell>
          <cell r="J272">
            <v>19.312349532042795</v>
          </cell>
          <cell r="K272">
            <v>268828000</v>
          </cell>
          <cell r="L272">
            <v>100</v>
          </cell>
          <cell r="M272">
            <v>0</v>
          </cell>
        </row>
        <row r="273">
          <cell r="E273">
            <v>268828000</v>
          </cell>
          <cell r="F273">
            <v>1.9266263189653215E-3</v>
          </cell>
          <cell r="G273">
            <v>216910997</v>
          </cell>
          <cell r="H273">
            <v>80.687650467957212</v>
          </cell>
          <cell r="I273">
            <v>51917003</v>
          </cell>
          <cell r="J273">
            <v>19.312349532042795</v>
          </cell>
          <cell r="K273">
            <v>268828000</v>
          </cell>
          <cell r="L273">
            <v>100</v>
          </cell>
          <cell r="M273">
            <v>0</v>
          </cell>
        </row>
        <row r="274">
          <cell r="E274">
            <v>52717742287</v>
          </cell>
          <cell r="F274">
            <v>0.37781551686046572</v>
          </cell>
          <cell r="G274">
            <v>39857262085</v>
          </cell>
          <cell r="H274">
            <v>75.605024714475775</v>
          </cell>
          <cell r="I274">
            <v>12824853212</v>
          </cell>
          <cell r="J274">
            <v>24.327394641030676</v>
          </cell>
          <cell r="K274">
            <v>52682115297</v>
          </cell>
          <cell r="L274">
            <v>99.932419355506454</v>
          </cell>
          <cell r="M274">
            <v>35626990</v>
          </cell>
        </row>
        <row r="275">
          <cell r="E275">
            <v>52717742287</v>
          </cell>
          <cell r="F275">
            <v>0.37781551686046572</v>
          </cell>
          <cell r="G275">
            <v>39857262085</v>
          </cell>
          <cell r="H275">
            <v>75.605024714475775</v>
          </cell>
          <cell r="I275">
            <v>12824853212</v>
          </cell>
          <cell r="J275">
            <v>24.327394641030676</v>
          </cell>
          <cell r="K275">
            <v>52682115297</v>
          </cell>
          <cell r="L275">
            <v>99.932419355506454</v>
          </cell>
          <cell r="M275">
            <v>35626990</v>
          </cell>
        </row>
        <row r="276">
          <cell r="E276">
            <v>20470208408</v>
          </cell>
          <cell r="F276">
            <v>0.14670511358027444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20470208408</v>
          </cell>
        </row>
        <row r="277">
          <cell r="E277">
            <v>20470208408</v>
          </cell>
          <cell r="F277">
            <v>0.14670511358027444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20470208408</v>
          </cell>
        </row>
        <row r="278">
          <cell r="E278">
            <v>28068110236</v>
          </cell>
          <cell r="F278">
            <v>0.20115746836005749</v>
          </cell>
          <cell r="G278">
            <v>18318107795</v>
          </cell>
          <cell r="H278">
            <v>65.263060608566718</v>
          </cell>
          <cell r="I278">
            <v>2616009956</v>
          </cell>
          <cell r="J278">
            <v>9.3202211834151925</v>
          </cell>
          <cell r="K278">
            <v>20934117751</v>
          </cell>
          <cell r="L278">
            <v>74.583281791981918</v>
          </cell>
          <cell r="M278">
            <v>7133992485</v>
          </cell>
        </row>
        <row r="279">
          <cell r="E279">
            <v>28068110236</v>
          </cell>
          <cell r="F279">
            <v>0.20115746836005749</v>
          </cell>
          <cell r="G279">
            <v>18318107795</v>
          </cell>
          <cell r="H279">
            <v>65.263060608566718</v>
          </cell>
          <cell r="I279">
            <v>2616009956</v>
          </cell>
          <cell r="J279">
            <v>9.3202211834151925</v>
          </cell>
          <cell r="K279">
            <v>20934117751</v>
          </cell>
          <cell r="L279">
            <v>74.583281791981918</v>
          </cell>
          <cell r="M279">
            <v>7133992485</v>
          </cell>
        </row>
        <row r="280">
          <cell r="E280">
            <v>105254488816</v>
          </cell>
          <cell r="F280">
            <v>0.75433388018415737</v>
          </cell>
          <cell r="G280">
            <v>93567279427</v>
          </cell>
          <cell r="H280">
            <v>88.89623661615903</v>
          </cell>
          <cell r="I280">
            <v>11025885276</v>
          </cell>
          <cell r="J280">
            <v>10.475453731265405</v>
          </cell>
          <cell r="K280">
            <v>104593164703</v>
          </cell>
          <cell r="L280">
            <v>99.371690347424433</v>
          </cell>
          <cell r="M280">
            <v>661324113</v>
          </cell>
        </row>
        <row r="281">
          <cell r="E281">
            <v>105254488816</v>
          </cell>
          <cell r="F281">
            <v>0.75433388018415737</v>
          </cell>
          <cell r="G281">
            <v>93567279427</v>
          </cell>
          <cell r="H281">
            <v>88.89623661615903</v>
          </cell>
          <cell r="I281">
            <v>11025885276</v>
          </cell>
          <cell r="J281">
            <v>10.475453731265405</v>
          </cell>
          <cell r="K281">
            <v>104593164703</v>
          </cell>
          <cell r="L281">
            <v>99.371690347424433</v>
          </cell>
          <cell r="M281">
            <v>661324113</v>
          </cell>
        </row>
        <row r="282">
          <cell r="E282">
            <v>15759678789</v>
          </cell>
          <cell r="F282">
            <v>0.11294586848589777</v>
          </cell>
          <cell r="G282">
            <v>11543346342</v>
          </cell>
          <cell r="H282">
            <v>73.246076246535353</v>
          </cell>
          <cell r="I282">
            <v>4074732921</v>
          </cell>
          <cell r="J282">
            <v>25.85543129117643</v>
          </cell>
          <cell r="K282">
            <v>15618079263</v>
          </cell>
          <cell r="L282">
            <v>99.101507537711782</v>
          </cell>
          <cell r="M282">
            <v>141599526</v>
          </cell>
        </row>
        <row r="283">
          <cell r="E283">
            <v>15759678789</v>
          </cell>
          <cell r="F283">
            <v>0.11294586848589777</v>
          </cell>
          <cell r="G283">
            <v>11543346342</v>
          </cell>
          <cell r="H283">
            <v>73.246076246535353</v>
          </cell>
          <cell r="I283">
            <v>4074732921</v>
          </cell>
          <cell r="J283">
            <v>25.85543129117643</v>
          </cell>
          <cell r="K283">
            <v>15618079263</v>
          </cell>
          <cell r="L283">
            <v>99.101507537711782</v>
          </cell>
          <cell r="M283">
            <v>141599526</v>
          </cell>
        </row>
        <row r="284">
          <cell r="E284">
            <v>2912638416</v>
          </cell>
          <cell r="F284">
            <v>2.0874186579876594E-2</v>
          </cell>
          <cell r="G284">
            <v>2019751989</v>
          </cell>
          <cell r="H284">
            <v>69.344412197027069</v>
          </cell>
          <cell r="I284">
            <v>852760109</v>
          </cell>
          <cell r="J284">
            <v>29.277925619449768</v>
          </cell>
          <cell r="K284">
            <v>2872512098</v>
          </cell>
          <cell r="L284">
            <v>98.622337816476829</v>
          </cell>
          <cell r="M284">
            <v>40126318</v>
          </cell>
        </row>
        <row r="285">
          <cell r="E285">
            <v>2912638416</v>
          </cell>
          <cell r="F285">
            <v>2.0874186579876594E-2</v>
          </cell>
          <cell r="G285">
            <v>2019751989</v>
          </cell>
          <cell r="H285">
            <v>69.344412197027069</v>
          </cell>
          <cell r="I285">
            <v>852760109</v>
          </cell>
          <cell r="J285">
            <v>29.277925619449768</v>
          </cell>
          <cell r="K285">
            <v>2872512098</v>
          </cell>
          <cell r="L285">
            <v>98.622337816476829</v>
          </cell>
          <cell r="M285">
            <v>40126318</v>
          </cell>
        </row>
        <row r="286">
          <cell r="E286">
            <v>10156827830</v>
          </cell>
          <cell r="F286">
            <v>7.279156864045945E-2</v>
          </cell>
          <cell r="G286">
            <v>8107760488</v>
          </cell>
          <cell r="H286">
            <v>79.825715505901215</v>
          </cell>
          <cell r="I286">
            <v>1858889147</v>
          </cell>
          <cell r="J286">
            <v>18.301867257308821</v>
          </cell>
          <cell r="K286">
            <v>9966649635</v>
          </cell>
          <cell r="L286">
            <v>98.127582763210043</v>
          </cell>
          <cell r="M286">
            <v>190178195</v>
          </cell>
        </row>
        <row r="287">
          <cell r="E287">
            <v>10156827830</v>
          </cell>
          <cell r="F287">
            <v>7.279156864045945E-2</v>
          </cell>
          <cell r="G287">
            <v>8107760488</v>
          </cell>
          <cell r="H287">
            <v>79.825715505901215</v>
          </cell>
          <cell r="I287">
            <v>1858889147</v>
          </cell>
          <cell r="J287">
            <v>18.301867257308821</v>
          </cell>
          <cell r="K287">
            <v>9966649635</v>
          </cell>
          <cell r="L287">
            <v>98.127582763210043</v>
          </cell>
          <cell r="M287">
            <v>190178195</v>
          </cell>
        </row>
        <row r="288">
          <cell r="E288">
            <v>1866023741</v>
          </cell>
          <cell r="F288">
            <v>1.3373348204892081E-2</v>
          </cell>
          <cell r="G288">
            <v>1493328976</v>
          </cell>
          <cell r="H288">
            <v>80.027329941671937</v>
          </cell>
          <cell r="I288">
            <v>372692568</v>
          </cell>
          <cell r="J288">
            <v>19.972552321347983</v>
          </cell>
          <cell r="K288">
            <v>1866021544</v>
          </cell>
          <cell r="L288">
            <v>99.999882263019941</v>
          </cell>
          <cell r="M288">
            <v>2197</v>
          </cell>
        </row>
        <row r="289">
          <cell r="E289">
            <v>1866023741</v>
          </cell>
          <cell r="F289">
            <v>1.3373348204892081E-2</v>
          </cell>
          <cell r="G289">
            <v>1493328976</v>
          </cell>
          <cell r="H289">
            <v>80.027329941671937</v>
          </cell>
          <cell r="I289">
            <v>372692568</v>
          </cell>
          <cell r="J289">
            <v>19.972552321347983</v>
          </cell>
          <cell r="K289">
            <v>1866021544</v>
          </cell>
          <cell r="L289">
            <v>99.999882263019941</v>
          </cell>
          <cell r="M289">
            <v>2197</v>
          </cell>
        </row>
        <row r="290">
          <cell r="E290">
            <v>160000000</v>
          </cell>
          <cell r="F290">
            <v>1.1466819343016778E-3</v>
          </cell>
          <cell r="G290">
            <v>129034200</v>
          </cell>
          <cell r="H290">
            <v>80.646375000000006</v>
          </cell>
          <cell r="I290">
            <v>30965800</v>
          </cell>
          <cell r="J290">
            <v>19.353625000000001</v>
          </cell>
          <cell r="K290">
            <v>160000000</v>
          </cell>
          <cell r="L290">
            <v>100</v>
          </cell>
          <cell r="M290">
            <v>0</v>
          </cell>
        </row>
        <row r="291">
          <cell r="E291">
            <v>80000000</v>
          </cell>
          <cell r="F291">
            <v>5.7334096715083889E-4</v>
          </cell>
          <cell r="G291">
            <v>56034200</v>
          </cell>
          <cell r="H291">
            <v>70.042749999999998</v>
          </cell>
          <cell r="I291">
            <v>23965800</v>
          </cell>
          <cell r="J291">
            <v>29.957250000000002</v>
          </cell>
          <cell r="K291">
            <v>80000000</v>
          </cell>
          <cell r="L291">
            <v>100</v>
          </cell>
          <cell r="M291">
            <v>0</v>
          </cell>
        </row>
        <row r="292">
          <cell r="E292">
            <v>80000000</v>
          </cell>
          <cell r="F292">
            <v>5.7334096715083889E-4</v>
          </cell>
          <cell r="G292">
            <v>73000000</v>
          </cell>
          <cell r="H292">
            <v>91.25</v>
          </cell>
          <cell r="I292">
            <v>7000000</v>
          </cell>
          <cell r="J292">
            <v>8.75</v>
          </cell>
          <cell r="K292">
            <v>80000000</v>
          </cell>
          <cell r="L292">
            <v>100</v>
          </cell>
          <cell r="M292">
            <v>0</v>
          </cell>
        </row>
        <row r="293">
          <cell r="E293">
            <v>1445105256</v>
          </cell>
          <cell r="F293">
            <v>1.0356725563872508E-2</v>
          </cell>
          <cell r="G293">
            <v>1434900374</v>
          </cell>
          <cell r="H293">
            <v>99.293831230795831</v>
          </cell>
          <cell r="I293">
            <v>4135080</v>
          </cell>
          <cell r="J293">
            <v>0.28614386272774028</v>
          </cell>
          <cell r="K293">
            <v>1439035454</v>
          </cell>
          <cell r="L293">
            <v>99.579975093523558</v>
          </cell>
          <cell r="M293">
            <v>6069802</v>
          </cell>
        </row>
        <row r="294">
          <cell r="E294">
            <v>1445105256</v>
          </cell>
          <cell r="F294">
            <v>1.0356725563872508E-2</v>
          </cell>
          <cell r="G294">
            <v>1434900374</v>
          </cell>
          <cell r="H294">
            <v>99.293831230795831</v>
          </cell>
          <cell r="I294">
            <v>4135080</v>
          </cell>
          <cell r="J294">
            <v>0.28614386272774028</v>
          </cell>
          <cell r="K294">
            <v>1439035454</v>
          </cell>
          <cell r="L294">
            <v>99.579975093523558</v>
          </cell>
          <cell r="M294">
            <v>6069802</v>
          </cell>
        </row>
        <row r="295">
          <cell r="E295">
            <v>1465533000</v>
          </cell>
          <cell r="F295">
            <v>1.0503126345143379E-2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1465533000</v>
          </cell>
        </row>
        <row r="296">
          <cell r="E296">
            <v>1465533000</v>
          </cell>
          <cell r="F296">
            <v>1.0503126345143379E-2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1465533000</v>
          </cell>
        </row>
        <row r="297">
          <cell r="E297">
            <v>842811271</v>
          </cell>
          <cell r="F297">
            <v>6.0402278655095976E-3</v>
          </cell>
          <cell r="G297">
            <v>540787794</v>
          </cell>
          <cell r="H297">
            <v>64.164755812811151</v>
          </cell>
          <cell r="I297">
            <v>290474598</v>
          </cell>
          <cell r="J297">
            <v>34.464963627663685</v>
          </cell>
          <cell r="K297">
            <v>831262392</v>
          </cell>
          <cell r="L297">
            <v>98.62971944047483</v>
          </cell>
          <cell r="M297">
            <v>11548879</v>
          </cell>
        </row>
        <row r="298">
          <cell r="E298">
            <v>842811271</v>
          </cell>
          <cell r="F298">
            <v>6.0402278655095976E-3</v>
          </cell>
          <cell r="G298">
            <v>540787794</v>
          </cell>
          <cell r="H298">
            <v>64.164755812811151</v>
          </cell>
          <cell r="I298">
            <v>290474598</v>
          </cell>
          <cell r="J298">
            <v>34.464963627663685</v>
          </cell>
          <cell r="K298">
            <v>831262392</v>
          </cell>
          <cell r="L298">
            <v>98.62971944047483</v>
          </cell>
          <cell r="M298">
            <v>11548879</v>
          </cell>
        </row>
        <row r="299">
          <cell r="E299">
            <v>1402000000</v>
          </cell>
          <cell r="F299">
            <v>1.0047800449318451E-2</v>
          </cell>
          <cell r="G299">
            <v>611986461</v>
          </cell>
          <cell r="H299">
            <v>43.650960128388014</v>
          </cell>
          <cell r="I299">
            <v>556613539</v>
          </cell>
          <cell r="J299">
            <v>39.701393651925819</v>
          </cell>
          <cell r="K299">
            <v>1168600000</v>
          </cell>
          <cell r="L299">
            <v>83.352353780313834</v>
          </cell>
          <cell r="M299">
            <v>233400000</v>
          </cell>
        </row>
        <row r="300">
          <cell r="E300">
            <v>1402000000</v>
          </cell>
          <cell r="F300">
            <v>1.0047800449318451E-2</v>
          </cell>
          <cell r="G300">
            <v>611986461</v>
          </cell>
          <cell r="H300">
            <v>43.650960128388014</v>
          </cell>
          <cell r="I300">
            <v>556613539</v>
          </cell>
          <cell r="J300">
            <v>39.701393651925819</v>
          </cell>
          <cell r="K300">
            <v>1168600000</v>
          </cell>
          <cell r="L300">
            <v>83.352353780313834</v>
          </cell>
          <cell r="M300">
            <v>233400000</v>
          </cell>
        </row>
        <row r="301">
          <cell r="E301">
            <v>4101008127</v>
          </cell>
          <cell r="F301">
            <v>2.9390949572845382E-2</v>
          </cell>
          <cell r="G301">
            <v>3414373267</v>
          </cell>
          <cell r="H301">
            <v>83.256925157515056</v>
          </cell>
          <cell r="I301">
            <v>509356120</v>
          </cell>
          <cell r="J301">
            <v>12.420266047426928</v>
          </cell>
          <cell r="K301">
            <v>3923729387</v>
          </cell>
          <cell r="L301">
            <v>95.677191204941977</v>
          </cell>
          <cell r="M301">
            <v>177278740</v>
          </cell>
        </row>
        <row r="302">
          <cell r="E302">
            <v>4101008127</v>
          </cell>
          <cell r="F302">
            <v>2.9390949572845382E-2</v>
          </cell>
          <cell r="G302">
            <v>3414373267</v>
          </cell>
          <cell r="H302">
            <v>83.256925157515056</v>
          </cell>
          <cell r="I302">
            <v>509356120</v>
          </cell>
          <cell r="J302">
            <v>12.420266047426928</v>
          </cell>
          <cell r="K302">
            <v>3923729387</v>
          </cell>
          <cell r="L302">
            <v>95.677191204941977</v>
          </cell>
          <cell r="M302">
            <v>177278740</v>
          </cell>
        </row>
        <row r="303">
          <cell r="E303">
            <v>154163460</v>
          </cell>
          <cell r="F303">
            <v>1.1048528406964958E-3</v>
          </cell>
          <cell r="G303">
            <v>107484974</v>
          </cell>
          <cell r="H303">
            <v>69.721433340948622</v>
          </cell>
          <cell r="I303">
            <v>42600000</v>
          </cell>
          <cell r="J303">
            <v>27.633007198982174</v>
          </cell>
          <cell r="K303">
            <v>150084974</v>
          </cell>
          <cell r="L303">
            <v>97.354440539930792</v>
          </cell>
          <cell r="M303">
            <v>4078486</v>
          </cell>
        </row>
        <row r="304">
          <cell r="E304">
            <v>154163460</v>
          </cell>
          <cell r="F304">
            <v>1.1048528406964958E-3</v>
          </cell>
          <cell r="G304">
            <v>107484974</v>
          </cell>
          <cell r="H304">
            <v>69.721433340948622</v>
          </cell>
          <cell r="I304">
            <v>42600000</v>
          </cell>
          <cell r="J304">
            <v>27.633007198982174</v>
          </cell>
          <cell r="K304">
            <v>150084974</v>
          </cell>
          <cell r="L304">
            <v>97.354440539930792</v>
          </cell>
          <cell r="M304">
            <v>4078486</v>
          </cell>
        </row>
        <row r="305">
          <cell r="E305">
            <v>662000000</v>
          </cell>
          <cell r="F305">
            <v>4.744396503173192E-3</v>
          </cell>
          <cell r="G305">
            <v>573446158</v>
          </cell>
          <cell r="H305">
            <v>86.623286706948647</v>
          </cell>
          <cell r="I305">
            <v>88450000</v>
          </cell>
          <cell r="J305">
            <v>13.361027190332326</v>
          </cell>
          <cell r="K305">
            <v>661896158</v>
          </cell>
          <cell r="L305">
            <v>99.98431389728097</v>
          </cell>
          <cell r="M305">
            <v>103842</v>
          </cell>
        </row>
        <row r="306">
          <cell r="E306">
            <v>662000000</v>
          </cell>
          <cell r="F306">
            <v>4.744396503173192E-3</v>
          </cell>
          <cell r="G306">
            <v>573446158</v>
          </cell>
          <cell r="H306">
            <v>86.623286706948647</v>
          </cell>
          <cell r="I306">
            <v>88450000</v>
          </cell>
          <cell r="J306">
            <v>13.361027190332326</v>
          </cell>
          <cell r="K306">
            <v>661896158</v>
          </cell>
          <cell r="L306">
            <v>99.98431389728097</v>
          </cell>
          <cell r="M306">
            <v>103842</v>
          </cell>
        </row>
        <row r="307">
          <cell r="E307">
            <v>14432683176</v>
          </cell>
          <cell r="F307">
            <v>0.10343560663386851</v>
          </cell>
          <cell r="G307">
            <v>9609822956</v>
          </cell>
          <cell r="H307">
            <v>66.583758811944975</v>
          </cell>
          <cell r="I307">
            <v>3514291930</v>
          </cell>
          <cell r="J307">
            <v>24.349539771259508</v>
          </cell>
          <cell r="K307">
            <v>13124114886</v>
          </cell>
          <cell r="L307">
            <v>90.933298583204476</v>
          </cell>
          <cell r="M307">
            <v>1308568290</v>
          </cell>
        </row>
        <row r="308">
          <cell r="E308">
            <v>14432683176</v>
          </cell>
          <cell r="F308">
            <v>0.10343560663386851</v>
          </cell>
          <cell r="G308">
            <v>9609822956</v>
          </cell>
          <cell r="H308">
            <v>66.583758811944975</v>
          </cell>
          <cell r="I308">
            <v>3514291930</v>
          </cell>
          <cell r="J308">
            <v>24.349539771259508</v>
          </cell>
          <cell r="K308">
            <v>13124114886</v>
          </cell>
          <cell r="L308">
            <v>90.933298583204476</v>
          </cell>
          <cell r="M308">
            <v>1308568290</v>
          </cell>
        </row>
        <row r="309">
          <cell r="E309">
            <v>4400000000</v>
          </cell>
          <cell r="F309">
            <v>3.1533753193296141E-2</v>
          </cell>
          <cell r="G309">
            <v>2311668095</v>
          </cell>
          <cell r="H309">
            <v>52.537911250000001</v>
          </cell>
          <cell r="I309">
            <v>1407367291</v>
          </cell>
          <cell r="J309">
            <v>31.985620250000004</v>
          </cell>
          <cell r="K309">
            <v>3719035386</v>
          </cell>
          <cell r="L309">
            <v>84.523531500000004</v>
          </cell>
          <cell r="M309">
            <v>680964614</v>
          </cell>
        </row>
        <row r="310">
          <cell r="E310">
            <v>4400000000</v>
          </cell>
          <cell r="F310">
            <v>3.1533753193296141E-2</v>
          </cell>
          <cell r="G310">
            <v>2311668095</v>
          </cell>
          <cell r="H310">
            <v>52.537911250000001</v>
          </cell>
          <cell r="I310">
            <v>1407367291</v>
          </cell>
          <cell r="J310">
            <v>31.985620250000004</v>
          </cell>
          <cell r="K310">
            <v>3719035386</v>
          </cell>
          <cell r="L310">
            <v>84.523531500000004</v>
          </cell>
          <cell r="M310">
            <v>680964614</v>
          </cell>
        </row>
        <row r="311">
          <cell r="E311">
            <v>21438025696</v>
          </cell>
          <cell r="F311">
            <v>0.15364122982936471</v>
          </cell>
          <cell r="G311">
            <v>14493512313</v>
          </cell>
          <cell r="H311">
            <v>67.606562836167612</v>
          </cell>
          <cell r="I311">
            <v>4033243563</v>
          </cell>
          <cell r="J311">
            <v>18.813502792622081</v>
          </cell>
          <cell r="K311">
            <v>18526755876</v>
          </cell>
          <cell r="L311">
            <v>86.4200656287897</v>
          </cell>
          <cell r="M311">
            <v>2911269820</v>
          </cell>
        </row>
        <row r="312">
          <cell r="E312">
            <v>21438025696</v>
          </cell>
          <cell r="F312">
            <v>0.15364122982936471</v>
          </cell>
          <cell r="G312">
            <v>14493512313</v>
          </cell>
          <cell r="H312">
            <v>67.606562836167612</v>
          </cell>
          <cell r="I312">
            <v>4033243563</v>
          </cell>
          <cell r="J312">
            <v>18.813502792622081</v>
          </cell>
          <cell r="K312">
            <v>18526755876</v>
          </cell>
          <cell r="L312">
            <v>86.4200656287897</v>
          </cell>
          <cell r="M312">
            <v>2911269820</v>
          </cell>
        </row>
        <row r="313">
          <cell r="E313">
            <v>3333800000</v>
          </cell>
          <cell r="F313">
            <v>2.3892551453593334E-2</v>
          </cell>
          <cell r="G313">
            <v>2021842009</v>
          </cell>
          <cell r="H313">
            <v>60.646769722238894</v>
          </cell>
          <cell r="I313">
            <v>1060930225</v>
          </cell>
          <cell r="J313">
            <v>31.823451466794651</v>
          </cell>
          <cell r="K313">
            <v>3082772234</v>
          </cell>
          <cell r="L313">
            <v>92.470221189033524</v>
          </cell>
          <cell r="M313">
            <v>251027766</v>
          </cell>
        </row>
        <row r="314">
          <cell r="E314">
            <v>18104225696</v>
          </cell>
          <cell r="F314">
            <v>0.12974867837577136</v>
          </cell>
          <cell r="G314">
            <v>12471670304</v>
          </cell>
          <cell r="H314">
            <v>68.888172923935258</v>
          </cell>
          <cell r="I314">
            <v>2972313338</v>
          </cell>
          <cell r="J314">
            <v>16.417787691724985</v>
          </cell>
          <cell r="K314">
            <v>15443983642</v>
          </cell>
          <cell r="L314">
            <v>85.30596061566024</v>
          </cell>
          <cell r="M314">
            <v>2660242054</v>
          </cell>
        </row>
        <row r="315">
          <cell r="E315">
            <v>36747261456</v>
          </cell>
          <cell r="F315">
            <v>0.26335888029159732</v>
          </cell>
          <cell r="G315">
            <v>22071552573</v>
          </cell>
          <cell r="H315">
            <v>60.063122253144698</v>
          </cell>
          <cell r="I315">
            <v>12193314293</v>
          </cell>
          <cell r="J315">
            <v>33.181559141760495</v>
          </cell>
          <cell r="K315">
            <v>34264866866</v>
          </cell>
          <cell r="L315">
            <v>93.2446813949052</v>
          </cell>
          <cell r="M315">
            <v>2482394590</v>
          </cell>
        </row>
        <row r="316">
          <cell r="E316">
            <v>18971534030</v>
          </cell>
          <cell r="F316">
            <v>0.13596447086369065</v>
          </cell>
          <cell r="G316">
            <v>15812178309</v>
          </cell>
          <cell r="H316">
            <v>83.346862114555108</v>
          </cell>
          <cell r="I316">
            <v>2970465767</v>
          </cell>
          <cell r="J316">
            <v>15.657488542058609</v>
          </cell>
          <cell r="K316">
            <v>18782644076</v>
          </cell>
          <cell r="L316">
            <v>99.00435065661371</v>
          </cell>
          <cell r="M316">
            <v>188889954</v>
          </cell>
        </row>
        <row r="317">
          <cell r="E317">
            <v>18971534030</v>
          </cell>
          <cell r="F317">
            <v>0.13596447086369065</v>
          </cell>
          <cell r="G317">
            <v>15812178309</v>
          </cell>
          <cell r="H317">
            <v>83.346862114555108</v>
          </cell>
          <cell r="I317">
            <v>2970465767</v>
          </cell>
          <cell r="J317">
            <v>15.657488542058609</v>
          </cell>
          <cell r="K317">
            <v>18782644076</v>
          </cell>
          <cell r="L317">
            <v>99.00435065661371</v>
          </cell>
          <cell r="M317">
            <v>188889954</v>
          </cell>
        </row>
        <row r="318">
          <cell r="E318">
            <v>7658337728</v>
          </cell>
          <cell r="F318">
            <v>5.4885484496740973E-2</v>
          </cell>
          <cell r="G318">
            <v>519761510</v>
          </cell>
          <cell r="H318">
            <v>6.7868710999735109</v>
          </cell>
          <cell r="I318">
            <v>6509738904</v>
          </cell>
          <cell r="J318">
            <v>85.00198261300811</v>
          </cell>
          <cell r="K318">
            <v>7029500414</v>
          </cell>
          <cell r="L318">
            <v>91.78885371298162</v>
          </cell>
          <cell r="M318">
            <v>628837314</v>
          </cell>
        </row>
        <row r="319">
          <cell r="E319">
            <v>199500000</v>
          </cell>
          <cell r="F319">
            <v>1.4297690368324045E-3</v>
          </cell>
          <cell r="G319">
            <v>156633333</v>
          </cell>
          <cell r="H319">
            <v>78.512948872180459</v>
          </cell>
          <cell r="I319">
            <v>42866667</v>
          </cell>
          <cell r="J319">
            <v>21.487051127819548</v>
          </cell>
          <cell r="K319">
            <v>199500000</v>
          </cell>
          <cell r="L319">
            <v>100</v>
          </cell>
          <cell r="M319">
            <v>0</v>
          </cell>
        </row>
        <row r="320">
          <cell r="E320">
            <v>7458837728</v>
          </cell>
          <cell r="F320">
            <v>5.3455715459908577E-2</v>
          </cell>
          <cell r="G320">
            <v>363128177</v>
          </cell>
          <cell r="H320">
            <v>4.8684284367367328</v>
          </cell>
          <cell r="I320">
            <v>6466872237</v>
          </cell>
          <cell r="J320">
            <v>86.700803433808133</v>
          </cell>
          <cell r="K320">
            <v>6830000414</v>
          </cell>
          <cell r="L320">
            <v>91.569231870544854</v>
          </cell>
          <cell r="M320">
            <v>628837314</v>
          </cell>
        </row>
        <row r="321">
          <cell r="E321">
            <v>1200000000</v>
          </cell>
          <cell r="F321">
            <v>8.6001145072625833E-3</v>
          </cell>
          <cell r="G321">
            <v>426924332</v>
          </cell>
          <cell r="H321">
            <v>35.577027666666666</v>
          </cell>
          <cell r="I321">
            <v>773075668</v>
          </cell>
          <cell r="J321">
            <v>64.422972333333334</v>
          </cell>
          <cell r="K321">
            <v>1200000000</v>
          </cell>
          <cell r="L321">
            <v>100</v>
          </cell>
          <cell r="M321">
            <v>0</v>
          </cell>
        </row>
        <row r="322">
          <cell r="E322">
            <v>1200000000</v>
          </cell>
          <cell r="F322">
            <v>8.6001145072625833E-3</v>
          </cell>
          <cell r="G322">
            <v>426924332</v>
          </cell>
          <cell r="H322">
            <v>35.577027666666666</v>
          </cell>
          <cell r="I322">
            <v>773075668</v>
          </cell>
          <cell r="J322">
            <v>64.422972333333334</v>
          </cell>
          <cell r="K322">
            <v>1200000000</v>
          </cell>
          <cell r="L322">
            <v>100</v>
          </cell>
          <cell r="M322">
            <v>0</v>
          </cell>
        </row>
        <row r="323">
          <cell r="E323">
            <v>3120389698</v>
          </cell>
          <cell r="F323">
            <v>2.2363090591735427E-2</v>
          </cell>
          <cell r="G323">
            <v>1994851620</v>
          </cell>
          <cell r="H323">
            <v>63.929566915266747</v>
          </cell>
          <cell r="I323">
            <v>431111288</v>
          </cell>
          <cell r="J323">
            <v>13.815943831513062</v>
          </cell>
          <cell r="K323">
            <v>2425962908</v>
          </cell>
          <cell r="L323">
            <v>77.745510746779814</v>
          </cell>
          <cell r="M323">
            <v>694426790</v>
          </cell>
        </row>
        <row r="324">
          <cell r="E324">
            <v>3120389698</v>
          </cell>
          <cell r="F324">
            <v>2.2363090591735427E-2</v>
          </cell>
          <cell r="G324">
            <v>1994851620</v>
          </cell>
          <cell r="H324">
            <v>63.929566915266747</v>
          </cell>
          <cell r="I324">
            <v>431111288</v>
          </cell>
          <cell r="J324">
            <v>13.815943831513062</v>
          </cell>
          <cell r="K324">
            <v>2425962908</v>
          </cell>
          <cell r="L324">
            <v>77.745510746779814</v>
          </cell>
          <cell r="M324">
            <v>694426790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</row>
        <row r="327">
          <cell r="E327">
            <v>1826000000</v>
          </cell>
          <cell r="F327">
            <v>1.3086507575217897E-2</v>
          </cell>
          <cell r="G327">
            <v>1112198362</v>
          </cell>
          <cell r="H327">
            <v>60.909001204819276</v>
          </cell>
          <cell r="I327">
            <v>705406667</v>
          </cell>
          <cell r="J327">
            <v>38.63125230010953</v>
          </cell>
          <cell r="K327">
            <v>1817605029</v>
          </cell>
          <cell r="L327">
            <v>99.540253504928813</v>
          </cell>
          <cell r="M327">
            <v>8394971</v>
          </cell>
        </row>
        <row r="328">
          <cell r="E328">
            <v>1826000000</v>
          </cell>
          <cell r="F328">
            <v>1.3086507575217897E-2</v>
          </cell>
          <cell r="G328">
            <v>1112198362</v>
          </cell>
          <cell r="H328">
            <v>60.909001204819276</v>
          </cell>
          <cell r="I328">
            <v>705406667</v>
          </cell>
          <cell r="J328">
            <v>38.63125230010953</v>
          </cell>
          <cell r="K328">
            <v>1817605029</v>
          </cell>
          <cell r="L328">
            <v>99.540253504928813</v>
          </cell>
          <cell r="M328">
            <v>8394971</v>
          </cell>
        </row>
        <row r="329">
          <cell r="E329">
            <v>3971000000</v>
          </cell>
          <cell r="F329">
            <v>2.8459212256949765E-2</v>
          </cell>
          <cell r="G329">
            <v>2205638440</v>
          </cell>
          <cell r="H329">
            <v>55.543652480483509</v>
          </cell>
          <cell r="I329">
            <v>803515999</v>
          </cell>
          <cell r="J329">
            <v>20.234600831024931</v>
          </cell>
          <cell r="K329">
            <v>3009154439</v>
          </cell>
          <cell r="L329">
            <v>75.778253311508436</v>
          </cell>
          <cell r="M329">
            <v>961845561</v>
          </cell>
        </row>
        <row r="330">
          <cell r="E330">
            <v>3971000000</v>
          </cell>
          <cell r="F330">
            <v>2.8459212256949765E-2</v>
          </cell>
          <cell r="G330">
            <v>2205638440</v>
          </cell>
          <cell r="H330">
            <v>55.543652480483509</v>
          </cell>
          <cell r="I330">
            <v>803515999</v>
          </cell>
          <cell r="J330">
            <v>20.234600831024931</v>
          </cell>
          <cell r="K330">
            <v>3009154439</v>
          </cell>
          <cell r="L330">
            <v>75.778253311508436</v>
          </cell>
          <cell r="M330">
            <v>961845561</v>
          </cell>
        </row>
        <row r="331">
          <cell r="E331">
            <v>258154594365</v>
          </cell>
          <cell r="F331">
            <v>1.8501325600957699</v>
          </cell>
          <cell r="G331">
            <v>148926733506</v>
          </cell>
          <cell r="H331">
            <v>57.688972715099254</v>
          </cell>
          <cell r="I331">
            <v>49577985403</v>
          </cell>
          <cell r="J331">
            <v>19.204765859368205</v>
          </cell>
          <cell r="K331">
            <v>198504718909</v>
          </cell>
          <cell r="L331">
            <v>76.893738574467463</v>
          </cell>
          <cell r="M331">
            <v>59649875456</v>
          </cell>
        </row>
        <row r="332">
          <cell r="E332">
            <v>685641000</v>
          </cell>
          <cell r="F332">
            <v>4.9138259257283535E-3</v>
          </cell>
          <cell r="G332">
            <v>681004535</v>
          </cell>
          <cell r="H332">
            <v>99.323776582788952</v>
          </cell>
          <cell r="I332">
            <v>3814942</v>
          </cell>
          <cell r="J332">
            <v>0.55640517413631918</v>
          </cell>
          <cell r="K332">
            <v>684819477</v>
          </cell>
          <cell r="L332">
            <v>99.880181756925268</v>
          </cell>
          <cell r="M332">
            <v>821523</v>
          </cell>
        </row>
        <row r="333">
          <cell r="E333">
            <v>685641000</v>
          </cell>
          <cell r="F333">
            <v>4.9138259257283535E-3</v>
          </cell>
          <cell r="G333">
            <v>681004535</v>
          </cell>
          <cell r="H333">
            <v>99.323776582788952</v>
          </cell>
          <cell r="I333">
            <v>3814942</v>
          </cell>
          <cell r="J333">
            <v>0.55640517413631918</v>
          </cell>
          <cell r="K333">
            <v>684819477</v>
          </cell>
          <cell r="L333">
            <v>99.880181756925268</v>
          </cell>
          <cell r="M333">
            <v>821523</v>
          </cell>
        </row>
        <row r="334">
          <cell r="E334">
            <v>549947433</v>
          </cell>
          <cell r="F334">
            <v>3.9413424139792645E-3</v>
          </cell>
          <cell r="G334">
            <v>188770186</v>
          </cell>
          <cell r="H334">
            <v>34.325132671362063</v>
          </cell>
          <cell r="I334">
            <v>55675836</v>
          </cell>
          <cell r="J334">
            <v>10.123846873197424</v>
          </cell>
          <cell r="K334">
            <v>244446022</v>
          </cell>
          <cell r="L334">
            <v>44.448979544559492</v>
          </cell>
          <cell r="M334">
            <v>305501411</v>
          </cell>
        </row>
        <row r="335">
          <cell r="E335">
            <v>549947433</v>
          </cell>
          <cell r="F335">
            <v>3.9413424139792645E-3</v>
          </cell>
          <cell r="G335">
            <v>188770186</v>
          </cell>
          <cell r="H335">
            <v>34.325132671362063</v>
          </cell>
          <cell r="I335">
            <v>55675836</v>
          </cell>
          <cell r="J335">
            <v>10.123846873197424</v>
          </cell>
          <cell r="K335">
            <v>244446022</v>
          </cell>
          <cell r="L335">
            <v>44.448979544559492</v>
          </cell>
          <cell r="M335">
            <v>305501411</v>
          </cell>
        </row>
        <row r="336">
          <cell r="E336">
            <v>175000000</v>
          </cell>
          <cell r="F336">
            <v>1.2541833656424602E-3</v>
          </cell>
          <cell r="G336">
            <v>166586157</v>
          </cell>
          <cell r="H336">
            <v>95.192089714285714</v>
          </cell>
          <cell r="I336">
            <v>0</v>
          </cell>
          <cell r="J336">
            <v>0</v>
          </cell>
          <cell r="K336">
            <v>166586157</v>
          </cell>
          <cell r="L336">
            <v>95.192089714285714</v>
          </cell>
          <cell r="M336">
            <v>8413843</v>
          </cell>
        </row>
        <row r="337">
          <cell r="E337">
            <v>175000000</v>
          </cell>
          <cell r="F337">
            <v>1.2541833656424602E-3</v>
          </cell>
          <cell r="G337">
            <v>166586157</v>
          </cell>
          <cell r="H337">
            <v>95.192089714285714</v>
          </cell>
          <cell r="I337">
            <v>0</v>
          </cell>
          <cell r="J337">
            <v>0</v>
          </cell>
          <cell r="K337">
            <v>166586157</v>
          </cell>
          <cell r="L337">
            <v>95.192089714285714</v>
          </cell>
          <cell r="M337">
            <v>8413843</v>
          </cell>
        </row>
        <row r="338">
          <cell r="E338">
            <v>4189060682</v>
          </cell>
          <cell r="F338">
            <v>3.0022001285892913E-2</v>
          </cell>
          <cell r="G338">
            <v>924116776</v>
          </cell>
          <cell r="H338">
            <v>22.060238467560112</v>
          </cell>
          <cell r="I338">
            <v>3203310663</v>
          </cell>
          <cell r="J338">
            <v>76.468471243788017</v>
          </cell>
          <cell r="K338">
            <v>4127427439</v>
          </cell>
          <cell r="L338">
            <v>98.528709711348128</v>
          </cell>
          <cell r="M338">
            <v>61633243</v>
          </cell>
        </row>
        <row r="339">
          <cell r="E339">
            <v>4189060682</v>
          </cell>
          <cell r="F339">
            <v>3.0022001285892913E-2</v>
          </cell>
          <cell r="G339">
            <v>924116776</v>
          </cell>
          <cell r="H339">
            <v>22.060238467560112</v>
          </cell>
          <cell r="I339">
            <v>3203310663</v>
          </cell>
          <cell r="J339">
            <v>76.468471243788017</v>
          </cell>
          <cell r="K339">
            <v>4127427439</v>
          </cell>
          <cell r="L339">
            <v>98.528709711348128</v>
          </cell>
          <cell r="M339">
            <v>61633243</v>
          </cell>
        </row>
        <row r="340">
          <cell r="E340">
            <v>7080229000</v>
          </cell>
          <cell r="F340">
            <v>5.0742316781367716E-2</v>
          </cell>
          <cell r="G340">
            <v>6550064574</v>
          </cell>
          <cell r="H340">
            <v>92.512044087839527</v>
          </cell>
          <cell r="I340">
            <v>501279404</v>
          </cell>
          <cell r="J340">
            <v>7.0799885709911354</v>
          </cell>
          <cell r="K340">
            <v>7051343978</v>
          </cell>
          <cell r="L340">
            <v>99.592032658830661</v>
          </cell>
          <cell r="M340">
            <v>28885022</v>
          </cell>
        </row>
        <row r="341">
          <cell r="E341">
            <v>240600000</v>
          </cell>
          <cell r="F341">
            <v>1.724322958706148E-3</v>
          </cell>
          <cell r="G341">
            <v>236468786</v>
          </cell>
          <cell r="H341">
            <v>98.282953449709069</v>
          </cell>
          <cell r="I341">
            <v>3382605</v>
          </cell>
          <cell r="J341">
            <v>1.4059039900249377</v>
          </cell>
          <cell r="K341">
            <v>239851391</v>
          </cell>
          <cell r="L341">
            <v>99.688857439734008</v>
          </cell>
          <cell r="M341">
            <v>748609</v>
          </cell>
        </row>
        <row r="342">
          <cell r="E342">
            <v>6522929000</v>
          </cell>
          <cell r="F342">
            <v>4.6748280268953175E-2</v>
          </cell>
          <cell r="G342">
            <v>6049016855</v>
          </cell>
          <cell r="H342">
            <v>92.734672644758206</v>
          </cell>
          <cell r="I342">
            <v>446227020</v>
          </cell>
          <cell r="J342">
            <v>6.8408995406818009</v>
          </cell>
          <cell r="K342">
            <v>6495243875</v>
          </cell>
          <cell r="L342">
            <v>99.575572185440009</v>
          </cell>
          <cell r="M342">
            <v>27685125</v>
          </cell>
        </row>
        <row r="343">
          <cell r="E343">
            <v>28000000</v>
          </cell>
          <cell r="F343">
            <v>2.0066933850279361E-4</v>
          </cell>
          <cell r="G343">
            <v>28000000</v>
          </cell>
          <cell r="H343">
            <v>100</v>
          </cell>
          <cell r="I343">
            <v>0</v>
          </cell>
          <cell r="J343">
            <v>0</v>
          </cell>
          <cell r="K343">
            <v>28000000</v>
          </cell>
          <cell r="L343">
            <v>100</v>
          </cell>
          <cell r="M343">
            <v>0</v>
          </cell>
        </row>
        <row r="344">
          <cell r="E344">
            <v>288700000</v>
          </cell>
          <cell r="F344">
            <v>2.0690442152055898E-3</v>
          </cell>
          <cell r="G344">
            <v>236578933</v>
          </cell>
          <cell r="H344">
            <v>81.946287842050566</v>
          </cell>
          <cell r="I344">
            <v>51669779</v>
          </cell>
          <cell r="J344">
            <v>17.89739487357118</v>
          </cell>
          <cell r="K344">
            <v>288248712</v>
          </cell>
          <cell r="L344">
            <v>99.843682715621753</v>
          </cell>
          <cell r="M344">
            <v>451288</v>
          </cell>
        </row>
        <row r="345">
          <cell r="E345">
            <v>2283836540</v>
          </cell>
          <cell r="F345">
            <v>1.6367713133225319E-2</v>
          </cell>
          <cell r="G345">
            <v>2139077366</v>
          </cell>
          <cell r="H345">
            <v>93.661579037526039</v>
          </cell>
          <cell r="I345">
            <v>123655441</v>
          </cell>
          <cell r="J345">
            <v>5.4143735260492853</v>
          </cell>
          <cell r="K345">
            <v>2262732807</v>
          </cell>
          <cell r="L345">
            <v>99.075952563575314</v>
          </cell>
          <cell r="M345">
            <v>21103733</v>
          </cell>
        </row>
        <row r="346">
          <cell r="E346">
            <v>99750000</v>
          </cell>
          <cell r="F346">
            <v>7.1488451841620227E-4</v>
          </cell>
          <cell r="G346">
            <v>99750000</v>
          </cell>
          <cell r="H346">
            <v>100</v>
          </cell>
          <cell r="I346">
            <v>0</v>
          </cell>
          <cell r="J346">
            <v>0</v>
          </cell>
          <cell r="K346">
            <v>99750000</v>
          </cell>
          <cell r="L346">
            <v>100</v>
          </cell>
          <cell r="M346">
            <v>0</v>
          </cell>
        </row>
        <row r="347">
          <cell r="E347">
            <v>2089086540</v>
          </cell>
          <cell r="F347">
            <v>1.4971986216317495E-2</v>
          </cell>
          <cell r="G347">
            <v>1944327366</v>
          </cell>
          <cell r="H347">
            <v>93.07069519484817</v>
          </cell>
          <cell r="I347">
            <v>123655441</v>
          </cell>
          <cell r="J347">
            <v>5.9191152990722928</v>
          </cell>
          <cell r="K347">
            <v>2067982807</v>
          </cell>
          <cell r="L347">
            <v>98.989810493920473</v>
          </cell>
          <cell r="M347">
            <v>21103733</v>
          </cell>
        </row>
        <row r="348">
          <cell r="E348">
            <v>95000000</v>
          </cell>
          <cell r="F348">
            <v>6.8084239849162118E-4</v>
          </cell>
          <cell r="G348">
            <v>95000000</v>
          </cell>
          <cell r="H348">
            <v>100</v>
          </cell>
          <cell r="I348">
            <v>0</v>
          </cell>
          <cell r="J348">
            <v>0</v>
          </cell>
          <cell r="K348">
            <v>95000000</v>
          </cell>
          <cell r="L348">
            <v>100</v>
          </cell>
          <cell r="M348">
            <v>0</v>
          </cell>
        </row>
        <row r="349">
          <cell r="E349">
            <v>60264211000</v>
          </cell>
          <cell r="F349">
            <v>0.43189926274152785</v>
          </cell>
          <cell r="G349">
            <v>1806290980</v>
          </cell>
          <cell r="H349">
            <v>2.9972863661983395</v>
          </cell>
          <cell r="I349">
            <v>13808584813</v>
          </cell>
          <cell r="J349">
            <v>22.913408445685949</v>
          </cell>
          <cell r="K349">
            <v>15614875793</v>
          </cell>
          <cell r="L349">
            <v>25.910694811884287</v>
          </cell>
          <cell r="M349">
            <v>44649335207</v>
          </cell>
        </row>
        <row r="350">
          <cell r="E350">
            <v>60264211000</v>
          </cell>
          <cell r="F350">
            <v>0.43189926274152785</v>
          </cell>
          <cell r="G350">
            <v>1806290980</v>
          </cell>
          <cell r="H350">
            <v>2.9972863661983395</v>
          </cell>
          <cell r="I350">
            <v>13808584813</v>
          </cell>
          <cell r="J350">
            <v>22.913408445685949</v>
          </cell>
          <cell r="K350">
            <v>15614875793</v>
          </cell>
          <cell r="L350">
            <v>25.910694811884287</v>
          </cell>
          <cell r="M350">
            <v>44649335207</v>
          </cell>
        </row>
        <row r="351">
          <cell r="E351">
            <v>2567500000</v>
          </cell>
          <cell r="F351">
            <v>1.8400661664497234E-2</v>
          </cell>
          <cell r="G351">
            <v>1762438737</v>
          </cell>
          <cell r="H351">
            <v>68.644157234664078</v>
          </cell>
          <cell r="I351">
            <v>754562372</v>
          </cell>
          <cell r="J351">
            <v>29.388992093476148</v>
          </cell>
          <cell r="K351">
            <v>2517001109</v>
          </cell>
          <cell r="L351">
            <v>98.033149328140212</v>
          </cell>
          <cell r="M351">
            <v>50498891</v>
          </cell>
        </row>
        <row r="352">
          <cell r="E352">
            <v>2567500000</v>
          </cell>
          <cell r="F352">
            <v>1.8400661664497234E-2</v>
          </cell>
          <cell r="G352">
            <v>1762438737</v>
          </cell>
          <cell r="H352">
            <v>68.644157234664078</v>
          </cell>
          <cell r="I352">
            <v>754562372</v>
          </cell>
          <cell r="J352">
            <v>29.388992093476148</v>
          </cell>
          <cell r="K352">
            <v>2517001109</v>
          </cell>
          <cell r="L352">
            <v>98.033149328140212</v>
          </cell>
          <cell r="M352">
            <v>50498891</v>
          </cell>
        </row>
        <row r="353">
          <cell r="E353">
            <v>2953963647</v>
          </cell>
          <cell r="F353">
            <v>2.1170354678742488E-2</v>
          </cell>
          <cell r="G353">
            <v>2831350081</v>
          </cell>
          <cell r="H353">
            <v>95.849185005220889</v>
          </cell>
          <cell r="I353">
            <v>118851166</v>
          </cell>
          <cell r="J353">
            <v>4.0234471443378599</v>
          </cell>
          <cell r="K353">
            <v>2950201247</v>
          </cell>
          <cell r="L353">
            <v>99.872632149558754</v>
          </cell>
          <cell r="M353">
            <v>3762400</v>
          </cell>
        </row>
        <row r="354">
          <cell r="E354">
            <v>2953963647</v>
          </cell>
          <cell r="F354">
            <v>2.1170354678742488E-2</v>
          </cell>
          <cell r="G354">
            <v>2831350081</v>
          </cell>
          <cell r="H354">
            <v>95.849185005220889</v>
          </cell>
          <cell r="I354">
            <v>118851166</v>
          </cell>
          <cell r="J354">
            <v>4.0234471443378599</v>
          </cell>
          <cell r="K354">
            <v>2950201247</v>
          </cell>
          <cell r="L354">
            <v>99.872632149558754</v>
          </cell>
          <cell r="M354">
            <v>3762400</v>
          </cell>
        </row>
        <row r="355">
          <cell r="E355">
            <v>20615911420</v>
          </cell>
          <cell r="F355">
            <v>0.14774933240298532</v>
          </cell>
          <cell r="G355">
            <v>20535561225</v>
          </cell>
          <cell r="H355">
            <v>99.61025155103232</v>
          </cell>
          <cell r="I355">
            <v>77819662</v>
          </cell>
          <cell r="J355">
            <v>0.37747378912632135</v>
          </cell>
          <cell r="K355">
            <v>20613380887</v>
          </cell>
          <cell r="L355">
            <v>99.987725340158647</v>
          </cell>
          <cell r="M355">
            <v>2530533</v>
          </cell>
        </row>
        <row r="356">
          <cell r="E356">
            <v>20615911420</v>
          </cell>
          <cell r="F356">
            <v>0.14774933240298532</v>
          </cell>
          <cell r="G356">
            <v>20535561225</v>
          </cell>
          <cell r="H356">
            <v>99.61025155103232</v>
          </cell>
          <cell r="I356">
            <v>77819662</v>
          </cell>
          <cell r="J356">
            <v>0.37747378912632135</v>
          </cell>
          <cell r="K356">
            <v>20613380887</v>
          </cell>
          <cell r="L356">
            <v>99.987725340158647</v>
          </cell>
          <cell r="M356">
            <v>2530533</v>
          </cell>
        </row>
        <row r="357">
          <cell r="E357">
            <v>343775821</v>
          </cell>
          <cell r="F357">
            <v>2.4637595211901711E-3</v>
          </cell>
          <cell r="G357">
            <v>316604647</v>
          </cell>
          <cell r="H357">
            <v>92.096252167775347</v>
          </cell>
          <cell r="I357">
            <v>26997840</v>
          </cell>
          <cell r="J357">
            <v>7.8533271832401494</v>
          </cell>
          <cell r="K357">
            <v>343602487</v>
          </cell>
          <cell r="L357">
            <v>99.949579351015501</v>
          </cell>
          <cell r="M357">
            <v>173334</v>
          </cell>
        </row>
        <row r="358">
          <cell r="E358">
            <v>343775821</v>
          </cell>
          <cell r="F358">
            <v>2.4637595211901711E-3</v>
          </cell>
          <cell r="G358">
            <v>316604647</v>
          </cell>
          <cell r="H358">
            <v>92.096252167775347</v>
          </cell>
          <cell r="I358">
            <v>26997840</v>
          </cell>
          <cell r="J358">
            <v>7.8533271832401494</v>
          </cell>
          <cell r="K358">
            <v>343602487</v>
          </cell>
          <cell r="L358">
            <v>99.949579351015501</v>
          </cell>
          <cell r="M358">
            <v>173334</v>
          </cell>
        </row>
        <row r="359">
          <cell r="E359">
            <v>2799022887</v>
          </cell>
          <cell r="F359">
            <v>2.0059931113873917E-2</v>
          </cell>
          <cell r="G359">
            <v>2673633590</v>
          </cell>
          <cell r="H359">
            <v>95.520247527007811</v>
          </cell>
          <cell r="I359">
            <v>120321520</v>
          </cell>
          <cell r="J359">
            <v>4.2986972546323452</v>
          </cell>
          <cell r="K359">
            <v>2793955110</v>
          </cell>
          <cell r="L359">
            <v>99.818944781640155</v>
          </cell>
          <cell r="M359">
            <v>5067777</v>
          </cell>
        </row>
        <row r="360">
          <cell r="E360">
            <v>2799022887</v>
          </cell>
          <cell r="F360">
            <v>2.0059931113873917E-2</v>
          </cell>
          <cell r="G360">
            <v>2673633590</v>
          </cell>
          <cell r="H360">
            <v>95.520247527007811</v>
          </cell>
          <cell r="I360">
            <v>120321520</v>
          </cell>
          <cell r="J360">
            <v>4.2986972546323452</v>
          </cell>
          <cell r="K360">
            <v>2793955110</v>
          </cell>
          <cell r="L360">
            <v>99.818944781640155</v>
          </cell>
          <cell r="M360">
            <v>5067777</v>
          </cell>
        </row>
        <row r="361">
          <cell r="E361">
            <v>16107748000</v>
          </cell>
          <cell r="F361">
            <v>0.11544039771177489</v>
          </cell>
          <cell r="G361">
            <v>6937417436</v>
          </cell>
          <cell r="H361">
            <v>43.068822755359719</v>
          </cell>
          <cell r="I361">
            <v>1083356993</v>
          </cell>
          <cell r="J361">
            <v>6.7256887368737086</v>
          </cell>
          <cell r="K361">
            <v>8020774429</v>
          </cell>
          <cell r="L361">
            <v>49.794511492233426</v>
          </cell>
          <cell r="M361">
            <v>8086973571</v>
          </cell>
        </row>
        <row r="362">
          <cell r="E362">
            <v>16107748000</v>
          </cell>
          <cell r="F362">
            <v>0.11544039771177489</v>
          </cell>
          <cell r="G362">
            <v>6937417436</v>
          </cell>
          <cell r="H362">
            <v>43.068822755359719</v>
          </cell>
          <cell r="I362">
            <v>1083356993</v>
          </cell>
          <cell r="J362">
            <v>6.7256887368737086</v>
          </cell>
          <cell r="K362">
            <v>8020774429</v>
          </cell>
          <cell r="L362">
            <v>49.794511492233426</v>
          </cell>
          <cell r="M362">
            <v>8086973571</v>
          </cell>
        </row>
        <row r="363">
          <cell r="E363">
            <v>19586814299</v>
          </cell>
          <cell r="F363">
            <v>0.14037403816990676</v>
          </cell>
          <cell r="G363">
            <v>16903959954</v>
          </cell>
          <cell r="H363">
            <v>86.302752943662853</v>
          </cell>
          <cell r="I363">
            <v>495630203</v>
          </cell>
          <cell r="J363">
            <v>2.5304278451514408</v>
          </cell>
          <cell r="K363">
            <v>17399590157</v>
          </cell>
          <cell r="L363">
            <v>88.833180788814303</v>
          </cell>
          <cell r="M363">
            <v>2187224142</v>
          </cell>
        </row>
        <row r="364">
          <cell r="E364">
            <v>19586814299</v>
          </cell>
          <cell r="F364">
            <v>0.14037403816990676</v>
          </cell>
          <cell r="G364">
            <v>16903959954</v>
          </cell>
          <cell r="H364">
            <v>86.302752943662853</v>
          </cell>
          <cell r="I364">
            <v>495630203</v>
          </cell>
          <cell r="J364">
            <v>2.5304278451514408</v>
          </cell>
          <cell r="K364">
            <v>17399590157</v>
          </cell>
          <cell r="L364">
            <v>88.833180788814303</v>
          </cell>
          <cell r="M364">
            <v>2187224142</v>
          </cell>
        </row>
        <row r="365">
          <cell r="E365">
            <v>5357368248</v>
          </cell>
          <cell r="F365">
            <v>3.8394983658643939E-2</v>
          </cell>
          <cell r="G365">
            <v>1467313924</v>
          </cell>
          <cell r="H365">
            <v>27.388707590667753</v>
          </cell>
          <cell r="I365">
            <v>3068655403</v>
          </cell>
          <cell r="J365">
            <v>57.279157618959331</v>
          </cell>
          <cell r="K365">
            <v>4535969327</v>
          </cell>
          <cell r="L365">
            <v>84.667865209627081</v>
          </cell>
          <cell r="M365">
            <v>821398921</v>
          </cell>
        </row>
        <row r="366">
          <cell r="E366">
            <v>5357368248</v>
          </cell>
          <cell r="F366">
            <v>3.8394983658643939E-2</v>
          </cell>
          <cell r="G366">
            <v>1467313924</v>
          </cell>
          <cell r="H366">
            <v>27.388707590667753</v>
          </cell>
          <cell r="I366">
            <v>3068655403</v>
          </cell>
          <cell r="J366">
            <v>57.279157618959331</v>
          </cell>
          <cell r="K366">
            <v>4535969327</v>
          </cell>
          <cell r="L366">
            <v>84.667865209627081</v>
          </cell>
          <cell r="M366">
            <v>821398921</v>
          </cell>
        </row>
        <row r="367">
          <cell r="E367">
            <v>27206001010</v>
          </cell>
          <cell r="F367">
            <v>0.19497893664225124</v>
          </cell>
          <cell r="G367">
            <v>24552090566</v>
          </cell>
          <cell r="H367">
            <v>90.245128480938774</v>
          </cell>
          <cell r="I367">
            <v>1970341889</v>
          </cell>
          <cell r="J367">
            <v>7.2423061672157161</v>
          </cell>
          <cell r="K367">
            <v>26522432455</v>
          </cell>
          <cell r="L367">
            <v>97.48743464815449</v>
          </cell>
          <cell r="M367">
            <v>683568555</v>
          </cell>
        </row>
        <row r="368">
          <cell r="E368">
            <v>26196500980</v>
          </cell>
          <cell r="F368">
            <v>0.18774409009801374</v>
          </cell>
          <cell r="G368">
            <v>23558246136</v>
          </cell>
          <cell r="H368">
            <v>89.928980034340441</v>
          </cell>
          <cell r="I368">
            <v>1963186289</v>
          </cell>
          <cell r="J368">
            <v>7.4940782759453857</v>
          </cell>
          <cell r="K368">
            <v>25521432425</v>
          </cell>
          <cell r="L368">
            <v>97.423058310285839</v>
          </cell>
          <cell r="M368">
            <v>675068555</v>
          </cell>
        </row>
        <row r="369">
          <cell r="E369">
            <v>139500030</v>
          </cell>
          <cell r="F369">
            <v>9.997635264721381E-4</v>
          </cell>
          <cell r="G369">
            <v>139500030</v>
          </cell>
          <cell r="H369">
            <v>100</v>
          </cell>
          <cell r="I369">
            <v>0</v>
          </cell>
          <cell r="J369">
            <v>0</v>
          </cell>
          <cell r="K369">
            <v>139500030</v>
          </cell>
          <cell r="L369">
            <v>100</v>
          </cell>
          <cell r="M369">
            <v>0</v>
          </cell>
        </row>
        <row r="370">
          <cell r="E370">
            <v>100000000</v>
          </cell>
          <cell r="F370">
            <v>7.1667620893854861E-4</v>
          </cell>
          <cell r="G370">
            <v>96675000</v>
          </cell>
          <cell r="H370">
            <v>96.674999999999997</v>
          </cell>
          <cell r="I370">
            <v>3325000</v>
          </cell>
          <cell r="J370">
            <v>3.3250000000000002</v>
          </cell>
          <cell r="K370">
            <v>100000000</v>
          </cell>
          <cell r="L370">
            <v>100</v>
          </cell>
          <cell r="M370">
            <v>0</v>
          </cell>
        </row>
        <row r="371">
          <cell r="E371">
            <v>770000000</v>
          </cell>
          <cell r="F371">
            <v>5.5184068088268241E-3</v>
          </cell>
          <cell r="G371">
            <v>757669400</v>
          </cell>
          <cell r="H371">
            <v>98.398623376623377</v>
          </cell>
          <cell r="I371">
            <v>3830600</v>
          </cell>
          <cell r="J371">
            <v>0.49748051948051952</v>
          </cell>
          <cell r="K371">
            <v>761500000</v>
          </cell>
          <cell r="L371">
            <v>98.896103896103895</v>
          </cell>
          <cell r="M371">
            <v>8500000</v>
          </cell>
        </row>
        <row r="372">
          <cell r="E372">
            <v>6130776686</v>
          </cell>
          <cell r="F372">
            <v>4.393781793171319E-2</v>
          </cell>
          <cell r="G372">
            <v>5132818818</v>
          </cell>
          <cell r="H372">
            <v>83.722162474472483</v>
          </cell>
          <cell r="I372">
            <v>956692121</v>
          </cell>
          <cell r="J372">
            <v>15.604745858459735</v>
          </cell>
          <cell r="K372">
            <v>6089510939</v>
          </cell>
          <cell r="L372">
            <v>99.32690833293222</v>
          </cell>
          <cell r="M372">
            <v>41265747</v>
          </cell>
        </row>
        <row r="373">
          <cell r="E373">
            <v>6130776686</v>
          </cell>
          <cell r="F373">
            <v>4.393781793171319E-2</v>
          </cell>
          <cell r="G373">
            <v>5132818818</v>
          </cell>
          <cell r="H373">
            <v>83.722162474472483</v>
          </cell>
          <cell r="I373">
            <v>956692121</v>
          </cell>
          <cell r="J373">
            <v>15.604745858459735</v>
          </cell>
          <cell r="K373">
            <v>6089510939</v>
          </cell>
          <cell r="L373">
            <v>99.32690833293222</v>
          </cell>
          <cell r="M373">
            <v>41265747</v>
          </cell>
        </row>
        <row r="374">
          <cell r="E374">
            <v>14008494417</v>
          </cell>
          <cell r="F374">
            <v>0.10039554671712383</v>
          </cell>
          <cell r="G374">
            <v>12737452936</v>
          </cell>
          <cell r="H374">
            <v>90.926637487483816</v>
          </cell>
          <cell r="I374">
            <v>933410953</v>
          </cell>
          <cell r="J374">
            <v>6.663178248957716</v>
          </cell>
          <cell r="K374">
            <v>13670863889</v>
          </cell>
          <cell r="L374">
            <v>97.589815736441537</v>
          </cell>
          <cell r="M374">
            <v>337630528</v>
          </cell>
        </row>
        <row r="375">
          <cell r="E375">
            <v>14008494417</v>
          </cell>
          <cell r="F375">
            <v>0.10039554671712383</v>
          </cell>
          <cell r="G375">
            <v>12737452936</v>
          </cell>
          <cell r="H375">
            <v>90.926637487483816</v>
          </cell>
          <cell r="I375">
            <v>933410953</v>
          </cell>
          <cell r="J375">
            <v>6.663178248957716</v>
          </cell>
          <cell r="K375">
            <v>13670863889</v>
          </cell>
          <cell r="L375">
            <v>97.589815736441537</v>
          </cell>
          <cell r="M375">
            <v>337630528</v>
          </cell>
        </row>
        <row r="376">
          <cell r="E376">
            <v>52106626061</v>
          </cell>
          <cell r="F376">
            <v>0.37343579225976059</v>
          </cell>
          <cell r="G376">
            <v>30731755187</v>
          </cell>
          <cell r="H376">
            <v>58.978593530548416</v>
          </cell>
          <cell r="I376">
            <v>19616998353</v>
          </cell>
          <cell r="J376">
            <v>37.64779997468046</v>
          </cell>
          <cell r="K376">
            <v>50348753540</v>
          </cell>
          <cell r="L376">
            <v>96.626393505228876</v>
          </cell>
          <cell r="M376">
            <v>1757872521</v>
          </cell>
        </row>
        <row r="377">
          <cell r="E377">
            <v>52106626061</v>
          </cell>
          <cell r="F377">
            <v>0.37343579225976059</v>
          </cell>
          <cell r="G377">
            <v>30731755187</v>
          </cell>
          <cell r="H377">
            <v>58.978593530548416</v>
          </cell>
          <cell r="I377">
            <v>19616998353</v>
          </cell>
          <cell r="J377">
            <v>37.64779997468046</v>
          </cell>
          <cell r="K377">
            <v>50348753540</v>
          </cell>
          <cell r="L377">
            <v>96.626393505228876</v>
          </cell>
          <cell r="M377">
            <v>1757872521</v>
          </cell>
        </row>
        <row r="378">
          <cell r="E378">
            <v>12352798214</v>
          </cell>
          <cell r="F378">
            <v>8.8529565937923937E-2</v>
          </cell>
          <cell r="G378">
            <v>9198558031</v>
          </cell>
          <cell r="H378">
            <v>74.465379192990028</v>
          </cell>
          <cell r="I378">
            <v>2558025829</v>
          </cell>
          <cell r="J378">
            <v>20.70806779714794</v>
          </cell>
          <cell r="K378">
            <v>11756583860</v>
          </cell>
          <cell r="L378">
            <v>95.173446990137961</v>
          </cell>
          <cell r="M378">
            <v>596214354</v>
          </cell>
        </row>
        <row r="379">
          <cell r="E379">
            <v>12352798214</v>
          </cell>
          <cell r="F379">
            <v>8.8529565937923937E-2</v>
          </cell>
          <cell r="G379">
            <v>9198558031</v>
          </cell>
          <cell r="H379">
            <v>74.465379192990028</v>
          </cell>
          <cell r="I379">
            <v>2558025829</v>
          </cell>
          <cell r="J379">
            <v>20.70806779714794</v>
          </cell>
          <cell r="K379">
            <v>11756583860</v>
          </cell>
          <cell r="L379">
            <v>95.173446990137961</v>
          </cell>
          <cell r="M379">
            <v>596214354</v>
          </cell>
        </row>
        <row r="380">
          <cell r="E380">
            <v>90000000</v>
          </cell>
          <cell r="F380">
            <v>6.4500858804469375E-4</v>
          </cell>
          <cell r="G380">
            <v>90000000</v>
          </cell>
          <cell r="H380">
            <v>100</v>
          </cell>
          <cell r="I380">
            <v>0</v>
          </cell>
          <cell r="J380">
            <v>0</v>
          </cell>
          <cell r="K380">
            <v>90000000</v>
          </cell>
          <cell r="L380">
            <v>100</v>
          </cell>
          <cell r="M380">
            <v>0</v>
          </cell>
        </row>
        <row r="381">
          <cell r="E381">
            <v>90000000</v>
          </cell>
          <cell r="F381">
            <v>6.4500858804469375E-4</v>
          </cell>
          <cell r="G381">
            <v>90000000</v>
          </cell>
          <cell r="H381">
            <v>100</v>
          </cell>
          <cell r="I381">
            <v>0</v>
          </cell>
          <cell r="J381">
            <v>0</v>
          </cell>
          <cell r="K381">
            <v>90000000</v>
          </cell>
          <cell r="L381">
            <v>100</v>
          </cell>
          <cell r="M381">
            <v>0</v>
          </cell>
        </row>
        <row r="382">
          <cell r="E382">
            <v>100000000</v>
          </cell>
          <cell r="F382">
            <v>7.1667620893854861E-4</v>
          </cell>
          <cell r="G382">
            <v>0</v>
          </cell>
          <cell r="H382">
            <v>0</v>
          </cell>
          <cell r="I382">
            <v>100000000</v>
          </cell>
          <cell r="J382">
            <v>100</v>
          </cell>
          <cell r="K382">
            <v>100000000</v>
          </cell>
          <cell r="L382">
            <v>100</v>
          </cell>
          <cell r="M382">
            <v>0</v>
          </cell>
        </row>
        <row r="383">
          <cell r="E383">
            <v>100000000</v>
          </cell>
          <cell r="F383">
            <v>7.1667620893854861E-4</v>
          </cell>
          <cell r="G383">
            <v>0</v>
          </cell>
          <cell r="H383">
            <v>0</v>
          </cell>
          <cell r="I383">
            <v>100000000</v>
          </cell>
          <cell r="J383">
            <v>100</v>
          </cell>
          <cell r="K383">
            <v>100000000</v>
          </cell>
          <cell r="L383">
            <v>100</v>
          </cell>
          <cell r="M383">
            <v>0</v>
          </cell>
        </row>
        <row r="384">
          <cell r="E384">
            <v>599868000</v>
          </cell>
          <cell r="F384">
            <v>4.2991112410354923E-3</v>
          </cell>
          <cell r="G384">
            <v>599867800</v>
          </cell>
          <cell r="H384">
            <v>99.999966659331719</v>
          </cell>
          <cell r="I384">
            <v>0</v>
          </cell>
          <cell r="J384">
            <v>0</v>
          </cell>
          <cell r="K384">
            <v>599867800</v>
          </cell>
          <cell r="L384">
            <v>99.999966659331719</v>
          </cell>
          <cell r="M384">
            <v>200</v>
          </cell>
        </row>
        <row r="385">
          <cell r="E385">
            <v>599868000</v>
          </cell>
          <cell r="F385">
            <v>4.2991112410354923E-3</v>
          </cell>
          <cell r="G385">
            <v>599867800</v>
          </cell>
          <cell r="H385">
            <v>99.999966659331719</v>
          </cell>
          <cell r="I385">
            <v>0</v>
          </cell>
          <cell r="J385">
            <v>0</v>
          </cell>
          <cell r="K385">
            <v>599867800</v>
          </cell>
          <cell r="L385">
            <v>99.999966659331719</v>
          </cell>
          <cell r="M385">
            <v>200</v>
          </cell>
        </row>
        <row r="386">
          <cell r="E386">
            <v>207870599189</v>
          </cell>
          <cell r="F386">
            <v>1.4897591297655706</v>
          </cell>
          <cell r="G386">
            <v>158077036163</v>
          </cell>
          <cell r="H386">
            <v>76.045884689673343</v>
          </cell>
          <cell r="I386">
            <v>48877017263</v>
          </cell>
          <cell r="J386">
            <v>23.513194003236631</v>
          </cell>
          <cell r="K386">
            <v>206954053426</v>
          </cell>
          <cell r="L386">
            <v>99.559078692909978</v>
          </cell>
          <cell r="M386">
            <v>916545763</v>
          </cell>
        </row>
        <row r="387">
          <cell r="E387">
            <v>14107293879</v>
          </cell>
          <cell r="F387">
            <v>0.10110361895583712</v>
          </cell>
          <cell r="G387">
            <v>8913144693</v>
          </cell>
          <cell r="H387">
            <v>63.181108789886572</v>
          </cell>
          <cell r="I387">
            <v>4372584421</v>
          </cell>
          <cell r="J387">
            <v>30.995203321800734</v>
          </cell>
          <cell r="K387">
            <v>13285729114</v>
          </cell>
          <cell r="L387">
            <v>94.176312111687309</v>
          </cell>
          <cell r="M387">
            <v>821564765</v>
          </cell>
        </row>
        <row r="388">
          <cell r="E388">
            <v>14107293879</v>
          </cell>
          <cell r="F388">
            <v>0.10110361895583712</v>
          </cell>
          <cell r="G388">
            <v>8913144693</v>
          </cell>
          <cell r="H388">
            <v>63.181108789886572</v>
          </cell>
          <cell r="I388">
            <v>4372584421</v>
          </cell>
          <cell r="J388">
            <v>30.995203321800734</v>
          </cell>
          <cell r="K388">
            <v>13285729114</v>
          </cell>
          <cell r="L388">
            <v>94.176312111687309</v>
          </cell>
          <cell r="M388">
            <v>821564765</v>
          </cell>
        </row>
        <row r="389">
          <cell r="E389">
            <v>188358667310</v>
          </cell>
          <cell r="F389">
            <v>1.3499217560844812</v>
          </cell>
          <cell r="G389">
            <v>144496265834</v>
          </cell>
          <cell r="H389">
            <v>76.713361746284065</v>
          </cell>
          <cell r="I389">
            <v>43767420478</v>
          </cell>
          <cell r="J389">
            <v>23.236212648482876</v>
          </cell>
          <cell r="K389">
            <v>188263686312</v>
          </cell>
          <cell r="L389">
            <v>99.949574394766941</v>
          </cell>
          <cell r="M389">
            <v>94980998</v>
          </cell>
        </row>
        <row r="390">
          <cell r="E390">
            <v>188358667310</v>
          </cell>
          <cell r="F390">
            <v>1.3499217560844812</v>
          </cell>
          <cell r="G390">
            <v>144496265834</v>
          </cell>
          <cell r="H390">
            <v>76.713361746284065</v>
          </cell>
          <cell r="I390">
            <v>43767420478</v>
          </cell>
          <cell r="J390">
            <v>23.236212648482876</v>
          </cell>
          <cell r="K390">
            <v>188263686312</v>
          </cell>
          <cell r="L390">
            <v>99.949574394766941</v>
          </cell>
          <cell r="M390">
            <v>94980998</v>
          </cell>
        </row>
        <row r="391">
          <cell r="E391">
            <v>4604638000</v>
          </cell>
          <cell r="F391">
            <v>3.3000345053743808E-2</v>
          </cell>
          <cell r="G391">
            <v>4196345636</v>
          </cell>
          <cell r="H391">
            <v>91.133019273176302</v>
          </cell>
          <cell r="I391">
            <v>408292364</v>
          </cell>
          <cell r="J391">
            <v>8.8669807268236944</v>
          </cell>
          <cell r="K391">
            <v>4604638000</v>
          </cell>
          <cell r="L391">
            <v>100</v>
          </cell>
          <cell r="M391">
            <v>0</v>
          </cell>
        </row>
        <row r="392">
          <cell r="E392">
            <v>4604638000</v>
          </cell>
          <cell r="F392">
            <v>3.3000345053743808E-2</v>
          </cell>
          <cell r="G392">
            <v>4196345636</v>
          </cell>
          <cell r="H392">
            <v>91.133019273176302</v>
          </cell>
          <cell r="I392">
            <v>408292364</v>
          </cell>
          <cell r="J392">
            <v>8.8669807268236944</v>
          </cell>
          <cell r="K392">
            <v>4604638000</v>
          </cell>
          <cell r="L392">
            <v>100</v>
          </cell>
          <cell r="M392">
            <v>0</v>
          </cell>
        </row>
        <row r="393">
          <cell r="E393">
            <v>800000000</v>
          </cell>
          <cell r="F393">
            <v>5.7334096715083889E-3</v>
          </cell>
          <cell r="G393">
            <v>471280000</v>
          </cell>
          <cell r="H393">
            <v>58.91</v>
          </cell>
          <cell r="I393">
            <v>328720000</v>
          </cell>
          <cell r="J393">
            <v>41.089999999999996</v>
          </cell>
          <cell r="K393">
            <v>800000000</v>
          </cell>
          <cell r="L393">
            <v>100</v>
          </cell>
          <cell r="M393">
            <v>0</v>
          </cell>
        </row>
        <row r="394">
          <cell r="E394">
            <v>800000000</v>
          </cell>
          <cell r="F394">
            <v>5.7334096715083889E-3</v>
          </cell>
          <cell r="G394">
            <v>471280000</v>
          </cell>
          <cell r="H394">
            <v>58.91</v>
          </cell>
          <cell r="I394">
            <v>328720000</v>
          </cell>
          <cell r="J394">
            <v>41.089999999999996</v>
          </cell>
          <cell r="K394">
            <v>800000000</v>
          </cell>
          <cell r="L394">
            <v>100</v>
          </cell>
          <cell r="M394">
            <v>0</v>
          </cell>
        </row>
        <row r="395">
          <cell r="E395">
            <v>7105402800</v>
          </cell>
          <cell r="F395">
            <v>5.0922731416853481E-2</v>
          </cell>
          <cell r="G395">
            <v>3126601822</v>
          </cell>
          <cell r="H395">
            <v>44.003160834175368</v>
          </cell>
          <cell r="I395">
            <v>3966944311</v>
          </cell>
          <cell r="J395">
            <v>55.829970835713915</v>
          </cell>
          <cell r="K395">
            <v>7093546133</v>
          </cell>
          <cell r="L395">
            <v>99.833131669889283</v>
          </cell>
          <cell r="M395">
            <v>11856667</v>
          </cell>
        </row>
        <row r="396">
          <cell r="E396">
            <v>2583954000</v>
          </cell>
          <cell r="F396">
            <v>1.8518583567915983E-2</v>
          </cell>
          <cell r="G396">
            <v>2005514203</v>
          </cell>
          <cell r="H396">
            <v>77.614160430100526</v>
          </cell>
          <cell r="I396">
            <v>578439797</v>
          </cell>
          <cell r="J396">
            <v>22.385839569899463</v>
          </cell>
          <cell r="K396">
            <v>2583954000</v>
          </cell>
          <cell r="L396">
            <v>100</v>
          </cell>
          <cell r="M396">
            <v>0</v>
          </cell>
        </row>
        <row r="397">
          <cell r="E397">
            <v>2583954000</v>
          </cell>
          <cell r="F397">
            <v>1.8518583567915983E-2</v>
          </cell>
          <cell r="G397">
            <v>2005514203</v>
          </cell>
          <cell r="H397">
            <v>77.614160430100526</v>
          </cell>
          <cell r="I397">
            <v>578439797</v>
          </cell>
          <cell r="J397">
            <v>22.385839569899463</v>
          </cell>
          <cell r="K397">
            <v>2583954000</v>
          </cell>
          <cell r="L397">
            <v>100</v>
          </cell>
          <cell r="M397">
            <v>0</v>
          </cell>
        </row>
        <row r="398">
          <cell r="E398">
            <v>3861724800</v>
          </cell>
          <cell r="F398">
            <v>2.767606289627975E-2</v>
          </cell>
          <cell r="G398">
            <v>552544421</v>
          </cell>
          <cell r="H398">
            <v>14.308228825627348</v>
          </cell>
          <cell r="I398">
            <v>3303256857</v>
          </cell>
          <cell r="J398">
            <v>85.538380596152265</v>
          </cell>
          <cell r="K398">
            <v>3855801278</v>
          </cell>
          <cell r="L398">
            <v>99.846609421779618</v>
          </cell>
          <cell r="M398">
            <v>5923522</v>
          </cell>
        </row>
        <row r="399">
          <cell r="E399">
            <v>3861724800</v>
          </cell>
          <cell r="F399">
            <v>2.767606289627975E-2</v>
          </cell>
          <cell r="G399">
            <v>552544421</v>
          </cell>
          <cell r="H399">
            <v>14.308228825627348</v>
          </cell>
          <cell r="I399">
            <v>3303256857</v>
          </cell>
          <cell r="J399">
            <v>85.538380596152265</v>
          </cell>
          <cell r="K399">
            <v>3855801278</v>
          </cell>
          <cell r="L399">
            <v>99.846609421779618</v>
          </cell>
          <cell r="M399">
            <v>5923522</v>
          </cell>
        </row>
        <row r="400">
          <cell r="E400">
            <v>659724000</v>
          </cell>
          <cell r="F400">
            <v>4.72808495265775E-3</v>
          </cell>
          <cell r="G400">
            <v>568543198</v>
          </cell>
          <cell r="H400">
            <v>86.178947256731604</v>
          </cell>
          <cell r="I400">
            <v>85247657</v>
          </cell>
          <cell r="J400">
            <v>12.921715293061947</v>
          </cell>
          <cell r="K400">
            <v>653790855</v>
          </cell>
          <cell r="L400">
            <v>99.100662549793554</v>
          </cell>
          <cell r="M400">
            <v>5933145</v>
          </cell>
        </row>
        <row r="401">
          <cell r="E401">
            <v>659724000</v>
          </cell>
          <cell r="F401">
            <v>4.72808495265775E-3</v>
          </cell>
          <cell r="G401">
            <v>568543198</v>
          </cell>
          <cell r="H401">
            <v>86.178947256731604</v>
          </cell>
          <cell r="I401">
            <v>85247657</v>
          </cell>
          <cell r="J401">
            <v>12.921715293061947</v>
          </cell>
          <cell r="K401">
            <v>653790855</v>
          </cell>
          <cell r="L401">
            <v>99.100662549793554</v>
          </cell>
          <cell r="M401">
            <v>5933145</v>
          </cell>
        </row>
        <row r="402">
          <cell r="E402">
            <v>11517183879</v>
          </cell>
          <cell r="F402">
            <v>8.2540916800498881E-2</v>
          </cell>
          <cell r="G402">
            <v>5560495909</v>
          </cell>
          <cell r="H402">
            <v>48.279995938406429</v>
          </cell>
          <cell r="I402">
            <v>4398188217</v>
          </cell>
          <cell r="J402">
            <v>38.188052419823663</v>
          </cell>
          <cell r="K402">
            <v>9958684126</v>
          </cell>
          <cell r="L402">
            <v>86.468048358230092</v>
          </cell>
          <cell r="M402">
            <v>1558499753</v>
          </cell>
        </row>
        <row r="403">
          <cell r="E403">
            <v>4500000000</v>
          </cell>
          <cell r="F403">
            <v>3.2250429402234687E-2</v>
          </cell>
          <cell r="G403">
            <v>1827974137</v>
          </cell>
          <cell r="H403">
            <v>40.62164748888889</v>
          </cell>
          <cell r="I403">
            <v>1780511525</v>
          </cell>
          <cell r="J403">
            <v>39.566922777777776</v>
          </cell>
          <cell r="K403">
            <v>3608485662</v>
          </cell>
          <cell r="L403">
            <v>80.188570266666673</v>
          </cell>
          <cell r="M403">
            <v>891514338</v>
          </cell>
        </row>
        <row r="404">
          <cell r="E404">
            <v>4500000000</v>
          </cell>
          <cell r="F404">
            <v>3.2250429402234687E-2</v>
          </cell>
          <cell r="G404">
            <v>1827974137</v>
          </cell>
          <cell r="H404">
            <v>40.62164748888889</v>
          </cell>
          <cell r="I404">
            <v>1780511525</v>
          </cell>
          <cell r="J404">
            <v>39.566922777777776</v>
          </cell>
          <cell r="K404">
            <v>3608485662</v>
          </cell>
          <cell r="L404">
            <v>80.188570266666673</v>
          </cell>
          <cell r="M404">
            <v>891514338</v>
          </cell>
        </row>
        <row r="405">
          <cell r="E405">
            <v>2500000000</v>
          </cell>
          <cell r="F405">
            <v>1.7916905223463717E-2</v>
          </cell>
          <cell r="G405">
            <v>1245583254</v>
          </cell>
          <cell r="H405">
            <v>49.823330159999998</v>
          </cell>
          <cell r="I405">
            <v>587444429</v>
          </cell>
          <cell r="J405">
            <v>23.497777159999998</v>
          </cell>
          <cell r="K405">
            <v>1833027683</v>
          </cell>
          <cell r="L405">
            <v>73.321107319999996</v>
          </cell>
          <cell r="M405">
            <v>666972317</v>
          </cell>
        </row>
        <row r="406">
          <cell r="E406">
            <v>2500000000</v>
          </cell>
          <cell r="F406">
            <v>1.7916905223463717E-2</v>
          </cell>
          <cell r="G406">
            <v>1245583254</v>
          </cell>
          <cell r="H406">
            <v>49.823330159999998</v>
          </cell>
          <cell r="I406">
            <v>587444429</v>
          </cell>
          <cell r="J406">
            <v>23.497777159999998</v>
          </cell>
          <cell r="K406">
            <v>1833027683</v>
          </cell>
          <cell r="L406">
            <v>73.321107319999996</v>
          </cell>
          <cell r="M406">
            <v>666972317</v>
          </cell>
        </row>
        <row r="407">
          <cell r="E407">
            <v>4383391879</v>
          </cell>
          <cell r="F407">
            <v>3.1414726741337412E-2</v>
          </cell>
          <cell r="G407">
            <v>2460182738</v>
          </cell>
          <cell r="H407">
            <v>56.125092300924983</v>
          </cell>
          <cell r="I407">
            <v>1923209141</v>
          </cell>
          <cell r="J407">
            <v>43.874907699075017</v>
          </cell>
          <cell r="K407">
            <v>4383391879</v>
          </cell>
          <cell r="L407">
            <v>100</v>
          </cell>
          <cell r="M407">
            <v>0</v>
          </cell>
        </row>
        <row r="408">
          <cell r="E408">
            <v>4383391879</v>
          </cell>
          <cell r="F408">
            <v>3.1414726741337412E-2</v>
          </cell>
          <cell r="G408">
            <v>2460182738</v>
          </cell>
          <cell r="H408">
            <v>56.125092300924983</v>
          </cell>
          <cell r="I408">
            <v>1923209141</v>
          </cell>
          <cell r="J408">
            <v>43.874907699075017</v>
          </cell>
          <cell r="K408">
            <v>4383391879</v>
          </cell>
          <cell r="L408">
            <v>100</v>
          </cell>
          <cell r="M408">
            <v>0</v>
          </cell>
        </row>
        <row r="409">
          <cell r="E409">
            <v>133792000</v>
          </cell>
          <cell r="F409">
            <v>9.5885543346306296E-4</v>
          </cell>
          <cell r="G409">
            <v>26755780</v>
          </cell>
          <cell r="H409">
            <v>19.998041736426693</v>
          </cell>
          <cell r="I409">
            <v>107023122</v>
          </cell>
          <cell r="J409">
            <v>79.992168440564456</v>
          </cell>
          <cell r="K409">
            <v>133778902</v>
          </cell>
          <cell r="L409">
            <v>99.990210176991141</v>
          </cell>
          <cell r="M409">
            <v>13098</v>
          </cell>
        </row>
        <row r="410">
          <cell r="E410">
            <v>133792000</v>
          </cell>
          <cell r="F410">
            <v>9.5885543346306296E-4</v>
          </cell>
          <cell r="G410">
            <v>26755780</v>
          </cell>
          <cell r="H410">
            <v>19.998041736426693</v>
          </cell>
          <cell r="I410">
            <v>107023122</v>
          </cell>
          <cell r="J410">
            <v>79.992168440564456</v>
          </cell>
          <cell r="K410">
            <v>133778902</v>
          </cell>
          <cell r="L410">
            <v>99.990210176991141</v>
          </cell>
          <cell r="M410">
            <v>13098</v>
          </cell>
        </row>
        <row r="411">
          <cell r="E411">
            <v>61723856676</v>
          </cell>
          <cell r="F411">
            <v>0.44236019603622007</v>
          </cell>
          <cell r="G411">
            <v>36065599473</v>
          </cell>
          <cell r="H411">
            <v>58.430567069577386</v>
          </cell>
          <cell r="I411">
            <v>24050638862</v>
          </cell>
          <cell r="J411">
            <v>38.964899727906307</v>
          </cell>
          <cell r="K411">
            <v>60116238335</v>
          </cell>
          <cell r="L411">
            <v>97.395466797483692</v>
          </cell>
          <cell r="M411">
            <v>1607618341</v>
          </cell>
        </row>
        <row r="412">
          <cell r="E412">
            <v>2338381000</v>
          </cell>
          <cell r="F412">
            <v>1.6758620301339323E-2</v>
          </cell>
          <cell r="G412">
            <v>1846029959</v>
          </cell>
          <cell r="H412">
            <v>78.944789536008031</v>
          </cell>
          <cell r="I412">
            <v>492351041</v>
          </cell>
          <cell r="J412">
            <v>21.055210463991965</v>
          </cell>
          <cell r="K412">
            <v>2338381000</v>
          </cell>
          <cell r="L412">
            <v>100</v>
          </cell>
          <cell r="M412">
            <v>0</v>
          </cell>
        </row>
        <row r="413">
          <cell r="E413">
            <v>2338381000</v>
          </cell>
          <cell r="F413">
            <v>1.6758620301339323E-2</v>
          </cell>
          <cell r="G413">
            <v>1846029959</v>
          </cell>
          <cell r="H413">
            <v>78.944789536008031</v>
          </cell>
          <cell r="I413">
            <v>492351041</v>
          </cell>
          <cell r="J413">
            <v>21.055210463991965</v>
          </cell>
          <cell r="K413">
            <v>2338381000</v>
          </cell>
          <cell r="L413">
            <v>100</v>
          </cell>
          <cell r="M413">
            <v>0</v>
          </cell>
        </row>
        <row r="414">
          <cell r="E414">
            <v>9608542000</v>
          </cell>
          <cell r="F414">
            <v>6.8862134539868197E-2</v>
          </cell>
          <cell r="G414">
            <v>9491780592</v>
          </cell>
          <cell r="H414">
            <v>98.784816593401985</v>
          </cell>
          <cell r="I414">
            <v>116761408</v>
          </cell>
          <cell r="J414">
            <v>1.2151834065980041</v>
          </cell>
          <cell r="K414">
            <v>9608542000</v>
          </cell>
          <cell r="L414">
            <v>100</v>
          </cell>
          <cell r="M414">
            <v>0</v>
          </cell>
        </row>
        <row r="415">
          <cell r="E415">
            <v>9608542000</v>
          </cell>
          <cell r="F415">
            <v>6.8862134539868197E-2</v>
          </cell>
          <cell r="G415">
            <v>9491780592</v>
          </cell>
          <cell r="H415">
            <v>98.784816593401985</v>
          </cell>
          <cell r="I415">
            <v>116761408</v>
          </cell>
          <cell r="J415">
            <v>1.2151834065980041</v>
          </cell>
          <cell r="K415">
            <v>9608542000</v>
          </cell>
          <cell r="L415">
            <v>100</v>
          </cell>
          <cell r="M415">
            <v>0</v>
          </cell>
        </row>
        <row r="416">
          <cell r="E416">
            <v>7017974000</v>
          </cell>
          <cell r="F416">
            <v>5.0296150007493018E-2</v>
          </cell>
          <cell r="G416">
            <v>5783935902</v>
          </cell>
          <cell r="H416">
            <v>82.416034912640029</v>
          </cell>
          <cell r="I416">
            <v>1234010823</v>
          </cell>
          <cell r="J416">
            <v>17.583576442431962</v>
          </cell>
          <cell r="K416">
            <v>7017946725</v>
          </cell>
          <cell r="L416">
            <v>99.999611355071991</v>
          </cell>
          <cell r="M416">
            <v>27275</v>
          </cell>
        </row>
        <row r="417">
          <cell r="E417">
            <v>7017974000</v>
          </cell>
          <cell r="F417">
            <v>5.0296150007493018E-2</v>
          </cell>
          <cell r="G417">
            <v>5783935902</v>
          </cell>
          <cell r="H417">
            <v>82.416034912640029</v>
          </cell>
          <cell r="I417">
            <v>1234010823</v>
          </cell>
          <cell r="J417">
            <v>17.583576442431962</v>
          </cell>
          <cell r="K417">
            <v>7017946725</v>
          </cell>
          <cell r="L417">
            <v>99.999611355071991</v>
          </cell>
          <cell r="M417">
            <v>27275</v>
          </cell>
        </row>
        <row r="418">
          <cell r="E418">
            <v>28315585676</v>
          </cell>
          <cell r="F418">
            <v>0.20293106596150351</v>
          </cell>
          <cell r="G418">
            <v>11148375718</v>
          </cell>
          <cell r="H418">
            <v>39.371870479971207</v>
          </cell>
          <cell r="I418">
            <v>15853516511</v>
          </cell>
          <cell r="J418">
            <v>55.988658304310754</v>
          </cell>
          <cell r="K418">
            <v>27001892229</v>
          </cell>
          <cell r="L418">
            <v>95.360528784281968</v>
          </cell>
          <cell r="M418">
            <v>1313693447</v>
          </cell>
        </row>
        <row r="419">
          <cell r="E419">
            <v>28315585676</v>
          </cell>
          <cell r="F419">
            <v>0.20293106596150351</v>
          </cell>
          <cell r="G419">
            <v>11148375718</v>
          </cell>
          <cell r="H419">
            <v>39.371870479971207</v>
          </cell>
          <cell r="I419">
            <v>15853516511</v>
          </cell>
          <cell r="J419">
            <v>55.988658304310754</v>
          </cell>
          <cell r="K419">
            <v>27001892229</v>
          </cell>
          <cell r="L419">
            <v>95.360528784281968</v>
          </cell>
          <cell r="M419">
            <v>1313693447</v>
          </cell>
        </row>
        <row r="420">
          <cell r="E420">
            <v>3886857000</v>
          </cell>
          <cell r="F420">
            <v>2.78561793944626E-2</v>
          </cell>
          <cell r="G420">
            <v>1865040720</v>
          </cell>
          <cell r="H420">
            <v>47.983260510998988</v>
          </cell>
          <cell r="I420">
            <v>2017724040</v>
          </cell>
          <cell r="J420">
            <v>51.911455451023791</v>
          </cell>
          <cell r="K420">
            <v>3882764760</v>
          </cell>
          <cell r="L420">
            <v>99.894715962022786</v>
          </cell>
          <cell r="M420">
            <v>4092240</v>
          </cell>
        </row>
        <row r="421">
          <cell r="E421">
            <v>3886857000</v>
          </cell>
          <cell r="F421">
            <v>2.78561793944626E-2</v>
          </cell>
          <cell r="G421">
            <v>1865040720</v>
          </cell>
          <cell r="H421">
            <v>47.983260510998988</v>
          </cell>
          <cell r="I421">
            <v>2017724040</v>
          </cell>
          <cell r="J421">
            <v>51.911455451023791</v>
          </cell>
          <cell r="K421">
            <v>3882764760</v>
          </cell>
          <cell r="L421">
            <v>99.894715962022786</v>
          </cell>
          <cell r="M421">
            <v>4092240</v>
          </cell>
        </row>
        <row r="422">
          <cell r="E422">
            <v>7748893000</v>
          </cell>
          <cell r="F422">
            <v>5.5534472587104575E-2</v>
          </cell>
          <cell r="G422">
            <v>4097943120</v>
          </cell>
          <cell r="H422">
            <v>52.884239335863846</v>
          </cell>
          <cell r="I422">
            <v>3361144501</v>
          </cell>
          <cell r="J422">
            <v>43.375802208134765</v>
          </cell>
          <cell r="K422">
            <v>7459087621</v>
          </cell>
          <cell r="L422">
            <v>96.260041543998611</v>
          </cell>
          <cell r="M422">
            <v>289805379</v>
          </cell>
        </row>
        <row r="423">
          <cell r="E423">
            <v>7748893000</v>
          </cell>
          <cell r="F423">
            <v>5.5534472587104575E-2</v>
          </cell>
          <cell r="G423">
            <v>4097943120</v>
          </cell>
          <cell r="H423">
            <v>52.884239335863846</v>
          </cell>
          <cell r="I423">
            <v>3361144501</v>
          </cell>
          <cell r="J423">
            <v>43.375802208134765</v>
          </cell>
          <cell r="K423">
            <v>7459087621</v>
          </cell>
          <cell r="L423">
            <v>96.260041543998611</v>
          </cell>
          <cell r="M423">
            <v>289805379</v>
          </cell>
        </row>
        <row r="424">
          <cell r="E424">
            <v>2807624000</v>
          </cell>
          <cell r="F424">
            <v>2.0121573244448836E-2</v>
          </cell>
          <cell r="G424">
            <v>1832493462</v>
          </cell>
          <cell r="H424">
            <v>65.268478329007024</v>
          </cell>
          <cell r="I424">
            <v>975130538</v>
          </cell>
          <cell r="J424">
            <v>34.731521670992983</v>
          </cell>
          <cell r="K424">
            <v>2807624000</v>
          </cell>
          <cell r="L424">
            <v>100</v>
          </cell>
          <cell r="M424">
            <v>0</v>
          </cell>
        </row>
        <row r="425">
          <cell r="E425">
            <v>2807624000</v>
          </cell>
          <cell r="F425">
            <v>2.0121573244448836E-2</v>
          </cell>
          <cell r="G425">
            <v>1832493462</v>
          </cell>
          <cell r="H425">
            <v>65.268478329007024</v>
          </cell>
          <cell r="I425">
            <v>975130538</v>
          </cell>
          <cell r="J425">
            <v>34.731521670992983</v>
          </cell>
          <cell r="K425">
            <v>2807624000</v>
          </cell>
          <cell r="L425">
            <v>100</v>
          </cell>
          <cell r="M425">
            <v>0</v>
          </cell>
        </row>
        <row r="426">
          <cell r="E426">
            <v>17249171266</v>
          </cell>
          <cell r="F426">
            <v>0.12362070670248625</v>
          </cell>
          <cell r="G426">
            <v>8290200181</v>
          </cell>
          <cell r="H426">
            <v>48.061440478250042</v>
          </cell>
          <cell r="I426">
            <v>6549887855</v>
          </cell>
          <cell r="J426">
            <v>37.972188657611305</v>
          </cell>
          <cell r="K426">
            <v>14840088036</v>
          </cell>
          <cell r="L426">
            <v>86.033629135861347</v>
          </cell>
          <cell r="M426">
            <v>2409083230</v>
          </cell>
        </row>
        <row r="427">
          <cell r="E427">
            <v>2765158914</v>
          </cell>
          <cell r="F427">
            <v>1.9817236075981542E-2</v>
          </cell>
          <cell r="G427">
            <v>2153518687</v>
          </cell>
          <cell r="H427">
            <v>77.880467415334948</v>
          </cell>
          <cell r="I427">
            <v>119678080</v>
          </cell>
          <cell r="J427">
            <v>4.3280724082102431</v>
          </cell>
          <cell r="K427">
            <v>2273196767</v>
          </cell>
          <cell r="L427">
            <v>82.208539823545195</v>
          </cell>
          <cell r="M427">
            <v>491962147</v>
          </cell>
        </row>
        <row r="428">
          <cell r="E428">
            <v>2765158914</v>
          </cell>
          <cell r="F428">
            <v>1.9817236075981542E-2</v>
          </cell>
          <cell r="G428">
            <v>2153518687</v>
          </cell>
          <cell r="H428">
            <v>77.880467415334948</v>
          </cell>
          <cell r="I428">
            <v>119678080</v>
          </cell>
          <cell r="J428">
            <v>4.3280724082102431</v>
          </cell>
          <cell r="K428">
            <v>2273196767</v>
          </cell>
          <cell r="L428">
            <v>82.208539823545195</v>
          </cell>
          <cell r="M428">
            <v>491962147</v>
          </cell>
        </row>
        <row r="429">
          <cell r="E429">
            <v>568362184</v>
          </cell>
          <cell r="F429">
            <v>4.0733165533315381E-3</v>
          </cell>
          <cell r="G429">
            <v>397876364</v>
          </cell>
          <cell r="H429">
            <v>70.004017719799592</v>
          </cell>
          <cell r="I429">
            <v>49850000</v>
          </cell>
          <cell r="J429">
            <v>8.7708157585656679</v>
          </cell>
          <cell r="K429">
            <v>447726364</v>
          </cell>
          <cell r="L429">
            <v>78.774833478365267</v>
          </cell>
          <cell r="M429">
            <v>120635820</v>
          </cell>
        </row>
        <row r="430">
          <cell r="E430">
            <v>568362184</v>
          </cell>
          <cell r="F430">
            <v>4.0733165533315381E-3</v>
          </cell>
          <cell r="G430">
            <v>397876364</v>
          </cell>
          <cell r="H430">
            <v>70.004017719799592</v>
          </cell>
          <cell r="I430">
            <v>49850000</v>
          </cell>
          <cell r="J430">
            <v>8.7708157585656679</v>
          </cell>
          <cell r="K430">
            <v>447726364</v>
          </cell>
          <cell r="L430">
            <v>78.774833478365267</v>
          </cell>
          <cell r="M430">
            <v>120635820</v>
          </cell>
        </row>
        <row r="431">
          <cell r="E431">
            <v>1481138000</v>
          </cell>
          <cell r="F431">
            <v>1.061496366754824E-2</v>
          </cell>
          <cell r="G431">
            <v>888665922</v>
          </cell>
          <cell r="H431">
            <v>59.998860470800153</v>
          </cell>
          <cell r="I431">
            <v>592472078</v>
          </cell>
          <cell r="J431">
            <v>40.001139529199847</v>
          </cell>
          <cell r="K431">
            <v>1481138000</v>
          </cell>
          <cell r="L431">
            <v>100</v>
          </cell>
          <cell r="M431">
            <v>0</v>
          </cell>
        </row>
        <row r="432">
          <cell r="E432">
            <v>1481138000</v>
          </cell>
          <cell r="F432">
            <v>1.061496366754824E-2</v>
          </cell>
          <cell r="G432">
            <v>888665922</v>
          </cell>
          <cell r="H432">
            <v>59.998860470800153</v>
          </cell>
          <cell r="I432">
            <v>592472078</v>
          </cell>
          <cell r="J432">
            <v>40.001139529199847</v>
          </cell>
          <cell r="K432">
            <v>1481138000</v>
          </cell>
          <cell r="L432">
            <v>100</v>
          </cell>
          <cell r="M432">
            <v>0</v>
          </cell>
        </row>
        <row r="433">
          <cell r="E433">
            <v>1500613168</v>
          </cell>
          <cell r="F433">
            <v>1.0754537563255053E-2</v>
          </cell>
          <cell r="G433">
            <v>937651090</v>
          </cell>
          <cell r="H433">
            <v>62.48453032367366</v>
          </cell>
          <cell r="I433">
            <v>562962078</v>
          </cell>
          <cell r="J433">
            <v>37.515469676326333</v>
          </cell>
          <cell r="K433">
            <v>1500613168</v>
          </cell>
          <cell r="L433">
            <v>100</v>
          </cell>
          <cell r="M433">
            <v>0</v>
          </cell>
        </row>
        <row r="434">
          <cell r="E434">
            <v>1500613168</v>
          </cell>
          <cell r="F434">
            <v>1.0754537563255053E-2</v>
          </cell>
          <cell r="G434">
            <v>937651090</v>
          </cell>
          <cell r="H434">
            <v>62.48453032367366</v>
          </cell>
          <cell r="I434">
            <v>562962078</v>
          </cell>
          <cell r="J434">
            <v>37.515469676326333</v>
          </cell>
          <cell r="K434">
            <v>1500613168</v>
          </cell>
          <cell r="L434">
            <v>100</v>
          </cell>
          <cell r="M434">
            <v>0</v>
          </cell>
        </row>
        <row r="435">
          <cell r="E435">
            <v>10933899000</v>
          </cell>
          <cell r="F435">
            <v>7.8360652842369871E-2</v>
          </cell>
          <cell r="G435">
            <v>3912488118</v>
          </cell>
          <cell r="H435">
            <v>35.783100959685108</v>
          </cell>
          <cell r="I435">
            <v>5224925619</v>
          </cell>
          <cell r="J435">
            <v>47.786481464663247</v>
          </cell>
          <cell r="K435">
            <v>9137413737</v>
          </cell>
          <cell r="L435">
            <v>83.569582424348354</v>
          </cell>
          <cell r="M435">
            <v>1796485263</v>
          </cell>
        </row>
        <row r="436">
          <cell r="E436">
            <v>10933899000</v>
          </cell>
          <cell r="F436">
            <v>7.8360652842369871E-2</v>
          </cell>
          <cell r="G436">
            <v>3912488118</v>
          </cell>
          <cell r="H436">
            <v>35.783100959685108</v>
          </cell>
          <cell r="I436">
            <v>5224925619</v>
          </cell>
          <cell r="J436">
            <v>47.786481464663247</v>
          </cell>
          <cell r="K436">
            <v>9137413737</v>
          </cell>
          <cell r="L436">
            <v>83.569582424348354</v>
          </cell>
          <cell r="M436">
            <v>1796485263</v>
          </cell>
        </row>
        <row r="437">
          <cell r="E437">
            <v>8538694000</v>
          </cell>
          <cell r="F437">
            <v>6.119478845206331E-2</v>
          </cell>
          <cell r="G437">
            <v>5092621838</v>
          </cell>
          <cell r="H437">
            <v>59.641695064842473</v>
          </cell>
          <cell r="I437">
            <v>2479112907</v>
          </cell>
          <cell r="J437">
            <v>29.033865214047953</v>
          </cell>
          <cell r="K437">
            <v>7571734745</v>
          </cell>
          <cell r="L437">
            <v>88.67556027889043</v>
          </cell>
          <cell r="M437">
            <v>966959255</v>
          </cell>
        </row>
        <row r="438">
          <cell r="E438">
            <v>2881985000</v>
          </cell>
          <cell r="F438">
            <v>2.0654500840177632E-2</v>
          </cell>
          <cell r="G438">
            <v>1967219254</v>
          </cell>
          <cell r="H438">
            <v>68.259177407238411</v>
          </cell>
          <cell r="I438">
            <v>906599626</v>
          </cell>
          <cell r="J438">
            <v>31.457472054851081</v>
          </cell>
          <cell r="K438">
            <v>2873818880</v>
          </cell>
          <cell r="L438">
            <v>99.716649462089507</v>
          </cell>
          <cell r="M438">
            <v>8166120</v>
          </cell>
        </row>
        <row r="439">
          <cell r="E439">
            <v>2881985000</v>
          </cell>
          <cell r="F439">
            <v>2.0654500840177632E-2</v>
          </cell>
          <cell r="G439">
            <v>1967219254</v>
          </cell>
          <cell r="H439">
            <v>68.259177407238411</v>
          </cell>
          <cell r="I439">
            <v>906599626</v>
          </cell>
          <cell r="J439">
            <v>31.457472054851081</v>
          </cell>
          <cell r="K439">
            <v>2873818880</v>
          </cell>
          <cell r="L439">
            <v>99.716649462089507</v>
          </cell>
          <cell r="M439">
            <v>8166120</v>
          </cell>
        </row>
        <row r="440">
          <cell r="E440">
            <v>5656709000</v>
          </cell>
          <cell r="F440">
            <v>4.0540287611885682E-2</v>
          </cell>
          <cell r="G440">
            <v>3125402584</v>
          </cell>
          <cell r="H440">
            <v>55.251252698344565</v>
          </cell>
          <cell r="I440">
            <v>1572513281</v>
          </cell>
          <cell r="J440">
            <v>27.799083901964906</v>
          </cell>
          <cell r="K440">
            <v>4697915865</v>
          </cell>
          <cell r="L440">
            <v>83.050336600309464</v>
          </cell>
          <cell r="M440">
            <v>958793135</v>
          </cell>
        </row>
        <row r="441">
          <cell r="E441">
            <v>5656709000</v>
          </cell>
          <cell r="F441">
            <v>4.0540287611885682E-2</v>
          </cell>
          <cell r="G441">
            <v>3125402584</v>
          </cell>
          <cell r="H441">
            <v>55.251252698344565</v>
          </cell>
          <cell r="I441">
            <v>1572513281</v>
          </cell>
          <cell r="J441">
            <v>27.799083901964906</v>
          </cell>
          <cell r="K441">
            <v>4697915865</v>
          </cell>
          <cell r="L441">
            <v>83.050336600309464</v>
          </cell>
          <cell r="M441">
            <v>958793135</v>
          </cell>
        </row>
        <row r="442">
          <cell r="E442">
            <v>184663915755</v>
          </cell>
          <cell r="F442">
            <v>1.3234423507104092</v>
          </cell>
          <cell r="G442">
            <v>149661250656</v>
          </cell>
          <cell r="H442">
            <v>81.045205850914996</v>
          </cell>
          <cell r="I442">
            <v>30675087580</v>
          </cell>
          <cell r="J442">
            <v>16.611305708852019</v>
          </cell>
          <cell r="K442">
            <v>180336338236</v>
          </cell>
          <cell r="L442">
            <v>97.656511559767011</v>
          </cell>
          <cell r="M442">
            <v>4327577519</v>
          </cell>
        </row>
        <row r="443">
          <cell r="E443">
            <v>8342980376</v>
          </cell>
          <cell r="F443">
            <v>5.9792155471203874E-2</v>
          </cell>
          <cell r="G443">
            <v>1734620216</v>
          </cell>
          <cell r="H443">
            <v>20.791373559860329</v>
          </cell>
          <cell r="I443">
            <v>3618771091</v>
          </cell>
          <cell r="J443">
            <v>43.375040188396099</v>
          </cell>
          <cell r="K443">
            <v>5353391307</v>
          </cell>
          <cell r="L443">
            <v>64.166413748256431</v>
          </cell>
          <cell r="M443">
            <v>2989589069</v>
          </cell>
        </row>
        <row r="444">
          <cell r="E444">
            <v>8342980376</v>
          </cell>
          <cell r="F444">
            <v>5.9792155471203874E-2</v>
          </cell>
          <cell r="G444">
            <v>1734620216</v>
          </cell>
          <cell r="H444">
            <v>20.791373559860329</v>
          </cell>
          <cell r="I444">
            <v>3618771091</v>
          </cell>
          <cell r="J444">
            <v>43.375040188396099</v>
          </cell>
          <cell r="K444">
            <v>5353391307</v>
          </cell>
          <cell r="L444">
            <v>64.166413748256431</v>
          </cell>
          <cell r="M444">
            <v>2989589069</v>
          </cell>
        </row>
        <row r="445">
          <cell r="E445">
            <v>13272146678</v>
          </cell>
          <cell r="F445">
            <v>9.511831765665392E-2</v>
          </cell>
          <cell r="G445">
            <v>7571845135</v>
          </cell>
          <cell r="H445">
            <v>57.050643868720506</v>
          </cell>
          <cell r="I445">
            <v>4957843847</v>
          </cell>
          <cell r="J445">
            <v>37.355252072508776</v>
          </cell>
          <cell r="K445">
            <v>12529688982</v>
          </cell>
          <cell r="L445">
            <v>94.405895941229289</v>
          </cell>
          <cell r="M445">
            <v>742457696</v>
          </cell>
        </row>
        <row r="446">
          <cell r="E446">
            <v>13272146678</v>
          </cell>
          <cell r="F446">
            <v>9.511831765665392E-2</v>
          </cell>
          <cell r="G446">
            <v>7571845135</v>
          </cell>
          <cell r="H446">
            <v>57.050643868720506</v>
          </cell>
          <cell r="I446">
            <v>4957843847</v>
          </cell>
          <cell r="J446">
            <v>37.355252072508776</v>
          </cell>
          <cell r="K446">
            <v>12529688982</v>
          </cell>
          <cell r="L446">
            <v>94.405895941229289</v>
          </cell>
          <cell r="M446">
            <v>742457696</v>
          </cell>
        </row>
        <row r="447">
          <cell r="E447">
            <v>2228021305</v>
          </cell>
          <cell r="F447">
            <v>1.5967698623017178E-2</v>
          </cell>
          <cell r="G447">
            <v>1759008166</v>
          </cell>
          <cell r="H447">
            <v>78.949342273008469</v>
          </cell>
          <cell r="I447">
            <v>363234354</v>
          </cell>
          <cell r="J447">
            <v>16.303001824302573</v>
          </cell>
          <cell r="K447">
            <v>2122242520</v>
          </cell>
          <cell r="L447">
            <v>95.252344097311052</v>
          </cell>
          <cell r="M447">
            <v>105778785</v>
          </cell>
        </row>
        <row r="448">
          <cell r="E448">
            <v>2228021305</v>
          </cell>
          <cell r="F448">
            <v>1.5967698623017178E-2</v>
          </cell>
          <cell r="G448">
            <v>1759008166</v>
          </cell>
          <cell r="H448">
            <v>78.949342273008469</v>
          </cell>
          <cell r="I448">
            <v>363234354</v>
          </cell>
          <cell r="J448">
            <v>16.303001824302573</v>
          </cell>
          <cell r="K448">
            <v>2122242520</v>
          </cell>
          <cell r="L448">
            <v>95.252344097311052</v>
          </cell>
          <cell r="M448">
            <v>105778785</v>
          </cell>
        </row>
        <row r="449">
          <cell r="E449">
            <v>1142626242</v>
          </cell>
          <cell r="F449">
            <v>8.1889304335026059E-3</v>
          </cell>
          <cell r="G449">
            <v>1015762743</v>
          </cell>
          <cell r="H449">
            <v>88.897200647348683</v>
          </cell>
          <cell r="I449">
            <v>58931667</v>
          </cell>
          <cell r="J449">
            <v>5.1575628874800516</v>
          </cell>
          <cell r="K449">
            <v>1074694410</v>
          </cell>
          <cell r="L449">
            <v>94.054763534828751</v>
          </cell>
          <cell r="M449">
            <v>67931832</v>
          </cell>
        </row>
        <row r="450">
          <cell r="E450">
            <v>1142626242</v>
          </cell>
          <cell r="F450">
            <v>8.1889304335026059E-3</v>
          </cell>
          <cell r="G450">
            <v>1015762743</v>
          </cell>
          <cell r="H450">
            <v>88.897200647348683</v>
          </cell>
          <cell r="I450">
            <v>58931667</v>
          </cell>
          <cell r="J450">
            <v>5.1575628874800516</v>
          </cell>
          <cell r="K450">
            <v>1074694410</v>
          </cell>
          <cell r="L450">
            <v>94.054763534828751</v>
          </cell>
          <cell r="M450">
            <v>67931832</v>
          </cell>
        </row>
        <row r="451">
          <cell r="E451">
            <v>127616945696</v>
          </cell>
          <cell r="F451">
            <v>0.91460028837725904</v>
          </cell>
          <cell r="G451">
            <v>107342655232</v>
          </cell>
          <cell r="H451">
            <v>84.113167453250313</v>
          </cell>
          <cell r="I451">
            <v>20271654631</v>
          </cell>
          <cell r="J451">
            <v>15.884767121201671</v>
          </cell>
          <cell r="K451">
            <v>127614309863</v>
          </cell>
          <cell r="L451">
            <v>99.997934574451989</v>
          </cell>
          <cell r="M451">
            <v>2635833</v>
          </cell>
        </row>
        <row r="452">
          <cell r="E452">
            <v>127616945696</v>
          </cell>
          <cell r="F452">
            <v>0.91460028837725904</v>
          </cell>
          <cell r="G452">
            <v>107342655232</v>
          </cell>
          <cell r="H452">
            <v>84.113167453250313</v>
          </cell>
          <cell r="I452">
            <v>20271654631</v>
          </cell>
          <cell r="J452">
            <v>15.884767121201671</v>
          </cell>
          <cell r="K452">
            <v>127614309863</v>
          </cell>
          <cell r="L452">
            <v>99.997934574451989</v>
          </cell>
          <cell r="M452">
            <v>2635833</v>
          </cell>
        </row>
        <row r="453">
          <cell r="E453">
            <v>23934882000</v>
          </cell>
          <cell r="F453">
            <v>0.17153560493151507</v>
          </cell>
          <cell r="G453">
            <v>23514229184</v>
          </cell>
          <cell r="H453">
            <v>98.242511427463896</v>
          </cell>
          <cell r="I453">
            <v>329779605</v>
          </cell>
          <cell r="J453">
            <v>1.3778200577717492</v>
          </cell>
          <cell r="K453">
            <v>23844008789</v>
          </cell>
          <cell r="L453">
            <v>99.620331485235653</v>
          </cell>
          <cell r="M453">
            <v>90873211</v>
          </cell>
        </row>
        <row r="454">
          <cell r="E454">
            <v>23934882000</v>
          </cell>
          <cell r="F454">
            <v>0.17153560493151507</v>
          </cell>
          <cell r="G454">
            <v>23514229184</v>
          </cell>
          <cell r="H454">
            <v>98.242511427463896</v>
          </cell>
          <cell r="I454">
            <v>329779605</v>
          </cell>
          <cell r="J454">
            <v>1.3778200577717492</v>
          </cell>
          <cell r="K454">
            <v>23844008789</v>
          </cell>
          <cell r="L454">
            <v>99.620331485235653</v>
          </cell>
          <cell r="M454">
            <v>90873211</v>
          </cell>
        </row>
        <row r="455">
          <cell r="E455">
            <v>133951000</v>
          </cell>
          <cell r="F455">
            <v>9.5999494863527519E-4</v>
          </cell>
          <cell r="G455">
            <v>128617667</v>
          </cell>
          <cell r="H455">
            <v>96.018444804443419</v>
          </cell>
          <cell r="I455">
            <v>5333333</v>
          </cell>
          <cell r="J455">
            <v>3.981555195556584</v>
          </cell>
          <cell r="K455">
            <v>133951000</v>
          </cell>
          <cell r="L455">
            <v>100</v>
          </cell>
          <cell r="M455">
            <v>0</v>
          </cell>
        </row>
        <row r="456">
          <cell r="E456">
            <v>133951000</v>
          </cell>
          <cell r="F456">
            <v>9.5999494863527519E-4</v>
          </cell>
          <cell r="G456">
            <v>128617667</v>
          </cell>
          <cell r="H456">
            <v>96.018444804443419</v>
          </cell>
          <cell r="I456">
            <v>5333333</v>
          </cell>
          <cell r="J456">
            <v>3.981555195556584</v>
          </cell>
          <cell r="K456">
            <v>133951000</v>
          </cell>
          <cell r="L456">
            <v>100</v>
          </cell>
          <cell r="M456">
            <v>0</v>
          </cell>
        </row>
        <row r="457">
          <cell r="E457">
            <v>2045191000</v>
          </cell>
          <cell r="F457">
            <v>1.4657397324352391E-2</v>
          </cell>
          <cell r="G457">
            <v>2020232242</v>
          </cell>
          <cell r="H457">
            <v>98.779636816316909</v>
          </cell>
          <cell r="I457">
            <v>24660001</v>
          </cell>
          <cell r="J457">
            <v>1.2057554037740239</v>
          </cell>
          <cell r="K457">
            <v>2044892243</v>
          </cell>
          <cell r="L457">
            <v>99.985392220090944</v>
          </cell>
          <cell r="M457">
            <v>298757</v>
          </cell>
        </row>
        <row r="458">
          <cell r="E458">
            <v>1775436000</v>
          </cell>
          <cell r="F458">
            <v>1.2724127416930211E-2</v>
          </cell>
          <cell r="G458">
            <v>1754443909</v>
          </cell>
          <cell r="H458">
            <v>98.81763741413377</v>
          </cell>
          <cell r="I458">
            <v>20693334</v>
          </cell>
          <cell r="J458">
            <v>1.1655353389251992</v>
          </cell>
          <cell r="K458">
            <v>1775137243</v>
          </cell>
          <cell r="L458">
            <v>99.983172753058966</v>
          </cell>
          <cell r="M458">
            <v>298757</v>
          </cell>
        </row>
        <row r="459">
          <cell r="E459">
            <v>269755000</v>
          </cell>
          <cell r="F459">
            <v>1.9332699074221817E-3</v>
          </cell>
          <cell r="G459">
            <v>265788333</v>
          </cell>
          <cell r="H459">
            <v>98.529529758484543</v>
          </cell>
          <cell r="I459">
            <v>3966667</v>
          </cell>
          <cell r="J459">
            <v>1.4704702415154491</v>
          </cell>
          <cell r="K459">
            <v>269755000</v>
          </cell>
          <cell r="L459">
            <v>100</v>
          </cell>
          <cell r="M459">
            <v>0</v>
          </cell>
        </row>
        <row r="460">
          <cell r="E460">
            <v>3146403084</v>
          </cell>
          <cell r="F460">
            <v>2.2549522340336779E-2</v>
          </cell>
          <cell r="G460">
            <v>2633574368</v>
          </cell>
          <cell r="H460">
            <v>83.70111195835581</v>
          </cell>
          <cell r="I460">
            <v>295693987</v>
          </cell>
          <cell r="J460">
            <v>9.3978418882073527</v>
          </cell>
          <cell r="K460">
            <v>2929268355</v>
          </cell>
          <cell r="L460">
            <v>93.098953846563163</v>
          </cell>
          <cell r="M460">
            <v>217134729</v>
          </cell>
        </row>
        <row r="461">
          <cell r="E461">
            <v>3146403084</v>
          </cell>
          <cell r="F461">
            <v>2.2549522340336779E-2</v>
          </cell>
          <cell r="G461">
            <v>2633574368</v>
          </cell>
          <cell r="H461">
            <v>83.70111195835581</v>
          </cell>
          <cell r="I461">
            <v>295693987</v>
          </cell>
          <cell r="J461">
            <v>9.3978418882073527</v>
          </cell>
          <cell r="K461">
            <v>2929268355</v>
          </cell>
          <cell r="L461">
            <v>93.098953846563163</v>
          </cell>
          <cell r="M461">
            <v>217134729</v>
          </cell>
        </row>
        <row r="462">
          <cell r="E462">
            <v>2800768374</v>
          </cell>
          <cell r="F462">
            <v>2.0072440603933029E-2</v>
          </cell>
          <cell r="G462">
            <v>1940705703</v>
          </cell>
          <cell r="H462">
            <v>69.291902929777933</v>
          </cell>
          <cell r="I462">
            <v>749185064</v>
          </cell>
          <cell r="J462">
            <v>26.74926891330286</v>
          </cell>
          <cell r="K462">
            <v>2689890767</v>
          </cell>
          <cell r="L462">
            <v>96.041171843080804</v>
          </cell>
          <cell r="M462">
            <v>110877607</v>
          </cell>
        </row>
        <row r="463">
          <cell r="E463">
            <v>2800768374</v>
          </cell>
          <cell r="F463">
            <v>2.0072440603933029E-2</v>
          </cell>
          <cell r="G463">
            <v>1940705703</v>
          </cell>
          <cell r="H463">
            <v>69.291902929777933</v>
          </cell>
          <cell r="I463">
            <v>749185064</v>
          </cell>
          <cell r="J463">
            <v>26.74926891330286</v>
          </cell>
          <cell r="K463">
            <v>2689890767</v>
          </cell>
          <cell r="L463">
            <v>96.041171843080804</v>
          </cell>
          <cell r="M463">
            <v>110877607</v>
          </cell>
        </row>
        <row r="464">
          <cell r="E464">
            <v>16038615405</v>
          </cell>
          <cell r="F464">
            <v>0.11494494085078803</v>
          </cell>
          <cell r="G464">
            <v>6323821000</v>
          </cell>
          <cell r="H464">
            <v>39.428721496922762</v>
          </cell>
          <cell r="I464">
            <v>5215369305</v>
          </cell>
          <cell r="J464">
            <v>32.517578190534586</v>
          </cell>
          <cell r="K464">
            <v>11539190305</v>
          </cell>
          <cell r="L464">
            <v>71.946299687457341</v>
          </cell>
          <cell r="M464">
            <v>4499425100</v>
          </cell>
        </row>
        <row r="465">
          <cell r="E465">
            <v>14961297405</v>
          </cell>
          <cell r="F465">
            <v>0.10722405905017546</v>
          </cell>
          <cell r="G465">
            <v>5438121527</v>
          </cell>
          <cell r="H465">
            <v>36.347927454357027</v>
          </cell>
          <cell r="I465">
            <v>5098724705</v>
          </cell>
          <cell r="J465">
            <v>34.079428855521769</v>
          </cell>
          <cell r="K465">
            <v>10536846232</v>
          </cell>
          <cell r="L465">
            <v>70.427356309878803</v>
          </cell>
          <cell r="M465">
            <v>4424451173</v>
          </cell>
        </row>
        <row r="466">
          <cell r="E466">
            <v>14961297405</v>
          </cell>
          <cell r="F466">
            <v>0.10722405905017546</v>
          </cell>
          <cell r="G466">
            <v>5438121527</v>
          </cell>
          <cell r="H466">
            <v>36.347927454357027</v>
          </cell>
          <cell r="I466">
            <v>5098724705</v>
          </cell>
          <cell r="J466">
            <v>34.079428855521769</v>
          </cell>
          <cell r="K466">
            <v>10536846232</v>
          </cell>
          <cell r="L466">
            <v>70.427356309878803</v>
          </cell>
          <cell r="M466">
            <v>4424451173</v>
          </cell>
        </row>
        <row r="467">
          <cell r="E467">
            <v>150000000</v>
          </cell>
          <cell r="F467">
            <v>1.0750143134078229E-3</v>
          </cell>
          <cell r="G467">
            <v>140375000</v>
          </cell>
          <cell r="H467">
            <v>93.583333333333329</v>
          </cell>
          <cell r="I467">
            <v>9625000</v>
          </cell>
          <cell r="J467">
            <v>6.4166666666666661</v>
          </cell>
          <cell r="K467">
            <v>150000000</v>
          </cell>
          <cell r="L467">
            <v>100</v>
          </cell>
          <cell r="M467">
            <v>0</v>
          </cell>
        </row>
        <row r="468">
          <cell r="E468">
            <v>150000000</v>
          </cell>
          <cell r="F468">
            <v>1.0750143134078229E-3</v>
          </cell>
          <cell r="G468">
            <v>140375000</v>
          </cell>
          <cell r="H468">
            <v>93.583333333333329</v>
          </cell>
          <cell r="I468">
            <v>9625000</v>
          </cell>
          <cell r="J468">
            <v>6.4166666666666661</v>
          </cell>
          <cell r="K468">
            <v>150000000</v>
          </cell>
          <cell r="L468">
            <v>100</v>
          </cell>
          <cell r="M468">
            <v>0</v>
          </cell>
        </row>
        <row r="469">
          <cell r="E469">
            <v>745402000</v>
          </cell>
          <cell r="F469">
            <v>5.3421187949521205E-3</v>
          </cell>
          <cell r="G469">
            <v>637274073</v>
          </cell>
          <cell r="H469">
            <v>85.494011687653099</v>
          </cell>
          <cell r="I469">
            <v>34566000</v>
          </cell>
          <cell r="J469">
            <v>4.6372293071389663</v>
          </cell>
          <cell r="K469">
            <v>671840073</v>
          </cell>
          <cell r="L469">
            <v>90.131240994792066</v>
          </cell>
          <cell r="M469">
            <v>73561927</v>
          </cell>
        </row>
        <row r="470">
          <cell r="E470">
            <v>745402000</v>
          </cell>
          <cell r="F470">
            <v>5.3421187949521205E-3</v>
          </cell>
          <cell r="G470">
            <v>637274073</v>
          </cell>
          <cell r="H470">
            <v>85.494011687653099</v>
          </cell>
          <cell r="I470">
            <v>34566000</v>
          </cell>
          <cell r="J470">
            <v>4.6372293071389663</v>
          </cell>
          <cell r="K470">
            <v>671840073</v>
          </cell>
          <cell r="L470">
            <v>90.131240994792066</v>
          </cell>
          <cell r="M470">
            <v>73561927</v>
          </cell>
        </row>
        <row r="471">
          <cell r="E471">
            <v>181916000</v>
          </cell>
          <cell r="F471">
            <v>1.3037486922526501E-3</v>
          </cell>
          <cell r="G471">
            <v>108050400</v>
          </cell>
          <cell r="H471">
            <v>59.395765078387832</v>
          </cell>
          <cell r="I471">
            <v>72453600</v>
          </cell>
          <cell r="J471">
            <v>39.828052507750826</v>
          </cell>
          <cell r="K471">
            <v>180504000</v>
          </cell>
          <cell r="L471">
            <v>99.223817586138665</v>
          </cell>
          <cell r="M471">
            <v>1412000</v>
          </cell>
        </row>
        <row r="472">
          <cell r="E472">
            <v>181916000</v>
          </cell>
          <cell r="F472">
            <v>1.3037486922526501E-3</v>
          </cell>
          <cell r="G472">
            <v>108050400</v>
          </cell>
          <cell r="H472">
            <v>59.395765078387832</v>
          </cell>
          <cell r="I472">
            <v>72453600</v>
          </cell>
          <cell r="J472">
            <v>39.828052507750826</v>
          </cell>
          <cell r="K472">
            <v>180504000</v>
          </cell>
          <cell r="L472">
            <v>99.223817586138665</v>
          </cell>
          <cell r="M472">
            <v>1412000</v>
          </cell>
        </row>
        <row r="473">
          <cell r="E473">
            <v>2056443022690</v>
          </cell>
          <cell r="F473">
            <v>14.738037893995989</v>
          </cell>
          <cell r="G473">
            <v>442267871996.95996</v>
          </cell>
          <cell r="H473">
            <v>21.506449102510825</v>
          </cell>
          <cell r="I473">
            <v>1163569925034.04</v>
          </cell>
          <cell r="J473">
            <v>56.581675844925329</v>
          </cell>
          <cell r="K473">
            <v>1605837797031</v>
          </cell>
          <cell r="L473">
            <v>78.088124947436157</v>
          </cell>
          <cell r="M473">
            <v>450605225659</v>
          </cell>
        </row>
        <row r="474">
          <cell r="E474">
            <v>50294798106</v>
          </cell>
          <cell r="F474">
            <v>0.36045085235937774</v>
          </cell>
          <cell r="G474">
            <v>30289325656</v>
          </cell>
          <cell r="H474">
            <v>60.223575392753361</v>
          </cell>
          <cell r="I474">
            <v>17408618075</v>
          </cell>
          <cell r="J474">
            <v>34.61315827992798</v>
          </cell>
          <cell r="K474">
            <v>47697943731</v>
          </cell>
          <cell r="L474">
            <v>94.836733672681333</v>
          </cell>
          <cell r="M474">
            <v>2596854375</v>
          </cell>
        </row>
        <row r="475">
          <cell r="E475">
            <v>2132957334</v>
          </cell>
          <cell r="F475">
            <v>1.5286397759587938E-2</v>
          </cell>
          <cell r="G475">
            <v>1799819274</v>
          </cell>
          <cell r="H475">
            <v>84.381400664247892</v>
          </cell>
          <cell r="I475">
            <v>306953025</v>
          </cell>
          <cell r="J475">
            <v>14.390959448980709</v>
          </cell>
          <cell r="K475">
            <v>2106772299</v>
          </cell>
          <cell r="L475">
            <v>98.772360113228601</v>
          </cell>
          <cell r="M475">
            <v>26185035</v>
          </cell>
        </row>
        <row r="476">
          <cell r="E476">
            <v>2132957334</v>
          </cell>
          <cell r="F476">
            <v>1.5286397759587938E-2</v>
          </cell>
          <cell r="G476">
            <v>1799819274</v>
          </cell>
          <cell r="H476">
            <v>84.381400664247892</v>
          </cell>
          <cell r="I476">
            <v>306953025</v>
          </cell>
          <cell r="J476">
            <v>14.390959448980709</v>
          </cell>
          <cell r="K476">
            <v>2106772299</v>
          </cell>
          <cell r="L476">
            <v>98.772360113228601</v>
          </cell>
          <cell r="M476">
            <v>26185035</v>
          </cell>
        </row>
        <row r="477">
          <cell r="E477">
            <v>6770590800</v>
          </cell>
          <cell r="F477">
            <v>4.8523213468182148E-2</v>
          </cell>
          <cell r="G477">
            <v>5639856021</v>
          </cell>
          <cell r="H477">
            <v>83.299318886617684</v>
          </cell>
          <cell r="I477">
            <v>568290132</v>
          </cell>
          <cell r="J477">
            <v>8.3935087614510682</v>
          </cell>
          <cell r="K477">
            <v>6208146153</v>
          </cell>
          <cell r="L477">
            <v>91.692827648068771</v>
          </cell>
          <cell r="M477">
            <v>562444647</v>
          </cell>
        </row>
        <row r="478">
          <cell r="E478">
            <v>6770590800</v>
          </cell>
          <cell r="F478">
            <v>4.8523213468182148E-2</v>
          </cell>
          <cell r="G478">
            <v>5639856021</v>
          </cell>
          <cell r="H478">
            <v>83.299318886617684</v>
          </cell>
          <cell r="I478">
            <v>568290132</v>
          </cell>
          <cell r="J478">
            <v>8.3935087614510682</v>
          </cell>
          <cell r="K478">
            <v>6208146153</v>
          </cell>
          <cell r="L478">
            <v>91.692827648068771</v>
          </cell>
          <cell r="M478">
            <v>562444647</v>
          </cell>
        </row>
        <row r="479">
          <cell r="E479">
            <v>330850000</v>
          </cell>
          <cell r="F479">
            <v>2.3711232372731878E-3</v>
          </cell>
          <cell r="G479">
            <v>292323332</v>
          </cell>
          <cell r="H479">
            <v>88.355246184071333</v>
          </cell>
          <cell r="I479">
            <v>33300001</v>
          </cell>
          <cell r="J479">
            <v>10.064984434033549</v>
          </cell>
          <cell r="K479">
            <v>325623333</v>
          </cell>
          <cell r="L479">
            <v>98.420230618104881</v>
          </cell>
          <cell r="M479">
            <v>5226667</v>
          </cell>
        </row>
        <row r="480">
          <cell r="E480">
            <v>330850000</v>
          </cell>
          <cell r="F480">
            <v>2.3711232372731878E-3</v>
          </cell>
          <cell r="G480">
            <v>292323332</v>
          </cell>
          <cell r="H480">
            <v>88.355246184071333</v>
          </cell>
          <cell r="I480">
            <v>33300001</v>
          </cell>
          <cell r="J480">
            <v>10.064984434033549</v>
          </cell>
          <cell r="K480">
            <v>325623333</v>
          </cell>
          <cell r="L480">
            <v>98.420230618104881</v>
          </cell>
          <cell r="M480">
            <v>5226667</v>
          </cell>
        </row>
        <row r="481">
          <cell r="E481">
            <v>7206319600</v>
          </cell>
          <cell r="F481">
            <v>5.1645978113275585E-2</v>
          </cell>
          <cell r="G481">
            <v>3593210476</v>
          </cell>
          <cell r="H481">
            <v>49.861936126174591</v>
          </cell>
          <cell r="I481">
            <v>3249151617</v>
          </cell>
          <cell r="J481">
            <v>45.087531463356136</v>
          </cell>
          <cell r="K481">
            <v>6842362093</v>
          </cell>
          <cell r="L481">
            <v>94.949467589530727</v>
          </cell>
          <cell r="M481">
            <v>363957507</v>
          </cell>
        </row>
        <row r="482">
          <cell r="E482">
            <v>6839094600</v>
          </cell>
          <cell r="F482">
            <v>4.9014163905000997E-2</v>
          </cell>
          <cell r="G482">
            <v>3283501811</v>
          </cell>
          <cell r="H482">
            <v>48.010767551014723</v>
          </cell>
          <cell r="I482">
            <v>3207185282</v>
          </cell>
          <cell r="J482">
            <v>46.894881114818908</v>
          </cell>
          <cell r="K482">
            <v>6490687093</v>
          </cell>
          <cell r="L482">
            <v>94.905648665833624</v>
          </cell>
          <cell r="M482">
            <v>348407507</v>
          </cell>
        </row>
        <row r="483">
          <cell r="E483">
            <v>367225000</v>
          </cell>
          <cell r="F483">
            <v>2.6318142082745852E-3</v>
          </cell>
          <cell r="G483">
            <v>309708665</v>
          </cell>
          <cell r="H483">
            <v>84.337576417727561</v>
          </cell>
          <cell r="I483">
            <v>41966335</v>
          </cell>
          <cell r="J483">
            <v>11.427962420859146</v>
          </cell>
          <cell r="K483">
            <v>351675000</v>
          </cell>
          <cell r="L483">
            <v>95.765538838586693</v>
          </cell>
          <cell r="M483">
            <v>15550000</v>
          </cell>
        </row>
        <row r="484">
          <cell r="E484">
            <v>12791260335</v>
          </cell>
          <cell r="F484">
            <v>9.1671919644338296E-2</v>
          </cell>
          <cell r="G484">
            <v>5391906800</v>
          </cell>
          <cell r="H484">
            <v>42.153053403552668</v>
          </cell>
          <cell r="I484">
            <v>5778959747</v>
          </cell>
          <cell r="J484">
            <v>45.178970606886644</v>
          </cell>
          <cell r="K484">
            <v>11170866547</v>
          </cell>
          <cell r="L484">
            <v>87.332024010439312</v>
          </cell>
          <cell r="M484">
            <v>1620393788</v>
          </cell>
        </row>
        <row r="485">
          <cell r="E485">
            <v>4453425354</v>
          </cell>
          <cell r="F485">
            <v>3.1916639994955337E-2</v>
          </cell>
          <cell r="G485">
            <v>1685842674</v>
          </cell>
          <cell r="H485">
            <v>37.854966458252214</v>
          </cell>
          <cell r="I485">
            <v>1925950116</v>
          </cell>
          <cell r="J485">
            <v>43.246489228120559</v>
          </cell>
          <cell r="K485">
            <v>3611792790</v>
          </cell>
          <cell r="L485">
            <v>81.101455686372788</v>
          </cell>
          <cell r="M485">
            <v>841632564</v>
          </cell>
        </row>
        <row r="486">
          <cell r="E486">
            <v>271805000</v>
          </cell>
          <cell r="F486">
            <v>1.947961769705422E-3</v>
          </cell>
          <cell r="G486">
            <v>88873334</v>
          </cell>
          <cell r="H486">
            <v>32.697461047442097</v>
          </cell>
          <cell r="I486">
            <v>106000517</v>
          </cell>
          <cell r="J486">
            <v>38.998736962160372</v>
          </cell>
          <cell r="K486">
            <v>194873851</v>
          </cell>
          <cell r="L486">
            <v>71.696198009602469</v>
          </cell>
          <cell r="M486">
            <v>76931149</v>
          </cell>
        </row>
        <row r="487">
          <cell r="E487">
            <v>6624974012</v>
          </cell>
          <cell r="F487">
            <v>4.7479612592365668E-2</v>
          </cell>
          <cell r="G487">
            <v>3349170125</v>
          </cell>
          <cell r="H487">
            <v>50.553709628649933</v>
          </cell>
          <cell r="I487">
            <v>2586397781</v>
          </cell>
          <cell r="J487">
            <v>39.040119649000673</v>
          </cell>
          <cell r="K487">
            <v>5935567906</v>
          </cell>
          <cell r="L487">
            <v>89.593829277650599</v>
          </cell>
          <cell r="M487">
            <v>689406106</v>
          </cell>
        </row>
        <row r="488">
          <cell r="E488">
            <v>1441055969</v>
          </cell>
          <cell r="F488">
            <v>1.0327705287311867E-2</v>
          </cell>
          <cell r="G488">
            <v>268020667</v>
          </cell>
          <cell r="H488">
            <v>18.598907520988867</v>
          </cell>
          <cell r="I488">
            <v>1160611333</v>
          </cell>
          <cell r="J488">
            <v>80.538949073948146</v>
          </cell>
          <cell r="K488">
            <v>1428632000</v>
          </cell>
          <cell r="L488">
            <v>99.137856594937006</v>
          </cell>
          <cell r="M488">
            <v>12423969</v>
          </cell>
        </row>
        <row r="489">
          <cell r="E489">
            <v>9226832142</v>
          </cell>
          <cell r="F489">
            <v>6.6126510800409072E-2</v>
          </cell>
          <cell r="G489">
            <v>5746412701</v>
          </cell>
          <cell r="H489">
            <v>62.279367528999096</v>
          </cell>
          <cell r="I489">
            <v>3469492612</v>
          </cell>
          <cell r="J489">
            <v>37.602207979996436</v>
          </cell>
          <cell r="K489">
            <v>9215905313</v>
          </cell>
          <cell r="L489">
            <v>99.881575508995539</v>
          </cell>
          <cell r="M489">
            <v>10926829</v>
          </cell>
        </row>
        <row r="490">
          <cell r="E490">
            <v>9226832142</v>
          </cell>
          <cell r="F490">
            <v>6.6126510800409072E-2</v>
          </cell>
          <cell r="G490">
            <v>5746412701</v>
          </cell>
          <cell r="H490">
            <v>62.279367528999096</v>
          </cell>
          <cell r="I490">
            <v>3469492612</v>
          </cell>
          <cell r="J490">
            <v>37.602207979996436</v>
          </cell>
          <cell r="K490">
            <v>9215905313</v>
          </cell>
          <cell r="L490">
            <v>99.881575508995539</v>
          </cell>
          <cell r="M490">
            <v>10926829</v>
          </cell>
        </row>
        <row r="491">
          <cell r="E491">
            <v>6539059308</v>
          </cell>
          <cell r="F491">
            <v>4.6863882348817693E-2</v>
          </cell>
          <cell r="G491">
            <v>3851044836</v>
          </cell>
          <cell r="H491">
            <v>58.892948581894103</v>
          </cell>
          <cell r="I491">
            <v>2687976037</v>
          </cell>
          <cell r="J491">
            <v>41.10646364243069</v>
          </cell>
          <cell r="K491">
            <v>6539020873</v>
          </cell>
          <cell r="L491">
            <v>99.999412224324786</v>
          </cell>
          <cell r="M491">
            <v>38435</v>
          </cell>
        </row>
        <row r="492">
          <cell r="E492">
            <v>6539059308</v>
          </cell>
          <cell r="F492">
            <v>4.6863882348817693E-2</v>
          </cell>
          <cell r="G492">
            <v>3851044836</v>
          </cell>
          <cell r="H492">
            <v>58.892948581894103</v>
          </cell>
          <cell r="I492">
            <v>2687976037</v>
          </cell>
          <cell r="J492">
            <v>41.10646364243069</v>
          </cell>
          <cell r="K492">
            <v>6539020873</v>
          </cell>
          <cell r="L492">
            <v>99.999412224324786</v>
          </cell>
          <cell r="M492">
            <v>38435</v>
          </cell>
        </row>
        <row r="493">
          <cell r="E493">
            <v>5296928587</v>
          </cell>
          <cell r="F493">
            <v>3.7961826987493827E-2</v>
          </cell>
          <cell r="G493">
            <v>3974752216</v>
          </cell>
          <cell r="H493">
            <v>75.038810712967603</v>
          </cell>
          <cell r="I493">
            <v>1314494904</v>
          </cell>
          <cell r="J493">
            <v>24.816171908114871</v>
          </cell>
          <cell r="K493">
            <v>5289247120</v>
          </cell>
          <cell r="L493">
            <v>99.854982621082485</v>
          </cell>
          <cell r="M493">
            <v>7681467</v>
          </cell>
        </row>
        <row r="494">
          <cell r="E494">
            <v>5296928587</v>
          </cell>
          <cell r="F494">
            <v>3.7961826987493827E-2</v>
          </cell>
          <cell r="G494">
            <v>3974752216</v>
          </cell>
          <cell r="H494">
            <v>75.038810712967603</v>
          </cell>
          <cell r="I494">
            <v>1314494904</v>
          </cell>
          <cell r="J494">
            <v>24.816171908114871</v>
          </cell>
          <cell r="K494">
            <v>5289247120</v>
          </cell>
          <cell r="L494">
            <v>99.854982621082485</v>
          </cell>
          <cell r="M494">
            <v>7681467</v>
          </cell>
        </row>
        <row r="495">
          <cell r="E495">
            <v>5904664667</v>
          </cell>
          <cell r="F495">
            <v>4.2317326885989576E-2</v>
          </cell>
          <cell r="G495">
            <v>4417181443</v>
          </cell>
          <cell r="H495">
            <v>74.808337003229852</v>
          </cell>
          <cell r="I495">
            <v>719292473</v>
          </cell>
          <cell r="J495">
            <v>12.181766680502333</v>
          </cell>
          <cell r="K495">
            <v>5136473916</v>
          </cell>
          <cell r="L495">
            <v>86.990103683732187</v>
          </cell>
          <cell r="M495">
            <v>768190751</v>
          </cell>
        </row>
        <row r="496">
          <cell r="E496">
            <v>1031625000</v>
          </cell>
          <cell r="F496">
            <v>7.3934109404623014E-3</v>
          </cell>
          <cell r="G496">
            <v>996066000</v>
          </cell>
          <cell r="H496">
            <v>96.553107960741542</v>
          </cell>
          <cell r="I496">
            <v>21840667</v>
          </cell>
          <cell r="J496">
            <v>2.1171130013328487</v>
          </cell>
          <cell r="K496">
            <v>1017906667</v>
          </cell>
          <cell r="L496">
            <v>98.670220962074396</v>
          </cell>
          <cell r="M496">
            <v>13718333</v>
          </cell>
        </row>
        <row r="497">
          <cell r="E497">
            <v>1031625000</v>
          </cell>
          <cell r="F497">
            <v>7.3934109404623014E-3</v>
          </cell>
          <cell r="G497">
            <v>996066000</v>
          </cell>
          <cell r="H497">
            <v>96.553107960741542</v>
          </cell>
          <cell r="I497">
            <v>21840667</v>
          </cell>
          <cell r="J497">
            <v>2.1171130013328487</v>
          </cell>
          <cell r="K497">
            <v>1017906667</v>
          </cell>
          <cell r="L497">
            <v>98.670220962074396</v>
          </cell>
          <cell r="M497">
            <v>13718333</v>
          </cell>
        </row>
        <row r="498">
          <cell r="E498">
            <v>1125225667</v>
          </cell>
          <cell r="F498">
            <v>8.0642246522590975E-3</v>
          </cell>
          <cell r="G498">
            <v>529269362</v>
          </cell>
          <cell r="H498">
            <v>47.036730277500858</v>
          </cell>
          <cell r="I498">
            <v>176059167</v>
          </cell>
          <cell r="J498">
            <v>15.646565143629983</v>
          </cell>
          <cell r="K498">
            <v>705328529</v>
          </cell>
          <cell r="L498">
            <v>62.68329542113085</v>
          </cell>
          <cell r="M498">
            <v>419897138</v>
          </cell>
        </row>
        <row r="499">
          <cell r="E499">
            <v>1125225667</v>
          </cell>
          <cell r="F499">
            <v>8.0642246522590975E-3</v>
          </cell>
          <cell r="G499">
            <v>529269362</v>
          </cell>
          <cell r="H499">
            <v>47.036730277500858</v>
          </cell>
          <cell r="I499">
            <v>176059167</v>
          </cell>
          <cell r="J499">
            <v>15.646565143629983</v>
          </cell>
          <cell r="K499">
            <v>705328529</v>
          </cell>
          <cell r="L499">
            <v>62.68329542113085</v>
          </cell>
          <cell r="M499">
            <v>419897138</v>
          </cell>
        </row>
        <row r="500">
          <cell r="E500">
            <v>3747814000</v>
          </cell>
          <cell r="F500">
            <v>2.6859691293268179E-2</v>
          </cell>
          <cell r="G500">
            <v>2891846081</v>
          </cell>
          <cell r="H500">
            <v>77.160875139481305</v>
          </cell>
          <cell r="I500">
            <v>521392639</v>
          </cell>
          <cell r="J500">
            <v>13.911913424732392</v>
          </cell>
          <cell r="K500">
            <v>3413238720</v>
          </cell>
          <cell r="L500">
            <v>91.07278856421371</v>
          </cell>
          <cell r="M500">
            <v>334575280</v>
          </cell>
        </row>
        <row r="501">
          <cell r="E501">
            <v>3578767333</v>
          </cell>
          <cell r="F501">
            <v>2.5648174048875608E-2</v>
          </cell>
          <cell r="G501">
            <v>2732722747</v>
          </cell>
          <cell r="H501">
            <v>76.359329699961805</v>
          </cell>
          <cell r="I501">
            <v>511469306</v>
          </cell>
          <cell r="J501">
            <v>14.291773071798072</v>
          </cell>
          <cell r="K501">
            <v>3244192053</v>
          </cell>
          <cell r="L501">
            <v>90.651102771759867</v>
          </cell>
          <cell r="M501">
            <v>334575280</v>
          </cell>
        </row>
        <row r="502">
          <cell r="E502">
            <v>169046667</v>
          </cell>
          <cell r="F502">
            <v>1.2115172443925724E-3</v>
          </cell>
          <cell r="G502">
            <v>159123334</v>
          </cell>
          <cell r="H502">
            <v>94.129826292286495</v>
          </cell>
          <cell r="I502">
            <v>9923333</v>
          </cell>
          <cell r="J502">
            <v>5.8701737077135041</v>
          </cell>
          <cell r="K502">
            <v>169046667</v>
          </cell>
          <cell r="L502">
            <v>100</v>
          </cell>
          <cell r="M502">
            <v>0</v>
          </cell>
        </row>
        <row r="503">
          <cell r="E503">
            <v>1563591533826</v>
          </cell>
          <cell r="F503">
            <v>11.20588852790828</v>
          </cell>
          <cell r="G503">
            <v>152640755617.95999</v>
          </cell>
          <cell r="H503">
            <v>9.7621886736914369</v>
          </cell>
          <cell r="I503">
            <v>1030894710273.04</v>
          </cell>
          <cell r="J503">
            <v>65.931203128895959</v>
          </cell>
          <cell r="K503">
            <v>1183535465891</v>
          </cell>
          <cell r="L503">
            <v>75.693391802587399</v>
          </cell>
          <cell r="M503">
            <v>380056067935</v>
          </cell>
        </row>
        <row r="504">
          <cell r="E504">
            <v>23461062000</v>
          </cell>
          <cell r="F504">
            <v>0.16813984971832244</v>
          </cell>
          <cell r="G504">
            <v>6653692529.96</v>
          </cell>
          <cell r="H504">
            <v>28.360576899545297</v>
          </cell>
          <cell r="I504">
            <v>8718507001.0400009</v>
          </cell>
          <cell r="J504">
            <v>37.161604197798042</v>
          </cell>
          <cell r="K504">
            <v>15372199531</v>
          </cell>
          <cell r="L504">
            <v>65.522181097343335</v>
          </cell>
          <cell r="M504">
            <v>8088862469</v>
          </cell>
        </row>
        <row r="505">
          <cell r="E505">
            <v>1500000000</v>
          </cell>
          <cell r="F505">
            <v>1.075014313407823E-2</v>
          </cell>
          <cell r="G505">
            <v>856706468.96000004</v>
          </cell>
          <cell r="H505">
            <v>57.113764597333336</v>
          </cell>
          <cell r="I505">
            <v>506528359.03999996</v>
          </cell>
          <cell r="J505">
            <v>33.768557269333336</v>
          </cell>
          <cell r="K505">
            <v>1363234828</v>
          </cell>
          <cell r="L505">
            <v>90.882321866666672</v>
          </cell>
          <cell r="M505">
            <v>136765172</v>
          </cell>
        </row>
        <row r="506">
          <cell r="E506">
            <v>15039062000</v>
          </cell>
          <cell r="F506">
            <v>0.10778137940151786</v>
          </cell>
          <cell r="G506">
            <v>5548009673</v>
          </cell>
          <cell r="H506">
            <v>36.890662948260996</v>
          </cell>
          <cell r="I506">
            <v>5800129088</v>
          </cell>
          <cell r="J506">
            <v>38.567093399841028</v>
          </cell>
          <cell r="K506">
            <v>11348138761</v>
          </cell>
          <cell r="L506">
            <v>75.457756348102038</v>
          </cell>
          <cell r="M506">
            <v>3690923239</v>
          </cell>
        </row>
        <row r="507">
          <cell r="E507">
            <v>700000000</v>
          </cell>
          <cell r="F507">
            <v>5.0167334625698407E-3</v>
          </cell>
          <cell r="G507">
            <v>19289013</v>
          </cell>
          <cell r="H507">
            <v>2.7555732857142856</v>
          </cell>
          <cell r="I507">
            <v>680702189</v>
          </cell>
          <cell r="J507">
            <v>97.243169857142846</v>
          </cell>
          <cell r="K507">
            <v>699991202</v>
          </cell>
          <cell r="L507">
            <v>99.998743142857137</v>
          </cell>
          <cell r="M507">
            <v>8798</v>
          </cell>
        </row>
        <row r="508">
          <cell r="E508">
            <v>150000000</v>
          </cell>
          <cell r="F508">
            <v>1.0750143134078229E-3</v>
          </cell>
          <cell r="G508">
            <v>78571547</v>
          </cell>
          <cell r="H508">
            <v>52.38103133333334</v>
          </cell>
          <cell r="I508">
            <v>69825653</v>
          </cell>
          <cell r="J508">
            <v>46.550435333333333</v>
          </cell>
          <cell r="K508">
            <v>148397200</v>
          </cell>
          <cell r="L508">
            <v>98.931466666666665</v>
          </cell>
          <cell r="M508">
            <v>1602800</v>
          </cell>
        </row>
        <row r="509">
          <cell r="E509">
            <v>6072000000</v>
          </cell>
          <cell r="F509">
            <v>4.3516579406748676E-2</v>
          </cell>
          <cell r="G509">
            <v>151115828</v>
          </cell>
          <cell r="H509">
            <v>2.4887323451910408</v>
          </cell>
          <cell r="I509">
            <v>1661321712</v>
          </cell>
          <cell r="J509">
            <v>27.360370750988146</v>
          </cell>
          <cell r="K509">
            <v>1812437540</v>
          </cell>
          <cell r="L509">
            <v>29.849103096179185</v>
          </cell>
          <cell r="M509">
            <v>4259562460</v>
          </cell>
        </row>
        <row r="510">
          <cell r="E510">
            <v>2664083000</v>
          </cell>
          <cell r="F510">
            <v>1.9092849047376355E-2</v>
          </cell>
          <cell r="G510">
            <v>1346377960</v>
          </cell>
          <cell r="H510">
            <v>50.538138639073935</v>
          </cell>
          <cell r="I510">
            <v>967427088</v>
          </cell>
          <cell r="J510">
            <v>36.313699235346647</v>
          </cell>
          <cell r="K510">
            <v>2313805048</v>
          </cell>
          <cell r="L510">
            <v>86.851837874420582</v>
          </cell>
          <cell r="M510">
            <v>350277952</v>
          </cell>
        </row>
        <row r="511">
          <cell r="E511">
            <v>2664083000</v>
          </cell>
          <cell r="F511">
            <v>1.9092849047376355E-2</v>
          </cell>
          <cell r="G511">
            <v>1346377960</v>
          </cell>
          <cell r="H511">
            <v>50.538138639073935</v>
          </cell>
          <cell r="I511">
            <v>967427088</v>
          </cell>
          <cell r="J511">
            <v>36.313699235346647</v>
          </cell>
          <cell r="K511">
            <v>2313805048</v>
          </cell>
          <cell r="L511">
            <v>86.851837874420582</v>
          </cell>
          <cell r="M511">
            <v>350277952</v>
          </cell>
        </row>
        <row r="512">
          <cell r="E512">
            <v>154634380000</v>
          </cell>
          <cell r="F512">
            <v>1.1082278122996292</v>
          </cell>
          <cell r="G512">
            <v>35322679134</v>
          </cell>
          <cell r="H512">
            <v>22.842707510451426</v>
          </cell>
          <cell r="I512">
            <v>68369244546</v>
          </cell>
          <cell r="J512">
            <v>44.213482503696781</v>
          </cell>
          <cell r="K512">
            <v>103691923680</v>
          </cell>
          <cell r="L512">
            <v>67.056190014148214</v>
          </cell>
          <cell r="M512">
            <v>50942456320</v>
          </cell>
        </row>
        <row r="513">
          <cell r="E513">
            <v>154634380000</v>
          </cell>
          <cell r="F513">
            <v>1.1082278122996292</v>
          </cell>
          <cell r="G513">
            <v>35322679134</v>
          </cell>
          <cell r="H513">
            <v>22.842707510451426</v>
          </cell>
          <cell r="I513">
            <v>68369244546</v>
          </cell>
          <cell r="J513">
            <v>44.213482503696781</v>
          </cell>
          <cell r="K513">
            <v>103691923680</v>
          </cell>
          <cell r="L513">
            <v>67.056190014148214</v>
          </cell>
          <cell r="M513">
            <v>50942456320</v>
          </cell>
        </row>
        <row r="514">
          <cell r="E514">
            <v>79148954231</v>
          </cell>
          <cell r="F514">
            <v>0.56724172459723776</v>
          </cell>
          <cell r="G514">
            <v>5348274255</v>
          </cell>
          <cell r="H514">
            <v>6.7572266834894705</v>
          </cell>
          <cell r="I514">
            <v>51063851405</v>
          </cell>
          <cell r="J514">
            <v>64.516141623258477</v>
          </cell>
          <cell r="K514">
            <v>56412125660</v>
          </cell>
          <cell r="L514">
            <v>71.273368306747955</v>
          </cell>
          <cell r="M514">
            <v>22736828571</v>
          </cell>
        </row>
        <row r="515">
          <cell r="E515">
            <v>34451756400</v>
          </cell>
          <cell r="F515">
            <v>0.24690754168026377</v>
          </cell>
          <cell r="G515">
            <v>1634496082</v>
          </cell>
          <cell r="H515">
            <v>4.7443040726945354</v>
          </cell>
          <cell r="I515">
            <v>26376388431</v>
          </cell>
          <cell r="J515">
            <v>76.560359143256917</v>
          </cell>
          <cell r="K515">
            <v>28010884513</v>
          </cell>
          <cell r="L515">
            <v>81.30466321595145</v>
          </cell>
          <cell r="M515">
            <v>6440871887</v>
          </cell>
        </row>
        <row r="516">
          <cell r="E516">
            <v>31196713069</v>
          </cell>
          <cell r="F516">
            <v>0.22357942053634594</v>
          </cell>
          <cell r="G516">
            <v>3713778173</v>
          </cell>
          <cell r="H516">
            <v>11.904389301481766</v>
          </cell>
          <cell r="I516">
            <v>24687462974</v>
          </cell>
          <cell r="J516">
            <v>79.134820772294105</v>
          </cell>
          <cell r="K516">
            <v>28401241147</v>
          </cell>
          <cell r="L516">
            <v>91.039210073775862</v>
          </cell>
          <cell r="M516">
            <v>2795471922</v>
          </cell>
        </row>
        <row r="517">
          <cell r="E517">
            <v>13500484762</v>
          </cell>
          <cell r="F517">
            <v>9.6754762380628037E-2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13500484762</v>
          </cell>
        </row>
        <row r="518">
          <cell r="E518">
            <v>2576000000</v>
          </cell>
          <cell r="F518">
            <v>1.8461579142257011E-2</v>
          </cell>
          <cell r="G518">
            <v>1366285107</v>
          </cell>
          <cell r="H518">
            <v>53.039018128881985</v>
          </cell>
          <cell r="I518">
            <v>809714893</v>
          </cell>
          <cell r="J518">
            <v>31.433031560559005</v>
          </cell>
          <cell r="K518">
            <v>2176000000</v>
          </cell>
          <cell r="L518">
            <v>84.472049689440993</v>
          </cell>
          <cell r="M518">
            <v>400000000</v>
          </cell>
        </row>
        <row r="519">
          <cell r="E519">
            <v>2576000000</v>
          </cell>
          <cell r="F519">
            <v>1.8461579142257011E-2</v>
          </cell>
          <cell r="G519">
            <v>1366285107</v>
          </cell>
          <cell r="H519">
            <v>53.039018128881985</v>
          </cell>
          <cell r="I519">
            <v>809714893</v>
          </cell>
          <cell r="J519">
            <v>31.433031560559005</v>
          </cell>
          <cell r="K519">
            <v>2176000000</v>
          </cell>
          <cell r="L519">
            <v>84.472049689440993</v>
          </cell>
          <cell r="M519">
            <v>400000000</v>
          </cell>
        </row>
        <row r="520">
          <cell r="E520">
            <v>894732569261</v>
          </cell>
          <cell r="F520">
            <v>6.4123354575182088</v>
          </cell>
          <cell r="G520">
            <v>40770560092</v>
          </cell>
          <cell r="H520">
            <v>4.5567314181570753</v>
          </cell>
          <cell r="I520">
            <v>614721361327</v>
          </cell>
          <cell r="J520">
            <v>68.704480248743621</v>
          </cell>
          <cell r="K520">
            <v>655491921419</v>
          </cell>
          <cell r="L520">
            <v>73.261211666900678</v>
          </cell>
          <cell r="M520">
            <v>239240647842</v>
          </cell>
        </row>
        <row r="521">
          <cell r="E521">
            <v>894732569261</v>
          </cell>
          <cell r="F521">
            <v>6.4123354575182088</v>
          </cell>
          <cell r="G521">
            <v>40770560092</v>
          </cell>
          <cell r="H521">
            <v>4.5567314181570753</v>
          </cell>
          <cell r="I521">
            <v>614721361327</v>
          </cell>
          <cell r="J521">
            <v>68.704480248743621</v>
          </cell>
          <cell r="K521">
            <v>655491921419</v>
          </cell>
          <cell r="L521">
            <v>73.261211666900678</v>
          </cell>
          <cell r="M521">
            <v>239240647842</v>
          </cell>
        </row>
        <row r="522">
          <cell r="E522">
            <v>281528369434</v>
          </cell>
          <cell r="F522">
            <v>2.0176468451461029</v>
          </cell>
          <cell r="G522">
            <v>3880237071</v>
          </cell>
          <cell r="H522">
            <v>1.3782756880953206</v>
          </cell>
          <cell r="I522">
            <v>231423677807</v>
          </cell>
          <cell r="J522">
            <v>82.202613637931691</v>
          </cell>
          <cell r="K522">
            <v>235303914878</v>
          </cell>
          <cell r="L522">
            <v>83.580889326027005</v>
          </cell>
          <cell r="M522">
            <v>46224454556</v>
          </cell>
        </row>
        <row r="523">
          <cell r="E523">
            <v>53596604217</v>
          </cell>
          <cell r="F523">
            <v>0.38411411122219391</v>
          </cell>
          <cell r="G523">
            <v>999288772</v>
          </cell>
          <cell r="H523">
            <v>1.8644628453588508</v>
          </cell>
          <cell r="I523">
            <v>50544983075</v>
          </cell>
          <cell r="J523">
            <v>94.30631625532709</v>
          </cell>
          <cell r="K523">
            <v>51544271847</v>
          </cell>
          <cell r="L523">
            <v>96.170779100685948</v>
          </cell>
          <cell r="M523">
            <v>2052332370</v>
          </cell>
        </row>
        <row r="524">
          <cell r="E524">
            <v>227931765217</v>
          </cell>
          <cell r="F524">
            <v>1.6335327339239087</v>
          </cell>
          <cell r="G524">
            <v>2880948299</v>
          </cell>
          <cell r="H524">
            <v>1.2639520850712598</v>
          </cell>
          <cell r="I524">
            <v>180878694732</v>
          </cell>
          <cell r="J524">
            <v>79.356510295875765</v>
          </cell>
          <cell r="K524">
            <v>183759643031</v>
          </cell>
          <cell r="L524">
            <v>80.620462380947032</v>
          </cell>
          <cell r="M524">
            <v>44172122186</v>
          </cell>
        </row>
        <row r="525">
          <cell r="E525">
            <v>2961966900</v>
          </cell>
          <cell r="F525">
            <v>2.1227712088934651E-2</v>
          </cell>
          <cell r="G525">
            <v>2725890801</v>
          </cell>
          <cell r="H525">
            <v>92.029752290614724</v>
          </cell>
          <cell r="I525">
            <v>174431665</v>
          </cell>
          <cell r="J525">
            <v>5.889048422519509</v>
          </cell>
          <cell r="K525">
            <v>2900322466</v>
          </cell>
          <cell r="L525">
            <v>97.918800713134232</v>
          </cell>
          <cell r="M525">
            <v>61644434</v>
          </cell>
        </row>
        <row r="526">
          <cell r="E526">
            <v>2961966900</v>
          </cell>
          <cell r="F526">
            <v>2.1227712088934651E-2</v>
          </cell>
          <cell r="G526">
            <v>2725890801</v>
          </cell>
          <cell r="H526">
            <v>92.029752290614724</v>
          </cell>
          <cell r="I526">
            <v>174431665</v>
          </cell>
          <cell r="J526">
            <v>5.889048422519509</v>
          </cell>
          <cell r="K526">
            <v>2900322466</v>
          </cell>
          <cell r="L526">
            <v>97.918800713134232</v>
          </cell>
          <cell r="M526">
            <v>61644434</v>
          </cell>
        </row>
        <row r="527">
          <cell r="E527">
            <v>3510000000</v>
          </cell>
          <cell r="F527">
            <v>2.5155334933743057E-2</v>
          </cell>
          <cell r="G527">
            <v>756834606</v>
          </cell>
          <cell r="H527">
            <v>21.56223948717949</v>
          </cell>
          <cell r="I527">
            <v>2521337032</v>
          </cell>
          <cell r="J527">
            <v>71.83296387464388</v>
          </cell>
          <cell r="K527">
            <v>3278171638</v>
          </cell>
          <cell r="L527">
            <v>93.395203361823363</v>
          </cell>
          <cell r="M527">
            <v>231828362</v>
          </cell>
        </row>
        <row r="528">
          <cell r="E528">
            <v>3510000000</v>
          </cell>
          <cell r="F528">
            <v>2.5155334933743057E-2</v>
          </cell>
          <cell r="G528">
            <v>756834606</v>
          </cell>
          <cell r="H528">
            <v>21.56223948717949</v>
          </cell>
          <cell r="I528">
            <v>2521337032</v>
          </cell>
          <cell r="J528">
            <v>71.83296387464388</v>
          </cell>
          <cell r="K528">
            <v>3278171638</v>
          </cell>
          <cell r="L528">
            <v>93.395203361823363</v>
          </cell>
          <cell r="M528">
            <v>231828362</v>
          </cell>
        </row>
        <row r="529">
          <cell r="E529">
            <v>7795000000</v>
          </cell>
          <cell r="F529">
            <v>5.5864910486759872E-2</v>
          </cell>
          <cell r="G529">
            <v>3581483199</v>
          </cell>
          <cell r="H529">
            <v>45.945903771648496</v>
          </cell>
          <cell r="I529">
            <v>3787836063</v>
          </cell>
          <cell r="J529">
            <v>48.593150262989091</v>
          </cell>
          <cell r="K529">
            <v>7369319262</v>
          </cell>
          <cell r="L529">
            <v>94.539054034637587</v>
          </cell>
          <cell r="M529">
            <v>425680738</v>
          </cell>
        </row>
        <row r="530">
          <cell r="E530">
            <v>7795000000</v>
          </cell>
          <cell r="F530">
            <v>5.5864910486759872E-2</v>
          </cell>
          <cell r="G530">
            <v>3581483199</v>
          </cell>
          <cell r="H530">
            <v>45.945903771648496</v>
          </cell>
          <cell r="I530">
            <v>3787836063</v>
          </cell>
          <cell r="J530">
            <v>48.593150262989091</v>
          </cell>
          <cell r="K530">
            <v>7369319262</v>
          </cell>
          <cell r="L530">
            <v>94.539054034637587</v>
          </cell>
          <cell r="M530">
            <v>425680738</v>
          </cell>
        </row>
        <row r="531">
          <cell r="E531">
            <v>16000000000</v>
          </cell>
          <cell r="F531">
            <v>0.11466819343016778</v>
          </cell>
          <cell r="G531">
            <v>5821319850</v>
          </cell>
          <cell r="H531">
            <v>36.383249062499999</v>
          </cell>
          <cell r="I531">
            <v>8402245732</v>
          </cell>
          <cell r="J531">
            <v>52.514035825000008</v>
          </cell>
          <cell r="K531">
            <v>14223565582</v>
          </cell>
          <cell r="L531">
            <v>88.897284887500007</v>
          </cell>
          <cell r="M531">
            <v>1776434418</v>
          </cell>
        </row>
        <row r="532">
          <cell r="E532">
            <v>16000000000</v>
          </cell>
          <cell r="F532">
            <v>0.11466819343016778</v>
          </cell>
          <cell r="G532">
            <v>5821319850</v>
          </cell>
          <cell r="H532">
            <v>36.383249062499999</v>
          </cell>
          <cell r="I532">
            <v>8402245732</v>
          </cell>
          <cell r="J532">
            <v>52.514035825000008</v>
          </cell>
          <cell r="K532">
            <v>14223565582</v>
          </cell>
          <cell r="L532">
            <v>88.897284887500007</v>
          </cell>
          <cell r="M532">
            <v>1776434418</v>
          </cell>
        </row>
        <row r="533">
          <cell r="E533">
            <v>15267832000</v>
          </cell>
          <cell r="F533">
            <v>0.10942091956470659</v>
          </cell>
          <cell r="G533">
            <v>9955583000</v>
          </cell>
          <cell r="H533">
            <v>65.206265041428281</v>
          </cell>
          <cell r="I533">
            <v>3514007253</v>
          </cell>
          <cell r="J533">
            <v>23.015757921622402</v>
          </cell>
          <cell r="K533">
            <v>13469590253</v>
          </cell>
          <cell r="L533">
            <v>88.222022963050676</v>
          </cell>
          <cell r="M533">
            <v>1798241747</v>
          </cell>
        </row>
        <row r="534">
          <cell r="E534">
            <v>15267832000</v>
          </cell>
          <cell r="F534">
            <v>0.10942091956470659</v>
          </cell>
          <cell r="G534">
            <v>9955583000</v>
          </cell>
          <cell r="H534">
            <v>65.206265041428281</v>
          </cell>
          <cell r="I534">
            <v>3514007253</v>
          </cell>
          <cell r="J534">
            <v>23.015757921622402</v>
          </cell>
          <cell r="K534">
            <v>13469590253</v>
          </cell>
          <cell r="L534">
            <v>88.222022963050676</v>
          </cell>
          <cell r="M534">
            <v>1798241747</v>
          </cell>
        </row>
        <row r="535">
          <cell r="E535">
            <v>11230000000</v>
          </cell>
          <cell r="F535">
            <v>8.0482738263799009E-2</v>
          </cell>
          <cell r="G535">
            <v>6309616839</v>
          </cell>
          <cell r="H535">
            <v>56.185368112199463</v>
          </cell>
          <cell r="I535">
            <v>2764604167</v>
          </cell>
          <cell r="J535">
            <v>24.618024639358861</v>
          </cell>
          <cell r="K535">
            <v>9074221006</v>
          </cell>
          <cell r="L535">
            <v>80.80339275155832</v>
          </cell>
          <cell r="M535">
            <v>2155778994</v>
          </cell>
        </row>
        <row r="536">
          <cell r="E536">
            <v>11230000000</v>
          </cell>
          <cell r="F536">
            <v>8.0482738263799009E-2</v>
          </cell>
          <cell r="G536">
            <v>6309616839</v>
          </cell>
          <cell r="H536">
            <v>56.185368112199463</v>
          </cell>
          <cell r="I536">
            <v>2764604167</v>
          </cell>
          <cell r="J536">
            <v>24.618024639358861</v>
          </cell>
          <cell r="K536">
            <v>9074221006</v>
          </cell>
          <cell r="L536">
            <v>80.80339275155832</v>
          </cell>
          <cell r="M536">
            <v>2155778994</v>
          </cell>
        </row>
        <row r="537">
          <cell r="E537">
            <v>68081317000</v>
          </cell>
          <cell r="F537">
            <v>0.48792260167103568</v>
          </cell>
          <cell r="G537">
            <v>28801921174</v>
          </cell>
          <cell r="H537">
            <v>42.305176285000478</v>
          </cell>
          <cell r="I537">
            <v>33656464294</v>
          </cell>
          <cell r="J537">
            <v>49.43568335201271</v>
          </cell>
          <cell r="K537">
            <v>62458385468</v>
          </cell>
          <cell r="L537">
            <v>91.740859637013187</v>
          </cell>
          <cell r="M537">
            <v>5622931532</v>
          </cell>
        </row>
        <row r="538">
          <cell r="E538">
            <v>68081317000</v>
          </cell>
          <cell r="F538">
            <v>0.48792260167103568</v>
          </cell>
          <cell r="G538">
            <v>28801921174</v>
          </cell>
          <cell r="H538">
            <v>42.305176285000478</v>
          </cell>
          <cell r="I538">
            <v>33656464294</v>
          </cell>
          <cell r="J538">
            <v>49.43568335201271</v>
          </cell>
          <cell r="K538">
            <v>62458385468</v>
          </cell>
          <cell r="L538">
            <v>91.740859637013187</v>
          </cell>
          <cell r="M538">
            <v>5622931532</v>
          </cell>
        </row>
        <row r="539">
          <cell r="E539">
            <v>211878112073</v>
          </cell>
          <cell r="F539">
            <v>1.5184800211753458</v>
          </cell>
          <cell r="G539">
            <v>75822009429</v>
          </cell>
          <cell r="H539">
            <v>35.785673511606738</v>
          </cell>
          <cell r="I539">
            <v>72634971650</v>
          </cell>
          <cell r="J539">
            <v>34.281488984088412</v>
          </cell>
          <cell r="K539">
            <v>148456981079</v>
          </cell>
          <cell r="L539">
            <v>70.067162495695158</v>
          </cell>
          <cell r="M539">
            <v>63421130994</v>
          </cell>
        </row>
        <row r="540">
          <cell r="E540">
            <v>25899642782</v>
          </cell>
          <cell r="F540">
            <v>0.18561657801866405</v>
          </cell>
          <cell r="G540">
            <v>8138279763</v>
          </cell>
          <cell r="H540">
            <v>31.42236297041141</v>
          </cell>
          <cell r="I540">
            <v>8892532813</v>
          </cell>
          <cell r="J540">
            <v>34.334577074476961</v>
          </cell>
          <cell r="K540">
            <v>17030812576</v>
          </cell>
          <cell r="L540">
            <v>65.756940044888381</v>
          </cell>
          <cell r="M540">
            <v>8868830206</v>
          </cell>
        </row>
        <row r="541">
          <cell r="E541">
            <v>25899642782</v>
          </cell>
          <cell r="F541">
            <v>0.18561657801866405</v>
          </cell>
          <cell r="G541">
            <v>8138279763</v>
          </cell>
          <cell r="H541">
            <v>31.42236297041141</v>
          </cell>
          <cell r="I541">
            <v>8892532813</v>
          </cell>
          <cell r="J541">
            <v>34.334577074476961</v>
          </cell>
          <cell r="K541">
            <v>17030812576</v>
          </cell>
          <cell r="L541">
            <v>65.756940044888381</v>
          </cell>
          <cell r="M541">
            <v>8868830206</v>
          </cell>
        </row>
        <row r="542">
          <cell r="E542">
            <v>30047275000</v>
          </cell>
          <cell r="F542">
            <v>0.21534167135934026</v>
          </cell>
          <cell r="G542">
            <v>5161433183</v>
          </cell>
          <cell r="H542">
            <v>17.177708071697019</v>
          </cell>
          <cell r="I542">
            <v>13092889415</v>
          </cell>
          <cell r="J542">
            <v>43.57429888400862</v>
          </cell>
          <cell r="K542">
            <v>18254322598</v>
          </cell>
          <cell r="L542">
            <v>60.752006955705632</v>
          </cell>
          <cell r="M542">
            <v>11792952402</v>
          </cell>
        </row>
        <row r="543">
          <cell r="E543">
            <v>30047275000</v>
          </cell>
          <cell r="F543">
            <v>0.21534167135934026</v>
          </cell>
          <cell r="G543">
            <v>5161433183</v>
          </cell>
          <cell r="H543">
            <v>17.177708071697019</v>
          </cell>
          <cell r="I543">
            <v>13092889415</v>
          </cell>
          <cell r="J543">
            <v>43.57429888400862</v>
          </cell>
          <cell r="K543">
            <v>18254322598</v>
          </cell>
          <cell r="L543">
            <v>60.752006955705632</v>
          </cell>
          <cell r="M543">
            <v>11792952402</v>
          </cell>
        </row>
        <row r="544">
          <cell r="E544">
            <v>2225080000</v>
          </cell>
          <cell r="F544">
            <v>1.5946618989849858E-2</v>
          </cell>
          <cell r="G544">
            <v>849096767</v>
          </cell>
          <cell r="H544">
            <v>38.160280394412787</v>
          </cell>
          <cell r="I544">
            <v>958788014</v>
          </cell>
          <cell r="J544">
            <v>43.090046829776909</v>
          </cell>
          <cell r="K544">
            <v>1807884781</v>
          </cell>
          <cell r="L544">
            <v>81.250327224189689</v>
          </cell>
          <cell r="M544">
            <v>417195219</v>
          </cell>
        </row>
        <row r="545">
          <cell r="E545">
            <v>2225080000</v>
          </cell>
          <cell r="F545">
            <v>1.5946618989849858E-2</v>
          </cell>
          <cell r="G545">
            <v>849096767</v>
          </cell>
          <cell r="H545">
            <v>38.160280394412787</v>
          </cell>
          <cell r="I545">
            <v>958788014</v>
          </cell>
          <cell r="J545">
            <v>43.090046829776909</v>
          </cell>
          <cell r="K545">
            <v>1807884781</v>
          </cell>
          <cell r="L545">
            <v>81.250327224189689</v>
          </cell>
          <cell r="M545">
            <v>417195219</v>
          </cell>
        </row>
        <row r="546">
          <cell r="E546">
            <v>2354314000</v>
          </cell>
          <cell r="F546">
            <v>1.6872808321709502E-2</v>
          </cell>
          <cell r="G546">
            <v>1892094313</v>
          </cell>
          <cell r="H546">
            <v>80.36711810744022</v>
          </cell>
          <cell r="I546">
            <v>447217016</v>
          </cell>
          <cell r="J546">
            <v>18.995640173740629</v>
          </cell>
          <cell r="K546">
            <v>2339311329</v>
          </cell>
          <cell r="L546">
            <v>99.362758281180845</v>
          </cell>
          <cell r="M546">
            <v>15002671</v>
          </cell>
        </row>
        <row r="547">
          <cell r="E547">
            <v>2128077796</v>
          </cell>
          <cell r="F547">
            <v>1.5251427271635819E-2</v>
          </cell>
          <cell r="G547">
            <v>1681619276</v>
          </cell>
          <cell r="H547">
            <v>79.020573362535089</v>
          </cell>
          <cell r="I547">
            <v>431455849</v>
          </cell>
          <cell r="J547">
            <v>20.274439675606672</v>
          </cell>
          <cell r="K547">
            <v>2113075125</v>
          </cell>
          <cell r="L547">
            <v>99.295013038141761</v>
          </cell>
          <cell r="M547">
            <v>15002671</v>
          </cell>
        </row>
        <row r="548">
          <cell r="E548">
            <v>226236204</v>
          </cell>
          <cell r="F548">
            <v>1.621381050073681E-3</v>
          </cell>
          <cell r="G548">
            <v>210475037</v>
          </cell>
          <cell r="H548">
            <v>93.033313536325068</v>
          </cell>
          <cell r="I548">
            <v>15761167</v>
          </cell>
          <cell r="J548">
            <v>6.9666864636749297</v>
          </cell>
          <cell r="K548">
            <v>226236204</v>
          </cell>
          <cell r="L548">
            <v>100</v>
          </cell>
          <cell r="M548">
            <v>0</v>
          </cell>
        </row>
        <row r="549">
          <cell r="E549">
            <v>120068673</v>
          </cell>
          <cell r="F549">
            <v>8.6050361377922263E-4</v>
          </cell>
          <cell r="G549">
            <v>82867816</v>
          </cell>
          <cell r="H549">
            <v>69.017016620147047</v>
          </cell>
          <cell r="I549">
            <v>37200857</v>
          </cell>
          <cell r="J549">
            <v>30.982983379852964</v>
          </cell>
          <cell r="K549">
            <v>120068673</v>
          </cell>
          <cell r="L549">
            <v>100</v>
          </cell>
          <cell r="M549">
            <v>0</v>
          </cell>
        </row>
        <row r="550">
          <cell r="E550">
            <v>120068673</v>
          </cell>
          <cell r="F550">
            <v>8.6050361377922263E-4</v>
          </cell>
          <cell r="G550">
            <v>82867816</v>
          </cell>
          <cell r="H550">
            <v>69.017016620147047</v>
          </cell>
          <cell r="I550">
            <v>37200857</v>
          </cell>
          <cell r="J550">
            <v>30.982983379852964</v>
          </cell>
          <cell r="K550">
            <v>120068673</v>
          </cell>
          <cell r="L550">
            <v>100</v>
          </cell>
          <cell r="M550">
            <v>0</v>
          </cell>
        </row>
        <row r="551">
          <cell r="E551">
            <v>21959000000</v>
          </cell>
          <cell r="F551">
            <v>0.15737492872081588</v>
          </cell>
          <cell r="G551">
            <v>6265524599</v>
          </cell>
          <cell r="H551">
            <v>28.532832091625306</v>
          </cell>
          <cell r="I551">
            <v>15292769156</v>
          </cell>
          <cell r="J551">
            <v>69.642375135479767</v>
          </cell>
          <cell r="K551">
            <v>21558293755</v>
          </cell>
          <cell r="L551">
            <v>98.175207227105048</v>
          </cell>
          <cell r="M551">
            <v>400706245</v>
          </cell>
        </row>
        <row r="552">
          <cell r="E552">
            <v>21959000000</v>
          </cell>
          <cell r="F552">
            <v>0.15737492872081588</v>
          </cell>
          <cell r="G552">
            <v>6265524599</v>
          </cell>
          <cell r="H552">
            <v>28.532832091625306</v>
          </cell>
          <cell r="I552">
            <v>15292769156</v>
          </cell>
          <cell r="J552">
            <v>69.642375135479767</v>
          </cell>
          <cell r="K552">
            <v>21558293755</v>
          </cell>
          <cell r="L552">
            <v>98.175207227105048</v>
          </cell>
          <cell r="M552">
            <v>400706245</v>
          </cell>
        </row>
        <row r="553">
          <cell r="E553">
            <v>3376861488</v>
          </cell>
          <cell r="F553">
            <v>2.4201162893304262E-2</v>
          </cell>
          <cell r="G553">
            <v>2080726604</v>
          </cell>
          <cell r="H553">
            <v>61.617173561724726</v>
          </cell>
          <cell r="I553">
            <v>1294877718</v>
          </cell>
          <cell r="J553">
            <v>38.345597608947593</v>
          </cell>
          <cell r="K553">
            <v>3375604322</v>
          </cell>
          <cell r="L553">
            <v>99.962771170672312</v>
          </cell>
          <cell r="M553">
            <v>1257166</v>
          </cell>
        </row>
        <row r="554">
          <cell r="E554">
            <v>3376861488</v>
          </cell>
          <cell r="F554">
            <v>2.4201162893304262E-2</v>
          </cell>
          <cell r="G554">
            <v>2080726604</v>
          </cell>
          <cell r="H554">
            <v>61.617173561724726</v>
          </cell>
          <cell r="I554">
            <v>1294877718</v>
          </cell>
          <cell r="J554">
            <v>38.345597608947593</v>
          </cell>
          <cell r="K554">
            <v>3375604322</v>
          </cell>
          <cell r="L554">
            <v>99.962771170672312</v>
          </cell>
          <cell r="M554">
            <v>1257166</v>
          </cell>
        </row>
        <row r="555">
          <cell r="E555">
            <v>31838020000</v>
          </cell>
          <cell r="F555">
            <v>0.22817551473709691</v>
          </cell>
          <cell r="G555">
            <v>1733007381</v>
          </cell>
          <cell r="H555">
            <v>5.4432008680188027</v>
          </cell>
          <cell r="I555">
            <v>11667782090</v>
          </cell>
          <cell r="J555">
            <v>36.647323200374899</v>
          </cell>
          <cell r="K555">
            <v>13400789471</v>
          </cell>
          <cell r="L555">
            <v>42.090524068393698</v>
          </cell>
          <cell r="M555">
            <v>18437230529</v>
          </cell>
        </row>
        <row r="556">
          <cell r="E556">
            <v>31838020000</v>
          </cell>
          <cell r="F556">
            <v>0.22817551473709691</v>
          </cell>
          <cell r="G556">
            <v>1733007381</v>
          </cell>
          <cell r="H556">
            <v>5.4432008680188027</v>
          </cell>
          <cell r="I556">
            <v>11667782090</v>
          </cell>
          <cell r="J556">
            <v>36.647323200374899</v>
          </cell>
          <cell r="K556">
            <v>13400789471</v>
          </cell>
          <cell r="L556">
            <v>42.090524068393698</v>
          </cell>
          <cell r="M556">
            <v>18437230529</v>
          </cell>
        </row>
        <row r="557">
          <cell r="E557">
            <v>5883556077</v>
          </cell>
          <cell r="F557">
            <v>4.2166046643417193E-2</v>
          </cell>
          <cell r="G557">
            <v>1870829658</v>
          </cell>
          <cell r="H557">
            <v>31.797600524510138</v>
          </cell>
          <cell r="I557">
            <v>3917569128</v>
          </cell>
          <cell r="J557">
            <v>66.585056328681276</v>
          </cell>
          <cell r="K557">
            <v>5788398786</v>
          </cell>
          <cell r="L557">
            <v>98.382656853191406</v>
          </cell>
          <cell r="M557">
            <v>95157291</v>
          </cell>
        </row>
        <row r="558">
          <cell r="E558">
            <v>5883556077</v>
          </cell>
          <cell r="F558">
            <v>4.2166046643417193E-2</v>
          </cell>
          <cell r="G558">
            <v>1870829658</v>
          </cell>
          <cell r="H558">
            <v>31.797600524510138</v>
          </cell>
          <cell r="I558">
            <v>3917569128</v>
          </cell>
          <cell r="J558">
            <v>66.585056328681276</v>
          </cell>
          <cell r="K558">
            <v>5788398786</v>
          </cell>
          <cell r="L558">
            <v>98.382656853191406</v>
          </cell>
          <cell r="M558">
            <v>95157291</v>
          </cell>
        </row>
        <row r="559">
          <cell r="E559">
            <v>7848431260</v>
          </cell>
          <cell r="F559">
            <v>5.6247839615315973E-2</v>
          </cell>
          <cell r="G559">
            <v>2360211974</v>
          </cell>
          <cell r="H559">
            <v>30.07240422718565</v>
          </cell>
          <cell r="I559">
            <v>3880496916</v>
          </cell>
          <cell r="J559">
            <v>49.44296238889401</v>
          </cell>
          <cell r="K559">
            <v>6240708890</v>
          </cell>
          <cell r="L559">
            <v>79.515366616079646</v>
          </cell>
          <cell r="M559">
            <v>1607722370</v>
          </cell>
        </row>
        <row r="560">
          <cell r="E560">
            <v>7848431260</v>
          </cell>
          <cell r="F560">
            <v>5.6247839615315973E-2</v>
          </cell>
          <cell r="G560">
            <v>2360211974</v>
          </cell>
          <cell r="H560">
            <v>30.07240422718565</v>
          </cell>
          <cell r="I560">
            <v>3880496916</v>
          </cell>
          <cell r="J560">
            <v>49.44296238889401</v>
          </cell>
          <cell r="K560">
            <v>6240708890</v>
          </cell>
          <cell r="L560">
            <v>79.515366616079646</v>
          </cell>
          <cell r="M560">
            <v>1607722370</v>
          </cell>
        </row>
        <row r="561">
          <cell r="E561">
            <v>1301575000</v>
          </cell>
          <cell r="F561">
            <v>9.328078366491915E-3</v>
          </cell>
          <cell r="G561">
            <v>892154667</v>
          </cell>
          <cell r="H561">
            <v>68.544238096152739</v>
          </cell>
          <cell r="I561">
            <v>66305333</v>
          </cell>
          <cell r="J561">
            <v>5.0942383650577181</v>
          </cell>
          <cell r="K561">
            <v>958460000</v>
          </cell>
          <cell r="L561">
            <v>73.638476461210459</v>
          </cell>
          <cell r="M561">
            <v>343115000</v>
          </cell>
        </row>
        <row r="562">
          <cell r="E562">
            <v>1301575000</v>
          </cell>
          <cell r="F562">
            <v>9.328078366491915E-3</v>
          </cell>
          <cell r="G562">
            <v>892154667</v>
          </cell>
          <cell r="H562">
            <v>68.544238096152739</v>
          </cell>
          <cell r="I562">
            <v>66305333</v>
          </cell>
          <cell r="J562">
            <v>5.0942383650577181</v>
          </cell>
          <cell r="K562">
            <v>958460000</v>
          </cell>
          <cell r="L562">
            <v>73.638476461210459</v>
          </cell>
          <cell r="M562">
            <v>343115000</v>
          </cell>
        </row>
        <row r="563">
          <cell r="E563">
            <v>758368000</v>
          </cell>
          <cell r="F563">
            <v>5.4350430322030923E-3</v>
          </cell>
          <cell r="G563">
            <v>641716876</v>
          </cell>
          <cell r="H563">
            <v>84.618137368665344</v>
          </cell>
          <cell r="I563">
            <v>53639724</v>
          </cell>
          <cell r="J563">
            <v>7.0730468585172375</v>
          </cell>
          <cell r="K563">
            <v>695356600</v>
          </cell>
          <cell r="L563">
            <v>91.691184227182575</v>
          </cell>
          <cell r="M563">
            <v>63011400</v>
          </cell>
        </row>
        <row r="564">
          <cell r="E564">
            <v>758368000</v>
          </cell>
          <cell r="F564">
            <v>5.4350430322030923E-3</v>
          </cell>
          <cell r="G564">
            <v>641716876</v>
          </cell>
          <cell r="H564">
            <v>84.618137368665344</v>
          </cell>
          <cell r="I564">
            <v>53639724</v>
          </cell>
          <cell r="J564">
            <v>7.0730468585172375</v>
          </cell>
          <cell r="K564">
            <v>695356600</v>
          </cell>
          <cell r="L564">
            <v>91.691184227182575</v>
          </cell>
          <cell r="M564">
            <v>63011400</v>
          </cell>
        </row>
        <row r="565">
          <cell r="E565">
            <v>2897829000</v>
          </cell>
          <cell r="F565">
            <v>2.0768051018721857E-2</v>
          </cell>
          <cell r="G565">
            <v>1495117454</v>
          </cell>
          <cell r="H565">
            <v>51.594398910356688</v>
          </cell>
          <cell r="I565">
            <v>1393683398</v>
          </cell>
          <cell r="J565">
            <v>48.094052409579724</v>
          </cell>
          <cell r="K565">
            <v>2888800852</v>
          </cell>
          <cell r="L565">
            <v>99.688451319936405</v>
          </cell>
          <cell r="M565">
            <v>9028148</v>
          </cell>
        </row>
        <row r="566">
          <cell r="E566">
            <v>2897829000</v>
          </cell>
          <cell r="F566">
            <v>2.0768051018721857E-2</v>
          </cell>
          <cell r="G566">
            <v>1495117454</v>
          </cell>
          <cell r="H566">
            <v>51.594398910356688</v>
          </cell>
          <cell r="I566">
            <v>1393683398</v>
          </cell>
          <cell r="J566">
            <v>48.094052409579724</v>
          </cell>
          <cell r="K566">
            <v>2888800852</v>
          </cell>
          <cell r="L566">
            <v>99.688451319936405</v>
          </cell>
          <cell r="M566">
            <v>9028148</v>
          </cell>
        </row>
        <row r="567">
          <cell r="E567">
            <v>74568090793</v>
          </cell>
          <cell r="F567">
            <v>0.53441176617312725</v>
          </cell>
          <cell r="G567">
            <v>42358948374</v>
          </cell>
          <cell r="H567">
            <v>56.805730069699464</v>
          </cell>
          <cell r="I567">
            <v>11639220072</v>
          </cell>
          <cell r="J567">
            <v>15.608848165779538</v>
          </cell>
          <cell r="K567">
            <v>53998168446</v>
          </cell>
          <cell r="L567">
            <v>72.414578235478999</v>
          </cell>
          <cell r="M567">
            <v>20569922347</v>
          </cell>
        </row>
        <row r="568">
          <cell r="E568">
            <v>74568090793</v>
          </cell>
          <cell r="F568">
            <v>0.53441176617312725</v>
          </cell>
          <cell r="G568">
            <v>42358948374</v>
          </cell>
          <cell r="H568">
            <v>56.805730069699464</v>
          </cell>
          <cell r="I568">
            <v>11639220072</v>
          </cell>
          <cell r="J568">
            <v>15.608848165779538</v>
          </cell>
          <cell r="K568">
            <v>53998168446</v>
          </cell>
          <cell r="L568">
            <v>72.414578235478999</v>
          </cell>
          <cell r="M568">
            <v>20569922347</v>
          </cell>
        </row>
        <row r="569">
          <cell r="E569">
            <v>800000000</v>
          </cell>
          <cell r="F569">
            <v>5.7334096715083889E-3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800000000</v>
          </cell>
        </row>
        <row r="570">
          <cell r="E570">
            <v>800000000</v>
          </cell>
          <cell r="F570">
            <v>5.7334096715083889E-3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800000000</v>
          </cell>
        </row>
        <row r="571">
          <cell r="E571">
            <v>177089292000</v>
          </cell>
          <cell r="F571">
            <v>1.2691568243417166</v>
          </cell>
          <cell r="G571">
            <v>144204139642</v>
          </cell>
          <cell r="H571">
            <v>81.430185875947828</v>
          </cell>
          <cell r="I571">
            <v>29799404219</v>
          </cell>
          <cell r="J571">
            <v>16.827332631156491</v>
          </cell>
          <cell r="K571">
            <v>174003543861</v>
          </cell>
          <cell r="L571">
            <v>98.257518507104308</v>
          </cell>
          <cell r="M571">
            <v>3085748139</v>
          </cell>
        </row>
        <row r="572">
          <cell r="E572">
            <v>173314518000</v>
          </cell>
          <cell r="F572">
            <v>1.2421039171425186</v>
          </cell>
          <cell r="G572">
            <v>141074381986</v>
          </cell>
          <cell r="H572">
            <v>81.397902272676319</v>
          </cell>
          <cell r="I572">
            <v>29270980538</v>
          </cell>
          <cell r="J572">
            <v>16.888937450698734</v>
          </cell>
          <cell r="K572">
            <v>170345362524</v>
          </cell>
          <cell r="L572">
            <v>98.286839723375053</v>
          </cell>
          <cell r="M572">
            <v>2969155476</v>
          </cell>
        </row>
        <row r="573"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</row>
        <row r="574">
          <cell r="E574">
            <v>12844144377</v>
          </cell>
          <cell r="F574">
            <v>9.2050926991677356E-2</v>
          </cell>
          <cell r="G574">
            <v>3469747203</v>
          </cell>
          <cell r="H574">
            <v>27.014233888660378</v>
          </cell>
          <cell r="I574">
            <v>8522190580</v>
          </cell>
          <cell r="J574">
            <v>66.350784683335391</v>
          </cell>
          <cell r="K574">
            <v>11991937783</v>
          </cell>
          <cell r="L574">
            <v>93.365018571995762</v>
          </cell>
          <cell r="M574">
            <v>852206594</v>
          </cell>
        </row>
        <row r="575">
          <cell r="E575">
            <v>8816849201</v>
          </cell>
          <cell r="F575">
            <v>6.3188260601555524E-2</v>
          </cell>
          <cell r="G575">
            <v>4933545347</v>
          </cell>
          <cell r="H575">
            <v>55.955877599000345</v>
          </cell>
          <cell r="I575">
            <v>2374555340</v>
          </cell>
          <cell r="J575">
            <v>26.932017162442563</v>
          </cell>
          <cell r="K575">
            <v>7308100687</v>
          </cell>
          <cell r="L575">
            <v>82.887894761442908</v>
          </cell>
          <cell r="M575">
            <v>1508748514</v>
          </cell>
        </row>
        <row r="576">
          <cell r="E576">
            <v>151223492022</v>
          </cell>
          <cell r="F576">
            <v>1.0837827896477581</v>
          </cell>
          <cell r="G576">
            <v>132356079436</v>
          </cell>
          <cell r="H576">
            <v>87.523491004125759</v>
          </cell>
          <cell r="I576">
            <v>18315027952</v>
          </cell>
          <cell r="J576">
            <v>12.111231996504571</v>
          </cell>
          <cell r="K576">
            <v>150671107388</v>
          </cell>
          <cell r="L576">
            <v>99.634723000630316</v>
          </cell>
          <cell r="M576">
            <v>552384634</v>
          </cell>
        </row>
        <row r="577">
          <cell r="E577">
            <v>214352400</v>
          </cell>
          <cell r="F577">
            <v>1.5362126540887937E-3</v>
          </cell>
          <cell r="G577">
            <v>177793334</v>
          </cell>
          <cell r="H577">
            <v>82.944410232868861</v>
          </cell>
          <cell r="I577">
            <v>28506666</v>
          </cell>
          <cell r="J577">
            <v>13.298972159863851</v>
          </cell>
          <cell r="K577">
            <v>206300000</v>
          </cell>
          <cell r="L577">
            <v>96.243382392732713</v>
          </cell>
          <cell r="M577">
            <v>8052400</v>
          </cell>
        </row>
        <row r="578">
          <cell r="E578">
            <v>215680000</v>
          </cell>
          <cell r="F578">
            <v>1.5457272474386618E-3</v>
          </cell>
          <cell r="G578">
            <v>137216666</v>
          </cell>
          <cell r="H578">
            <v>63.620486832344213</v>
          </cell>
          <cell r="I578">
            <v>30700000</v>
          </cell>
          <cell r="J578">
            <v>14.234050445103858</v>
          </cell>
          <cell r="K578">
            <v>167916666</v>
          </cell>
          <cell r="L578">
            <v>77.85453727744806</v>
          </cell>
          <cell r="M578">
            <v>47763334</v>
          </cell>
        </row>
        <row r="579">
          <cell r="E579">
            <v>3774774000</v>
          </cell>
          <cell r="F579">
            <v>2.7052907199198006E-2</v>
          </cell>
          <cell r="G579">
            <v>3129757656</v>
          </cell>
          <cell r="H579">
            <v>82.912451341457796</v>
          </cell>
          <cell r="I579">
            <v>528423681</v>
          </cell>
          <cell r="J579">
            <v>13.998816379470666</v>
          </cell>
          <cell r="K579">
            <v>3658181337</v>
          </cell>
          <cell r="L579">
            <v>96.911267720928464</v>
          </cell>
          <cell r="M579">
            <v>116592663</v>
          </cell>
        </row>
        <row r="580"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</row>
        <row r="581">
          <cell r="E581">
            <v>2712454501</v>
          </cell>
          <cell r="F581">
            <v>1.9439516086949826E-2</v>
          </cell>
          <cell r="G581">
            <v>2240344997</v>
          </cell>
          <cell r="H581">
            <v>82.594749374562866</v>
          </cell>
          <cell r="I581">
            <v>388879507</v>
          </cell>
          <cell r="J581">
            <v>14.336812169812688</v>
          </cell>
          <cell r="K581">
            <v>2629224504</v>
          </cell>
          <cell r="L581">
            <v>96.931561544375555</v>
          </cell>
          <cell r="M581">
            <v>83229997</v>
          </cell>
        </row>
        <row r="582">
          <cell r="E582">
            <v>1062319499</v>
          </cell>
          <cell r="F582">
            <v>7.6133911122481836E-3</v>
          </cell>
          <cell r="G582">
            <v>889412659</v>
          </cell>
          <cell r="H582">
            <v>83.723649978865723</v>
          </cell>
          <cell r="I582">
            <v>139544174</v>
          </cell>
          <cell r="J582">
            <v>13.135800870769859</v>
          </cell>
          <cell r="K582">
            <v>1028956833</v>
          </cell>
          <cell r="L582">
            <v>96.859450849635593</v>
          </cell>
          <cell r="M582">
            <v>33362666</v>
          </cell>
        </row>
        <row r="583">
          <cell r="E583">
            <v>47483136018</v>
          </cell>
          <cell r="F583">
            <v>0.34030033909893692</v>
          </cell>
          <cell r="G583">
            <v>34692974209</v>
          </cell>
          <cell r="H583">
            <v>73.063780361618328</v>
          </cell>
          <cell r="I583">
            <v>12112928344</v>
          </cell>
          <cell r="J583">
            <v>25.509958608058675</v>
          </cell>
          <cell r="K583">
            <v>46805902553</v>
          </cell>
          <cell r="L583">
            <v>98.573738969676995</v>
          </cell>
          <cell r="M583">
            <v>677233465</v>
          </cell>
        </row>
        <row r="584">
          <cell r="E584">
            <v>7771581854</v>
          </cell>
          <cell r="F584">
            <v>5.5697078205803371E-2</v>
          </cell>
          <cell r="G584">
            <v>5908004230</v>
          </cell>
          <cell r="H584">
            <v>76.020613833709731</v>
          </cell>
          <cell r="I584">
            <v>1531138383</v>
          </cell>
          <cell r="J584">
            <v>19.701759715905581</v>
          </cell>
          <cell r="K584">
            <v>7439142613</v>
          </cell>
          <cell r="L584">
            <v>95.722373549615327</v>
          </cell>
          <cell r="M584">
            <v>332439241</v>
          </cell>
        </row>
        <row r="585">
          <cell r="E585">
            <v>7771581854</v>
          </cell>
          <cell r="F585">
            <v>5.5697078205803371E-2</v>
          </cell>
          <cell r="G585">
            <v>5908004230</v>
          </cell>
          <cell r="H585">
            <v>76.020613833709731</v>
          </cell>
          <cell r="I585">
            <v>1531138383</v>
          </cell>
          <cell r="J585">
            <v>19.701759715905581</v>
          </cell>
          <cell r="K585">
            <v>7439142613</v>
          </cell>
          <cell r="L585">
            <v>95.722373549615327</v>
          </cell>
          <cell r="M585">
            <v>332439241</v>
          </cell>
        </row>
        <row r="586">
          <cell r="E586">
            <v>5991336015</v>
          </cell>
          <cell r="F586">
            <v>4.2938479817071912E-2</v>
          </cell>
          <cell r="G586">
            <v>4697133073</v>
          </cell>
          <cell r="H586">
            <v>78.398758828417996</v>
          </cell>
          <cell r="I586">
            <v>1148719668</v>
          </cell>
          <cell r="J586">
            <v>19.173013583682302</v>
          </cell>
          <cell r="K586">
            <v>5845852741</v>
          </cell>
          <cell r="L586">
            <v>97.571772412100316</v>
          </cell>
          <cell r="M586">
            <v>145483274</v>
          </cell>
        </row>
        <row r="587">
          <cell r="E587">
            <v>5991336015</v>
          </cell>
          <cell r="F587">
            <v>4.2938479817071912E-2</v>
          </cell>
          <cell r="G587">
            <v>4697133073</v>
          </cell>
          <cell r="H587">
            <v>78.398758828417996</v>
          </cell>
          <cell r="I587">
            <v>1148719668</v>
          </cell>
          <cell r="J587">
            <v>19.173013583682302</v>
          </cell>
          <cell r="K587">
            <v>5845852741</v>
          </cell>
          <cell r="L587">
            <v>97.571772412100316</v>
          </cell>
          <cell r="M587">
            <v>145483274</v>
          </cell>
        </row>
        <row r="588">
          <cell r="E588">
            <v>31672737685</v>
          </cell>
          <cell r="F588">
            <v>0.22699097570790905</v>
          </cell>
          <cell r="G588">
            <v>22544326896</v>
          </cell>
          <cell r="H588">
            <v>71.178965077833624</v>
          </cell>
          <cell r="I588">
            <v>8933489839</v>
          </cell>
          <cell r="J588">
            <v>28.205613066504327</v>
          </cell>
          <cell r="K588">
            <v>31477816735</v>
          </cell>
          <cell r="L588">
            <v>99.384578144337951</v>
          </cell>
          <cell r="M588">
            <v>194920950</v>
          </cell>
        </row>
        <row r="589">
          <cell r="E589">
            <v>31672737685</v>
          </cell>
          <cell r="F589">
            <v>0.22699097570790905</v>
          </cell>
          <cell r="G589">
            <v>22544326896</v>
          </cell>
          <cell r="H589">
            <v>71.178965077833624</v>
          </cell>
          <cell r="I589">
            <v>8933489839</v>
          </cell>
          <cell r="J589">
            <v>28.205613066504327</v>
          </cell>
          <cell r="K589">
            <v>31477816735</v>
          </cell>
          <cell r="L589">
            <v>99.384578144337951</v>
          </cell>
          <cell r="M589">
            <v>194920950</v>
          </cell>
        </row>
        <row r="590">
          <cell r="E590">
            <v>2047480464</v>
          </cell>
          <cell r="F590">
            <v>1.4673805368152604E-2</v>
          </cell>
          <cell r="G590">
            <v>1543510010</v>
          </cell>
          <cell r="H590">
            <v>75.385823559193682</v>
          </cell>
          <cell r="I590">
            <v>499580454</v>
          </cell>
          <cell r="J590">
            <v>24.399766580629997</v>
          </cell>
          <cell r="K590">
            <v>2043090464</v>
          </cell>
          <cell r="L590">
            <v>99.785590139823682</v>
          </cell>
          <cell r="M590">
            <v>4390000</v>
          </cell>
        </row>
        <row r="591">
          <cell r="E591">
            <v>2047480464</v>
          </cell>
          <cell r="F591">
            <v>1.4673805368152604E-2</v>
          </cell>
          <cell r="G591">
            <v>1543510010</v>
          </cell>
          <cell r="H591">
            <v>75.385823559193682</v>
          </cell>
          <cell r="I591">
            <v>499580454</v>
          </cell>
          <cell r="J591">
            <v>24.399766580629997</v>
          </cell>
          <cell r="K591">
            <v>2043090464</v>
          </cell>
          <cell r="L591">
            <v>99.785590139823682</v>
          </cell>
          <cell r="M591">
            <v>4390000</v>
          </cell>
        </row>
        <row r="592">
          <cell r="E592">
            <v>201486000</v>
          </cell>
          <cell r="F592">
            <v>1.4440022263419242E-3</v>
          </cell>
          <cell r="G592">
            <v>201486000</v>
          </cell>
          <cell r="H592">
            <v>100</v>
          </cell>
          <cell r="I592">
            <v>0</v>
          </cell>
          <cell r="J592">
            <v>0</v>
          </cell>
          <cell r="K592">
            <v>201486000</v>
          </cell>
          <cell r="L592">
            <v>100</v>
          </cell>
          <cell r="M592">
            <v>0</v>
          </cell>
        </row>
        <row r="593">
          <cell r="E593">
            <v>201486000</v>
          </cell>
          <cell r="F593">
            <v>1.4440022263419242E-3</v>
          </cell>
          <cell r="G593">
            <v>201486000</v>
          </cell>
          <cell r="H593">
            <v>100</v>
          </cell>
          <cell r="I593">
            <v>0</v>
          </cell>
          <cell r="J593">
            <v>0</v>
          </cell>
          <cell r="K593">
            <v>201486000</v>
          </cell>
          <cell r="L593">
            <v>100</v>
          </cell>
          <cell r="M593">
            <v>0</v>
          </cell>
        </row>
        <row r="594"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</row>
        <row r="595">
          <cell r="E595">
            <v>201486000</v>
          </cell>
          <cell r="F595">
            <v>1.4440022263419242E-3</v>
          </cell>
          <cell r="G595">
            <v>201486000</v>
          </cell>
          <cell r="H595">
            <v>100</v>
          </cell>
          <cell r="I595">
            <v>0</v>
          </cell>
          <cell r="J595">
            <v>0</v>
          </cell>
          <cell r="K595">
            <v>201486000</v>
          </cell>
          <cell r="L595">
            <v>100</v>
          </cell>
          <cell r="M595">
            <v>0</v>
          </cell>
        </row>
        <row r="596">
          <cell r="E596">
            <v>716506726445</v>
          </cell>
          <cell r="F596">
            <v>5.1350332438757231</v>
          </cell>
          <cell r="G596">
            <v>499697982785</v>
          </cell>
          <cell r="H596">
            <v>69.740864159683142</v>
          </cell>
          <cell r="I596">
            <v>184988054132</v>
          </cell>
          <cell r="J596">
            <v>25.818048498976644</v>
          </cell>
          <cell r="K596">
            <v>684686036917</v>
          </cell>
          <cell r="L596">
            <v>95.558912658659793</v>
          </cell>
          <cell r="M596">
            <v>31820689528</v>
          </cell>
        </row>
        <row r="597">
          <cell r="E597">
            <v>24383719321</v>
          </cell>
          <cell r="F597">
            <v>0.1747523152279592</v>
          </cell>
          <cell r="G597">
            <v>17076089748</v>
          </cell>
          <cell r="H597">
            <v>70.030701728483038</v>
          </cell>
          <cell r="I597">
            <v>7225621119</v>
          </cell>
          <cell r="J597">
            <v>29.632973640641751</v>
          </cell>
          <cell r="K597">
            <v>24301710867</v>
          </cell>
          <cell r="L597">
            <v>99.663675369124789</v>
          </cell>
          <cell r="M597">
            <v>82008454</v>
          </cell>
        </row>
        <row r="598">
          <cell r="E598">
            <v>347400000</v>
          </cell>
          <cell r="F598">
            <v>2.489733149852518E-3</v>
          </cell>
          <cell r="G598">
            <v>234064754</v>
          </cell>
          <cell r="H598">
            <v>67.376152561888318</v>
          </cell>
          <cell r="I598">
            <v>113266448</v>
          </cell>
          <cell r="J598">
            <v>32.604043753598155</v>
          </cell>
          <cell r="K598">
            <v>347331202</v>
          </cell>
          <cell r="L598">
            <v>99.980196315486467</v>
          </cell>
          <cell r="M598">
            <v>68798</v>
          </cell>
        </row>
        <row r="599">
          <cell r="E599">
            <v>347400000</v>
          </cell>
          <cell r="F599">
            <v>2.489733149852518E-3</v>
          </cell>
          <cell r="G599">
            <v>234064754</v>
          </cell>
          <cell r="H599">
            <v>67.376152561888318</v>
          </cell>
          <cell r="I599">
            <v>113266448</v>
          </cell>
          <cell r="J599">
            <v>32.604043753598155</v>
          </cell>
          <cell r="K599">
            <v>347331202</v>
          </cell>
          <cell r="L599">
            <v>99.980196315486467</v>
          </cell>
          <cell r="M599">
            <v>68798</v>
          </cell>
        </row>
        <row r="600">
          <cell r="E600">
            <v>548262500</v>
          </cell>
          <cell r="F600">
            <v>3.9292669000317105E-3</v>
          </cell>
          <cell r="G600">
            <v>477316630</v>
          </cell>
          <cell r="H600">
            <v>87.05987186794647</v>
          </cell>
          <cell r="I600">
            <v>62664395</v>
          </cell>
          <cell r="J600">
            <v>11.429633615284649</v>
          </cell>
          <cell r="K600">
            <v>539981025</v>
          </cell>
          <cell r="L600">
            <v>98.489505483231127</v>
          </cell>
          <cell r="M600">
            <v>8281475</v>
          </cell>
        </row>
        <row r="601">
          <cell r="E601">
            <v>548262500</v>
          </cell>
          <cell r="F601">
            <v>3.9292669000317105E-3</v>
          </cell>
          <cell r="G601">
            <v>477316630</v>
          </cell>
          <cell r="H601">
            <v>87.05987186794647</v>
          </cell>
          <cell r="I601">
            <v>62664395</v>
          </cell>
          <cell r="J601">
            <v>11.429633615284649</v>
          </cell>
          <cell r="K601">
            <v>539981025</v>
          </cell>
          <cell r="L601">
            <v>98.489505483231127</v>
          </cell>
          <cell r="M601">
            <v>8281475</v>
          </cell>
        </row>
        <row r="602">
          <cell r="E602">
            <v>4257933189</v>
          </cell>
          <cell r="F602">
            <v>3.0515594158061446E-2</v>
          </cell>
          <cell r="G602">
            <v>3535226406</v>
          </cell>
          <cell r="H602">
            <v>83.026817215755045</v>
          </cell>
          <cell r="I602">
            <v>717860637</v>
          </cell>
          <cell r="J602">
            <v>16.859368269434817</v>
          </cell>
          <cell r="K602">
            <v>4253087043</v>
          </cell>
          <cell r="L602">
            <v>99.88618548518987</v>
          </cell>
          <cell r="M602">
            <v>4846146</v>
          </cell>
        </row>
        <row r="603">
          <cell r="E603">
            <v>4257933189</v>
          </cell>
          <cell r="F603">
            <v>3.0515594158061446E-2</v>
          </cell>
          <cell r="G603">
            <v>3535226406</v>
          </cell>
          <cell r="H603">
            <v>83.026817215755045</v>
          </cell>
          <cell r="I603">
            <v>717860637</v>
          </cell>
          <cell r="J603">
            <v>16.859368269434817</v>
          </cell>
          <cell r="K603">
            <v>4253087043</v>
          </cell>
          <cell r="L603">
            <v>99.88618548518987</v>
          </cell>
          <cell r="M603">
            <v>4846146</v>
          </cell>
        </row>
        <row r="604">
          <cell r="E604">
            <v>268057118</v>
          </cell>
          <cell r="F604">
            <v>1.9211015910723316E-3</v>
          </cell>
          <cell r="G604">
            <v>259390256</v>
          </cell>
          <cell r="H604">
            <v>96.766785353560351</v>
          </cell>
          <cell r="I604">
            <v>8666862</v>
          </cell>
          <cell r="J604">
            <v>3.2332146464396443</v>
          </cell>
          <cell r="K604">
            <v>268057118</v>
          </cell>
          <cell r="L604">
            <v>100</v>
          </cell>
          <cell r="M604">
            <v>0</v>
          </cell>
        </row>
        <row r="605">
          <cell r="E605">
            <v>268057118</v>
          </cell>
          <cell r="F605">
            <v>1.9211015910723316E-3</v>
          </cell>
          <cell r="G605">
            <v>259390256</v>
          </cell>
          <cell r="H605">
            <v>96.766785353560351</v>
          </cell>
          <cell r="I605">
            <v>8666862</v>
          </cell>
          <cell r="J605">
            <v>3.2332146464396443</v>
          </cell>
          <cell r="K605">
            <v>268057118</v>
          </cell>
          <cell r="L605">
            <v>100</v>
          </cell>
          <cell r="M605">
            <v>0</v>
          </cell>
        </row>
        <row r="606">
          <cell r="E606">
            <v>680000000</v>
          </cell>
          <cell r="F606">
            <v>4.8733982207821306E-3</v>
          </cell>
          <cell r="G606">
            <v>538375000</v>
          </cell>
          <cell r="H606">
            <v>79.172794117647058</v>
          </cell>
          <cell r="I606">
            <v>141625000</v>
          </cell>
          <cell r="J606">
            <v>20.827205882352942</v>
          </cell>
          <cell r="K606">
            <v>680000000</v>
          </cell>
          <cell r="L606">
            <v>100</v>
          </cell>
          <cell r="M606">
            <v>0</v>
          </cell>
        </row>
        <row r="607">
          <cell r="E607">
            <v>680000000</v>
          </cell>
          <cell r="F607">
            <v>4.8733982207821306E-3</v>
          </cell>
          <cell r="G607">
            <v>538375000</v>
          </cell>
          <cell r="H607">
            <v>79.172794117647058</v>
          </cell>
          <cell r="I607">
            <v>141625000</v>
          </cell>
          <cell r="J607">
            <v>20.827205882352942</v>
          </cell>
          <cell r="K607">
            <v>680000000</v>
          </cell>
          <cell r="L607">
            <v>100</v>
          </cell>
          <cell r="M607">
            <v>0</v>
          </cell>
        </row>
        <row r="608">
          <cell r="E608">
            <v>800000000</v>
          </cell>
          <cell r="F608">
            <v>5.7334096715083889E-3</v>
          </cell>
          <cell r="G608">
            <v>700862091</v>
          </cell>
          <cell r="H608">
            <v>87.60776137500001</v>
          </cell>
          <cell r="I608">
            <v>99137909</v>
          </cell>
          <cell r="J608">
            <v>12.392238625000001</v>
          </cell>
          <cell r="K608">
            <v>800000000</v>
          </cell>
          <cell r="L608">
            <v>100</v>
          </cell>
          <cell r="M608">
            <v>0</v>
          </cell>
        </row>
        <row r="609">
          <cell r="E609">
            <v>800000000</v>
          </cell>
          <cell r="F609">
            <v>5.7334096715083889E-3</v>
          </cell>
          <cell r="G609">
            <v>700862091</v>
          </cell>
          <cell r="H609">
            <v>87.60776137500001</v>
          </cell>
          <cell r="I609">
            <v>99137909</v>
          </cell>
          <cell r="J609">
            <v>12.392238625000001</v>
          </cell>
          <cell r="K609">
            <v>800000000</v>
          </cell>
          <cell r="L609">
            <v>100</v>
          </cell>
          <cell r="M609">
            <v>0</v>
          </cell>
        </row>
        <row r="610">
          <cell r="E610">
            <v>1294375437</v>
          </cell>
          <cell r="F610">
            <v>9.2764808113233715E-3</v>
          </cell>
          <cell r="G610">
            <v>1105582376</v>
          </cell>
          <cell r="H610">
            <v>85.414350766917408</v>
          </cell>
          <cell r="I610">
            <v>185882119</v>
          </cell>
          <cell r="J610">
            <v>14.360757604518726</v>
          </cell>
          <cell r="K610">
            <v>1291464495</v>
          </cell>
          <cell r="L610">
            <v>99.775108371436133</v>
          </cell>
          <cell r="M610">
            <v>2910942</v>
          </cell>
        </row>
        <row r="611">
          <cell r="E611">
            <v>1294375437</v>
          </cell>
          <cell r="F611">
            <v>9.2764808113233715E-3</v>
          </cell>
          <cell r="G611">
            <v>1105582376</v>
          </cell>
          <cell r="H611">
            <v>85.414350766917408</v>
          </cell>
          <cell r="I611">
            <v>185882119</v>
          </cell>
          <cell r="J611">
            <v>14.360757604518726</v>
          </cell>
          <cell r="K611">
            <v>1291464495</v>
          </cell>
          <cell r="L611">
            <v>99.775108371436133</v>
          </cell>
          <cell r="M611">
            <v>2910942</v>
          </cell>
        </row>
        <row r="612">
          <cell r="E612">
            <v>709738077</v>
          </cell>
          <cell r="F612">
            <v>5.0865239436369567E-3</v>
          </cell>
          <cell r="G612">
            <v>667769725</v>
          </cell>
          <cell r="H612">
            <v>94.086783088009511</v>
          </cell>
          <cell r="I612">
            <v>41945477</v>
          </cell>
          <cell r="J612">
            <v>5.9099938920143353</v>
          </cell>
          <cell r="K612">
            <v>709715202</v>
          </cell>
          <cell r="L612">
            <v>99.996776980023867</v>
          </cell>
          <cell r="M612">
            <v>22875</v>
          </cell>
        </row>
        <row r="613">
          <cell r="E613">
            <v>709738077</v>
          </cell>
          <cell r="F613">
            <v>5.0865239436369567E-3</v>
          </cell>
          <cell r="G613">
            <v>667769725</v>
          </cell>
          <cell r="H613">
            <v>94.086783088009511</v>
          </cell>
          <cell r="I613">
            <v>41945477</v>
          </cell>
          <cell r="J613">
            <v>5.9099938920143353</v>
          </cell>
          <cell r="K613">
            <v>709715202</v>
          </cell>
          <cell r="L613">
            <v>99.996776980023867</v>
          </cell>
          <cell r="M613">
            <v>22875</v>
          </cell>
        </row>
        <row r="614">
          <cell r="E614">
            <v>601953000</v>
          </cell>
          <cell r="F614">
            <v>4.3140539399918612E-3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601953000</v>
          </cell>
        </row>
        <row r="615">
          <cell r="E615">
            <v>139723000</v>
          </cell>
          <cell r="F615">
            <v>1.0013614994152083E-3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139723000</v>
          </cell>
        </row>
        <row r="616">
          <cell r="E616">
            <v>462230000</v>
          </cell>
          <cell r="F616">
            <v>3.3126924405766536E-3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462230000</v>
          </cell>
        </row>
        <row r="617">
          <cell r="E617">
            <v>2568593000</v>
          </cell>
          <cell r="F617">
            <v>1.8408494935460935E-2</v>
          </cell>
          <cell r="G617">
            <v>1830370039</v>
          </cell>
          <cell r="H617">
            <v>71.2596366571115</v>
          </cell>
          <cell r="I617">
            <v>720681612</v>
          </cell>
          <cell r="J617">
            <v>28.057446703311889</v>
          </cell>
          <cell r="K617">
            <v>2551051651</v>
          </cell>
          <cell r="L617">
            <v>99.317083360423382</v>
          </cell>
          <cell r="M617">
            <v>17541349</v>
          </cell>
        </row>
        <row r="618">
          <cell r="E618">
            <v>2568593000</v>
          </cell>
          <cell r="F618">
            <v>1.8408494935460935E-2</v>
          </cell>
          <cell r="G618">
            <v>1830370039</v>
          </cell>
          <cell r="H618">
            <v>71.2596366571115</v>
          </cell>
          <cell r="I618">
            <v>720681612</v>
          </cell>
          <cell r="J618">
            <v>28.057446703311889</v>
          </cell>
          <cell r="K618">
            <v>2551051651</v>
          </cell>
          <cell r="L618">
            <v>99.317083360423382</v>
          </cell>
          <cell r="M618">
            <v>17541349</v>
          </cell>
        </row>
        <row r="619">
          <cell r="E619">
            <v>1721407000</v>
          </cell>
          <cell r="F619">
            <v>1.2336914428002803E-2</v>
          </cell>
          <cell r="G619">
            <v>797422240</v>
          </cell>
          <cell r="H619">
            <v>46.323864141368077</v>
          </cell>
          <cell r="I619">
            <v>922417116</v>
          </cell>
          <cell r="J619">
            <v>53.585068261021362</v>
          </cell>
          <cell r="K619">
            <v>1719839356</v>
          </cell>
          <cell r="L619">
            <v>99.908932402389439</v>
          </cell>
          <cell r="M619">
            <v>1567644</v>
          </cell>
        </row>
        <row r="620">
          <cell r="E620">
            <v>1721407000</v>
          </cell>
          <cell r="F620">
            <v>1.2336914428002803E-2</v>
          </cell>
          <cell r="G620">
            <v>797422240</v>
          </cell>
          <cell r="H620">
            <v>46.323864141368077</v>
          </cell>
          <cell r="I620">
            <v>922417116</v>
          </cell>
          <cell r="J620">
            <v>53.585068261021362</v>
          </cell>
          <cell r="K620">
            <v>1719839356</v>
          </cell>
          <cell r="L620">
            <v>99.908932402389439</v>
          </cell>
          <cell r="M620">
            <v>1567644</v>
          </cell>
        </row>
        <row r="621">
          <cell r="E621">
            <v>10586000000</v>
          </cell>
          <cell r="F621">
            <v>7.5867343478234761E-2</v>
          </cell>
          <cell r="G621">
            <v>6408170900</v>
          </cell>
          <cell r="H621">
            <v>60.534393538635932</v>
          </cell>
          <cell r="I621">
            <v>4135062875</v>
          </cell>
          <cell r="J621">
            <v>39.06161793878708</v>
          </cell>
          <cell r="K621">
            <v>10543233775</v>
          </cell>
          <cell r="L621">
            <v>99.596011477423005</v>
          </cell>
          <cell r="M621">
            <v>42766225</v>
          </cell>
        </row>
        <row r="622">
          <cell r="E622">
            <v>5365085000</v>
          </cell>
          <cell r="F622">
            <v>3.8450287784330732E-2</v>
          </cell>
          <cell r="G622">
            <v>2853464380</v>
          </cell>
          <cell r="H622">
            <v>53.185818677616481</v>
          </cell>
          <cell r="I622">
            <v>2501466389</v>
          </cell>
          <cell r="J622">
            <v>46.624916268800959</v>
          </cell>
          <cell r="K622">
            <v>5354930769</v>
          </cell>
          <cell r="L622">
            <v>99.81073494641744</v>
          </cell>
          <cell r="M622">
            <v>10154231</v>
          </cell>
        </row>
        <row r="623">
          <cell r="E623">
            <v>4802388000</v>
          </cell>
          <cell r="F623">
            <v>3.4417572256919785E-2</v>
          </cell>
          <cell r="G623">
            <v>3177355275</v>
          </cell>
          <cell r="H623">
            <v>66.161985974477702</v>
          </cell>
          <cell r="I623">
            <v>1600288699</v>
          </cell>
          <cell r="J623">
            <v>33.32276981784895</v>
          </cell>
          <cell r="K623">
            <v>4777643974</v>
          </cell>
          <cell r="L623">
            <v>99.484755792326652</v>
          </cell>
          <cell r="M623">
            <v>24744026</v>
          </cell>
        </row>
        <row r="624">
          <cell r="E624">
            <v>418527000</v>
          </cell>
          <cell r="F624">
            <v>2.9994834369842394E-3</v>
          </cell>
          <cell r="G624">
            <v>377351245</v>
          </cell>
          <cell r="H624">
            <v>90.161744642520077</v>
          </cell>
          <cell r="I624">
            <v>33307787</v>
          </cell>
          <cell r="J624">
            <v>7.9583364991983787</v>
          </cell>
          <cell r="K624">
            <v>410659032</v>
          </cell>
          <cell r="L624">
            <v>98.120081141718458</v>
          </cell>
          <cell r="M624">
            <v>7867968</v>
          </cell>
        </row>
        <row r="625">
          <cell r="E625">
            <v>11453948227</v>
          </cell>
          <cell r="F625">
            <v>8.2087721927047705E-2</v>
          </cell>
          <cell r="G625">
            <v>9778342453</v>
          </cell>
          <cell r="H625">
            <v>85.370932880156104</v>
          </cell>
          <cell r="I625">
            <v>1576581030</v>
          </cell>
          <cell r="J625">
            <v>13.764520309979918</v>
          </cell>
          <cell r="K625">
            <v>11354923483</v>
          </cell>
          <cell r="L625">
            <v>99.135453190136019</v>
          </cell>
          <cell r="M625">
            <v>99024744</v>
          </cell>
        </row>
        <row r="626">
          <cell r="E626">
            <v>473656000</v>
          </cell>
          <cell r="F626">
            <v>3.3945798642099718E-3</v>
          </cell>
          <cell r="G626">
            <v>406065611</v>
          </cell>
          <cell r="H626">
            <v>85.730068024051207</v>
          </cell>
          <cell r="I626">
            <v>56486423</v>
          </cell>
          <cell r="J626">
            <v>11.92562175925144</v>
          </cell>
          <cell r="K626">
            <v>462552034</v>
          </cell>
          <cell r="L626">
            <v>97.655689783302648</v>
          </cell>
          <cell r="M626">
            <v>11103966</v>
          </cell>
        </row>
        <row r="627">
          <cell r="E627">
            <v>473656000</v>
          </cell>
          <cell r="F627">
            <v>3.3945798642099718E-3</v>
          </cell>
          <cell r="G627">
            <v>406065611</v>
          </cell>
          <cell r="H627">
            <v>85.730068024051207</v>
          </cell>
          <cell r="I627">
            <v>56486423</v>
          </cell>
          <cell r="J627">
            <v>11.92562175925144</v>
          </cell>
          <cell r="K627">
            <v>462552034</v>
          </cell>
          <cell r="L627">
            <v>97.655689783302648</v>
          </cell>
          <cell r="M627">
            <v>11103966</v>
          </cell>
        </row>
        <row r="628">
          <cell r="E628">
            <v>4209183566</v>
          </cell>
          <cell r="F628">
            <v>3.016621720807321E-2</v>
          </cell>
          <cell r="G628">
            <v>3340503996</v>
          </cell>
          <cell r="H628">
            <v>79.362278779741871</v>
          </cell>
          <cell r="I628">
            <v>851105043</v>
          </cell>
          <cell r="J628">
            <v>20.220193052991693</v>
          </cell>
          <cell r="K628">
            <v>4191609039</v>
          </cell>
          <cell r="L628">
            <v>99.58247183273356</v>
          </cell>
          <cell r="M628">
            <v>17574527</v>
          </cell>
        </row>
        <row r="629">
          <cell r="E629">
            <v>4209183566</v>
          </cell>
          <cell r="F629">
            <v>3.016621720807321E-2</v>
          </cell>
          <cell r="G629">
            <v>3340503996</v>
          </cell>
          <cell r="H629">
            <v>79.362278779741871</v>
          </cell>
          <cell r="I629">
            <v>851105043</v>
          </cell>
          <cell r="J629">
            <v>20.220193052991693</v>
          </cell>
          <cell r="K629">
            <v>4191609039</v>
          </cell>
          <cell r="L629">
            <v>99.58247183273356</v>
          </cell>
          <cell r="M629">
            <v>17574527</v>
          </cell>
        </row>
        <row r="630">
          <cell r="E630">
            <v>6771108661</v>
          </cell>
          <cell r="F630">
            <v>4.8526924854764522E-2</v>
          </cell>
          <cell r="G630">
            <v>6031772846</v>
          </cell>
          <cell r="H630">
            <v>89.081022739180042</v>
          </cell>
          <cell r="I630">
            <v>668989564</v>
          </cell>
          <cell r="J630">
            <v>9.8800594923726912</v>
          </cell>
          <cell r="K630">
            <v>6700762410</v>
          </cell>
          <cell r="L630">
            <v>98.961082231552737</v>
          </cell>
          <cell r="M630">
            <v>70346251</v>
          </cell>
        </row>
        <row r="631">
          <cell r="E631">
            <v>6691108661</v>
          </cell>
          <cell r="F631">
            <v>4.7953583887613678E-2</v>
          </cell>
          <cell r="G631">
            <v>6020772846</v>
          </cell>
          <cell r="H631">
            <v>89.981692885857029</v>
          </cell>
          <cell r="I631">
            <v>668989564</v>
          </cell>
          <cell r="J631">
            <v>9.998187115078446</v>
          </cell>
          <cell r="K631">
            <v>6689762410</v>
          </cell>
          <cell r="L631">
            <v>99.979880000935466</v>
          </cell>
          <cell r="M631">
            <v>1346251</v>
          </cell>
        </row>
        <row r="632">
          <cell r="E632">
            <v>80000000</v>
          </cell>
          <cell r="F632">
            <v>5.7334096715083889E-4</v>
          </cell>
          <cell r="G632">
            <v>11000000</v>
          </cell>
          <cell r="H632">
            <v>13.750000000000002</v>
          </cell>
          <cell r="I632">
            <v>0</v>
          </cell>
          <cell r="J632">
            <v>0</v>
          </cell>
          <cell r="K632">
            <v>11000000</v>
          </cell>
          <cell r="L632">
            <v>13.750000000000002</v>
          </cell>
          <cell r="M632">
            <v>69000000</v>
          </cell>
        </row>
        <row r="633">
          <cell r="E633">
            <v>17804795333</v>
          </cell>
          <cell r="F633">
            <v>0.12760273220181204</v>
          </cell>
          <cell r="G633">
            <v>9747204579</v>
          </cell>
          <cell r="H633">
            <v>54.744827989874203</v>
          </cell>
          <cell r="I633">
            <v>6678689975</v>
          </cell>
          <cell r="J633">
            <v>37.510624806910833</v>
          </cell>
          <cell r="K633">
            <v>16425894554</v>
          </cell>
          <cell r="L633">
            <v>92.255452796785036</v>
          </cell>
          <cell r="M633">
            <v>1378900779</v>
          </cell>
        </row>
        <row r="634">
          <cell r="E634">
            <v>426040000</v>
          </cell>
          <cell r="F634">
            <v>3.0533273205617926E-3</v>
          </cell>
          <cell r="G634">
            <v>64940000</v>
          </cell>
          <cell r="H634">
            <v>15.242700215942165</v>
          </cell>
          <cell r="I634">
            <v>260701206</v>
          </cell>
          <cell r="J634">
            <v>61.191720495728099</v>
          </cell>
          <cell r="K634">
            <v>325641206</v>
          </cell>
          <cell r="L634">
            <v>76.434420711670271</v>
          </cell>
          <cell r="M634">
            <v>100398794</v>
          </cell>
        </row>
        <row r="635">
          <cell r="E635">
            <v>301040000</v>
          </cell>
          <cell r="F635">
            <v>2.1574820593886069E-3</v>
          </cell>
          <cell r="G635">
            <v>50800000</v>
          </cell>
          <cell r="H635">
            <v>16.874833909115068</v>
          </cell>
          <cell r="I635">
            <v>174041206</v>
          </cell>
          <cell r="J635">
            <v>57.813315838426782</v>
          </cell>
          <cell r="K635">
            <v>224841206</v>
          </cell>
          <cell r="L635">
            <v>74.688149747541857</v>
          </cell>
          <cell r="M635">
            <v>76198794</v>
          </cell>
        </row>
        <row r="636">
          <cell r="E636">
            <v>125000000</v>
          </cell>
          <cell r="F636">
            <v>8.9584526117318577E-4</v>
          </cell>
          <cell r="G636">
            <v>14140000</v>
          </cell>
          <cell r="H636">
            <v>11.311999999999999</v>
          </cell>
          <cell r="I636">
            <v>86660000</v>
          </cell>
          <cell r="J636">
            <v>69.328000000000003</v>
          </cell>
          <cell r="K636">
            <v>100800000</v>
          </cell>
          <cell r="L636">
            <v>80.64</v>
          </cell>
          <cell r="M636">
            <v>24200000</v>
          </cell>
        </row>
        <row r="637">
          <cell r="E637">
            <v>100000000</v>
          </cell>
          <cell r="F637">
            <v>7.1667620893854861E-4</v>
          </cell>
          <cell r="G637">
            <v>65282662</v>
          </cell>
          <cell r="H637">
            <v>65.282662000000002</v>
          </cell>
          <cell r="I637">
            <v>34671514</v>
          </cell>
          <cell r="J637">
            <v>34.671513999999995</v>
          </cell>
          <cell r="K637">
            <v>99954176</v>
          </cell>
          <cell r="L637">
            <v>99.95417599999999</v>
          </cell>
          <cell r="M637">
            <v>45824</v>
          </cell>
        </row>
        <row r="638">
          <cell r="E638">
            <v>100000000</v>
          </cell>
          <cell r="F638">
            <v>7.1667620893854861E-4</v>
          </cell>
          <cell r="G638">
            <v>65282662</v>
          </cell>
          <cell r="H638">
            <v>65.282662000000002</v>
          </cell>
          <cell r="I638">
            <v>34671514</v>
          </cell>
          <cell r="J638">
            <v>34.671513999999995</v>
          </cell>
          <cell r="K638">
            <v>99954176</v>
          </cell>
          <cell r="L638">
            <v>99.95417599999999</v>
          </cell>
          <cell r="M638">
            <v>45824</v>
          </cell>
        </row>
        <row r="639">
          <cell r="E639">
            <v>360000000</v>
          </cell>
          <cell r="F639">
            <v>2.580034352178775E-3</v>
          </cell>
          <cell r="G639">
            <v>314156552</v>
          </cell>
          <cell r="H639">
            <v>87.265708888888895</v>
          </cell>
          <cell r="I639">
            <v>37054999</v>
          </cell>
          <cell r="J639">
            <v>10.293055277777778</v>
          </cell>
          <cell r="K639">
            <v>351211551</v>
          </cell>
          <cell r="L639">
            <v>97.558764166666663</v>
          </cell>
          <cell r="M639">
            <v>8788449</v>
          </cell>
        </row>
        <row r="640">
          <cell r="E640">
            <v>360000000</v>
          </cell>
          <cell r="F640">
            <v>2.580034352178775E-3</v>
          </cell>
          <cell r="G640">
            <v>314156552</v>
          </cell>
          <cell r="H640">
            <v>87.265708888888895</v>
          </cell>
          <cell r="I640">
            <v>37054999</v>
          </cell>
          <cell r="J640">
            <v>10.293055277777778</v>
          </cell>
          <cell r="K640">
            <v>351211551</v>
          </cell>
          <cell r="L640">
            <v>97.558764166666663</v>
          </cell>
          <cell r="M640">
            <v>8788449</v>
          </cell>
        </row>
        <row r="641">
          <cell r="E641">
            <v>1837000000</v>
          </cell>
          <cell r="F641">
            <v>1.3165341958201139E-2</v>
          </cell>
          <cell r="G641">
            <v>1307029334</v>
          </cell>
          <cell r="H641">
            <v>71.150208709853018</v>
          </cell>
          <cell r="I641">
            <v>529495091</v>
          </cell>
          <cell r="J641">
            <v>28.823902612955905</v>
          </cell>
          <cell r="K641">
            <v>1836524425</v>
          </cell>
          <cell r="L641">
            <v>99.974111322808923</v>
          </cell>
          <cell r="M641">
            <v>475575</v>
          </cell>
        </row>
        <row r="642">
          <cell r="E642">
            <v>1837000000</v>
          </cell>
          <cell r="F642">
            <v>1.3165341958201139E-2</v>
          </cell>
          <cell r="G642">
            <v>1307029334</v>
          </cell>
          <cell r="H642">
            <v>71.150208709853018</v>
          </cell>
          <cell r="I642">
            <v>529495091</v>
          </cell>
          <cell r="J642">
            <v>28.823902612955905</v>
          </cell>
          <cell r="K642">
            <v>1836524425</v>
          </cell>
          <cell r="L642">
            <v>99.974111322808923</v>
          </cell>
          <cell r="M642">
            <v>475575</v>
          </cell>
        </row>
        <row r="643">
          <cell r="E643">
            <v>793000000</v>
          </cell>
          <cell r="F643">
            <v>5.6832423368826908E-3</v>
          </cell>
          <cell r="G643">
            <v>762889976</v>
          </cell>
          <cell r="H643">
            <v>96.203023455233293</v>
          </cell>
          <cell r="I643">
            <v>27860000</v>
          </cell>
          <cell r="J643">
            <v>3.5132408575031526</v>
          </cell>
          <cell r="K643">
            <v>790749976</v>
          </cell>
          <cell r="L643">
            <v>99.716264312736442</v>
          </cell>
          <cell r="M643">
            <v>2250024</v>
          </cell>
        </row>
        <row r="644">
          <cell r="E644">
            <v>793000000</v>
          </cell>
          <cell r="F644">
            <v>5.6832423368826908E-3</v>
          </cell>
          <cell r="G644">
            <v>762889976</v>
          </cell>
          <cell r="H644">
            <v>96.203023455233293</v>
          </cell>
          <cell r="I644">
            <v>27860000</v>
          </cell>
          <cell r="J644">
            <v>3.5132408575031526</v>
          </cell>
          <cell r="K644">
            <v>790749976</v>
          </cell>
          <cell r="L644">
            <v>99.716264312736442</v>
          </cell>
          <cell r="M644">
            <v>2250024</v>
          </cell>
        </row>
        <row r="645">
          <cell r="E645">
            <v>749600000</v>
          </cell>
          <cell r="F645">
            <v>5.3722048622033601E-3</v>
          </cell>
          <cell r="G645">
            <v>743176657</v>
          </cell>
          <cell r="H645">
            <v>99.143097251867658</v>
          </cell>
          <cell r="I645">
            <v>5500000</v>
          </cell>
          <cell r="J645">
            <v>0.73372465314834578</v>
          </cell>
          <cell r="K645">
            <v>748676657</v>
          </cell>
          <cell r="L645">
            <v>99.876821905016016</v>
          </cell>
          <cell r="M645">
            <v>923343</v>
          </cell>
        </row>
        <row r="646">
          <cell r="E646">
            <v>749600000</v>
          </cell>
          <cell r="F646">
            <v>5.3722048622033601E-3</v>
          </cell>
          <cell r="G646">
            <v>743176657</v>
          </cell>
          <cell r="H646">
            <v>99.143097251867658</v>
          </cell>
          <cell r="I646">
            <v>5500000</v>
          </cell>
          <cell r="J646">
            <v>0.73372465314834578</v>
          </cell>
          <cell r="K646">
            <v>748676657</v>
          </cell>
          <cell r="L646">
            <v>99.876821905016016</v>
          </cell>
          <cell r="M646">
            <v>923343</v>
          </cell>
        </row>
        <row r="647">
          <cell r="E647">
            <v>360000000</v>
          </cell>
          <cell r="F647">
            <v>2.580034352178775E-3</v>
          </cell>
          <cell r="G647">
            <v>282000950</v>
          </cell>
          <cell r="H647">
            <v>78.333597222222224</v>
          </cell>
          <cell r="I647">
            <v>74068711</v>
          </cell>
          <cell r="J647">
            <v>20.574641944444444</v>
          </cell>
          <cell r="K647">
            <v>356069661</v>
          </cell>
          <cell r="L647">
            <v>98.908239166666661</v>
          </cell>
          <cell r="M647">
            <v>3930339</v>
          </cell>
        </row>
        <row r="648">
          <cell r="E648">
            <v>360000000</v>
          </cell>
          <cell r="F648">
            <v>2.580034352178775E-3</v>
          </cell>
          <cell r="G648">
            <v>282000950</v>
          </cell>
          <cell r="H648">
            <v>78.333597222222224</v>
          </cell>
          <cell r="I648">
            <v>74068711</v>
          </cell>
          <cell r="J648">
            <v>20.574641944444444</v>
          </cell>
          <cell r="K648">
            <v>356069661</v>
          </cell>
          <cell r="L648">
            <v>98.908239166666661</v>
          </cell>
          <cell r="M648">
            <v>3930339</v>
          </cell>
        </row>
        <row r="649">
          <cell r="E649">
            <v>427719000</v>
          </cell>
          <cell r="F649">
            <v>3.065360314109871E-3</v>
          </cell>
          <cell r="G649">
            <v>355075344</v>
          </cell>
          <cell r="H649">
            <v>83.016032488619857</v>
          </cell>
          <cell r="I649">
            <v>72634816</v>
          </cell>
          <cell r="J649">
            <v>16.981900733893045</v>
          </cell>
          <cell r="K649">
            <v>427710160</v>
          </cell>
          <cell r="L649">
            <v>99.997933222512913</v>
          </cell>
          <cell r="M649">
            <v>8840</v>
          </cell>
        </row>
        <row r="650">
          <cell r="E650">
            <v>427719000</v>
          </cell>
          <cell r="F650">
            <v>3.065360314109871E-3</v>
          </cell>
          <cell r="G650">
            <v>355075344</v>
          </cell>
          <cell r="H650">
            <v>83.016032488619857</v>
          </cell>
          <cell r="I650">
            <v>72634816</v>
          </cell>
          <cell r="J650">
            <v>16.981900733893045</v>
          </cell>
          <cell r="K650">
            <v>427710160</v>
          </cell>
          <cell r="L650">
            <v>99.997933222512913</v>
          </cell>
          <cell r="M650">
            <v>8840</v>
          </cell>
        </row>
        <row r="651">
          <cell r="E651">
            <v>400000000</v>
          </cell>
          <cell r="F651">
            <v>2.8667048357541944E-3</v>
          </cell>
          <cell r="G651">
            <v>397628357</v>
          </cell>
          <cell r="H651">
            <v>99.407089249999999</v>
          </cell>
          <cell r="I651">
            <v>2371643</v>
          </cell>
          <cell r="J651">
            <v>0.59291075000000004</v>
          </cell>
          <cell r="K651">
            <v>400000000</v>
          </cell>
          <cell r="L651">
            <v>100</v>
          </cell>
          <cell r="M651">
            <v>0</v>
          </cell>
        </row>
        <row r="652">
          <cell r="E652">
            <v>400000000</v>
          </cell>
          <cell r="F652">
            <v>2.8667048357541944E-3</v>
          </cell>
          <cell r="G652">
            <v>397628357</v>
          </cell>
          <cell r="H652">
            <v>99.407089249999999</v>
          </cell>
          <cell r="I652">
            <v>2371643</v>
          </cell>
          <cell r="J652">
            <v>0.59291075000000004</v>
          </cell>
          <cell r="K652">
            <v>400000000</v>
          </cell>
          <cell r="L652">
            <v>100</v>
          </cell>
          <cell r="M652">
            <v>0</v>
          </cell>
        </row>
        <row r="653">
          <cell r="E653">
            <v>1500000000</v>
          </cell>
          <cell r="F653">
            <v>1.075014313407823E-2</v>
          </cell>
          <cell r="G653">
            <v>1209971456</v>
          </cell>
          <cell r="H653">
            <v>80.664763733333331</v>
          </cell>
          <cell r="I653">
            <v>219849999</v>
          </cell>
          <cell r="J653">
            <v>14.656666600000001</v>
          </cell>
          <cell r="K653">
            <v>1429821455</v>
          </cell>
          <cell r="L653">
            <v>95.321430333333339</v>
          </cell>
          <cell r="M653">
            <v>70178545</v>
          </cell>
        </row>
        <row r="654">
          <cell r="E654">
            <v>1500000000</v>
          </cell>
          <cell r="F654">
            <v>1.075014313407823E-2</v>
          </cell>
          <cell r="G654">
            <v>1209971456</v>
          </cell>
          <cell r="H654">
            <v>80.664763733333331</v>
          </cell>
          <cell r="I654">
            <v>219849999</v>
          </cell>
          <cell r="J654">
            <v>14.656666600000001</v>
          </cell>
          <cell r="K654">
            <v>1429821455</v>
          </cell>
          <cell r="L654">
            <v>95.321430333333339</v>
          </cell>
          <cell r="M654">
            <v>70178545</v>
          </cell>
        </row>
        <row r="655">
          <cell r="E655">
            <v>7483910000</v>
          </cell>
          <cell r="F655">
            <v>5.3635402468372929E-2</v>
          </cell>
          <cell r="G655">
            <v>2208723016</v>
          </cell>
          <cell r="H655">
            <v>29.512955340189823</v>
          </cell>
          <cell r="I655">
            <v>4239775947</v>
          </cell>
          <cell r="J655">
            <v>56.651883133281935</v>
          </cell>
          <cell r="K655">
            <v>6448498963</v>
          </cell>
          <cell r="L655">
            <v>86.164838473471747</v>
          </cell>
          <cell r="M655">
            <v>1035411037</v>
          </cell>
        </row>
        <row r="656">
          <cell r="E656">
            <v>7483910000</v>
          </cell>
          <cell r="F656">
            <v>5.3635402468372929E-2</v>
          </cell>
          <cell r="G656">
            <v>2208723016</v>
          </cell>
          <cell r="H656">
            <v>29.512955340189823</v>
          </cell>
          <cell r="I656">
            <v>4239775947</v>
          </cell>
          <cell r="J656">
            <v>56.651883133281935</v>
          </cell>
          <cell r="K656">
            <v>6448498963</v>
          </cell>
          <cell r="L656">
            <v>86.164838473471747</v>
          </cell>
          <cell r="M656">
            <v>1035411037</v>
          </cell>
        </row>
        <row r="657">
          <cell r="E657">
            <v>50000000</v>
          </cell>
          <cell r="F657">
            <v>3.5833810446927431E-4</v>
          </cell>
          <cell r="G657">
            <v>23833333</v>
          </cell>
          <cell r="H657">
            <v>47.666665999999999</v>
          </cell>
          <cell r="I657">
            <v>26071667</v>
          </cell>
          <cell r="J657">
            <v>52.143333999999996</v>
          </cell>
          <cell r="K657">
            <v>49905000</v>
          </cell>
          <cell r="L657">
            <v>99.81</v>
          </cell>
          <cell r="M657">
            <v>95000</v>
          </cell>
        </row>
        <row r="658">
          <cell r="E658">
            <v>50000000</v>
          </cell>
          <cell r="F658">
            <v>3.5833810446927431E-4</v>
          </cell>
          <cell r="G658">
            <v>23833333</v>
          </cell>
          <cell r="H658">
            <v>47.666665999999999</v>
          </cell>
          <cell r="I658">
            <v>26071667</v>
          </cell>
          <cell r="J658">
            <v>52.143333999999996</v>
          </cell>
          <cell r="K658">
            <v>49905000</v>
          </cell>
          <cell r="L658">
            <v>99.81</v>
          </cell>
          <cell r="M658">
            <v>95000</v>
          </cell>
        </row>
        <row r="659">
          <cell r="E659">
            <v>45000000</v>
          </cell>
          <cell r="F659">
            <v>3.2250429402234688E-4</v>
          </cell>
          <cell r="G659">
            <v>31290935</v>
          </cell>
          <cell r="H659">
            <v>69.535411111111117</v>
          </cell>
          <cell r="I659">
            <v>13650333</v>
          </cell>
          <cell r="J659">
            <v>30.334073333333333</v>
          </cell>
          <cell r="K659">
            <v>44941268</v>
          </cell>
          <cell r="L659">
            <v>99.869484444444439</v>
          </cell>
          <cell r="M659">
            <v>58732</v>
          </cell>
        </row>
        <row r="660">
          <cell r="E660">
            <v>45000000</v>
          </cell>
          <cell r="F660">
            <v>3.2250429402234688E-4</v>
          </cell>
          <cell r="G660">
            <v>31290935</v>
          </cell>
          <cell r="H660">
            <v>69.535411111111117</v>
          </cell>
          <cell r="I660">
            <v>13650333</v>
          </cell>
          <cell r="J660">
            <v>30.334073333333333</v>
          </cell>
          <cell r="K660">
            <v>44941268</v>
          </cell>
          <cell r="L660">
            <v>99.869484444444439</v>
          </cell>
          <cell r="M660">
            <v>58732</v>
          </cell>
        </row>
        <row r="661">
          <cell r="E661">
            <v>45000000</v>
          </cell>
          <cell r="F661">
            <v>3.2250429402234688E-4</v>
          </cell>
          <cell r="G661">
            <v>45000000</v>
          </cell>
          <cell r="H661">
            <v>100</v>
          </cell>
          <cell r="I661">
            <v>0</v>
          </cell>
          <cell r="J661">
            <v>0</v>
          </cell>
          <cell r="K661">
            <v>45000000</v>
          </cell>
          <cell r="L661">
            <v>100</v>
          </cell>
          <cell r="M661">
            <v>0</v>
          </cell>
        </row>
        <row r="662">
          <cell r="E662">
            <v>45000000</v>
          </cell>
          <cell r="F662">
            <v>3.2250429402234688E-4</v>
          </cell>
          <cell r="G662">
            <v>45000000</v>
          </cell>
          <cell r="H662">
            <v>100</v>
          </cell>
          <cell r="I662">
            <v>0</v>
          </cell>
          <cell r="J662">
            <v>0</v>
          </cell>
          <cell r="K662">
            <v>45000000</v>
          </cell>
          <cell r="L662">
            <v>100</v>
          </cell>
          <cell r="M662">
            <v>0</v>
          </cell>
        </row>
        <row r="663">
          <cell r="E663">
            <v>29500000</v>
          </cell>
          <cell r="F663">
            <v>2.1141948163687184E-4</v>
          </cell>
          <cell r="G663">
            <v>29500000</v>
          </cell>
          <cell r="H663">
            <v>100</v>
          </cell>
          <cell r="I663">
            <v>0</v>
          </cell>
          <cell r="J663">
            <v>0</v>
          </cell>
          <cell r="K663">
            <v>29500000</v>
          </cell>
          <cell r="L663">
            <v>100</v>
          </cell>
          <cell r="M663">
            <v>0</v>
          </cell>
        </row>
        <row r="664">
          <cell r="E664">
            <v>29500000</v>
          </cell>
          <cell r="F664">
            <v>2.1141948163687184E-4</v>
          </cell>
          <cell r="G664">
            <v>29500000</v>
          </cell>
          <cell r="H664">
            <v>100</v>
          </cell>
          <cell r="I664">
            <v>0</v>
          </cell>
          <cell r="J664">
            <v>0</v>
          </cell>
          <cell r="K664">
            <v>29500000</v>
          </cell>
          <cell r="L664">
            <v>100</v>
          </cell>
          <cell r="M664">
            <v>0</v>
          </cell>
        </row>
        <row r="665">
          <cell r="E665">
            <v>72000000</v>
          </cell>
          <cell r="F665">
            <v>5.16006870435755E-4</v>
          </cell>
          <cell r="G665">
            <v>70656000</v>
          </cell>
          <cell r="H665">
            <v>98.133333333333326</v>
          </cell>
          <cell r="I665">
            <v>0</v>
          </cell>
          <cell r="J665">
            <v>0</v>
          </cell>
          <cell r="K665">
            <v>70656000</v>
          </cell>
          <cell r="L665">
            <v>98.133333333333326</v>
          </cell>
          <cell r="M665">
            <v>1344000</v>
          </cell>
        </row>
        <row r="666">
          <cell r="E666">
            <v>72000000</v>
          </cell>
          <cell r="F666">
            <v>5.16006870435755E-4</v>
          </cell>
          <cell r="G666">
            <v>70656000</v>
          </cell>
          <cell r="H666">
            <v>98.133333333333326</v>
          </cell>
          <cell r="I666">
            <v>0</v>
          </cell>
          <cell r="J666">
            <v>0</v>
          </cell>
          <cell r="K666">
            <v>70656000</v>
          </cell>
          <cell r="L666">
            <v>98.133333333333326</v>
          </cell>
          <cell r="M666">
            <v>1344000</v>
          </cell>
        </row>
        <row r="667">
          <cell r="E667">
            <v>120000000</v>
          </cell>
          <cell r="F667">
            <v>8.6001145072625833E-4</v>
          </cell>
          <cell r="G667">
            <v>106509667</v>
          </cell>
          <cell r="H667">
            <v>88.758055833333344</v>
          </cell>
          <cell r="I667">
            <v>5082000</v>
          </cell>
          <cell r="J667">
            <v>4.2349999999999994</v>
          </cell>
          <cell r="K667">
            <v>111591667</v>
          </cell>
          <cell r="L667">
            <v>92.993055833333344</v>
          </cell>
          <cell r="M667">
            <v>8408333</v>
          </cell>
        </row>
        <row r="668">
          <cell r="E668">
            <v>120000000</v>
          </cell>
          <cell r="F668">
            <v>8.6001145072625833E-4</v>
          </cell>
          <cell r="G668">
            <v>106509667</v>
          </cell>
          <cell r="H668">
            <v>88.758055833333344</v>
          </cell>
          <cell r="I668">
            <v>5082000</v>
          </cell>
          <cell r="J668">
            <v>4.2349999999999994</v>
          </cell>
          <cell r="K668">
            <v>111591667</v>
          </cell>
          <cell r="L668">
            <v>92.993055833333344</v>
          </cell>
          <cell r="M668">
            <v>8408333</v>
          </cell>
        </row>
        <row r="669">
          <cell r="E669">
            <v>30000000</v>
          </cell>
          <cell r="F669">
            <v>2.1500286268156458E-4</v>
          </cell>
          <cell r="G669">
            <v>30000000</v>
          </cell>
          <cell r="H669">
            <v>100</v>
          </cell>
          <cell r="I669">
            <v>0</v>
          </cell>
          <cell r="J669">
            <v>0</v>
          </cell>
          <cell r="K669">
            <v>30000000</v>
          </cell>
          <cell r="L669">
            <v>100</v>
          </cell>
          <cell r="M669">
            <v>0</v>
          </cell>
        </row>
        <row r="670">
          <cell r="E670">
            <v>30000000</v>
          </cell>
          <cell r="F670">
            <v>2.1500286268156458E-4</v>
          </cell>
          <cell r="G670">
            <v>30000000</v>
          </cell>
          <cell r="H670">
            <v>100</v>
          </cell>
          <cell r="I670">
            <v>0</v>
          </cell>
          <cell r="J670">
            <v>0</v>
          </cell>
          <cell r="K670">
            <v>30000000</v>
          </cell>
          <cell r="L670">
            <v>100</v>
          </cell>
          <cell r="M670">
            <v>0</v>
          </cell>
        </row>
        <row r="671">
          <cell r="E671">
            <v>209391000</v>
          </cell>
          <cell r="F671">
            <v>1.5006554806585163E-3</v>
          </cell>
          <cell r="G671">
            <v>208757826</v>
          </cell>
          <cell r="H671">
            <v>99.697611645199643</v>
          </cell>
          <cell r="I671">
            <v>0</v>
          </cell>
          <cell r="J671">
            <v>0</v>
          </cell>
          <cell r="K671">
            <v>208757826</v>
          </cell>
          <cell r="L671">
            <v>99.697611645199643</v>
          </cell>
          <cell r="M671">
            <v>633174</v>
          </cell>
        </row>
        <row r="672">
          <cell r="E672">
            <v>209391000</v>
          </cell>
          <cell r="F672">
            <v>1.5006554806585163E-3</v>
          </cell>
          <cell r="G672">
            <v>208757826</v>
          </cell>
          <cell r="H672">
            <v>99.697611645199643</v>
          </cell>
          <cell r="I672">
            <v>0</v>
          </cell>
          <cell r="J672">
            <v>0</v>
          </cell>
          <cell r="K672">
            <v>208757826</v>
          </cell>
          <cell r="L672">
            <v>99.697611645199643</v>
          </cell>
          <cell r="M672">
            <v>633174</v>
          </cell>
        </row>
        <row r="673">
          <cell r="E673">
            <v>170272000</v>
          </cell>
          <cell r="F673">
            <v>1.2202989144838455E-3</v>
          </cell>
          <cell r="G673">
            <v>33426300</v>
          </cell>
          <cell r="H673">
            <v>19.631119620372111</v>
          </cell>
          <cell r="I673">
            <v>136845700</v>
          </cell>
          <cell r="J673">
            <v>80.368880379627896</v>
          </cell>
          <cell r="K673">
            <v>170272000</v>
          </cell>
          <cell r="L673">
            <v>100</v>
          </cell>
          <cell r="M673">
            <v>0</v>
          </cell>
        </row>
        <row r="674">
          <cell r="E674">
            <v>170272000</v>
          </cell>
          <cell r="F674">
            <v>1.2202989144838455E-3</v>
          </cell>
          <cell r="G674">
            <v>33426300</v>
          </cell>
          <cell r="H674">
            <v>19.631119620372111</v>
          </cell>
          <cell r="I674">
            <v>136845700</v>
          </cell>
          <cell r="J674">
            <v>80.368880379627896</v>
          </cell>
          <cell r="K674">
            <v>170272000</v>
          </cell>
          <cell r="L674">
            <v>100</v>
          </cell>
          <cell r="M674">
            <v>0</v>
          </cell>
        </row>
        <row r="675">
          <cell r="E675">
            <v>130747000</v>
          </cell>
          <cell r="F675">
            <v>9.3703264290088419E-4</v>
          </cell>
          <cell r="G675">
            <v>65028786</v>
          </cell>
          <cell r="H675">
            <v>49.73635035603111</v>
          </cell>
          <cell r="I675">
            <v>25000000</v>
          </cell>
          <cell r="J675">
            <v>19.120897611417469</v>
          </cell>
          <cell r="K675">
            <v>90028786</v>
          </cell>
          <cell r="L675">
            <v>68.857247967448586</v>
          </cell>
          <cell r="M675">
            <v>40718214</v>
          </cell>
        </row>
        <row r="676">
          <cell r="E676">
            <v>130747000</v>
          </cell>
          <cell r="F676">
            <v>9.3703264290088419E-4</v>
          </cell>
          <cell r="G676">
            <v>65028786</v>
          </cell>
          <cell r="H676">
            <v>49.73635035603111</v>
          </cell>
          <cell r="I676">
            <v>25000000</v>
          </cell>
          <cell r="J676">
            <v>19.120897611417469</v>
          </cell>
          <cell r="K676">
            <v>90028786</v>
          </cell>
          <cell r="L676">
            <v>68.857247967448586</v>
          </cell>
          <cell r="M676">
            <v>40718214</v>
          </cell>
        </row>
        <row r="677">
          <cell r="E677">
            <v>100000000</v>
          </cell>
          <cell r="F677">
            <v>7.1667620893854861E-4</v>
          </cell>
          <cell r="G677">
            <v>82700000</v>
          </cell>
          <cell r="H677">
            <v>82.699999999999989</v>
          </cell>
          <cell r="I677">
            <v>17300000</v>
          </cell>
          <cell r="J677">
            <v>17.299999999999997</v>
          </cell>
          <cell r="K677">
            <v>100000000</v>
          </cell>
          <cell r="L677">
            <v>100</v>
          </cell>
          <cell r="M677">
            <v>0</v>
          </cell>
        </row>
        <row r="678">
          <cell r="E678">
            <v>100000000</v>
          </cell>
          <cell r="F678">
            <v>7.1667620893854861E-4</v>
          </cell>
          <cell r="G678">
            <v>82700000</v>
          </cell>
          <cell r="H678">
            <v>82.699999999999989</v>
          </cell>
          <cell r="I678">
            <v>17300000</v>
          </cell>
          <cell r="J678">
            <v>17.299999999999997</v>
          </cell>
          <cell r="K678">
            <v>100000000</v>
          </cell>
          <cell r="L678">
            <v>100</v>
          </cell>
          <cell r="M678">
            <v>0</v>
          </cell>
        </row>
        <row r="679">
          <cell r="E679">
            <v>437799333</v>
          </cell>
          <cell r="F679">
            <v>3.1376036625026522E-3</v>
          </cell>
          <cell r="G679">
            <v>175574047</v>
          </cell>
          <cell r="H679">
            <v>40.103772154445011</v>
          </cell>
          <cell r="I679">
            <v>262225286</v>
          </cell>
          <cell r="J679">
            <v>59.896227845554982</v>
          </cell>
          <cell r="K679">
            <v>437799333</v>
          </cell>
          <cell r="L679">
            <v>100</v>
          </cell>
          <cell r="M679">
            <v>0</v>
          </cell>
        </row>
        <row r="680">
          <cell r="E680">
            <v>437799333</v>
          </cell>
          <cell r="F680">
            <v>3.1376036625026522E-3</v>
          </cell>
          <cell r="G680">
            <v>175574047</v>
          </cell>
          <cell r="H680">
            <v>40.103772154445011</v>
          </cell>
          <cell r="I680">
            <v>262225286</v>
          </cell>
          <cell r="J680">
            <v>59.896227845554982</v>
          </cell>
          <cell r="K680">
            <v>437799333</v>
          </cell>
          <cell r="L680">
            <v>100</v>
          </cell>
          <cell r="M680">
            <v>0</v>
          </cell>
        </row>
        <row r="681">
          <cell r="E681">
            <v>10000000</v>
          </cell>
          <cell r="F681">
            <v>7.1667620893854861E-5</v>
          </cell>
          <cell r="G681">
            <v>10000000</v>
          </cell>
          <cell r="H681">
            <v>100</v>
          </cell>
          <cell r="I681">
            <v>0</v>
          </cell>
          <cell r="J681">
            <v>0</v>
          </cell>
          <cell r="K681">
            <v>10000000</v>
          </cell>
          <cell r="L681">
            <v>100</v>
          </cell>
          <cell r="M681">
            <v>0</v>
          </cell>
        </row>
        <row r="682">
          <cell r="E682">
            <v>10000000</v>
          </cell>
          <cell r="F682">
            <v>7.1667620893854861E-5</v>
          </cell>
          <cell r="G682">
            <v>10000000</v>
          </cell>
          <cell r="H682">
            <v>100</v>
          </cell>
          <cell r="I682">
            <v>0</v>
          </cell>
          <cell r="J682">
            <v>0</v>
          </cell>
          <cell r="K682">
            <v>10000000</v>
          </cell>
          <cell r="L682">
            <v>100</v>
          </cell>
          <cell r="M682">
            <v>0</v>
          </cell>
        </row>
        <row r="683">
          <cell r="E683">
            <v>235699000</v>
          </cell>
          <cell r="F683">
            <v>1.6891986577060696E-3</v>
          </cell>
          <cell r="G683">
            <v>146033333</v>
          </cell>
          <cell r="H683">
            <v>61.957553065562429</v>
          </cell>
          <cell r="I683">
            <v>86476667</v>
          </cell>
          <cell r="J683">
            <v>36.689450103734004</v>
          </cell>
          <cell r="K683">
            <v>232510000</v>
          </cell>
          <cell r="L683">
            <v>98.647003169296426</v>
          </cell>
          <cell r="M683">
            <v>3189000</v>
          </cell>
        </row>
        <row r="684">
          <cell r="E684">
            <v>235699000</v>
          </cell>
          <cell r="F684">
            <v>1.6891986577060696E-3</v>
          </cell>
          <cell r="G684">
            <v>146033333</v>
          </cell>
          <cell r="H684">
            <v>61.957553065562429</v>
          </cell>
          <cell r="I684">
            <v>86476667</v>
          </cell>
          <cell r="J684">
            <v>36.689450103734004</v>
          </cell>
          <cell r="K684">
            <v>232510000</v>
          </cell>
          <cell r="L684">
            <v>98.647003169296426</v>
          </cell>
          <cell r="M684">
            <v>3189000</v>
          </cell>
        </row>
        <row r="685">
          <cell r="E685">
            <v>520000000</v>
          </cell>
          <cell r="F685">
            <v>3.7267162864804528E-3</v>
          </cell>
          <cell r="G685">
            <v>37993027</v>
          </cell>
          <cell r="H685">
            <v>7.3063513461538454</v>
          </cell>
          <cell r="I685">
            <v>434182365</v>
          </cell>
          <cell r="J685">
            <v>83.496608653846152</v>
          </cell>
          <cell r="K685">
            <v>472175392</v>
          </cell>
          <cell r="L685">
            <v>90.802959999999999</v>
          </cell>
          <cell r="M685">
            <v>47824608</v>
          </cell>
        </row>
        <row r="686">
          <cell r="E686">
            <v>520000000</v>
          </cell>
          <cell r="F686">
            <v>3.7267162864804528E-3</v>
          </cell>
          <cell r="G686">
            <v>37993027</v>
          </cell>
          <cell r="H686">
            <v>7.3063513461538454</v>
          </cell>
          <cell r="I686">
            <v>434182365</v>
          </cell>
          <cell r="J686">
            <v>83.496608653846152</v>
          </cell>
          <cell r="K686">
            <v>472175392</v>
          </cell>
          <cell r="L686">
            <v>90.802959999999999</v>
          </cell>
          <cell r="M686">
            <v>47824608</v>
          </cell>
        </row>
        <row r="687">
          <cell r="E687">
            <v>475118000</v>
          </cell>
          <cell r="F687">
            <v>3.4050576703846536E-3</v>
          </cell>
          <cell r="G687">
            <v>383733331</v>
          </cell>
          <cell r="H687">
            <v>80.765900471040879</v>
          </cell>
          <cell r="I687">
            <v>58463336</v>
          </cell>
          <cell r="J687">
            <v>12.305013912333356</v>
          </cell>
          <cell r="K687">
            <v>442196667</v>
          </cell>
          <cell r="L687">
            <v>93.07091438337423</v>
          </cell>
          <cell r="M687">
            <v>32921333</v>
          </cell>
        </row>
        <row r="688">
          <cell r="E688">
            <v>174718000</v>
          </cell>
          <cell r="F688">
            <v>1.2521623387332535E-3</v>
          </cell>
          <cell r="G688">
            <v>107060665</v>
          </cell>
          <cell r="H688">
            <v>61.276265181606938</v>
          </cell>
          <cell r="I688">
            <v>34736002</v>
          </cell>
          <cell r="J688">
            <v>19.881181103263547</v>
          </cell>
          <cell r="K688">
            <v>141796667</v>
          </cell>
          <cell r="L688">
            <v>81.157446284870488</v>
          </cell>
          <cell r="M688">
            <v>32921333</v>
          </cell>
        </row>
        <row r="689"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</row>
        <row r="690">
          <cell r="E690">
            <v>300400000</v>
          </cell>
          <cell r="F690">
            <v>2.1528953316514001E-3</v>
          </cell>
          <cell r="G690">
            <v>276672666</v>
          </cell>
          <cell r="H690">
            <v>92.101420106524628</v>
          </cell>
          <cell r="I690">
            <v>23727334</v>
          </cell>
          <cell r="J690">
            <v>7.8985798934753664</v>
          </cell>
          <cell r="K690">
            <v>300400000</v>
          </cell>
          <cell r="L690">
            <v>100</v>
          </cell>
          <cell r="M690">
            <v>0</v>
          </cell>
        </row>
        <row r="691">
          <cell r="E691">
            <v>22000000</v>
          </cell>
          <cell r="F691">
            <v>1.5766876596648069E-4</v>
          </cell>
          <cell r="G691">
            <v>17720550</v>
          </cell>
          <cell r="H691">
            <v>80.547954545454544</v>
          </cell>
          <cell r="I691">
            <v>0</v>
          </cell>
          <cell r="J691">
            <v>0</v>
          </cell>
          <cell r="K691">
            <v>17720550</v>
          </cell>
          <cell r="L691">
            <v>80.547954545454544</v>
          </cell>
          <cell r="M691">
            <v>4279450</v>
          </cell>
        </row>
        <row r="692">
          <cell r="E692">
            <v>18443000</v>
          </cell>
          <cell r="F692">
            <v>1.3217659321453651E-4</v>
          </cell>
          <cell r="G692">
            <v>17720550</v>
          </cell>
          <cell r="H692">
            <v>96.08279564062245</v>
          </cell>
          <cell r="I692">
            <v>0</v>
          </cell>
          <cell r="J692">
            <v>0</v>
          </cell>
          <cell r="K692">
            <v>17720550</v>
          </cell>
          <cell r="L692">
            <v>96.08279564062245</v>
          </cell>
          <cell r="M692">
            <v>722450</v>
          </cell>
        </row>
        <row r="693">
          <cell r="E693">
            <v>3557000</v>
          </cell>
          <cell r="F693">
            <v>2.5492172751944178E-5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3557000</v>
          </cell>
        </row>
        <row r="694">
          <cell r="E694">
            <v>450000000</v>
          </cell>
          <cell r="F694">
            <v>3.2250429402234685E-3</v>
          </cell>
          <cell r="G694">
            <v>389736667</v>
          </cell>
          <cell r="H694">
            <v>86.608148222222226</v>
          </cell>
          <cell r="I694">
            <v>52613333</v>
          </cell>
          <cell r="J694">
            <v>11.691851777777778</v>
          </cell>
          <cell r="K694">
            <v>442350000</v>
          </cell>
          <cell r="L694">
            <v>98.3</v>
          </cell>
          <cell r="M694">
            <v>7650000</v>
          </cell>
        </row>
        <row r="695">
          <cell r="E695">
            <v>443500000</v>
          </cell>
          <cell r="F695">
            <v>3.1784589866424634E-3</v>
          </cell>
          <cell r="G695">
            <v>389520000</v>
          </cell>
          <cell r="H695">
            <v>87.828635851183762</v>
          </cell>
          <cell r="I695">
            <v>47830000</v>
          </cell>
          <cell r="J695">
            <v>10.78466741826381</v>
          </cell>
          <cell r="K695">
            <v>437350000</v>
          </cell>
          <cell r="L695">
            <v>98.61330326944757</v>
          </cell>
          <cell r="M695">
            <v>6150000</v>
          </cell>
        </row>
        <row r="696">
          <cell r="E696">
            <v>6500000</v>
          </cell>
          <cell r="F696">
            <v>4.658395358100566E-5</v>
          </cell>
          <cell r="G696">
            <v>216667</v>
          </cell>
          <cell r="H696">
            <v>3.3333384615384611</v>
          </cell>
          <cell r="I696">
            <v>4783333</v>
          </cell>
          <cell r="J696">
            <v>73.58973846153846</v>
          </cell>
          <cell r="K696">
            <v>5000000</v>
          </cell>
          <cell r="L696">
            <v>76.923076923076934</v>
          </cell>
          <cell r="M696">
            <v>1500000</v>
          </cell>
        </row>
        <row r="697">
          <cell r="E697">
            <v>20000000</v>
          </cell>
          <cell r="F697">
            <v>1.4333524178770972E-4</v>
          </cell>
          <cell r="G697">
            <v>19888000</v>
          </cell>
          <cell r="H697">
            <v>99.44</v>
          </cell>
          <cell r="I697">
            <v>112000</v>
          </cell>
          <cell r="J697">
            <v>0.55999999999999994</v>
          </cell>
          <cell r="K697">
            <v>20000000</v>
          </cell>
          <cell r="L697">
            <v>100</v>
          </cell>
          <cell r="M697">
            <v>0</v>
          </cell>
        </row>
        <row r="698">
          <cell r="E698">
            <v>20000000</v>
          </cell>
          <cell r="F698">
            <v>1.4333524178770972E-4</v>
          </cell>
          <cell r="G698">
            <v>19888000</v>
          </cell>
          <cell r="H698">
            <v>99.44</v>
          </cell>
          <cell r="I698">
            <v>112000</v>
          </cell>
          <cell r="J698">
            <v>0.55999999999999994</v>
          </cell>
          <cell r="K698">
            <v>20000000</v>
          </cell>
          <cell r="L698">
            <v>100</v>
          </cell>
          <cell r="M698">
            <v>0</v>
          </cell>
        </row>
        <row r="699">
          <cell r="E699">
            <v>195000000</v>
          </cell>
          <cell r="F699">
            <v>1.3975186074301697E-3</v>
          </cell>
          <cell r="G699">
            <v>128948473</v>
          </cell>
          <cell r="H699">
            <v>66.127422051282053</v>
          </cell>
          <cell r="I699">
            <v>56683362</v>
          </cell>
          <cell r="J699">
            <v>29.068390769230767</v>
          </cell>
          <cell r="K699">
            <v>185631835</v>
          </cell>
          <cell r="L699">
            <v>95.195812820512813</v>
          </cell>
          <cell r="M699">
            <v>9368165</v>
          </cell>
        </row>
        <row r="700">
          <cell r="E700">
            <v>195000000</v>
          </cell>
          <cell r="F700">
            <v>1.3975186074301697E-3</v>
          </cell>
          <cell r="G700">
            <v>128948473</v>
          </cell>
          <cell r="H700">
            <v>66.127422051282053</v>
          </cell>
          <cell r="I700">
            <v>56683362</v>
          </cell>
          <cell r="J700">
            <v>29.068390769230767</v>
          </cell>
          <cell r="K700">
            <v>185631835</v>
          </cell>
          <cell r="L700">
            <v>95.195812820512813</v>
          </cell>
          <cell r="M700">
            <v>9368165</v>
          </cell>
        </row>
        <row r="701">
          <cell r="E701">
            <v>19317200976</v>
          </cell>
          <cell r="F701">
            <v>0.13844178362783713</v>
          </cell>
          <cell r="G701">
            <v>15048786974</v>
          </cell>
          <cell r="H701">
            <v>77.903558557457956</v>
          </cell>
          <cell r="I701">
            <v>3572109474</v>
          </cell>
          <cell r="J701">
            <v>18.491858517380681</v>
          </cell>
          <cell r="K701">
            <v>18620896448</v>
          </cell>
          <cell r="L701">
            <v>96.395417074838647</v>
          </cell>
          <cell r="M701">
            <v>696304528</v>
          </cell>
        </row>
        <row r="702">
          <cell r="E702">
            <v>14004432389</v>
          </cell>
          <cell r="F702">
            <v>0.10036643512884742</v>
          </cell>
          <cell r="G702">
            <v>11963671717</v>
          </cell>
          <cell r="H702">
            <v>85.427751619530483</v>
          </cell>
          <cell r="I702">
            <v>1885217319</v>
          </cell>
          <cell r="J702">
            <v>13.461576068450823</v>
          </cell>
          <cell r="K702">
            <v>13848889036</v>
          </cell>
          <cell r="L702">
            <v>98.889327687981307</v>
          </cell>
          <cell r="M702">
            <v>155543353</v>
          </cell>
        </row>
        <row r="703">
          <cell r="E703">
            <v>12924382389</v>
          </cell>
          <cell r="F703">
            <v>9.2625973734206626E-2</v>
          </cell>
          <cell r="G703">
            <v>11042998382</v>
          </cell>
          <cell r="H703">
            <v>85.443141881957516</v>
          </cell>
          <cell r="I703">
            <v>1741390654</v>
          </cell>
          <cell r="J703">
            <v>13.473685639958358</v>
          </cell>
          <cell r="K703">
            <v>12784389036</v>
          </cell>
          <cell r="L703">
            <v>98.916827521915877</v>
          </cell>
          <cell r="M703">
            <v>139993353</v>
          </cell>
        </row>
        <row r="704">
          <cell r="E704">
            <v>1080050000</v>
          </cell>
          <cell r="F704">
            <v>7.7404613946407946E-3</v>
          </cell>
          <cell r="G704">
            <v>920673335</v>
          </cell>
          <cell r="H704">
            <v>85.243584556270548</v>
          </cell>
          <cell r="I704">
            <v>143826665</v>
          </cell>
          <cell r="J704">
            <v>13.31666728392204</v>
          </cell>
          <cell r="K704">
            <v>1064500000</v>
          </cell>
          <cell r="L704">
            <v>98.560251840192578</v>
          </cell>
          <cell r="M704">
            <v>15550000</v>
          </cell>
        </row>
        <row r="705">
          <cell r="E705">
            <v>4114000000</v>
          </cell>
          <cell r="F705">
            <v>2.9484059235731889E-2</v>
          </cell>
          <cell r="G705">
            <v>2467107312</v>
          </cell>
          <cell r="H705">
            <v>59.96857831793875</v>
          </cell>
          <cell r="I705">
            <v>1473550100</v>
          </cell>
          <cell r="J705">
            <v>35.817941176470583</v>
          </cell>
          <cell r="K705">
            <v>3940657412</v>
          </cell>
          <cell r="L705">
            <v>95.786519494409333</v>
          </cell>
          <cell r="M705">
            <v>173342588</v>
          </cell>
        </row>
        <row r="706">
          <cell r="E706">
            <v>4114000000</v>
          </cell>
          <cell r="F706">
            <v>2.9484059235731889E-2</v>
          </cell>
          <cell r="G706">
            <v>2467107312</v>
          </cell>
          <cell r="H706">
            <v>59.96857831793875</v>
          </cell>
          <cell r="I706">
            <v>1473550100</v>
          </cell>
          <cell r="J706">
            <v>35.817941176470583</v>
          </cell>
          <cell r="K706">
            <v>3940657412</v>
          </cell>
          <cell r="L706">
            <v>95.786519494409333</v>
          </cell>
          <cell r="M706">
            <v>173342588</v>
          </cell>
        </row>
        <row r="707">
          <cell r="E707">
            <v>1198768587</v>
          </cell>
          <cell r="F707">
            <v>8.5912892632578064E-3</v>
          </cell>
          <cell r="G707">
            <v>618007945</v>
          </cell>
          <cell r="H707">
            <v>51.553565191978123</v>
          </cell>
          <cell r="I707">
            <v>213342055</v>
          </cell>
          <cell r="J707">
            <v>17.796767225432809</v>
          </cell>
          <cell r="K707">
            <v>831350000</v>
          </cell>
          <cell r="L707">
            <v>69.350332417410925</v>
          </cell>
          <cell r="M707">
            <v>367418587</v>
          </cell>
        </row>
        <row r="708">
          <cell r="E708">
            <v>1198768587</v>
          </cell>
          <cell r="F708">
            <v>8.5912892632578064E-3</v>
          </cell>
          <cell r="G708">
            <v>618007945</v>
          </cell>
          <cell r="H708">
            <v>51.553565191978123</v>
          </cell>
          <cell r="I708">
            <v>213342055</v>
          </cell>
          <cell r="J708">
            <v>17.796767225432809</v>
          </cell>
          <cell r="K708">
            <v>831350000</v>
          </cell>
          <cell r="L708">
            <v>69.350332417410925</v>
          </cell>
          <cell r="M708">
            <v>367418587</v>
          </cell>
        </row>
        <row r="709">
          <cell r="E709">
            <v>143335618708</v>
          </cell>
          <cell r="F709">
            <v>1.0272522782151075</v>
          </cell>
          <cell r="G709">
            <v>86797020982</v>
          </cell>
          <cell r="H709">
            <v>60.555095631059352</v>
          </cell>
          <cell r="I709">
            <v>55157867205</v>
          </cell>
          <cell r="J709">
            <v>38.481619364525386</v>
          </cell>
          <cell r="K709">
            <v>141954888187</v>
          </cell>
          <cell r="L709">
            <v>99.036714995584745</v>
          </cell>
          <cell r="M709">
            <v>1380730521</v>
          </cell>
        </row>
        <row r="710">
          <cell r="E710">
            <v>41933356927</v>
          </cell>
          <cell r="F710">
            <v>0.3005263927050939</v>
          </cell>
          <cell r="G710">
            <v>32019390255</v>
          </cell>
          <cell r="H710">
            <v>76.357803432578024</v>
          </cell>
          <cell r="I710">
            <v>9759935967</v>
          </cell>
          <cell r="J710">
            <v>23.274873948180819</v>
          </cell>
          <cell r="K710">
            <v>41779326222</v>
          </cell>
          <cell r="L710">
            <v>99.632677380758835</v>
          </cell>
          <cell r="M710">
            <v>154030705</v>
          </cell>
        </row>
        <row r="711">
          <cell r="E711">
            <v>41933356927</v>
          </cell>
          <cell r="F711">
            <v>0.3005263927050939</v>
          </cell>
          <cell r="G711">
            <v>32019390255</v>
          </cell>
          <cell r="H711">
            <v>76.357803432578024</v>
          </cell>
          <cell r="I711">
            <v>9759935967</v>
          </cell>
          <cell r="J711">
            <v>23.274873948180819</v>
          </cell>
          <cell r="K711">
            <v>41779326222</v>
          </cell>
          <cell r="L711">
            <v>99.632677380758835</v>
          </cell>
          <cell r="M711">
            <v>154030705</v>
          </cell>
        </row>
        <row r="712">
          <cell r="E712">
            <v>15854360667</v>
          </cell>
          <cell r="F712">
            <v>0.11362443097969999</v>
          </cell>
          <cell r="G712">
            <v>3105067041</v>
          </cell>
          <cell r="H712">
            <v>19.584940107127942</v>
          </cell>
          <cell r="I712">
            <v>12511796172</v>
          </cell>
          <cell r="J712">
            <v>78.917065372699838</v>
          </cell>
          <cell r="K712">
            <v>15616863213</v>
          </cell>
          <cell r="L712">
            <v>98.502005479827787</v>
          </cell>
          <cell r="M712">
            <v>237497454</v>
          </cell>
        </row>
        <row r="713">
          <cell r="E713">
            <v>15854360667</v>
          </cell>
          <cell r="F713">
            <v>0.11362443097969999</v>
          </cell>
          <cell r="G713">
            <v>3105067041</v>
          </cell>
          <cell r="H713">
            <v>19.584940107127942</v>
          </cell>
          <cell r="I713">
            <v>12511796172</v>
          </cell>
          <cell r="J713">
            <v>78.917065372699838</v>
          </cell>
          <cell r="K713">
            <v>15616863213</v>
          </cell>
          <cell r="L713">
            <v>98.502005479827787</v>
          </cell>
          <cell r="M713">
            <v>237497454</v>
          </cell>
        </row>
        <row r="714">
          <cell r="E714">
            <v>77547944851</v>
          </cell>
          <cell r="F714">
            <v>0.55576767126790327</v>
          </cell>
          <cell r="G714">
            <v>46214971177</v>
          </cell>
          <cell r="H714">
            <v>59.595352611596709</v>
          </cell>
          <cell r="I714">
            <v>30532198045</v>
          </cell>
          <cell r="J714">
            <v>39.372027335688031</v>
          </cell>
          <cell r="K714">
            <v>76747169222</v>
          </cell>
          <cell r="L714">
            <v>98.967379947284741</v>
          </cell>
          <cell r="M714">
            <v>800775629</v>
          </cell>
        </row>
        <row r="715">
          <cell r="E715">
            <v>77547944851</v>
          </cell>
          <cell r="F715">
            <v>0.55576767126790327</v>
          </cell>
          <cell r="G715">
            <v>46214971177</v>
          </cell>
          <cell r="H715">
            <v>59.595352611596709</v>
          </cell>
          <cell r="I715">
            <v>30532198045</v>
          </cell>
          <cell r="J715">
            <v>39.372027335688031</v>
          </cell>
          <cell r="K715">
            <v>76747169222</v>
          </cell>
          <cell r="L715">
            <v>98.967379947284741</v>
          </cell>
          <cell r="M715">
            <v>800775629</v>
          </cell>
        </row>
        <row r="716">
          <cell r="E716">
            <v>5549956263</v>
          </cell>
          <cell r="F716">
            <v>3.9775216143415948E-2</v>
          </cell>
          <cell r="G716">
            <v>3362576098</v>
          </cell>
          <cell r="H716">
            <v>60.587434182452036</v>
          </cell>
          <cell r="I716">
            <v>2079783420</v>
          </cell>
          <cell r="J716">
            <v>37.47387044949042</v>
          </cell>
          <cell r="K716">
            <v>5442359518</v>
          </cell>
          <cell r="L716">
            <v>98.061304631942477</v>
          </cell>
          <cell r="M716">
            <v>107596745</v>
          </cell>
        </row>
        <row r="717">
          <cell r="E717">
            <v>5549956263</v>
          </cell>
          <cell r="F717">
            <v>3.9775216143415948E-2</v>
          </cell>
          <cell r="G717">
            <v>3362576098</v>
          </cell>
          <cell r="H717">
            <v>60.587434182452036</v>
          </cell>
          <cell r="I717">
            <v>2079783420</v>
          </cell>
          <cell r="J717">
            <v>37.47387044949042</v>
          </cell>
          <cell r="K717">
            <v>5442359518</v>
          </cell>
          <cell r="L717">
            <v>98.061304631942477</v>
          </cell>
          <cell r="M717">
            <v>107596745</v>
          </cell>
        </row>
        <row r="718">
          <cell r="E718">
            <v>2250000000</v>
          </cell>
          <cell r="F718">
            <v>1.6125214701117344E-2</v>
          </cell>
          <cell r="G718">
            <v>1946549744</v>
          </cell>
          <cell r="H718">
            <v>86.513321955555554</v>
          </cell>
          <cell r="I718">
            <v>252120268</v>
          </cell>
          <cell r="J718">
            <v>11.205345244444445</v>
          </cell>
          <cell r="K718">
            <v>2198670012</v>
          </cell>
          <cell r="L718">
            <v>97.718667199999999</v>
          </cell>
          <cell r="M718">
            <v>51329988</v>
          </cell>
        </row>
        <row r="719">
          <cell r="E719">
            <v>2250000000</v>
          </cell>
          <cell r="F719">
            <v>1.6125214701117344E-2</v>
          </cell>
          <cell r="G719">
            <v>1946549744</v>
          </cell>
          <cell r="H719">
            <v>86.513321955555554</v>
          </cell>
          <cell r="I719">
            <v>252120268</v>
          </cell>
          <cell r="J719">
            <v>11.205345244444445</v>
          </cell>
          <cell r="K719">
            <v>2198670012</v>
          </cell>
          <cell r="L719">
            <v>97.718667199999999</v>
          </cell>
          <cell r="M719">
            <v>51329988</v>
          </cell>
        </row>
        <row r="720">
          <cell r="E720">
            <v>200000000</v>
          </cell>
          <cell r="F720">
            <v>1.4333524178770972E-3</v>
          </cell>
          <cell r="G720">
            <v>148466667</v>
          </cell>
          <cell r="H720">
            <v>74.233333500000001</v>
          </cell>
          <cell r="I720">
            <v>22033333</v>
          </cell>
          <cell r="J720">
            <v>11.016666499999999</v>
          </cell>
          <cell r="K720">
            <v>170500000</v>
          </cell>
          <cell r="L720">
            <v>85.25</v>
          </cell>
          <cell r="M720">
            <v>29500000</v>
          </cell>
        </row>
        <row r="721">
          <cell r="E721">
            <v>200000000</v>
          </cell>
          <cell r="F721">
            <v>1.4333524178770972E-3</v>
          </cell>
          <cell r="G721">
            <v>148466667</v>
          </cell>
          <cell r="H721">
            <v>74.233333500000001</v>
          </cell>
          <cell r="I721">
            <v>22033333</v>
          </cell>
          <cell r="J721">
            <v>11.016666499999999</v>
          </cell>
          <cell r="K721">
            <v>170500000</v>
          </cell>
          <cell r="L721">
            <v>85.25</v>
          </cell>
          <cell r="M721">
            <v>29500000</v>
          </cell>
        </row>
        <row r="722">
          <cell r="E722">
            <v>6990008787</v>
          </cell>
          <cell r="F722">
            <v>5.0095729979143029E-2</v>
          </cell>
          <cell r="G722">
            <v>3946158521</v>
          </cell>
          <cell r="H722">
            <v>56.454271249830981</v>
          </cell>
          <cell r="I722">
            <v>2788013659</v>
          </cell>
          <cell r="J722">
            <v>39.885696054991236</v>
          </cell>
          <cell r="K722">
            <v>6734172180</v>
          </cell>
          <cell r="L722">
            <v>96.33996730482221</v>
          </cell>
          <cell r="M722">
            <v>255836607</v>
          </cell>
        </row>
        <row r="723">
          <cell r="E723">
            <v>6990008787</v>
          </cell>
          <cell r="F723">
            <v>5.0095729979143029E-2</v>
          </cell>
          <cell r="G723">
            <v>3946158521</v>
          </cell>
          <cell r="H723">
            <v>56.454271249830981</v>
          </cell>
          <cell r="I723">
            <v>2788013659</v>
          </cell>
          <cell r="J723">
            <v>39.885696054991236</v>
          </cell>
          <cell r="K723">
            <v>6734172180</v>
          </cell>
          <cell r="L723">
            <v>96.33996730482221</v>
          </cell>
          <cell r="M723">
            <v>255836607</v>
          </cell>
        </row>
        <row r="724">
          <cell r="E724">
            <v>3450908787</v>
          </cell>
          <cell r="F724">
            <v>2.4731842268598855E-2</v>
          </cell>
          <cell r="G724">
            <v>1708244269</v>
          </cell>
          <cell r="H724">
            <v>49.501287180790385</v>
          </cell>
          <cell r="I724">
            <v>1557723045</v>
          </cell>
          <cell r="J724">
            <v>45.139502118054679</v>
          </cell>
          <cell r="K724">
            <v>3265967314</v>
          </cell>
          <cell r="L724">
            <v>94.640789298845064</v>
          </cell>
          <cell r="M724">
            <v>184941473</v>
          </cell>
        </row>
        <row r="725">
          <cell r="E725">
            <v>3539100000</v>
          </cell>
          <cell r="F725">
            <v>2.5363887710544177E-2</v>
          </cell>
          <cell r="G725">
            <v>2237914252</v>
          </cell>
          <cell r="H725">
            <v>63.23399316210336</v>
          </cell>
          <cell r="I725">
            <v>1230290614</v>
          </cell>
          <cell r="J725">
            <v>34.762810149473026</v>
          </cell>
          <cell r="K725">
            <v>3468204866</v>
          </cell>
          <cell r="L725">
            <v>97.996803311576386</v>
          </cell>
          <cell r="M725">
            <v>70895134</v>
          </cell>
        </row>
        <row r="726">
          <cell r="E726">
            <v>9389065653</v>
          </cell>
          <cell r="F726">
            <v>6.728919977667179E-2</v>
          </cell>
          <cell r="G726">
            <v>6255095647</v>
          </cell>
          <cell r="H726">
            <v>66.621066229325692</v>
          </cell>
          <cell r="I726">
            <v>3102761206</v>
          </cell>
          <cell r="J726">
            <v>33.046538608541987</v>
          </cell>
          <cell r="K726">
            <v>9357856853</v>
          </cell>
          <cell r="L726">
            <v>99.667604837867671</v>
          </cell>
          <cell r="M726">
            <v>31208800</v>
          </cell>
        </row>
        <row r="727">
          <cell r="E727">
            <v>5248473733</v>
          </cell>
          <cell r="F727">
            <v>3.7614562576799918E-2</v>
          </cell>
          <cell r="G727">
            <v>3969331496</v>
          </cell>
          <cell r="H727">
            <v>75.628300681827952</v>
          </cell>
          <cell r="I727">
            <v>1247933437</v>
          </cell>
          <cell r="J727">
            <v>23.777073116581796</v>
          </cell>
          <cell r="K727">
            <v>5217264933</v>
          </cell>
          <cell r="L727">
            <v>99.405373798409741</v>
          </cell>
          <cell r="M727">
            <v>31208800</v>
          </cell>
        </row>
        <row r="728">
          <cell r="E728">
            <v>5248473733</v>
          </cell>
          <cell r="F728">
            <v>3.7614562576799918E-2</v>
          </cell>
          <cell r="G728">
            <v>3969331496</v>
          </cell>
          <cell r="H728">
            <v>75.628300681827952</v>
          </cell>
          <cell r="I728">
            <v>1247933437</v>
          </cell>
          <cell r="J728">
            <v>23.777073116581796</v>
          </cell>
          <cell r="K728">
            <v>5217264933</v>
          </cell>
          <cell r="L728">
            <v>99.405373798409741</v>
          </cell>
          <cell r="M728">
            <v>31208800</v>
          </cell>
        </row>
        <row r="729">
          <cell r="E729">
            <v>4140591920</v>
          </cell>
          <cell r="F729">
            <v>2.9674637199871862E-2</v>
          </cell>
          <cell r="G729">
            <v>2285764151</v>
          </cell>
          <cell r="H729">
            <v>55.203801658387043</v>
          </cell>
          <cell r="I729">
            <v>1854827769</v>
          </cell>
          <cell r="J729">
            <v>44.79619834161295</v>
          </cell>
          <cell r="K729">
            <v>4140591920</v>
          </cell>
          <cell r="L729">
            <v>100</v>
          </cell>
          <cell r="M729">
            <v>0</v>
          </cell>
        </row>
        <row r="730">
          <cell r="E730">
            <v>4140591920</v>
          </cell>
          <cell r="F730">
            <v>2.9674637199871862E-2</v>
          </cell>
          <cell r="G730">
            <v>2285764151</v>
          </cell>
          <cell r="H730">
            <v>55.203801658387043</v>
          </cell>
          <cell r="I730">
            <v>1854827769</v>
          </cell>
          <cell r="J730">
            <v>44.79619834161295</v>
          </cell>
          <cell r="K730">
            <v>4140591920</v>
          </cell>
          <cell r="L730">
            <v>100</v>
          </cell>
          <cell r="M730">
            <v>0</v>
          </cell>
        </row>
        <row r="731">
          <cell r="E731">
            <v>412859036677</v>
          </cell>
          <cell r="F731">
            <v>2.9588624923169355</v>
          </cell>
          <cell r="G731">
            <v>307614083151</v>
          </cell>
          <cell r="H731">
            <v>74.508259677905926</v>
          </cell>
          <cell r="I731">
            <v>83345971101</v>
          </cell>
          <cell r="J731">
            <v>20.187512854709695</v>
          </cell>
          <cell r="K731">
            <v>390960054252</v>
          </cell>
          <cell r="L731">
            <v>94.695772532615621</v>
          </cell>
          <cell r="M731">
            <v>21898982425</v>
          </cell>
        </row>
        <row r="732">
          <cell r="E732">
            <v>2679112975</v>
          </cell>
          <cell r="F732">
            <v>1.9200565302410766E-2</v>
          </cell>
          <cell r="G732">
            <v>148204036</v>
          </cell>
          <cell r="H732">
            <v>5.5318322662372976</v>
          </cell>
          <cell r="I732">
            <v>348534262</v>
          </cell>
          <cell r="J732">
            <v>13.00931559259833</v>
          </cell>
          <cell r="K732">
            <v>496738298</v>
          </cell>
          <cell r="L732">
            <v>18.541147858835629</v>
          </cell>
          <cell r="M732">
            <v>2182374677</v>
          </cell>
        </row>
        <row r="733">
          <cell r="E733">
            <v>2679112975</v>
          </cell>
          <cell r="F733">
            <v>1.9200565302410766E-2</v>
          </cell>
          <cell r="G733">
            <v>148204036</v>
          </cell>
          <cell r="H733">
            <v>5.5318322662372976</v>
          </cell>
          <cell r="I733">
            <v>348534262</v>
          </cell>
          <cell r="J733">
            <v>13.00931559259833</v>
          </cell>
          <cell r="K733">
            <v>496738298</v>
          </cell>
          <cell r="L733">
            <v>18.541147858835629</v>
          </cell>
          <cell r="M733">
            <v>2182374677</v>
          </cell>
        </row>
        <row r="734">
          <cell r="E734">
            <v>54418229000</v>
          </cell>
          <cell r="F734">
            <v>0.3900025005686979</v>
          </cell>
          <cell r="G734">
            <v>38281105215</v>
          </cell>
          <cell r="H734">
            <v>70.346106292801252</v>
          </cell>
          <cell r="I734">
            <v>15278066262</v>
          </cell>
          <cell r="J734">
            <v>28.075272831829938</v>
          </cell>
          <cell r="K734">
            <v>53559171477</v>
          </cell>
          <cell r="L734">
            <v>98.421379124631187</v>
          </cell>
          <cell r="M734">
            <v>859057523</v>
          </cell>
        </row>
        <row r="735">
          <cell r="E735">
            <v>53097372000</v>
          </cell>
          <cell r="F735">
            <v>0.38053623269559839</v>
          </cell>
          <cell r="G735">
            <v>38082276232</v>
          </cell>
          <cell r="H735">
            <v>71.721583945811858</v>
          </cell>
          <cell r="I735">
            <v>14566110187</v>
          </cell>
          <cell r="J735">
            <v>27.432826971172886</v>
          </cell>
          <cell r="K735">
            <v>52648386419</v>
          </cell>
          <cell r="L735">
            <v>99.154410916984745</v>
          </cell>
          <cell r="M735">
            <v>448985581</v>
          </cell>
        </row>
        <row r="736">
          <cell r="E736">
            <v>450000000</v>
          </cell>
          <cell r="F736">
            <v>3.2250429402234685E-3</v>
          </cell>
          <cell r="G736">
            <v>39094267</v>
          </cell>
          <cell r="H736">
            <v>8.6876148888888896</v>
          </cell>
          <cell r="I736">
            <v>388964566</v>
          </cell>
          <cell r="J736">
            <v>86.436570222222215</v>
          </cell>
          <cell r="K736">
            <v>428058833</v>
          </cell>
          <cell r="L736">
            <v>95.124185111111117</v>
          </cell>
          <cell r="M736">
            <v>21941167</v>
          </cell>
        </row>
        <row r="737">
          <cell r="E737">
            <v>372800000</v>
          </cell>
          <cell r="F737">
            <v>2.6717689069229093E-3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372800000</v>
          </cell>
        </row>
        <row r="738">
          <cell r="E738">
            <v>498057000</v>
          </cell>
          <cell r="F738">
            <v>3.5694560259530669E-3</v>
          </cell>
          <cell r="G738">
            <v>159734716</v>
          </cell>
          <cell r="H738">
            <v>32.071573333975827</v>
          </cell>
          <cell r="I738">
            <v>322991509</v>
          </cell>
          <cell r="J738">
            <v>64.850310105068303</v>
          </cell>
          <cell r="K738">
            <v>482726225</v>
          </cell>
          <cell r="L738">
            <v>96.921883439044123</v>
          </cell>
          <cell r="M738">
            <v>15330775</v>
          </cell>
        </row>
        <row r="739">
          <cell r="E739">
            <v>2340960440</v>
          </cell>
          <cell r="F739">
            <v>1.6777106534143167E-2</v>
          </cell>
          <cell r="G739">
            <v>1788636381</v>
          </cell>
          <cell r="H739">
            <v>76.406091723617507</v>
          </cell>
          <cell r="I739">
            <v>542054059</v>
          </cell>
          <cell r="J739">
            <v>23.155199453092852</v>
          </cell>
          <cell r="K739">
            <v>2330690440</v>
          </cell>
          <cell r="L739">
            <v>99.561291176710355</v>
          </cell>
          <cell r="M739">
            <v>10270000</v>
          </cell>
        </row>
        <row r="740">
          <cell r="E740">
            <v>2228345440</v>
          </cell>
          <cell r="F740">
            <v>1.5970021621447023E-2</v>
          </cell>
          <cell r="G740">
            <v>1683459881</v>
          </cell>
          <cell r="H740">
            <v>75.547527361825914</v>
          </cell>
          <cell r="I740">
            <v>534615559</v>
          </cell>
          <cell r="J740">
            <v>23.991592569238275</v>
          </cell>
          <cell r="K740">
            <v>2218075440</v>
          </cell>
          <cell r="L740">
            <v>99.539119931064192</v>
          </cell>
          <cell r="M740">
            <v>10270000</v>
          </cell>
        </row>
        <row r="741">
          <cell r="E741">
            <v>112615000</v>
          </cell>
          <cell r="F741">
            <v>8.0708491269614654E-4</v>
          </cell>
          <cell r="G741">
            <v>105176500</v>
          </cell>
          <cell r="H741">
            <v>93.394752031256928</v>
          </cell>
          <cell r="I741">
            <v>7438500</v>
          </cell>
          <cell r="J741">
            <v>6.6052479687430621</v>
          </cell>
          <cell r="K741">
            <v>112615000</v>
          </cell>
          <cell r="L741">
            <v>100</v>
          </cell>
          <cell r="M741">
            <v>0</v>
          </cell>
        </row>
        <row r="742">
          <cell r="E742">
            <v>42377031713</v>
          </cell>
          <cell r="F742">
            <v>0.30370610434141487</v>
          </cell>
          <cell r="G742">
            <v>29457311802</v>
          </cell>
          <cell r="H742">
            <v>69.51244721787198</v>
          </cell>
          <cell r="I742">
            <v>12702544271</v>
          </cell>
          <cell r="J742">
            <v>29.975068468760263</v>
          </cell>
          <cell r="K742">
            <v>42159856073</v>
          </cell>
          <cell r="L742">
            <v>99.48751568663225</v>
          </cell>
          <cell r="M742">
            <v>217175640</v>
          </cell>
        </row>
        <row r="743">
          <cell r="E743">
            <v>42377031713</v>
          </cell>
          <cell r="F743">
            <v>0.30370610434141487</v>
          </cell>
          <cell r="G743">
            <v>29457311802</v>
          </cell>
          <cell r="H743">
            <v>69.51244721787198</v>
          </cell>
          <cell r="I743">
            <v>12702544271</v>
          </cell>
          <cell r="J743">
            <v>29.975068468760263</v>
          </cell>
          <cell r="K743">
            <v>42159856073</v>
          </cell>
          <cell r="L743">
            <v>99.48751568663225</v>
          </cell>
          <cell r="M743">
            <v>217175640</v>
          </cell>
        </row>
        <row r="744">
          <cell r="E744">
            <v>1519359584</v>
          </cell>
          <cell r="F744">
            <v>1.0888888666755704E-2</v>
          </cell>
          <cell r="G744">
            <v>973802292</v>
          </cell>
          <cell r="H744">
            <v>64.09294430725096</v>
          </cell>
          <cell r="I744">
            <v>532799773</v>
          </cell>
          <cell r="J744">
            <v>35.067391459584854</v>
          </cell>
          <cell r="K744">
            <v>1506602065</v>
          </cell>
          <cell r="L744">
            <v>99.160335766835829</v>
          </cell>
          <cell r="M744">
            <v>12757519</v>
          </cell>
        </row>
        <row r="745">
          <cell r="E745">
            <v>1519359584</v>
          </cell>
          <cell r="F745">
            <v>1.0888888666755704E-2</v>
          </cell>
          <cell r="G745">
            <v>973802292</v>
          </cell>
          <cell r="H745">
            <v>64.09294430725096</v>
          </cell>
          <cell r="I745">
            <v>532799773</v>
          </cell>
          <cell r="J745">
            <v>35.067391459584854</v>
          </cell>
          <cell r="K745">
            <v>1506602065</v>
          </cell>
          <cell r="L745">
            <v>99.160335766835829</v>
          </cell>
          <cell r="M745">
            <v>12757519</v>
          </cell>
        </row>
        <row r="746">
          <cell r="E746">
            <v>6011808604</v>
          </cell>
          <cell r="F746">
            <v>4.3085201991788682E-2</v>
          </cell>
          <cell r="G746">
            <v>4658552545</v>
          </cell>
          <cell r="H746">
            <v>77.490034228641264</v>
          </cell>
          <cell r="I746">
            <v>1337960538</v>
          </cell>
          <cell r="J746">
            <v>22.255541154616569</v>
          </cell>
          <cell r="K746">
            <v>5996513083</v>
          </cell>
          <cell r="L746">
            <v>99.74557538325783</v>
          </cell>
          <cell r="M746">
            <v>15295521</v>
          </cell>
        </row>
        <row r="747">
          <cell r="E747">
            <v>6011808604</v>
          </cell>
          <cell r="F747">
            <v>4.3085201991788682E-2</v>
          </cell>
          <cell r="G747">
            <v>4658552545</v>
          </cell>
          <cell r="H747">
            <v>77.490034228641264</v>
          </cell>
          <cell r="I747">
            <v>1337960538</v>
          </cell>
          <cell r="J747">
            <v>22.255541154616569</v>
          </cell>
          <cell r="K747">
            <v>5996513083</v>
          </cell>
          <cell r="L747">
            <v>99.74557538325783</v>
          </cell>
          <cell r="M747">
            <v>15295521</v>
          </cell>
        </row>
        <row r="748">
          <cell r="E748">
            <v>1500000000</v>
          </cell>
          <cell r="F748">
            <v>1.075014313407823E-2</v>
          </cell>
          <cell r="G748">
            <v>1377701418</v>
          </cell>
          <cell r="H748">
            <v>91.846761200000003</v>
          </cell>
          <cell r="I748">
            <v>120521372</v>
          </cell>
          <cell r="J748">
            <v>8.0347581333333338</v>
          </cell>
          <cell r="K748">
            <v>1498222790</v>
          </cell>
          <cell r="L748">
            <v>99.88151933333333</v>
          </cell>
          <cell r="M748">
            <v>1777210</v>
          </cell>
        </row>
        <row r="749">
          <cell r="E749">
            <v>1500000000</v>
          </cell>
          <cell r="F749">
            <v>1.075014313407823E-2</v>
          </cell>
          <cell r="G749">
            <v>1377701418</v>
          </cell>
          <cell r="H749">
            <v>91.846761200000003</v>
          </cell>
          <cell r="I749">
            <v>120521372</v>
          </cell>
          <cell r="J749">
            <v>8.0347581333333338</v>
          </cell>
          <cell r="K749">
            <v>1498222790</v>
          </cell>
          <cell r="L749">
            <v>99.88151933333333</v>
          </cell>
          <cell r="M749">
            <v>1777210</v>
          </cell>
        </row>
        <row r="750">
          <cell r="E750">
            <v>3757674000</v>
          </cell>
          <cell r="F750">
            <v>2.6930355567469519E-2</v>
          </cell>
          <cell r="G750">
            <v>2751917806</v>
          </cell>
          <cell r="H750">
            <v>73.234607525825808</v>
          </cell>
          <cell r="I750">
            <v>907367024</v>
          </cell>
          <cell r="J750">
            <v>24.147039471758326</v>
          </cell>
          <cell r="K750">
            <v>3659284830</v>
          </cell>
          <cell r="L750">
            <v>97.381646997584141</v>
          </cell>
          <cell r="M750">
            <v>98389170</v>
          </cell>
        </row>
        <row r="751">
          <cell r="E751">
            <v>3757674000</v>
          </cell>
          <cell r="F751">
            <v>2.6930355567469519E-2</v>
          </cell>
          <cell r="G751">
            <v>2751917806</v>
          </cell>
          <cell r="H751">
            <v>73.234607525825808</v>
          </cell>
          <cell r="I751">
            <v>907367024</v>
          </cell>
          <cell r="J751">
            <v>24.147039471758326</v>
          </cell>
          <cell r="K751">
            <v>3659284830</v>
          </cell>
          <cell r="L751">
            <v>97.381646997584141</v>
          </cell>
          <cell r="M751">
            <v>98389170</v>
          </cell>
        </row>
        <row r="752">
          <cell r="E752">
            <v>5085899586</v>
          </cell>
          <cell r="F752">
            <v>3.6449432343366138E-2</v>
          </cell>
          <cell r="G752">
            <v>3842851759</v>
          </cell>
          <cell r="H752">
            <v>75.558938866552765</v>
          </cell>
          <cell r="I752">
            <v>1122499693</v>
          </cell>
          <cell r="J752">
            <v>22.070819016755948</v>
          </cell>
          <cell r="K752">
            <v>4965351452</v>
          </cell>
          <cell r="L752">
            <v>97.629757883308713</v>
          </cell>
          <cell r="M752">
            <v>120548134</v>
          </cell>
        </row>
        <row r="753">
          <cell r="E753">
            <v>5085899586</v>
          </cell>
          <cell r="F753">
            <v>3.6449432343366138E-2</v>
          </cell>
          <cell r="G753">
            <v>3842851759</v>
          </cell>
          <cell r="H753">
            <v>75.558938866552765</v>
          </cell>
          <cell r="I753">
            <v>1122499693</v>
          </cell>
          <cell r="J753">
            <v>22.070819016755948</v>
          </cell>
          <cell r="K753">
            <v>4965351452</v>
          </cell>
          <cell r="L753">
            <v>97.629757883308713</v>
          </cell>
          <cell r="M753">
            <v>120548134</v>
          </cell>
        </row>
        <row r="754">
          <cell r="E754">
            <v>3587909000</v>
          </cell>
          <cell r="F754">
            <v>2.5713690201364992E-2</v>
          </cell>
          <cell r="G754">
            <v>3133865167</v>
          </cell>
          <cell r="H754">
            <v>87.345168648368727</v>
          </cell>
          <cell r="I754">
            <v>454043833</v>
          </cell>
          <cell r="J754">
            <v>12.654831351631271</v>
          </cell>
          <cell r="K754">
            <v>3587909000</v>
          </cell>
          <cell r="L754">
            <v>100</v>
          </cell>
          <cell r="M754">
            <v>0</v>
          </cell>
        </row>
        <row r="755">
          <cell r="E755">
            <v>3587909000</v>
          </cell>
          <cell r="F755">
            <v>2.5713690201364992E-2</v>
          </cell>
          <cell r="G755">
            <v>3133865167</v>
          </cell>
          <cell r="H755">
            <v>87.345168648368727</v>
          </cell>
          <cell r="I755">
            <v>454043833</v>
          </cell>
          <cell r="J755">
            <v>12.654831351631271</v>
          </cell>
          <cell r="K755">
            <v>3587909000</v>
          </cell>
          <cell r="L755">
            <v>100</v>
          </cell>
          <cell r="M755">
            <v>0</v>
          </cell>
        </row>
        <row r="756">
          <cell r="E756">
            <v>49000000</v>
          </cell>
          <cell r="F756">
            <v>3.5117134237988882E-4</v>
          </cell>
          <cell r="G756">
            <v>47155091</v>
          </cell>
          <cell r="H756">
            <v>96.23487959183673</v>
          </cell>
          <cell r="I756">
            <v>0</v>
          </cell>
          <cell r="J756">
            <v>0</v>
          </cell>
          <cell r="K756">
            <v>47155091</v>
          </cell>
          <cell r="L756">
            <v>96.23487959183673</v>
          </cell>
          <cell r="M756">
            <v>1844909</v>
          </cell>
        </row>
        <row r="757">
          <cell r="E757">
            <v>49000000</v>
          </cell>
          <cell r="F757">
            <v>3.5117134237988882E-4</v>
          </cell>
          <cell r="G757">
            <v>47155091</v>
          </cell>
          <cell r="H757">
            <v>96.23487959183673</v>
          </cell>
          <cell r="I757">
            <v>0</v>
          </cell>
          <cell r="J757">
            <v>0</v>
          </cell>
          <cell r="K757">
            <v>47155091</v>
          </cell>
          <cell r="L757">
            <v>96.23487959183673</v>
          </cell>
          <cell r="M757">
            <v>1844909</v>
          </cell>
        </row>
        <row r="758">
          <cell r="E758">
            <v>2000000000</v>
          </cell>
          <cell r="F758">
            <v>1.4333524178770972E-2</v>
          </cell>
          <cell r="G758">
            <v>1443200211</v>
          </cell>
          <cell r="H758">
            <v>72.160010549999996</v>
          </cell>
          <cell r="I758">
            <v>468062045</v>
          </cell>
          <cell r="J758">
            <v>23.40310225</v>
          </cell>
          <cell r="K758">
            <v>1911262256</v>
          </cell>
          <cell r="L758">
            <v>95.563112799999999</v>
          </cell>
          <cell r="M758">
            <v>88737744</v>
          </cell>
        </row>
        <row r="759">
          <cell r="E759">
            <v>2000000000</v>
          </cell>
          <cell r="F759">
            <v>1.4333524178770972E-2</v>
          </cell>
          <cell r="G759">
            <v>1443200211</v>
          </cell>
          <cell r="H759">
            <v>72.160010549999996</v>
          </cell>
          <cell r="I759">
            <v>468062045</v>
          </cell>
          <cell r="J759">
            <v>23.40310225</v>
          </cell>
          <cell r="K759">
            <v>1911262256</v>
          </cell>
          <cell r="L759">
            <v>95.563112799999999</v>
          </cell>
          <cell r="M759">
            <v>88737744</v>
          </cell>
        </row>
        <row r="760">
          <cell r="E760">
            <v>276328312</v>
          </cell>
          <cell r="F760">
            <v>1.9803792706654844E-3</v>
          </cell>
          <cell r="G760">
            <v>266014193</v>
          </cell>
          <cell r="H760">
            <v>96.2674403772278</v>
          </cell>
          <cell r="I760">
            <v>2391312</v>
          </cell>
          <cell r="J760">
            <v>0.86538798094637515</v>
          </cell>
          <cell r="K760">
            <v>268405505</v>
          </cell>
          <cell r="L760">
            <v>97.132828358174166</v>
          </cell>
          <cell r="M760">
            <v>7922807</v>
          </cell>
        </row>
        <row r="761">
          <cell r="E761">
            <v>276328312</v>
          </cell>
          <cell r="F761">
            <v>1.9803792706654844E-3</v>
          </cell>
          <cell r="G761">
            <v>266014193</v>
          </cell>
          <cell r="H761">
            <v>96.2674403772278</v>
          </cell>
          <cell r="I761">
            <v>2391312</v>
          </cell>
          <cell r="J761">
            <v>0.86538798094637515</v>
          </cell>
          <cell r="K761">
            <v>268405505</v>
          </cell>
          <cell r="L761">
            <v>97.132828358174166</v>
          </cell>
          <cell r="M761">
            <v>7922807</v>
          </cell>
        </row>
        <row r="762">
          <cell r="E762">
            <v>603788917</v>
          </cell>
          <cell r="F762">
            <v>4.3272115203467198E-3</v>
          </cell>
          <cell r="G762">
            <v>491190929</v>
          </cell>
          <cell r="H762">
            <v>81.351431795161616</v>
          </cell>
          <cell r="I762">
            <v>91041391</v>
          </cell>
          <cell r="J762">
            <v>15.078347488117275</v>
          </cell>
          <cell r="K762">
            <v>582232320</v>
          </cell>
          <cell r="L762">
            <v>96.42977928327889</v>
          </cell>
          <cell r="M762">
            <v>21556597</v>
          </cell>
        </row>
        <row r="763">
          <cell r="E763">
            <v>603788917</v>
          </cell>
          <cell r="F763">
            <v>4.3272115203467198E-3</v>
          </cell>
          <cell r="G763">
            <v>491190929</v>
          </cell>
          <cell r="H763">
            <v>81.351431795161616</v>
          </cell>
          <cell r="I763">
            <v>91041391</v>
          </cell>
          <cell r="J763">
            <v>15.078347488117275</v>
          </cell>
          <cell r="K763">
            <v>582232320</v>
          </cell>
          <cell r="L763">
            <v>96.42977928327889</v>
          </cell>
          <cell r="M763">
            <v>21556597</v>
          </cell>
        </row>
        <row r="764">
          <cell r="E764">
            <v>576000000</v>
          </cell>
          <cell r="F764">
            <v>4.12805496348604E-3</v>
          </cell>
          <cell r="G764">
            <v>529314022</v>
          </cell>
          <cell r="H764">
            <v>91.894795486111107</v>
          </cell>
          <cell r="I764">
            <v>21741506</v>
          </cell>
          <cell r="J764">
            <v>3.7745670138888889</v>
          </cell>
          <cell r="K764">
            <v>551055528</v>
          </cell>
          <cell r="L764">
            <v>95.669362500000005</v>
          </cell>
          <cell r="M764">
            <v>24944472</v>
          </cell>
        </row>
        <row r="765">
          <cell r="E765">
            <v>576000000</v>
          </cell>
          <cell r="F765">
            <v>4.12805496348604E-3</v>
          </cell>
          <cell r="G765">
            <v>529314022</v>
          </cell>
          <cell r="H765">
            <v>91.894795486111107</v>
          </cell>
          <cell r="I765">
            <v>21741506</v>
          </cell>
          <cell r="J765">
            <v>3.7745670138888889</v>
          </cell>
          <cell r="K765">
            <v>551055528</v>
          </cell>
          <cell r="L765">
            <v>95.669362500000005</v>
          </cell>
          <cell r="M765">
            <v>24944472</v>
          </cell>
        </row>
        <row r="766">
          <cell r="E766">
            <v>3707115000</v>
          </cell>
          <cell r="F766">
            <v>2.6568011242992275E-2</v>
          </cell>
          <cell r="G766">
            <v>2682977045</v>
          </cell>
          <cell r="H766">
            <v>72.373720399825743</v>
          </cell>
          <cell r="I766">
            <v>562801011</v>
          </cell>
          <cell r="J766">
            <v>15.181644243569462</v>
          </cell>
          <cell r="K766">
            <v>3245778056</v>
          </cell>
          <cell r="L766">
            <v>87.555364643395208</v>
          </cell>
          <cell r="M766">
            <v>461336944</v>
          </cell>
        </row>
        <row r="767">
          <cell r="E767">
            <v>3707115000</v>
          </cell>
          <cell r="F767">
            <v>2.6568011242992275E-2</v>
          </cell>
          <cell r="G767">
            <v>2682977045</v>
          </cell>
          <cell r="H767">
            <v>72.373720399825743</v>
          </cell>
          <cell r="I767">
            <v>562801011</v>
          </cell>
          <cell r="J767">
            <v>15.181644243569462</v>
          </cell>
          <cell r="K767">
            <v>3245778056</v>
          </cell>
          <cell r="L767">
            <v>87.555364643395208</v>
          </cell>
          <cell r="M767">
            <v>461336944</v>
          </cell>
        </row>
        <row r="768">
          <cell r="E768">
            <v>5421773000</v>
          </cell>
          <cell r="F768">
            <v>3.8856557193653815E-2</v>
          </cell>
          <cell r="G768">
            <v>3220760269</v>
          </cell>
          <cell r="H768">
            <v>59.404188795805354</v>
          </cell>
          <cell r="I768">
            <v>1894843838</v>
          </cell>
          <cell r="J768">
            <v>34.948785904537132</v>
          </cell>
          <cell r="K768">
            <v>5115604107</v>
          </cell>
          <cell r="L768">
            <v>94.352974700342486</v>
          </cell>
          <cell r="M768">
            <v>306168893</v>
          </cell>
        </row>
        <row r="769">
          <cell r="E769">
            <v>5421773000</v>
          </cell>
          <cell r="F769">
            <v>3.8856557193653815E-2</v>
          </cell>
          <cell r="G769">
            <v>3220760269</v>
          </cell>
          <cell r="H769">
            <v>59.404188795805354</v>
          </cell>
          <cell r="I769">
            <v>1894843838</v>
          </cell>
          <cell r="J769">
            <v>34.948785904537132</v>
          </cell>
          <cell r="K769">
            <v>5115604107</v>
          </cell>
          <cell r="L769">
            <v>94.352974700342486</v>
          </cell>
          <cell r="M769">
            <v>306168893</v>
          </cell>
        </row>
        <row r="770">
          <cell r="E770">
            <v>3304424997</v>
          </cell>
          <cell r="F770">
            <v>2.3682027795717351E-2</v>
          </cell>
          <cell r="G770">
            <v>2189095580</v>
          </cell>
          <cell r="H770">
            <v>66.247398018941922</v>
          </cell>
          <cell r="I770">
            <v>907084536</v>
          </cell>
          <cell r="J770">
            <v>27.450601445743754</v>
          </cell>
          <cell r="K770">
            <v>3096180116</v>
          </cell>
          <cell r="L770">
            <v>93.697999464685694</v>
          </cell>
          <cell r="M770">
            <v>208244881</v>
          </cell>
        </row>
        <row r="771">
          <cell r="E771">
            <v>3304424997</v>
          </cell>
          <cell r="F771">
            <v>2.3682027795717351E-2</v>
          </cell>
          <cell r="G771">
            <v>2189095580</v>
          </cell>
          <cell r="H771">
            <v>66.247398018941922</v>
          </cell>
          <cell r="I771">
            <v>907084536</v>
          </cell>
          <cell r="J771">
            <v>27.450601445743754</v>
          </cell>
          <cell r="K771">
            <v>3096180116</v>
          </cell>
          <cell r="L771">
            <v>93.697999464685694</v>
          </cell>
          <cell r="M771">
            <v>208244881</v>
          </cell>
        </row>
        <row r="772">
          <cell r="E772">
            <v>1285863058</v>
          </cell>
          <cell r="F772">
            <v>9.2154746162156909E-3</v>
          </cell>
          <cell r="G772">
            <v>938764585</v>
          </cell>
          <cell r="H772">
            <v>73.006575557130589</v>
          </cell>
          <cell r="I772">
            <v>205490000</v>
          </cell>
          <cell r="J772">
            <v>15.980706399607914</v>
          </cell>
          <cell r="K772">
            <v>1144254585</v>
          </cell>
          <cell r="L772">
            <v>88.987281956738514</v>
          </cell>
          <cell r="M772">
            <v>141608473</v>
          </cell>
        </row>
        <row r="773">
          <cell r="E773">
            <v>1285863058</v>
          </cell>
          <cell r="F773">
            <v>9.2154746162156909E-3</v>
          </cell>
          <cell r="G773">
            <v>938764585</v>
          </cell>
          <cell r="H773">
            <v>73.006575557130589</v>
          </cell>
          <cell r="I773">
            <v>205490000</v>
          </cell>
          <cell r="J773">
            <v>15.980706399607914</v>
          </cell>
          <cell r="K773">
            <v>1144254585</v>
          </cell>
          <cell r="L773">
            <v>88.987281956738514</v>
          </cell>
          <cell r="M773">
            <v>141608473</v>
          </cell>
        </row>
        <row r="774">
          <cell r="E774">
            <v>926023326</v>
          </cell>
          <cell r="F774">
            <v>6.6365888666634577E-3</v>
          </cell>
          <cell r="G774">
            <v>176111360</v>
          </cell>
          <cell r="H774">
            <v>19.018026334252404</v>
          </cell>
          <cell r="I774">
            <v>747299510</v>
          </cell>
          <cell r="J774">
            <v>80.699858094071374</v>
          </cell>
          <cell r="K774">
            <v>923410870</v>
          </cell>
          <cell r="L774">
            <v>99.717884428323785</v>
          </cell>
          <cell r="M774">
            <v>2612456</v>
          </cell>
        </row>
        <row r="775">
          <cell r="E775">
            <v>926023326</v>
          </cell>
          <cell r="F775">
            <v>6.6365888666634577E-3</v>
          </cell>
          <cell r="G775">
            <v>176111360</v>
          </cell>
          <cell r="H775">
            <v>19.018026334252404</v>
          </cell>
          <cell r="I775">
            <v>747299510</v>
          </cell>
          <cell r="J775">
            <v>80.699858094071374</v>
          </cell>
          <cell r="K775">
            <v>923410870</v>
          </cell>
          <cell r="L775">
            <v>99.717884428323785</v>
          </cell>
          <cell r="M775">
            <v>2612456</v>
          </cell>
        </row>
        <row r="776">
          <cell r="E776">
            <v>4572090230</v>
          </cell>
          <cell r="F776">
            <v>3.2767082929613771E-2</v>
          </cell>
          <cell r="G776">
            <v>3149113647</v>
          </cell>
          <cell r="H776">
            <v>68.876891937454175</v>
          </cell>
          <cell r="I776">
            <v>1301355131</v>
          </cell>
          <cell r="J776">
            <v>28.463023814820907</v>
          </cell>
          <cell r="K776">
            <v>4450468778</v>
          </cell>
          <cell r="L776">
            <v>97.33991575227509</v>
          </cell>
          <cell r="M776">
            <v>121621452</v>
          </cell>
        </row>
        <row r="777">
          <cell r="E777">
            <v>4572090230</v>
          </cell>
          <cell r="F777">
            <v>3.2767082929613771E-2</v>
          </cell>
          <cell r="G777">
            <v>3149113647</v>
          </cell>
          <cell r="H777">
            <v>68.876891937454175</v>
          </cell>
          <cell r="I777">
            <v>1301355131</v>
          </cell>
          <cell r="J777">
            <v>28.463023814820907</v>
          </cell>
          <cell r="K777">
            <v>4450468778</v>
          </cell>
          <cell r="L777">
            <v>97.33991575227509</v>
          </cell>
          <cell r="M777">
            <v>121621452</v>
          </cell>
        </row>
        <row r="778">
          <cell r="E778">
            <v>1722552000</v>
          </cell>
          <cell r="F778">
            <v>1.2345120370595148E-2</v>
          </cell>
          <cell r="G778">
            <v>1366470092</v>
          </cell>
          <cell r="H778">
            <v>79.32823461933225</v>
          </cell>
          <cell r="I778">
            <v>356081908</v>
          </cell>
          <cell r="J778">
            <v>20.671765380667754</v>
          </cell>
          <cell r="K778">
            <v>1722552000</v>
          </cell>
          <cell r="L778">
            <v>100</v>
          </cell>
          <cell r="M778">
            <v>0</v>
          </cell>
        </row>
        <row r="779">
          <cell r="E779">
            <v>1722552000</v>
          </cell>
          <cell r="F779">
            <v>1.2345120370595148E-2</v>
          </cell>
          <cell r="G779">
            <v>1366470092</v>
          </cell>
          <cell r="H779">
            <v>79.32823461933225</v>
          </cell>
          <cell r="I779">
            <v>356081908</v>
          </cell>
          <cell r="J779">
            <v>20.671765380667754</v>
          </cell>
          <cell r="K779">
            <v>1722552000</v>
          </cell>
          <cell r="L779">
            <v>100</v>
          </cell>
          <cell r="M779">
            <v>0</v>
          </cell>
        </row>
        <row r="780">
          <cell r="E780">
            <v>1837000000</v>
          </cell>
          <cell r="F780">
            <v>1.3165341958201139E-2</v>
          </cell>
          <cell r="G780">
            <v>1783225467</v>
          </cell>
          <cell r="H780">
            <v>97.072698258029405</v>
          </cell>
          <cell r="I780">
            <v>35944445</v>
          </cell>
          <cell r="J780">
            <v>1.9566927054980949</v>
          </cell>
          <cell r="K780">
            <v>1819169912</v>
          </cell>
          <cell r="L780">
            <v>99.02939096352749</v>
          </cell>
          <cell r="M780">
            <v>17830088</v>
          </cell>
        </row>
        <row r="781">
          <cell r="E781">
            <v>1837000000</v>
          </cell>
          <cell r="F781">
            <v>1.3165341958201139E-2</v>
          </cell>
          <cell r="G781">
            <v>1783225467</v>
          </cell>
          <cell r="H781">
            <v>97.072698258029405</v>
          </cell>
          <cell r="I781">
            <v>35944445</v>
          </cell>
          <cell r="J781">
            <v>1.9566927054980949</v>
          </cell>
          <cell r="K781">
            <v>1819169912</v>
          </cell>
          <cell r="L781">
            <v>99.02939096352749</v>
          </cell>
          <cell r="M781">
            <v>17830088</v>
          </cell>
        </row>
        <row r="782">
          <cell r="E782">
            <v>5594275000</v>
          </cell>
          <cell r="F782">
            <v>4.009283798759699E-2</v>
          </cell>
          <cell r="G782">
            <v>5009343054</v>
          </cell>
          <cell r="H782">
            <v>89.544097385273332</v>
          </cell>
          <cell r="I782">
            <v>584810136</v>
          </cell>
          <cell r="J782">
            <v>10.453725210147875</v>
          </cell>
          <cell r="K782">
            <v>5594153190</v>
          </cell>
          <cell r="L782">
            <v>99.997822595421212</v>
          </cell>
          <cell r="M782">
            <v>121810</v>
          </cell>
        </row>
        <row r="783">
          <cell r="E783">
            <v>5594275000</v>
          </cell>
          <cell r="F783">
            <v>4.009283798759699E-2</v>
          </cell>
          <cell r="G783">
            <v>5009343054</v>
          </cell>
          <cell r="H783">
            <v>89.544097385273332</v>
          </cell>
          <cell r="I783">
            <v>584810136</v>
          </cell>
          <cell r="J783">
            <v>10.453725210147875</v>
          </cell>
          <cell r="K783">
            <v>5594153190</v>
          </cell>
          <cell r="L783">
            <v>99.997822595421212</v>
          </cell>
          <cell r="M783">
            <v>121810</v>
          </cell>
        </row>
        <row r="784">
          <cell r="E784">
            <v>986854000</v>
          </cell>
          <cell r="F784">
            <v>7.0725478349584255E-3</v>
          </cell>
          <cell r="G784">
            <v>797537586</v>
          </cell>
          <cell r="H784">
            <v>80.816167943789054</v>
          </cell>
          <cell r="I784">
            <v>61176654</v>
          </cell>
          <cell r="J784">
            <v>6.1991595514635396</v>
          </cell>
          <cell r="K784">
            <v>858714240</v>
          </cell>
          <cell r="L784">
            <v>87.015327495252592</v>
          </cell>
          <cell r="M784">
            <v>128139760</v>
          </cell>
        </row>
        <row r="785">
          <cell r="E785">
            <v>986854000</v>
          </cell>
          <cell r="F785">
            <v>7.0725478349584255E-3</v>
          </cell>
          <cell r="G785">
            <v>797537586</v>
          </cell>
          <cell r="H785">
            <v>80.816167943789054</v>
          </cell>
          <cell r="I785">
            <v>61176654</v>
          </cell>
          <cell r="J785">
            <v>6.1991595514635396</v>
          </cell>
          <cell r="K785">
            <v>858714240</v>
          </cell>
          <cell r="L785">
            <v>87.015327495252592</v>
          </cell>
          <cell r="M785">
            <v>128139760</v>
          </cell>
        </row>
        <row r="786">
          <cell r="E786">
            <v>204580035</v>
          </cell>
          <cell r="F786">
            <v>1.4661764390831559E-3</v>
          </cell>
          <cell r="G786">
            <v>107641005</v>
          </cell>
          <cell r="H786">
            <v>52.615596140649792</v>
          </cell>
          <cell r="I786">
            <v>96938592</v>
          </cell>
          <cell r="J786">
            <v>47.384189762212131</v>
          </cell>
          <cell r="K786">
            <v>204579597</v>
          </cell>
          <cell r="L786">
            <v>99.99978590286193</v>
          </cell>
          <cell r="M786">
            <v>438</v>
          </cell>
        </row>
        <row r="787">
          <cell r="E787">
            <v>204580035</v>
          </cell>
          <cell r="F787">
            <v>1.4661764390831559E-3</v>
          </cell>
          <cell r="G787">
            <v>107641005</v>
          </cell>
          <cell r="H787">
            <v>52.615596140649792</v>
          </cell>
          <cell r="I787">
            <v>96938592</v>
          </cell>
          <cell r="J787">
            <v>47.384189762212131</v>
          </cell>
          <cell r="K787">
            <v>204579597</v>
          </cell>
          <cell r="L787">
            <v>99.99978590286193</v>
          </cell>
          <cell r="M787">
            <v>438</v>
          </cell>
        </row>
        <row r="788"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</row>
        <row r="789"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</row>
        <row r="790">
          <cell r="E790">
            <v>819288000</v>
          </cell>
          <cell r="F790">
            <v>5.8716421786884562E-3</v>
          </cell>
          <cell r="G790">
            <v>285985446</v>
          </cell>
          <cell r="H790">
            <v>34.906583033072621</v>
          </cell>
          <cell r="I790">
            <v>520767054</v>
          </cell>
          <cell r="J790">
            <v>63.563368925213112</v>
          </cell>
          <cell r="K790">
            <v>806752500</v>
          </cell>
          <cell r="L790">
            <v>98.469951958285733</v>
          </cell>
          <cell r="M790">
            <v>12535500</v>
          </cell>
        </row>
        <row r="791">
          <cell r="E791">
            <v>819288000</v>
          </cell>
          <cell r="F791">
            <v>5.8716421786884562E-3</v>
          </cell>
          <cell r="G791">
            <v>285985446</v>
          </cell>
          <cell r="H791">
            <v>34.906583033072621</v>
          </cell>
          <cell r="I791">
            <v>520767054</v>
          </cell>
          <cell r="J791">
            <v>63.563368925213112</v>
          </cell>
          <cell r="K791">
            <v>806752500</v>
          </cell>
          <cell r="L791">
            <v>98.469951958285733</v>
          </cell>
          <cell r="M791">
            <v>12535500</v>
          </cell>
        </row>
        <row r="792">
          <cell r="E792">
            <v>3523878965</v>
          </cell>
          <cell r="F792">
            <v>2.5254802173944966E-2</v>
          </cell>
          <cell r="G792">
            <v>988282881</v>
          </cell>
          <cell r="H792">
            <v>28.045312872997613</v>
          </cell>
          <cell r="I792">
            <v>1432983284</v>
          </cell>
          <cell r="J792">
            <v>40.66494048838593</v>
          </cell>
          <cell r="K792">
            <v>2421266165</v>
          </cell>
          <cell r="L792">
            <v>68.71025336138355</v>
          </cell>
          <cell r="M792">
            <v>1102612800</v>
          </cell>
        </row>
        <row r="793">
          <cell r="E793">
            <v>3523878965</v>
          </cell>
          <cell r="F793">
            <v>2.5254802173944966E-2</v>
          </cell>
          <cell r="G793">
            <v>988282881</v>
          </cell>
          <cell r="H793">
            <v>28.045312872997613</v>
          </cell>
          <cell r="I793">
            <v>1432983284</v>
          </cell>
          <cell r="J793">
            <v>40.66494048838593</v>
          </cell>
          <cell r="K793">
            <v>2421266165</v>
          </cell>
          <cell r="L793">
            <v>68.71025336138355</v>
          </cell>
          <cell r="M793">
            <v>1102612800</v>
          </cell>
        </row>
        <row r="794">
          <cell r="E794">
            <v>531930000</v>
          </cell>
          <cell r="F794">
            <v>3.8122157582068214E-3</v>
          </cell>
          <cell r="G794">
            <v>443193864</v>
          </cell>
          <cell r="H794">
            <v>83.318080198522352</v>
          </cell>
          <cell r="I794">
            <v>87775636</v>
          </cell>
          <cell r="J794">
            <v>16.501350929633599</v>
          </cell>
          <cell r="K794">
            <v>530969500</v>
          </cell>
          <cell r="L794">
            <v>99.819431128155955</v>
          </cell>
          <cell r="M794">
            <v>960500</v>
          </cell>
        </row>
        <row r="795">
          <cell r="E795">
            <v>531930000</v>
          </cell>
          <cell r="F795">
            <v>3.8122157582068214E-3</v>
          </cell>
          <cell r="G795">
            <v>443193864</v>
          </cell>
          <cell r="H795">
            <v>83.318080198522352</v>
          </cell>
          <cell r="I795">
            <v>87775636</v>
          </cell>
          <cell r="J795">
            <v>16.501350929633599</v>
          </cell>
          <cell r="K795">
            <v>530969500</v>
          </cell>
          <cell r="L795">
            <v>99.819431128155955</v>
          </cell>
          <cell r="M795">
            <v>960500</v>
          </cell>
        </row>
        <row r="796">
          <cell r="E796">
            <v>8298750000</v>
          </cell>
          <cell r="F796">
            <v>5.9475166889287806E-2</v>
          </cell>
          <cell r="G796">
            <v>2284785067</v>
          </cell>
          <cell r="H796">
            <v>27.531677264648291</v>
          </cell>
          <cell r="I796">
            <v>3421159562</v>
          </cell>
          <cell r="J796">
            <v>41.224998487724058</v>
          </cell>
          <cell r="K796">
            <v>5705944629</v>
          </cell>
          <cell r="L796">
            <v>68.756675752372345</v>
          </cell>
          <cell r="M796">
            <v>2592805371</v>
          </cell>
        </row>
        <row r="797">
          <cell r="E797">
            <v>8298750000</v>
          </cell>
          <cell r="F797">
            <v>5.9475166889287806E-2</v>
          </cell>
          <cell r="G797">
            <v>2284785067</v>
          </cell>
          <cell r="H797">
            <v>27.531677264648291</v>
          </cell>
          <cell r="I797">
            <v>3421159562</v>
          </cell>
          <cell r="J797">
            <v>41.224998487724058</v>
          </cell>
          <cell r="K797">
            <v>5705944629</v>
          </cell>
          <cell r="L797">
            <v>68.756675752372345</v>
          </cell>
          <cell r="M797">
            <v>2592805371</v>
          </cell>
        </row>
        <row r="798">
          <cell r="E798">
            <v>1864250000</v>
          </cell>
          <cell r="F798">
            <v>1.3360636225136894E-2</v>
          </cell>
          <cell r="G798">
            <v>1141515884</v>
          </cell>
          <cell r="H798">
            <v>61.231910097894591</v>
          </cell>
          <cell r="I798">
            <v>651818718</v>
          </cell>
          <cell r="J798">
            <v>34.964125948772967</v>
          </cell>
          <cell r="K798">
            <v>1793334602</v>
          </cell>
          <cell r="L798">
            <v>96.196036046667572</v>
          </cell>
          <cell r="M798">
            <v>70915398</v>
          </cell>
        </row>
        <row r="799">
          <cell r="E799">
            <v>1864250000</v>
          </cell>
          <cell r="F799">
            <v>1.3360636225136894E-2</v>
          </cell>
          <cell r="G799">
            <v>1141515884</v>
          </cell>
          <cell r="H799">
            <v>61.231910097894591</v>
          </cell>
          <cell r="I799">
            <v>651818718</v>
          </cell>
          <cell r="J799">
            <v>34.964125948772967</v>
          </cell>
          <cell r="K799">
            <v>1793334602</v>
          </cell>
          <cell r="L799">
            <v>96.196036046667572</v>
          </cell>
          <cell r="M799">
            <v>70915398</v>
          </cell>
        </row>
        <row r="800">
          <cell r="E800">
            <v>9161698550</v>
          </cell>
          <cell r="F800">
            <v>6.565971384251798E-2</v>
          </cell>
          <cell r="G800">
            <v>2119552188</v>
          </cell>
          <cell r="H800">
            <v>23.134926088569024</v>
          </cell>
          <cell r="I800">
            <v>5438131855</v>
          </cell>
          <cell r="J800">
            <v>59.357245005621806</v>
          </cell>
          <cell r="K800">
            <v>7557684043</v>
          </cell>
          <cell r="L800">
            <v>82.492171094190823</v>
          </cell>
          <cell r="M800">
            <v>1604014507</v>
          </cell>
        </row>
        <row r="801">
          <cell r="E801">
            <v>9161698550</v>
          </cell>
          <cell r="F801">
            <v>6.565971384251798E-2</v>
          </cell>
          <cell r="G801">
            <v>2119552188</v>
          </cell>
          <cell r="H801">
            <v>23.134926088569024</v>
          </cell>
          <cell r="I801">
            <v>5438131855</v>
          </cell>
          <cell r="J801">
            <v>59.357245005621806</v>
          </cell>
          <cell r="K801">
            <v>7557684043</v>
          </cell>
          <cell r="L801">
            <v>82.492171094190823</v>
          </cell>
          <cell r="M801">
            <v>1604014507</v>
          </cell>
        </row>
        <row r="802">
          <cell r="E802">
            <v>7540000000</v>
          </cell>
          <cell r="F802">
            <v>5.4037386153966568E-2</v>
          </cell>
          <cell r="G802">
            <v>3302236426</v>
          </cell>
          <cell r="H802">
            <v>43.796239071618039</v>
          </cell>
          <cell r="I802">
            <v>2676395244</v>
          </cell>
          <cell r="J802">
            <v>35.495958143236074</v>
          </cell>
          <cell r="K802">
            <v>5978631670</v>
          </cell>
          <cell r="L802">
            <v>79.292197214854113</v>
          </cell>
          <cell r="M802">
            <v>1561368330</v>
          </cell>
        </row>
        <row r="803">
          <cell r="E803">
            <v>7540000000</v>
          </cell>
          <cell r="F803">
            <v>5.4037386153966568E-2</v>
          </cell>
          <cell r="G803">
            <v>3302236426</v>
          </cell>
          <cell r="H803">
            <v>43.796239071618039</v>
          </cell>
          <cell r="I803">
            <v>2676395244</v>
          </cell>
          <cell r="J803">
            <v>35.495958143236074</v>
          </cell>
          <cell r="K803">
            <v>5978631670</v>
          </cell>
          <cell r="L803">
            <v>79.292197214854113</v>
          </cell>
          <cell r="M803">
            <v>1561368330</v>
          </cell>
        </row>
        <row r="804">
          <cell r="E804">
            <v>501800000</v>
          </cell>
          <cell r="F804">
            <v>3.5962812164536369E-3</v>
          </cell>
          <cell r="G804">
            <v>428417718</v>
          </cell>
          <cell r="H804">
            <v>85.376189318453569</v>
          </cell>
          <cell r="I804">
            <v>55048698</v>
          </cell>
          <cell r="J804">
            <v>10.970246711837385</v>
          </cell>
          <cell r="K804">
            <v>483466416</v>
          </cell>
          <cell r="L804">
            <v>96.346436030290945</v>
          </cell>
          <cell r="M804">
            <v>18333584</v>
          </cell>
        </row>
        <row r="805">
          <cell r="E805">
            <v>501800000</v>
          </cell>
          <cell r="F805">
            <v>3.5962812164536369E-3</v>
          </cell>
          <cell r="G805">
            <v>428417718</v>
          </cell>
          <cell r="H805">
            <v>85.376189318453569</v>
          </cell>
          <cell r="I805">
            <v>55048698</v>
          </cell>
          <cell r="J805">
            <v>10.970246711837385</v>
          </cell>
          <cell r="K805">
            <v>483466416</v>
          </cell>
          <cell r="L805">
            <v>96.346436030290945</v>
          </cell>
          <cell r="M805">
            <v>18333584</v>
          </cell>
        </row>
        <row r="806">
          <cell r="E806">
            <v>243000000</v>
          </cell>
          <cell r="F806">
            <v>1.741523187720673E-3</v>
          </cell>
          <cell r="G806">
            <v>169224800</v>
          </cell>
          <cell r="H806">
            <v>69.639835390946502</v>
          </cell>
          <cell r="I806">
            <v>65994200</v>
          </cell>
          <cell r="J806">
            <v>27.158106995884772</v>
          </cell>
          <cell r="K806">
            <v>235219000</v>
          </cell>
          <cell r="L806">
            <v>96.797942386831267</v>
          </cell>
          <cell r="M806">
            <v>7781000</v>
          </cell>
        </row>
        <row r="807">
          <cell r="E807">
            <v>243000000</v>
          </cell>
          <cell r="F807">
            <v>1.741523187720673E-3</v>
          </cell>
          <cell r="G807">
            <v>169224800</v>
          </cell>
          <cell r="H807">
            <v>69.639835390946502</v>
          </cell>
          <cell r="I807">
            <v>65994200</v>
          </cell>
          <cell r="J807">
            <v>27.158106995884772</v>
          </cell>
          <cell r="K807">
            <v>235219000</v>
          </cell>
          <cell r="L807">
            <v>96.797942386831267</v>
          </cell>
          <cell r="M807">
            <v>7781000</v>
          </cell>
        </row>
        <row r="808">
          <cell r="E808">
            <v>54559804919</v>
          </cell>
          <cell r="F808">
            <v>0.3910171414977569</v>
          </cell>
          <cell r="G808">
            <v>42237139228</v>
          </cell>
          <cell r="H808">
            <v>77.414388285855594</v>
          </cell>
          <cell r="I808">
            <v>12200149047</v>
          </cell>
          <cell r="J808">
            <v>22.361056944966091</v>
          </cell>
          <cell r="K808">
            <v>54437288275</v>
          </cell>
          <cell r="L808">
            <v>99.775445230821674</v>
          </cell>
          <cell r="M808">
            <v>122516644</v>
          </cell>
        </row>
        <row r="809">
          <cell r="E809">
            <v>54559804919</v>
          </cell>
          <cell r="F809">
            <v>0.3910171414977569</v>
          </cell>
          <cell r="G809">
            <v>42237139228</v>
          </cell>
          <cell r="H809">
            <v>77.414388285855594</v>
          </cell>
          <cell r="I809">
            <v>12200149047</v>
          </cell>
          <cell r="J809">
            <v>22.361056944966091</v>
          </cell>
          <cell r="K809">
            <v>54437288275</v>
          </cell>
          <cell r="L809">
            <v>99.775445230821674</v>
          </cell>
          <cell r="M809">
            <v>122516644</v>
          </cell>
        </row>
        <row r="810">
          <cell r="E810">
            <v>85107723031</v>
          </cell>
          <cell r="F810">
            <v>0.60994680293249082</v>
          </cell>
          <cell r="G810">
            <v>84727709843</v>
          </cell>
          <cell r="H810">
            <v>99.55349153465005</v>
          </cell>
          <cell r="I810">
            <v>344221701</v>
          </cell>
          <cell r="J810">
            <v>0.40445413029628252</v>
          </cell>
          <cell r="K810">
            <v>85071931544</v>
          </cell>
          <cell r="L810">
            <v>99.957945664946337</v>
          </cell>
          <cell r="M810">
            <v>35791487</v>
          </cell>
        </row>
        <row r="811">
          <cell r="E811">
            <v>85107723031</v>
          </cell>
          <cell r="F811">
            <v>0.60994680293249082</v>
          </cell>
          <cell r="G811">
            <v>84727709843</v>
          </cell>
          <cell r="H811">
            <v>99.55349153465005</v>
          </cell>
          <cell r="I811">
            <v>344221701</v>
          </cell>
          <cell r="J811">
            <v>0.40445413029628252</v>
          </cell>
          <cell r="K811">
            <v>85071931544</v>
          </cell>
          <cell r="L811">
            <v>99.957945664946337</v>
          </cell>
          <cell r="M811">
            <v>35791487</v>
          </cell>
        </row>
        <row r="812">
          <cell r="E812">
            <v>628053000</v>
          </cell>
          <cell r="F812">
            <v>4.5011064305248228E-3</v>
          </cell>
          <cell r="G812">
            <v>500603536</v>
          </cell>
          <cell r="H812">
            <v>79.707211970964238</v>
          </cell>
          <cell r="I812">
            <v>108000732</v>
          </cell>
          <cell r="J812">
            <v>17.196117525113326</v>
          </cell>
          <cell r="K812">
            <v>608604268</v>
          </cell>
          <cell r="L812">
            <v>96.903329496077561</v>
          </cell>
          <cell r="M812">
            <v>19448732</v>
          </cell>
        </row>
        <row r="813">
          <cell r="E813">
            <v>628053000</v>
          </cell>
          <cell r="F813">
            <v>4.5011064305248228E-3</v>
          </cell>
          <cell r="G813">
            <v>500603536</v>
          </cell>
          <cell r="H813">
            <v>79.707211970964238</v>
          </cell>
          <cell r="I813">
            <v>108000732</v>
          </cell>
          <cell r="J813">
            <v>17.196117525113326</v>
          </cell>
          <cell r="K813">
            <v>608604268</v>
          </cell>
          <cell r="L813">
            <v>96.903329496077561</v>
          </cell>
          <cell r="M813">
            <v>19448732</v>
          </cell>
        </row>
        <row r="814">
          <cell r="E814">
            <v>3942334000</v>
          </cell>
          <cell r="F814">
            <v>2.8253769854895444E-2</v>
          </cell>
          <cell r="G814">
            <v>3580148020</v>
          </cell>
          <cell r="H814">
            <v>90.812904741201521</v>
          </cell>
          <cell r="I814">
            <v>359654168</v>
          </cell>
          <cell r="J814">
            <v>9.1228741146742003</v>
          </cell>
          <cell r="K814">
            <v>3939802188</v>
          </cell>
          <cell r="L814">
            <v>99.935778855875739</v>
          </cell>
          <cell r="M814">
            <v>2531812</v>
          </cell>
        </row>
        <row r="815">
          <cell r="E815">
            <v>3942334000</v>
          </cell>
          <cell r="F815">
            <v>2.8253769854895444E-2</v>
          </cell>
          <cell r="G815">
            <v>3580148020</v>
          </cell>
          <cell r="H815">
            <v>90.812904741201521</v>
          </cell>
          <cell r="I815">
            <v>359654168</v>
          </cell>
          <cell r="J815">
            <v>9.1228741146742003</v>
          </cell>
          <cell r="K815">
            <v>3939802188</v>
          </cell>
          <cell r="L815">
            <v>99.935778855875739</v>
          </cell>
          <cell r="M815">
            <v>2531812</v>
          </cell>
        </row>
        <row r="816">
          <cell r="E816">
            <v>1720000000</v>
          </cell>
          <cell r="F816">
            <v>1.2326830793743035E-2</v>
          </cell>
          <cell r="G816">
            <v>1689473237</v>
          </cell>
          <cell r="H816">
            <v>98.225188197674413</v>
          </cell>
          <cell r="I816">
            <v>25912000</v>
          </cell>
          <cell r="J816">
            <v>1.5065116279069768</v>
          </cell>
          <cell r="K816">
            <v>1715385237</v>
          </cell>
          <cell r="L816">
            <v>99.731699825581401</v>
          </cell>
          <cell r="M816">
            <v>4614763</v>
          </cell>
        </row>
        <row r="817">
          <cell r="E817">
            <v>1720000000</v>
          </cell>
          <cell r="F817">
            <v>1.2326830793743035E-2</v>
          </cell>
          <cell r="G817">
            <v>1689473237</v>
          </cell>
          <cell r="H817">
            <v>98.225188197674413</v>
          </cell>
          <cell r="I817">
            <v>25912000</v>
          </cell>
          <cell r="J817">
            <v>1.5065116279069768</v>
          </cell>
          <cell r="K817">
            <v>1715385237</v>
          </cell>
          <cell r="L817">
            <v>99.731699825581401</v>
          </cell>
          <cell r="M817">
            <v>4614763</v>
          </cell>
        </row>
        <row r="818">
          <cell r="E818">
            <v>3713965664</v>
          </cell>
          <cell r="F818">
            <v>2.6617108322034594E-2</v>
          </cell>
          <cell r="G818">
            <v>3622863828</v>
          </cell>
          <cell r="H818">
            <v>97.547046896984995</v>
          </cell>
          <cell r="I818">
            <v>85208165</v>
          </cell>
          <cell r="J818">
            <v>2.2942636714694196</v>
          </cell>
          <cell r="K818">
            <v>3708071993</v>
          </cell>
          <cell r="L818">
            <v>99.841310568454418</v>
          </cell>
          <cell r="M818">
            <v>5893671</v>
          </cell>
        </row>
        <row r="819">
          <cell r="E819">
            <v>3713965664</v>
          </cell>
          <cell r="F819">
            <v>2.6617108322034594E-2</v>
          </cell>
          <cell r="G819">
            <v>3622863828</v>
          </cell>
          <cell r="H819">
            <v>97.547046896984995</v>
          </cell>
          <cell r="I819">
            <v>85208165</v>
          </cell>
          <cell r="J819">
            <v>2.2942636714694196</v>
          </cell>
          <cell r="K819">
            <v>3708071993</v>
          </cell>
          <cell r="L819">
            <v>99.841310568454418</v>
          </cell>
          <cell r="M819">
            <v>5893671</v>
          </cell>
        </row>
        <row r="820">
          <cell r="E820">
            <v>700817000</v>
          </cell>
          <cell r="F820">
            <v>5.0225887071968685E-3</v>
          </cell>
          <cell r="G820">
            <v>698962476</v>
          </cell>
          <cell r="H820">
            <v>99.735376853015836</v>
          </cell>
          <cell r="I820">
            <v>687387</v>
          </cell>
          <cell r="J820">
            <v>9.8083665207893064E-2</v>
          </cell>
          <cell r="K820">
            <v>699649863</v>
          </cell>
          <cell r="L820">
            <v>99.833460518223731</v>
          </cell>
          <cell r="M820">
            <v>1167137</v>
          </cell>
        </row>
        <row r="821">
          <cell r="E821">
            <v>700817000</v>
          </cell>
          <cell r="F821">
            <v>5.0225887071968685E-3</v>
          </cell>
          <cell r="G821">
            <v>698962476</v>
          </cell>
          <cell r="H821">
            <v>99.735376853015836</v>
          </cell>
          <cell r="I821">
            <v>687387</v>
          </cell>
          <cell r="J821">
            <v>9.8083665207893064E-2</v>
          </cell>
          <cell r="K821">
            <v>699649863</v>
          </cell>
          <cell r="L821">
            <v>99.833460518223731</v>
          </cell>
          <cell r="M821">
            <v>1167137</v>
          </cell>
        </row>
        <row r="822">
          <cell r="E822">
            <v>785486000</v>
          </cell>
          <cell r="F822">
            <v>5.6293912865430481E-3</v>
          </cell>
          <cell r="G822">
            <v>664185727</v>
          </cell>
          <cell r="H822">
            <v>84.557296629093329</v>
          </cell>
          <cell r="I822">
            <v>4500000</v>
          </cell>
          <cell r="J822">
            <v>0.57289372439483333</v>
          </cell>
          <cell r="K822">
            <v>668685727</v>
          </cell>
          <cell r="L822">
            <v>85.13019035348816</v>
          </cell>
          <cell r="M822">
            <v>116800273</v>
          </cell>
        </row>
        <row r="823">
          <cell r="E823">
            <v>785486000</v>
          </cell>
          <cell r="F823">
            <v>5.6293912865430481E-3</v>
          </cell>
          <cell r="G823">
            <v>664185727</v>
          </cell>
          <cell r="H823">
            <v>84.557296629093329</v>
          </cell>
          <cell r="I823">
            <v>4500000</v>
          </cell>
          <cell r="J823">
            <v>0.57289372439483333</v>
          </cell>
          <cell r="K823">
            <v>668685727</v>
          </cell>
          <cell r="L823">
            <v>85.13019035348816</v>
          </cell>
          <cell r="M823">
            <v>116800273</v>
          </cell>
        </row>
        <row r="824">
          <cell r="E824">
            <v>4116047789</v>
          </cell>
          <cell r="F824">
            <v>2.9498735252304148E-2</v>
          </cell>
          <cell r="G824">
            <v>3063141436</v>
          </cell>
          <cell r="H824">
            <v>74.419481819092155</v>
          </cell>
          <cell r="I824">
            <v>912708999</v>
          </cell>
          <cell r="J824">
            <v>22.174402382770779</v>
          </cell>
          <cell r="K824">
            <v>3975850435</v>
          </cell>
          <cell r="L824">
            <v>96.593884201862949</v>
          </cell>
          <cell r="M824">
            <v>140197354</v>
          </cell>
        </row>
        <row r="825">
          <cell r="E825">
            <v>4116047789</v>
          </cell>
          <cell r="F825">
            <v>2.9498735252304148E-2</v>
          </cell>
          <cell r="G825">
            <v>3063141436</v>
          </cell>
          <cell r="H825">
            <v>74.419481819092155</v>
          </cell>
          <cell r="I825">
            <v>912708999</v>
          </cell>
          <cell r="J825">
            <v>22.174402382770779</v>
          </cell>
          <cell r="K825">
            <v>3975850435</v>
          </cell>
          <cell r="L825">
            <v>96.593884201862949</v>
          </cell>
          <cell r="M825">
            <v>140197354</v>
          </cell>
        </row>
        <row r="826">
          <cell r="E826">
            <v>6717733572</v>
          </cell>
          <cell r="F826">
            <v>4.8144398290401749E-2</v>
          </cell>
          <cell r="G826">
            <v>6134551733</v>
          </cell>
          <cell r="H826">
            <v>91.318770940384653</v>
          </cell>
          <cell r="I826">
            <v>554708666</v>
          </cell>
          <cell r="J826">
            <v>8.2573781775458599</v>
          </cell>
          <cell r="K826">
            <v>6689260399</v>
          </cell>
          <cell r="L826">
            <v>99.576149117930512</v>
          </cell>
          <cell r="M826">
            <v>28473173</v>
          </cell>
        </row>
        <row r="827">
          <cell r="E827">
            <v>5823993573</v>
          </cell>
          <cell r="F827">
            <v>4.1739176347801124E-2</v>
          </cell>
          <cell r="G827">
            <v>5342768400</v>
          </cell>
          <cell r="H827">
            <v>91.737196015617926</v>
          </cell>
          <cell r="I827">
            <v>461658666</v>
          </cell>
          <cell r="J827">
            <v>7.9268402379468084</v>
          </cell>
          <cell r="K827">
            <v>5804427066</v>
          </cell>
          <cell r="L827">
            <v>99.664036253564731</v>
          </cell>
          <cell r="M827">
            <v>19566507</v>
          </cell>
        </row>
        <row r="828">
          <cell r="E828">
            <v>17406666</v>
          </cell>
          <cell r="F828">
            <v>1.2474943399139529E-4</v>
          </cell>
          <cell r="G828">
            <v>11333333</v>
          </cell>
          <cell r="H828">
            <v>65.109154159676535</v>
          </cell>
          <cell r="I828">
            <v>4666667</v>
          </cell>
          <cell r="J828">
            <v>26.809654416302354</v>
          </cell>
          <cell r="K828">
            <v>16000000</v>
          </cell>
          <cell r="L828">
            <v>91.918808575978886</v>
          </cell>
          <cell r="M828">
            <v>1406666</v>
          </cell>
        </row>
        <row r="829">
          <cell r="E829">
            <v>876333333</v>
          </cell>
          <cell r="F829">
            <v>6.2804725086092273E-3</v>
          </cell>
          <cell r="G829">
            <v>780450000</v>
          </cell>
          <cell r="H829">
            <v>89.058577439733199</v>
          </cell>
          <cell r="I829">
            <v>88383333</v>
          </cell>
          <cell r="J829">
            <v>10.085583837993756</v>
          </cell>
          <cell r="K829">
            <v>868833333</v>
          </cell>
          <cell r="L829">
            <v>99.144161277726951</v>
          </cell>
          <cell r="M829">
            <v>7500000</v>
          </cell>
        </row>
        <row r="830">
          <cell r="E830">
            <v>1172344631</v>
          </cell>
          <cell r="F830">
            <v>8.401915057145418E-3</v>
          </cell>
          <cell r="G830">
            <v>975098530</v>
          </cell>
          <cell r="H830">
            <v>83.175075333287381</v>
          </cell>
          <cell r="I830">
            <v>157980606</v>
          </cell>
          <cell r="J830">
            <v>13.475611336680398</v>
          </cell>
          <cell r="K830">
            <v>1133079136</v>
          </cell>
          <cell r="L830">
            <v>96.650686669967783</v>
          </cell>
          <cell r="M830">
            <v>39265495</v>
          </cell>
        </row>
        <row r="831">
          <cell r="E831">
            <v>1172344631</v>
          </cell>
          <cell r="F831">
            <v>8.401915057145418E-3</v>
          </cell>
          <cell r="G831">
            <v>975098530</v>
          </cell>
          <cell r="H831">
            <v>83.175075333287381</v>
          </cell>
          <cell r="I831">
            <v>157980606</v>
          </cell>
          <cell r="J831">
            <v>13.475611336680398</v>
          </cell>
          <cell r="K831">
            <v>1133079136</v>
          </cell>
          <cell r="L831">
            <v>96.650686669967783</v>
          </cell>
          <cell r="M831">
            <v>39265495</v>
          </cell>
        </row>
        <row r="832">
          <cell r="E832">
            <v>1424866667</v>
          </cell>
          <cell r="F832">
            <v>1.0211680411484654E-2</v>
          </cell>
          <cell r="G832">
            <v>1294789505</v>
          </cell>
          <cell r="H832">
            <v>90.870923924841875</v>
          </cell>
          <cell r="I832">
            <v>130077120</v>
          </cell>
          <cell r="J832">
            <v>9.1290731275139017</v>
          </cell>
          <cell r="K832">
            <v>1424866625</v>
          </cell>
          <cell r="L832">
            <v>99.999997052355766</v>
          </cell>
          <cell r="M832">
            <v>42</v>
          </cell>
        </row>
        <row r="833">
          <cell r="E833">
            <v>1424866667</v>
          </cell>
          <cell r="F833">
            <v>1.0211680411484654E-2</v>
          </cell>
          <cell r="G833">
            <v>1294789505</v>
          </cell>
          <cell r="H833">
            <v>90.870923924841875</v>
          </cell>
          <cell r="I833">
            <v>130077120</v>
          </cell>
          <cell r="J833">
            <v>9.1290731275139017</v>
          </cell>
          <cell r="K833">
            <v>1424866625</v>
          </cell>
          <cell r="L833">
            <v>99.999997052355766</v>
          </cell>
          <cell r="M833">
            <v>42</v>
          </cell>
        </row>
        <row r="834">
          <cell r="E834">
            <v>1909074783</v>
          </cell>
          <cell r="F834">
            <v>1.3681884780606222E-2</v>
          </cell>
          <cell r="G834">
            <v>1519805634</v>
          </cell>
          <cell r="H834">
            <v>79.609539004633106</v>
          </cell>
          <cell r="I834">
            <v>267887028</v>
          </cell>
          <cell r="J834">
            <v>14.032296187948756</v>
          </cell>
          <cell r="K834">
            <v>1787692662</v>
          </cell>
          <cell r="L834">
            <v>93.641835192581865</v>
          </cell>
          <cell r="M834">
            <v>121382121</v>
          </cell>
        </row>
        <row r="835">
          <cell r="E835">
            <v>1281974783</v>
          </cell>
          <cell r="F835">
            <v>9.1876082743525857E-3</v>
          </cell>
          <cell r="G835">
            <v>1028829968</v>
          </cell>
          <cell r="H835">
            <v>80.253526172519102</v>
          </cell>
          <cell r="I835">
            <v>169812694</v>
          </cell>
          <cell r="J835">
            <v>13.24618052178956</v>
          </cell>
          <cell r="K835">
            <v>1198642662</v>
          </cell>
          <cell r="L835">
            <v>93.499706694308671</v>
          </cell>
          <cell r="M835">
            <v>83332121</v>
          </cell>
        </row>
        <row r="836">
          <cell r="E836">
            <v>627100000</v>
          </cell>
          <cell r="F836">
            <v>4.4942765062536381E-3</v>
          </cell>
          <cell r="G836">
            <v>490975666</v>
          </cell>
          <cell r="H836">
            <v>78.293041939084674</v>
          </cell>
          <cell r="I836">
            <v>98074334</v>
          </cell>
          <cell r="J836">
            <v>15.639345239993622</v>
          </cell>
          <cell r="K836">
            <v>589050000</v>
          </cell>
          <cell r="L836">
            <v>93.93238717907829</v>
          </cell>
          <cell r="M836">
            <v>38050000</v>
          </cell>
        </row>
        <row r="837">
          <cell r="E837">
            <v>3397456000</v>
          </cell>
          <cell r="F837">
            <v>2.4348758861155256E-2</v>
          </cell>
          <cell r="G837">
            <v>2116318077</v>
          </cell>
          <cell r="H837">
            <v>62.291257841161155</v>
          </cell>
          <cell r="I837">
            <v>1278525540</v>
          </cell>
          <cell r="J837">
            <v>37.631849831167791</v>
          </cell>
          <cell r="K837">
            <v>3394843617</v>
          </cell>
          <cell r="L837">
            <v>99.923107672328953</v>
          </cell>
          <cell r="M837">
            <v>2612383</v>
          </cell>
        </row>
        <row r="838">
          <cell r="E838">
            <v>3397456000</v>
          </cell>
          <cell r="F838">
            <v>2.4348758861155256E-2</v>
          </cell>
          <cell r="G838">
            <v>2116318077</v>
          </cell>
          <cell r="H838">
            <v>62.291257841161155</v>
          </cell>
          <cell r="I838">
            <v>1278525540</v>
          </cell>
          <cell r="J838">
            <v>37.631849831167791</v>
          </cell>
          <cell r="K838">
            <v>3394843617</v>
          </cell>
          <cell r="L838">
            <v>99.923107672328953</v>
          </cell>
          <cell r="M838">
            <v>2612383</v>
          </cell>
        </row>
        <row r="839">
          <cell r="E839">
            <v>3624000000</v>
          </cell>
          <cell r="F839">
            <v>2.5972345811933001E-2</v>
          </cell>
          <cell r="G839">
            <v>2045805983</v>
          </cell>
          <cell r="H839">
            <v>56.451599972406186</v>
          </cell>
          <cell r="I839">
            <v>1576682246</v>
          </cell>
          <cell r="J839">
            <v>43.506684492273727</v>
          </cell>
          <cell r="K839">
            <v>3622488229</v>
          </cell>
          <cell r="L839">
            <v>99.95828446467992</v>
          </cell>
          <cell r="M839">
            <v>1511771</v>
          </cell>
        </row>
        <row r="840">
          <cell r="E840">
            <v>3624000000</v>
          </cell>
          <cell r="F840">
            <v>2.5972345811933001E-2</v>
          </cell>
          <cell r="G840">
            <v>2045805983</v>
          </cell>
          <cell r="H840">
            <v>56.451599972406186</v>
          </cell>
          <cell r="I840">
            <v>1576682246</v>
          </cell>
          <cell r="J840">
            <v>43.506684492273727</v>
          </cell>
          <cell r="K840">
            <v>3622488229</v>
          </cell>
          <cell r="L840">
            <v>99.95828446467992</v>
          </cell>
          <cell r="M840">
            <v>1511771</v>
          </cell>
        </row>
        <row r="841">
          <cell r="E841">
            <v>4266195680</v>
          </cell>
          <cell r="F841">
            <v>3.0574809465324135E-2</v>
          </cell>
          <cell r="G841">
            <v>3434267060</v>
          </cell>
          <cell r="H841">
            <v>80.499520359553685</v>
          </cell>
          <cell r="I841">
            <v>819497432</v>
          </cell>
          <cell r="J841">
            <v>19.20909150608863</v>
          </cell>
          <cell r="K841">
            <v>4253764492</v>
          </cell>
          <cell r="L841">
            <v>99.708611865642311</v>
          </cell>
          <cell r="M841">
            <v>12431188</v>
          </cell>
        </row>
        <row r="842">
          <cell r="E842">
            <v>4266195680</v>
          </cell>
          <cell r="F842">
            <v>3.0574809465324135E-2</v>
          </cell>
          <cell r="G842">
            <v>3434267060</v>
          </cell>
          <cell r="H842">
            <v>80.499520359553685</v>
          </cell>
          <cell r="I842">
            <v>819497432</v>
          </cell>
          <cell r="J842">
            <v>19.20909150608863</v>
          </cell>
          <cell r="K842">
            <v>4253764492</v>
          </cell>
          <cell r="L842">
            <v>99.708611865642311</v>
          </cell>
          <cell r="M842">
            <v>12431188</v>
          </cell>
        </row>
        <row r="843">
          <cell r="E843">
            <v>1258000000</v>
          </cell>
          <cell r="F843">
            <v>9.0157867084469413E-3</v>
          </cell>
          <cell r="G843">
            <v>559515610</v>
          </cell>
          <cell r="H843">
            <v>44.476598569157396</v>
          </cell>
          <cell r="I843">
            <v>33221555</v>
          </cell>
          <cell r="J843">
            <v>2.6408231319554849</v>
          </cell>
          <cell r="K843">
            <v>592737165</v>
          </cell>
          <cell r="L843">
            <v>47.117421701112875</v>
          </cell>
          <cell r="M843">
            <v>665262835</v>
          </cell>
        </row>
        <row r="844">
          <cell r="E844">
            <v>1258000000</v>
          </cell>
          <cell r="F844">
            <v>9.0157867084469413E-3</v>
          </cell>
          <cell r="G844">
            <v>559515610</v>
          </cell>
          <cell r="H844">
            <v>44.476598569157396</v>
          </cell>
          <cell r="I844">
            <v>33221555</v>
          </cell>
          <cell r="J844">
            <v>2.6408231319554849</v>
          </cell>
          <cell r="K844">
            <v>592737165</v>
          </cell>
          <cell r="L844">
            <v>47.117421701112875</v>
          </cell>
          <cell r="M844">
            <v>665262835</v>
          </cell>
        </row>
        <row r="845">
          <cell r="E845">
            <v>6092135000</v>
          </cell>
          <cell r="F845">
            <v>4.3660882161418453E-2</v>
          </cell>
          <cell r="G845">
            <v>5358326281</v>
          </cell>
          <cell r="H845">
            <v>87.95481848317543</v>
          </cell>
          <cell r="I845">
            <v>670780048</v>
          </cell>
          <cell r="J845">
            <v>11.010590671414864</v>
          </cell>
          <cell r="K845">
            <v>6029106329</v>
          </cell>
          <cell r="L845">
            <v>98.965409154590304</v>
          </cell>
          <cell r="M845">
            <v>63028671</v>
          </cell>
        </row>
        <row r="846">
          <cell r="E846">
            <v>6092135000</v>
          </cell>
          <cell r="F846">
            <v>4.3660882161418453E-2</v>
          </cell>
          <cell r="G846">
            <v>5358326281</v>
          </cell>
          <cell r="H846">
            <v>87.95481848317543</v>
          </cell>
          <cell r="I846">
            <v>670780048</v>
          </cell>
          <cell r="J846">
            <v>11.010590671414864</v>
          </cell>
          <cell r="K846">
            <v>6029106329</v>
          </cell>
          <cell r="L846">
            <v>98.965409154590304</v>
          </cell>
          <cell r="M846">
            <v>63028671</v>
          </cell>
        </row>
        <row r="847">
          <cell r="E847">
            <v>6240873584</v>
          </cell>
          <cell r="F847">
            <v>4.4726856206458526E-2</v>
          </cell>
          <cell r="G847">
            <v>3143423547</v>
          </cell>
          <cell r="H847">
            <v>50.368325919290079</v>
          </cell>
          <cell r="I847">
            <v>900911157</v>
          </cell>
          <cell r="J847">
            <v>14.435657842993411</v>
          </cell>
          <cell r="K847">
            <v>4044334704</v>
          </cell>
          <cell r="L847">
            <v>64.803983762283494</v>
          </cell>
          <cell r="M847">
            <v>2196538880</v>
          </cell>
        </row>
        <row r="848">
          <cell r="E848">
            <v>6240873584</v>
          </cell>
          <cell r="F848">
            <v>4.4726856206458526E-2</v>
          </cell>
          <cell r="G848">
            <v>3143423547</v>
          </cell>
          <cell r="H848">
            <v>50.368325919290079</v>
          </cell>
          <cell r="I848">
            <v>900911157</v>
          </cell>
          <cell r="J848">
            <v>14.435657842993411</v>
          </cell>
          <cell r="K848">
            <v>4044334704</v>
          </cell>
          <cell r="L848">
            <v>64.803983762283494</v>
          </cell>
          <cell r="M848">
            <v>2196538880</v>
          </cell>
        </row>
        <row r="849">
          <cell r="E849">
            <v>1189217045</v>
          </cell>
          <cell r="F849">
            <v>8.5228356341570336E-3</v>
          </cell>
          <cell r="G849">
            <v>1052602029</v>
          </cell>
          <cell r="H849">
            <v>88.512188201944241</v>
          </cell>
          <cell r="I849">
            <v>119893608</v>
          </cell>
          <cell r="J849">
            <v>10.081726334489261</v>
          </cell>
          <cell r="K849">
            <v>1172495637</v>
          </cell>
          <cell r="L849">
            <v>98.593914536433502</v>
          </cell>
          <cell r="M849">
            <v>16721408</v>
          </cell>
        </row>
        <row r="850">
          <cell r="E850">
            <v>1189217045</v>
          </cell>
          <cell r="F850">
            <v>8.5228356341570336E-3</v>
          </cell>
          <cell r="G850">
            <v>1052602029</v>
          </cell>
          <cell r="H850">
            <v>88.512188201944241</v>
          </cell>
          <cell r="I850">
            <v>119893608</v>
          </cell>
          <cell r="J850">
            <v>10.081726334489261</v>
          </cell>
          <cell r="K850">
            <v>1172495637</v>
          </cell>
          <cell r="L850">
            <v>98.593914536433502</v>
          </cell>
          <cell r="M850">
            <v>16721408</v>
          </cell>
        </row>
        <row r="851">
          <cell r="E851">
            <v>23775837000</v>
          </cell>
          <cell r="F851">
            <v>0.17039576725500877</v>
          </cell>
          <cell r="G851">
            <v>11403694040</v>
          </cell>
          <cell r="H851">
            <v>47.963375758338181</v>
          </cell>
          <cell r="I851">
            <v>6437384611</v>
          </cell>
          <cell r="J851">
            <v>27.075322778331635</v>
          </cell>
          <cell r="K851">
            <v>17841078651</v>
          </cell>
          <cell r="L851">
            <v>75.038698536669813</v>
          </cell>
          <cell r="M851">
            <v>5934758349</v>
          </cell>
        </row>
        <row r="852">
          <cell r="E852">
            <v>18574928277</v>
          </cell>
          <cell r="F852">
            <v>0.13312209178865808</v>
          </cell>
          <cell r="G852">
            <v>10803167747</v>
          </cell>
          <cell r="H852">
            <v>58.159943262751582</v>
          </cell>
          <cell r="I852">
            <v>6432127134</v>
          </cell>
          <cell r="J852">
            <v>34.628005223387277</v>
          </cell>
          <cell r="K852">
            <v>17235294881</v>
          </cell>
          <cell r="L852">
            <v>92.787948486138859</v>
          </cell>
          <cell r="M852">
            <v>1339633396</v>
          </cell>
        </row>
        <row r="853">
          <cell r="E853">
            <v>5200908723</v>
          </cell>
          <cell r="F853">
            <v>3.7273675466350679E-2</v>
          </cell>
          <cell r="G853">
            <v>600526293</v>
          </cell>
          <cell r="H853">
            <v>11.546564744431874</v>
          </cell>
          <cell r="I853">
            <v>5257477</v>
          </cell>
          <cell r="J853">
            <v>0.10108766140712754</v>
          </cell>
          <cell r="K853">
            <v>605783770</v>
          </cell>
          <cell r="L853">
            <v>11.647652405839001</v>
          </cell>
          <cell r="M853">
            <v>4595124953</v>
          </cell>
        </row>
        <row r="854">
          <cell r="E854">
            <v>636000000</v>
          </cell>
          <cell r="F854">
            <v>4.5580606888491687E-3</v>
          </cell>
          <cell r="G854">
            <v>113966531</v>
          </cell>
          <cell r="H854">
            <v>17.919265880503144</v>
          </cell>
          <cell r="I854">
            <v>420507021</v>
          </cell>
          <cell r="J854">
            <v>66.117456132075475</v>
          </cell>
          <cell r="K854">
            <v>534473552</v>
          </cell>
          <cell r="L854">
            <v>84.036722012578608</v>
          </cell>
          <cell r="M854">
            <v>101526448</v>
          </cell>
        </row>
        <row r="855">
          <cell r="E855">
            <v>636000000</v>
          </cell>
          <cell r="F855">
            <v>4.5580606888491687E-3</v>
          </cell>
          <cell r="G855">
            <v>113966531</v>
          </cell>
          <cell r="H855">
            <v>17.919265880503144</v>
          </cell>
          <cell r="I855">
            <v>420507021</v>
          </cell>
          <cell r="J855">
            <v>66.117456132075475</v>
          </cell>
          <cell r="K855">
            <v>534473552</v>
          </cell>
          <cell r="L855">
            <v>84.036722012578608</v>
          </cell>
          <cell r="M855">
            <v>101526448</v>
          </cell>
        </row>
        <row r="856">
          <cell r="E856">
            <v>3719000000</v>
          </cell>
          <cell r="F856">
            <v>2.6653188210424623E-2</v>
          </cell>
          <cell r="G856">
            <v>3020454257</v>
          </cell>
          <cell r="H856">
            <v>81.216839392309765</v>
          </cell>
          <cell r="I856">
            <v>671421108</v>
          </cell>
          <cell r="J856">
            <v>18.053807690239314</v>
          </cell>
          <cell r="K856">
            <v>3691875365</v>
          </cell>
          <cell r="L856">
            <v>99.270647082549061</v>
          </cell>
          <cell r="M856">
            <v>27124635</v>
          </cell>
        </row>
        <row r="857">
          <cell r="E857">
            <v>3719000000</v>
          </cell>
          <cell r="F857">
            <v>2.6653188210424623E-2</v>
          </cell>
          <cell r="G857">
            <v>3020454257</v>
          </cell>
          <cell r="H857">
            <v>81.216839392309765</v>
          </cell>
          <cell r="I857">
            <v>671421108</v>
          </cell>
          <cell r="J857">
            <v>18.053807690239314</v>
          </cell>
          <cell r="K857">
            <v>3691875365</v>
          </cell>
          <cell r="L857">
            <v>99.270647082549061</v>
          </cell>
          <cell r="M857">
            <v>27124635</v>
          </cell>
        </row>
        <row r="858">
          <cell r="E858">
            <v>1610823020</v>
          </cell>
          <cell r="F858">
            <v>1.1544385352445438E-2</v>
          </cell>
          <cell r="G858">
            <v>1351971146</v>
          </cell>
          <cell r="H858">
            <v>83.930458480783315</v>
          </cell>
          <cell r="I858">
            <v>136482132</v>
          </cell>
          <cell r="J858">
            <v>8.4728198135633797</v>
          </cell>
          <cell r="K858">
            <v>1488453278</v>
          </cell>
          <cell r="L858">
            <v>92.403278294346705</v>
          </cell>
          <cell r="M858">
            <v>122369742</v>
          </cell>
        </row>
        <row r="859">
          <cell r="E859">
            <v>1610823020</v>
          </cell>
          <cell r="F859">
            <v>1.1544385352445438E-2</v>
          </cell>
          <cell r="G859">
            <v>1351971146</v>
          </cell>
          <cell r="H859">
            <v>83.930458480783315</v>
          </cell>
          <cell r="I859">
            <v>136482132</v>
          </cell>
          <cell r="J859">
            <v>8.4728198135633797</v>
          </cell>
          <cell r="K859">
            <v>1488453278</v>
          </cell>
          <cell r="L859">
            <v>92.403278294346705</v>
          </cell>
          <cell r="M859">
            <v>122369742</v>
          </cell>
        </row>
        <row r="860">
          <cell r="E860">
            <v>1721000000</v>
          </cell>
          <cell r="F860">
            <v>1.2333997555832421E-2</v>
          </cell>
          <cell r="G860">
            <v>1530209026</v>
          </cell>
          <cell r="H860">
            <v>88.913946891342249</v>
          </cell>
          <cell r="I860">
            <v>95441671</v>
          </cell>
          <cell r="J860">
            <v>5.5457101104009299</v>
          </cell>
          <cell r="K860">
            <v>1625650697</v>
          </cell>
          <cell r="L860">
            <v>94.459657001743167</v>
          </cell>
          <cell r="M860">
            <v>95349303</v>
          </cell>
        </row>
        <row r="861">
          <cell r="E861">
            <v>1721000000</v>
          </cell>
          <cell r="F861">
            <v>1.2333997555832421E-2</v>
          </cell>
          <cell r="G861">
            <v>1530209026</v>
          </cell>
          <cell r="H861">
            <v>88.913946891342249</v>
          </cell>
          <cell r="I861">
            <v>95441671</v>
          </cell>
          <cell r="J861">
            <v>5.5457101104009299</v>
          </cell>
          <cell r="K861">
            <v>1625650697</v>
          </cell>
          <cell r="L861">
            <v>94.459657001743167</v>
          </cell>
          <cell r="M861">
            <v>95349303</v>
          </cell>
        </row>
        <row r="862">
          <cell r="E862">
            <v>67922332763</v>
          </cell>
          <cell r="F862">
            <v>0.48678319946849413</v>
          </cell>
          <cell r="G862">
            <v>40444664602</v>
          </cell>
          <cell r="H862">
            <v>59.545458697837631</v>
          </cell>
          <cell r="I862">
            <v>21510107119</v>
          </cell>
          <cell r="J862">
            <v>31.668681336453471</v>
          </cell>
          <cell r="K862">
            <v>61954771721</v>
          </cell>
          <cell r="L862">
            <v>91.214140034291091</v>
          </cell>
          <cell r="M862">
            <v>5967561042</v>
          </cell>
        </row>
        <row r="863">
          <cell r="E863">
            <v>4950000000</v>
          </cell>
          <cell r="F863">
            <v>3.5475472342458153E-2</v>
          </cell>
          <cell r="G863">
            <v>700222390</v>
          </cell>
          <cell r="H863">
            <v>14.14590686868687</v>
          </cell>
          <cell r="I863">
            <v>850128913</v>
          </cell>
          <cell r="J863">
            <v>17.174321474747476</v>
          </cell>
          <cell r="K863">
            <v>1550351303</v>
          </cell>
          <cell r="L863">
            <v>31.320228343434341</v>
          </cell>
          <cell r="M863">
            <v>3399648697</v>
          </cell>
        </row>
        <row r="864">
          <cell r="E864">
            <v>4950000000</v>
          </cell>
          <cell r="F864">
            <v>3.5475472342458153E-2</v>
          </cell>
          <cell r="G864">
            <v>700222390</v>
          </cell>
          <cell r="H864">
            <v>14.14590686868687</v>
          </cell>
          <cell r="I864">
            <v>850128913</v>
          </cell>
          <cell r="J864">
            <v>17.174321474747476</v>
          </cell>
          <cell r="K864">
            <v>1550351303</v>
          </cell>
          <cell r="L864">
            <v>31.320228343434341</v>
          </cell>
          <cell r="M864">
            <v>3399648697</v>
          </cell>
        </row>
        <row r="865">
          <cell r="E865">
            <v>1563896121</v>
          </cell>
          <cell r="F865">
            <v>1.1208071431719818E-2</v>
          </cell>
          <cell r="G865">
            <v>1144670708</v>
          </cell>
          <cell r="H865">
            <v>73.193525620363118</v>
          </cell>
          <cell r="I865">
            <v>419225413</v>
          </cell>
          <cell r="J865">
            <v>26.806474379636882</v>
          </cell>
          <cell r="K865">
            <v>1563896121</v>
          </cell>
          <cell r="L865">
            <v>100</v>
          </cell>
          <cell r="M865">
            <v>0</v>
          </cell>
        </row>
        <row r="866">
          <cell r="E866">
            <v>1563896121</v>
          </cell>
          <cell r="F866">
            <v>1.1208071431719818E-2</v>
          </cell>
          <cell r="G866">
            <v>1144670708</v>
          </cell>
          <cell r="H866">
            <v>73.193525620363118</v>
          </cell>
          <cell r="I866">
            <v>419225413</v>
          </cell>
          <cell r="J866">
            <v>26.806474379636882</v>
          </cell>
          <cell r="K866">
            <v>1563896121</v>
          </cell>
          <cell r="L866">
            <v>100</v>
          </cell>
          <cell r="M866">
            <v>0</v>
          </cell>
        </row>
        <row r="867">
          <cell r="E867">
            <v>17273483000</v>
          </cell>
          <cell r="F867">
            <v>0.12379494311604466</v>
          </cell>
          <cell r="G867">
            <v>8800767207</v>
          </cell>
          <cell r="H867">
            <v>50.949580967544293</v>
          </cell>
          <cell r="I867">
            <v>6672936779</v>
          </cell>
          <cell r="J867">
            <v>38.631101666062371</v>
          </cell>
          <cell r="K867">
            <v>15473703986</v>
          </cell>
          <cell r="L867">
            <v>89.580682633606671</v>
          </cell>
          <cell r="M867">
            <v>1799779014</v>
          </cell>
        </row>
        <row r="868">
          <cell r="E868">
            <v>17273483000</v>
          </cell>
          <cell r="F868">
            <v>0.12379494311604466</v>
          </cell>
          <cell r="G868">
            <v>8800767207</v>
          </cell>
          <cell r="H868">
            <v>50.949580967544293</v>
          </cell>
          <cell r="I868">
            <v>6672936779</v>
          </cell>
          <cell r="J868">
            <v>38.631101666062371</v>
          </cell>
          <cell r="K868">
            <v>15473703986</v>
          </cell>
          <cell r="L868">
            <v>89.580682633606671</v>
          </cell>
          <cell r="M868">
            <v>1799779014</v>
          </cell>
        </row>
        <row r="869">
          <cell r="E869">
            <v>3606906000</v>
          </cell>
          <cell r="F869">
            <v>2.5849837180777047E-2</v>
          </cell>
          <cell r="G869">
            <v>2495969526</v>
          </cell>
          <cell r="H869">
            <v>69.199738667988569</v>
          </cell>
          <cell r="I869">
            <v>906830518</v>
          </cell>
          <cell r="J869">
            <v>25.141506820527066</v>
          </cell>
          <cell r="K869">
            <v>3402800044</v>
          </cell>
          <cell r="L869">
            <v>94.341245488515639</v>
          </cell>
          <cell r="M869">
            <v>204105956</v>
          </cell>
        </row>
        <row r="870">
          <cell r="E870">
            <v>3606906000</v>
          </cell>
          <cell r="F870">
            <v>2.5849837180777047E-2</v>
          </cell>
          <cell r="G870">
            <v>2495969526</v>
          </cell>
          <cell r="H870">
            <v>69.199738667988569</v>
          </cell>
          <cell r="I870">
            <v>906830518</v>
          </cell>
          <cell r="J870">
            <v>25.141506820527066</v>
          </cell>
          <cell r="K870">
            <v>3402800044</v>
          </cell>
          <cell r="L870">
            <v>94.341245488515639</v>
          </cell>
          <cell r="M870">
            <v>204105956</v>
          </cell>
        </row>
        <row r="871">
          <cell r="E871">
            <v>5826455692</v>
          </cell>
          <cell r="F871">
            <v>4.175682176890988E-2</v>
          </cell>
          <cell r="G871">
            <v>5084877764</v>
          </cell>
          <cell r="H871">
            <v>87.272229169815503</v>
          </cell>
          <cell r="I871">
            <v>738193779</v>
          </cell>
          <cell r="J871">
            <v>12.669688366695642</v>
          </cell>
          <cell r="K871">
            <v>5823071543</v>
          </cell>
          <cell r="L871">
            <v>99.941917536511156</v>
          </cell>
          <cell r="M871">
            <v>3384149</v>
          </cell>
        </row>
        <row r="872">
          <cell r="E872">
            <v>5826455692</v>
          </cell>
          <cell r="F872">
            <v>4.175682176890988E-2</v>
          </cell>
          <cell r="G872">
            <v>5084877764</v>
          </cell>
          <cell r="H872">
            <v>87.272229169815503</v>
          </cell>
          <cell r="I872">
            <v>738193779</v>
          </cell>
          <cell r="J872">
            <v>12.669688366695642</v>
          </cell>
          <cell r="K872">
            <v>5823071543</v>
          </cell>
          <cell r="L872">
            <v>99.941917536511156</v>
          </cell>
          <cell r="M872">
            <v>3384149</v>
          </cell>
        </row>
        <row r="873">
          <cell r="E873">
            <v>28200000000</v>
          </cell>
          <cell r="F873">
            <v>0.20210269092067074</v>
          </cell>
          <cell r="G873">
            <v>17618596817</v>
          </cell>
          <cell r="H873">
            <v>62.477293677304971</v>
          </cell>
          <cell r="I873">
            <v>10257659585</v>
          </cell>
          <cell r="J873">
            <v>36.374679379432621</v>
          </cell>
          <cell r="K873">
            <v>27876256402</v>
          </cell>
          <cell r="L873">
            <v>98.851973056737592</v>
          </cell>
          <cell r="M873">
            <v>323743598</v>
          </cell>
        </row>
        <row r="874">
          <cell r="E874">
            <v>12919963259</v>
          </cell>
          <cell r="F874">
            <v>9.2594302880854559E-2</v>
          </cell>
          <cell r="G874">
            <v>8767029276</v>
          </cell>
          <cell r="H874">
            <v>67.856456711615792</v>
          </cell>
          <cell r="I874">
            <v>3872517195</v>
          </cell>
          <cell r="J874">
            <v>29.973128540457871</v>
          </cell>
          <cell r="K874">
            <v>12639546471</v>
          </cell>
          <cell r="L874">
            <v>97.82958525207367</v>
          </cell>
          <cell r="M874">
            <v>280416788</v>
          </cell>
        </row>
        <row r="875">
          <cell r="E875">
            <v>6714295711</v>
          </cell>
          <cell r="F875">
            <v>4.8119759958518367E-2</v>
          </cell>
          <cell r="G875">
            <v>3503159611</v>
          </cell>
          <cell r="H875">
            <v>52.174639929260039</v>
          </cell>
          <cell r="I875">
            <v>3210273023</v>
          </cell>
          <cell r="J875">
            <v>47.812505751580531</v>
          </cell>
          <cell r="K875">
            <v>6713432634</v>
          </cell>
          <cell r="L875">
            <v>99.98714568084057</v>
          </cell>
          <cell r="M875">
            <v>863077</v>
          </cell>
        </row>
        <row r="876">
          <cell r="E876">
            <v>3046639089</v>
          </cell>
          <cell r="F876">
            <v>2.1834537523085135E-2</v>
          </cell>
          <cell r="G876">
            <v>2515120012</v>
          </cell>
          <cell r="H876">
            <v>82.553920517889082</v>
          </cell>
          <cell r="I876">
            <v>528170380</v>
          </cell>
          <cell r="J876">
            <v>17.336165018921282</v>
          </cell>
          <cell r="K876">
            <v>3043290392</v>
          </cell>
          <cell r="L876">
            <v>99.890085536810361</v>
          </cell>
          <cell r="M876">
            <v>3348697</v>
          </cell>
        </row>
        <row r="877">
          <cell r="E877">
            <v>5519101941</v>
          </cell>
          <cell r="F877">
            <v>3.9554090558212657E-2</v>
          </cell>
          <cell r="G877">
            <v>2833287918</v>
          </cell>
          <cell r="H877">
            <v>51.336031627758629</v>
          </cell>
          <cell r="I877">
            <v>2646698987</v>
          </cell>
          <cell r="J877">
            <v>47.955247344470095</v>
          </cell>
          <cell r="K877">
            <v>5479986905</v>
          </cell>
          <cell r="L877">
            <v>99.29127897222871</v>
          </cell>
          <cell r="M877">
            <v>39115036</v>
          </cell>
        </row>
        <row r="878">
          <cell r="E878">
            <v>2991593950</v>
          </cell>
          <cell r="F878">
            <v>2.1440042107694977E-2</v>
          </cell>
          <cell r="G878">
            <v>2745457001</v>
          </cell>
          <cell r="H878">
            <v>91.772381108071173</v>
          </cell>
          <cell r="I878">
            <v>241303615</v>
          </cell>
          <cell r="J878">
            <v>8.0660550540289737</v>
          </cell>
          <cell r="K878">
            <v>2986760616</v>
          </cell>
          <cell r="L878">
            <v>99.838436162100137</v>
          </cell>
          <cell r="M878">
            <v>4833334</v>
          </cell>
        </row>
        <row r="879">
          <cell r="E879">
            <v>1770010617</v>
          </cell>
          <cell r="F879">
            <v>1.2685244987725412E-2</v>
          </cell>
          <cell r="G879">
            <v>1596840334</v>
          </cell>
          <cell r="H879">
            <v>90.216426876946812</v>
          </cell>
          <cell r="I879">
            <v>171336949</v>
          </cell>
          <cell r="J879">
            <v>9.6799955522526684</v>
          </cell>
          <cell r="K879">
            <v>1768177283</v>
          </cell>
          <cell r="L879">
            <v>99.896422429199475</v>
          </cell>
          <cell r="M879">
            <v>1833334</v>
          </cell>
        </row>
        <row r="880">
          <cell r="E880">
            <v>1221583333</v>
          </cell>
          <cell r="F880">
            <v>8.7547971199695672E-3</v>
          </cell>
          <cell r="G880">
            <v>1148616667</v>
          </cell>
          <cell r="H880">
            <v>94.026877739007261</v>
          </cell>
          <cell r="I880">
            <v>69966666</v>
          </cell>
          <cell r="J880">
            <v>5.727539342582042</v>
          </cell>
          <cell r="K880">
            <v>1218583333</v>
          </cell>
          <cell r="L880">
            <v>99.75441708158931</v>
          </cell>
          <cell r="M880">
            <v>3000000</v>
          </cell>
        </row>
        <row r="881">
          <cell r="E881">
            <v>1738000000</v>
          </cell>
          <cell r="F881">
            <v>1.2455832511351975E-2</v>
          </cell>
          <cell r="G881">
            <v>838751202</v>
          </cell>
          <cell r="H881">
            <v>48.259562830840046</v>
          </cell>
          <cell r="I881">
            <v>898938837</v>
          </cell>
          <cell r="J881">
            <v>51.722602819332565</v>
          </cell>
          <cell r="K881">
            <v>1737690039</v>
          </cell>
          <cell r="L881">
            <v>99.982165650172618</v>
          </cell>
          <cell r="M881">
            <v>309961</v>
          </cell>
        </row>
        <row r="882">
          <cell r="E882">
            <v>1738000000</v>
          </cell>
          <cell r="F882">
            <v>1.2455832511351975E-2</v>
          </cell>
          <cell r="G882">
            <v>838751202</v>
          </cell>
          <cell r="H882">
            <v>48.259562830840046</v>
          </cell>
          <cell r="I882">
            <v>898938837</v>
          </cell>
          <cell r="J882">
            <v>51.722602819332565</v>
          </cell>
          <cell r="K882">
            <v>1737690039</v>
          </cell>
          <cell r="L882">
            <v>99.982165650172618</v>
          </cell>
          <cell r="M882">
            <v>309961</v>
          </cell>
        </row>
        <row r="883">
          <cell r="E883">
            <v>1771998000</v>
          </cell>
          <cell r="F883">
            <v>1.2699488088866904E-2</v>
          </cell>
          <cell r="G883">
            <v>1015351987</v>
          </cell>
          <cell r="H883">
            <v>57.299838205234998</v>
          </cell>
          <cell r="I883">
            <v>524889680</v>
          </cell>
          <cell r="J883">
            <v>29.621347202423483</v>
          </cell>
          <cell r="K883">
            <v>1540241667</v>
          </cell>
          <cell r="L883">
            <v>86.92118540765847</v>
          </cell>
          <cell r="M883">
            <v>231756333</v>
          </cell>
        </row>
        <row r="884">
          <cell r="E884">
            <v>1771998000</v>
          </cell>
          <cell r="F884">
            <v>1.2699488088866904E-2</v>
          </cell>
          <cell r="G884">
            <v>1015351987</v>
          </cell>
          <cell r="H884">
            <v>57.299838205234998</v>
          </cell>
          <cell r="I884">
            <v>524889680</v>
          </cell>
          <cell r="J884">
            <v>29.621347202423483</v>
          </cell>
          <cell r="K884">
            <v>1540241667</v>
          </cell>
          <cell r="L884">
            <v>86.92118540765847</v>
          </cell>
          <cell r="M884">
            <v>231756333</v>
          </cell>
        </row>
        <row r="885">
          <cell r="E885">
            <v>3051000000</v>
          </cell>
          <cell r="F885">
            <v>2.1865791134715117E-2</v>
          </cell>
          <cell r="G885">
            <v>2990536128</v>
          </cell>
          <cell r="H885">
            <v>98.018227728613567</v>
          </cell>
          <cell r="I885">
            <v>30332244</v>
          </cell>
          <cell r="J885">
            <v>0.99417384464110126</v>
          </cell>
          <cell r="K885">
            <v>3020868372</v>
          </cell>
          <cell r="L885">
            <v>99.012401573254678</v>
          </cell>
          <cell r="M885">
            <v>30131628</v>
          </cell>
        </row>
        <row r="886">
          <cell r="E886">
            <v>3051000000</v>
          </cell>
          <cell r="F886">
            <v>2.1865791134715117E-2</v>
          </cell>
          <cell r="G886">
            <v>2990536128</v>
          </cell>
          <cell r="H886">
            <v>98.018227728613567</v>
          </cell>
          <cell r="I886">
            <v>30332244</v>
          </cell>
          <cell r="J886">
            <v>0.99417384464110126</v>
          </cell>
          <cell r="K886">
            <v>3020868372</v>
          </cell>
          <cell r="L886">
            <v>99.012401573254678</v>
          </cell>
          <cell r="M886">
            <v>30131628</v>
          </cell>
        </row>
        <row r="887">
          <cell r="E887">
            <v>3051000000</v>
          </cell>
          <cell r="F887">
            <v>2.1865791134715117E-2</v>
          </cell>
          <cell r="G887">
            <v>2990536128</v>
          </cell>
          <cell r="H887">
            <v>98.018227728613567</v>
          </cell>
          <cell r="I887">
            <v>30332244</v>
          </cell>
          <cell r="J887">
            <v>0.99417384464110126</v>
          </cell>
          <cell r="K887">
            <v>3020868372</v>
          </cell>
          <cell r="L887">
            <v>99.012401573254678</v>
          </cell>
          <cell r="M887">
            <v>30131628</v>
          </cell>
        </row>
        <row r="888">
          <cell r="E888">
            <v>1878728288195</v>
          </cell>
          <cell r="F888">
            <v>13.464398672092015</v>
          </cell>
          <cell r="G888">
            <v>1687575967215</v>
          </cell>
          <cell r="H888">
            <v>89.82544084841291</v>
          </cell>
          <cell r="I888">
            <v>10270000</v>
          </cell>
          <cell r="J888">
            <v>5.4664637055457164E-4</v>
          </cell>
          <cell r="K888">
            <v>1687586237215</v>
          </cell>
          <cell r="L888">
            <v>89.825987494783448</v>
          </cell>
          <cell r="M888">
            <v>191142050980</v>
          </cell>
        </row>
        <row r="889">
          <cell r="E889">
            <v>1878728288195</v>
          </cell>
          <cell r="F889">
            <v>13.464398672092015</v>
          </cell>
          <cell r="G889">
            <v>1687575967215</v>
          </cell>
          <cell r="H889">
            <v>89.82544084841291</v>
          </cell>
          <cell r="I889">
            <v>10270000</v>
          </cell>
          <cell r="J889">
            <v>5.4664637055457164E-4</v>
          </cell>
          <cell r="K889">
            <v>1687586237215</v>
          </cell>
          <cell r="L889">
            <v>89.825987494783448</v>
          </cell>
          <cell r="M889">
            <v>191142050980</v>
          </cell>
        </row>
        <row r="890">
          <cell r="E890">
            <v>84313000</v>
          </cell>
          <cell r="F890">
            <v>6.0425121204235848E-4</v>
          </cell>
          <cell r="G890">
            <v>67200000</v>
          </cell>
          <cell r="H890">
            <v>79.703011398005046</v>
          </cell>
          <cell r="I890">
            <v>10270000</v>
          </cell>
          <cell r="J890">
            <v>12.180802485974878</v>
          </cell>
          <cell r="K890">
            <v>77470000</v>
          </cell>
          <cell r="L890">
            <v>91.88381388397994</v>
          </cell>
          <cell r="M890">
            <v>6843000</v>
          </cell>
        </row>
        <row r="891">
          <cell r="E891">
            <v>182643000</v>
          </cell>
          <cell r="F891">
            <v>1.3089589282916333E-3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182643000</v>
          </cell>
        </row>
        <row r="892">
          <cell r="E892">
            <v>10000000000</v>
          </cell>
          <cell r="F892">
            <v>7.1667620893854866E-2</v>
          </cell>
          <cell r="G892">
            <v>10000000000</v>
          </cell>
          <cell r="H892">
            <v>100</v>
          </cell>
          <cell r="I892">
            <v>0</v>
          </cell>
          <cell r="J892">
            <v>0</v>
          </cell>
          <cell r="K892">
            <v>10000000000</v>
          </cell>
          <cell r="L892">
            <v>100</v>
          </cell>
          <cell r="M892">
            <v>0</v>
          </cell>
        </row>
        <row r="893">
          <cell r="E893">
            <v>10000000000</v>
          </cell>
          <cell r="F893">
            <v>7.1667620893854866E-2</v>
          </cell>
          <cell r="G893">
            <v>10000000000</v>
          </cell>
          <cell r="H893">
            <v>100</v>
          </cell>
          <cell r="I893">
            <v>0</v>
          </cell>
          <cell r="J893">
            <v>0</v>
          </cell>
          <cell r="K893">
            <v>10000000000</v>
          </cell>
          <cell r="L893">
            <v>100</v>
          </cell>
          <cell r="M893">
            <v>0</v>
          </cell>
        </row>
        <row r="894">
          <cell r="E894">
            <v>845809587000</v>
          </cell>
          <cell r="F894">
            <v>6.0617160829503955</v>
          </cell>
          <cell r="G894">
            <v>820414587000</v>
          </cell>
          <cell r="H894">
            <v>96.997551175782547</v>
          </cell>
          <cell r="I894">
            <v>0</v>
          </cell>
          <cell r="J894">
            <v>0</v>
          </cell>
          <cell r="K894">
            <v>820414587000</v>
          </cell>
          <cell r="L894">
            <v>96.997551175782547</v>
          </cell>
          <cell r="M894">
            <v>25395000000</v>
          </cell>
        </row>
        <row r="895">
          <cell r="E895">
            <v>227809587000</v>
          </cell>
          <cell r="F895">
            <v>1.6326571117101647</v>
          </cell>
          <cell r="G895">
            <v>202414587000</v>
          </cell>
          <cell r="H895">
            <v>88.852532356331423</v>
          </cell>
          <cell r="I895">
            <v>0</v>
          </cell>
          <cell r="J895">
            <v>0</v>
          </cell>
          <cell r="K895">
            <v>202414587000</v>
          </cell>
          <cell r="L895">
            <v>88.852532356331423</v>
          </cell>
          <cell r="M895">
            <v>25395000000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</row>
        <row r="897">
          <cell r="E897">
            <v>618000000000</v>
          </cell>
          <cell r="F897">
            <v>4.42905897124023</v>
          </cell>
          <cell r="G897">
            <v>618000000000</v>
          </cell>
          <cell r="H897">
            <v>100</v>
          </cell>
          <cell r="I897">
            <v>0</v>
          </cell>
          <cell r="J897">
            <v>0</v>
          </cell>
          <cell r="K897">
            <v>618000000000</v>
          </cell>
          <cell r="L897">
            <v>100</v>
          </cell>
          <cell r="M897">
            <v>0</v>
          </cell>
        </row>
        <row r="898">
          <cell r="E898">
            <v>22000000000</v>
          </cell>
          <cell r="F898">
            <v>0.15766876596648069</v>
          </cell>
          <cell r="G898">
            <v>22000000000</v>
          </cell>
          <cell r="H898">
            <v>100</v>
          </cell>
          <cell r="I898">
            <v>0</v>
          </cell>
          <cell r="J898">
            <v>0</v>
          </cell>
          <cell r="K898">
            <v>22000000000</v>
          </cell>
          <cell r="L898">
            <v>100</v>
          </cell>
          <cell r="M898">
            <v>0</v>
          </cell>
        </row>
        <row r="899">
          <cell r="E899">
            <v>8200000000</v>
          </cell>
          <cell r="F899">
            <v>5.8767449132960989E-2</v>
          </cell>
          <cell r="G899">
            <v>8200000000</v>
          </cell>
          <cell r="H899">
            <v>100</v>
          </cell>
          <cell r="I899">
            <v>0</v>
          </cell>
          <cell r="J899">
            <v>0</v>
          </cell>
          <cell r="K899">
            <v>8200000000</v>
          </cell>
          <cell r="L899">
            <v>100</v>
          </cell>
          <cell r="M899">
            <v>0</v>
          </cell>
        </row>
        <row r="900">
          <cell r="E900">
            <v>13800000000</v>
          </cell>
          <cell r="F900">
            <v>9.8901316833519715E-2</v>
          </cell>
          <cell r="G900">
            <v>13800000000</v>
          </cell>
          <cell r="H900">
            <v>100</v>
          </cell>
          <cell r="I900">
            <v>0</v>
          </cell>
          <cell r="J900">
            <v>0</v>
          </cell>
          <cell r="K900">
            <v>13800000000</v>
          </cell>
          <cell r="L900">
            <v>100</v>
          </cell>
          <cell r="M900">
            <v>0</v>
          </cell>
        </row>
        <row r="901">
          <cell r="E901">
            <v>12000000000</v>
          </cell>
          <cell r="F901">
            <v>8.6001145072625837E-2</v>
          </cell>
          <cell r="G901">
            <v>12000000000</v>
          </cell>
          <cell r="H901">
            <v>100</v>
          </cell>
          <cell r="I901">
            <v>0</v>
          </cell>
          <cell r="J901">
            <v>0</v>
          </cell>
          <cell r="K901">
            <v>12000000000</v>
          </cell>
          <cell r="L901">
            <v>100</v>
          </cell>
          <cell r="M901">
            <v>0</v>
          </cell>
        </row>
        <row r="902">
          <cell r="E902">
            <v>634678550000</v>
          </cell>
          <cell r="F902">
            <v>4.5485901710861514</v>
          </cell>
          <cell r="G902">
            <v>634678550000</v>
          </cell>
          <cell r="H902">
            <v>100</v>
          </cell>
          <cell r="I902">
            <v>0</v>
          </cell>
          <cell r="J902">
            <v>0</v>
          </cell>
          <cell r="K902">
            <v>634678550000</v>
          </cell>
          <cell r="L902">
            <v>100</v>
          </cell>
          <cell r="M902">
            <v>0</v>
          </cell>
        </row>
        <row r="903">
          <cell r="E903">
            <v>26172228000</v>
          </cell>
          <cell r="F903">
            <v>0.18757013142515333</v>
          </cell>
          <cell r="G903">
            <v>26172228000</v>
          </cell>
          <cell r="H903">
            <v>100</v>
          </cell>
          <cell r="I903">
            <v>0</v>
          </cell>
          <cell r="J903">
            <v>0</v>
          </cell>
          <cell r="K903">
            <v>26172228000</v>
          </cell>
          <cell r="L903">
            <v>100</v>
          </cell>
          <cell r="M903">
            <v>0</v>
          </cell>
        </row>
        <row r="904">
          <cell r="E904">
            <v>14623311000</v>
          </cell>
          <cell r="F904">
            <v>0.10480179089609376</v>
          </cell>
          <cell r="G904">
            <v>14623311000</v>
          </cell>
          <cell r="H904">
            <v>100</v>
          </cell>
          <cell r="I904">
            <v>0</v>
          </cell>
          <cell r="J904">
            <v>0</v>
          </cell>
          <cell r="K904">
            <v>14623311000</v>
          </cell>
          <cell r="L904">
            <v>100</v>
          </cell>
          <cell r="M904">
            <v>0</v>
          </cell>
        </row>
        <row r="905">
          <cell r="E905">
            <v>17131523000</v>
          </cell>
          <cell r="F905">
            <v>0.12277754956983551</v>
          </cell>
          <cell r="G905">
            <v>17131523000</v>
          </cell>
          <cell r="H905">
            <v>100</v>
          </cell>
          <cell r="I905">
            <v>0</v>
          </cell>
          <cell r="J905">
            <v>0</v>
          </cell>
          <cell r="K905">
            <v>17131523000</v>
          </cell>
          <cell r="L905">
            <v>100</v>
          </cell>
          <cell r="M905">
            <v>0</v>
          </cell>
        </row>
        <row r="906">
          <cell r="E906">
            <v>48390254000</v>
          </cell>
          <cell r="F906">
            <v>0.34680143786293438</v>
          </cell>
          <cell r="G906">
            <v>48390254000</v>
          </cell>
          <cell r="H906">
            <v>100</v>
          </cell>
          <cell r="I906">
            <v>0</v>
          </cell>
          <cell r="J906">
            <v>0</v>
          </cell>
          <cell r="K906">
            <v>48390254000</v>
          </cell>
          <cell r="L906">
            <v>100</v>
          </cell>
          <cell r="M906">
            <v>0</v>
          </cell>
        </row>
        <row r="907">
          <cell r="E907">
            <v>45553781000</v>
          </cell>
          <cell r="F907">
            <v>0.32647311069896889</v>
          </cell>
          <cell r="G907">
            <v>45553781000</v>
          </cell>
          <cell r="H907">
            <v>100</v>
          </cell>
          <cell r="I907">
            <v>0</v>
          </cell>
          <cell r="J907">
            <v>0</v>
          </cell>
          <cell r="K907">
            <v>45553781000</v>
          </cell>
          <cell r="L907">
            <v>100</v>
          </cell>
          <cell r="M907">
            <v>0</v>
          </cell>
        </row>
        <row r="908">
          <cell r="E908">
            <v>22935586000</v>
          </cell>
          <cell r="F908">
            <v>0.16437388824264049</v>
          </cell>
          <cell r="G908">
            <v>22935586000</v>
          </cell>
          <cell r="H908">
            <v>100</v>
          </cell>
          <cell r="I908">
            <v>0</v>
          </cell>
          <cell r="J908">
            <v>0</v>
          </cell>
          <cell r="K908">
            <v>22935586000</v>
          </cell>
          <cell r="L908">
            <v>100</v>
          </cell>
          <cell r="M908">
            <v>0</v>
          </cell>
        </row>
        <row r="909">
          <cell r="E909">
            <v>57980113000</v>
          </cell>
          <cell r="F909">
            <v>0.41552967578668659</v>
          </cell>
          <cell r="G909">
            <v>57980113000</v>
          </cell>
          <cell r="H909">
            <v>100</v>
          </cell>
          <cell r="I909">
            <v>0</v>
          </cell>
          <cell r="J909">
            <v>0</v>
          </cell>
          <cell r="K909">
            <v>57980113000</v>
          </cell>
          <cell r="L909">
            <v>100</v>
          </cell>
          <cell r="M909">
            <v>0</v>
          </cell>
        </row>
        <row r="910">
          <cell r="E910">
            <v>58477483000</v>
          </cell>
          <cell r="F910">
            <v>0.41909420824708421</v>
          </cell>
          <cell r="G910">
            <v>58477483000</v>
          </cell>
          <cell r="H910">
            <v>100</v>
          </cell>
          <cell r="I910">
            <v>0</v>
          </cell>
          <cell r="J910">
            <v>0</v>
          </cell>
          <cell r="K910">
            <v>58477483000</v>
          </cell>
          <cell r="L910">
            <v>100</v>
          </cell>
          <cell r="M910">
            <v>0</v>
          </cell>
        </row>
        <row r="911">
          <cell r="E911">
            <v>20407028000</v>
          </cell>
          <cell r="F911">
            <v>0.1462523146274281</v>
          </cell>
          <cell r="G911">
            <v>20407028000</v>
          </cell>
          <cell r="H911">
            <v>100</v>
          </cell>
          <cell r="I911">
            <v>0</v>
          </cell>
          <cell r="J911">
            <v>0</v>
          </cell>
          <cell r="K911">
            <v>20407028000</v>
          </cell>
          <cell r="L911">
            <v>100</v>
          </cell>
          <cell r="M911">
            <v>0</v>
          </cell>
        </row>
        <row r="912">
          <cell r="E912">
            <v>40005565000</v>
          </cell>
          <cell r="F912">
            <v>0.28671036660644689</v>
          </cell>
          <cell r="G912">
            <v>40005565000</v>
          </cell>
          <cell r="H912">
            <v>100</v>
          </cell>
          <cell r="I912">
            <v>0</v>
          </cell>
          <cell r="J912">
            <v>0</v>
          </cell>
          <cell r="K912">
            <v>40005565000</v>
          </cell>
          <cell r="L912">
            <v>100</v>
          </cell>
          <cell r="M912">
            <v>0</v>
          </cell>
        </row>
        <row r="913">
          <cell r="E913">
            <v>47094415000</v>
          </cell>
          <cell r="F913">
            <v>0.33751446804378721</v>
          </cell>
          <cell r="G913">
            <v>47094415000</v>
          </cell>
          <cell r="H913">
            <v>100</v>
          </cell>
          <cell r="I913">
            <v>0</v>
          </cell>
          <cell r="J913">
            <v>0</v>
          </cell>
          <cell r="K913">
            <v>47094415000</v>
          </cell>
          <cell r="L913">
            <v>100</v>
          </cell>
          <cell r="M913">
            <v>0</v>
          </cell>
        </row>
        <row r="914">
          <cell r="E914">
            <v>19232587000</v>
          </cell>
          <cell r="F914">
            <v>0.13783537539240814</v>
          </cell>
          <cell r="G914">
            <v>19232587000</v>
          </cell>
          <cell r="H914">
            <v>100</v>
          </cell>
          <cell r="I914">
            <v>0</v>
          </cell>
          <cell r="J914">
            <v>0</v>
          </cell>
          <cell r="K914">
            <v>19232587000</v>
          </cell>
          <cell r="L914">
            <v>100</v>
          </cell>
          <cell r="M914">
            <v>0</v>
          </cell>
        </row>
        <row r="915">
          <cell r="E915">
            <v>12638060000</v>
          </cell>
          <cell r="F915">
            <v>9.0573969291379133E-2</v>
          </cell>
          <cell r="G915">
            <v>12638060000</v>
          </cell>
          <cell r="H915">
            <v>100</v>
          </cell>
          <cell r="I915">
            <v>0</v>
          </cell>
          <cell r="J915">
            <v>0</v>
          </cell>
          <cell r="K915">
            <v>12638060000</v>
          </cell>
          <cell r="L915">
            <v>100</v>
          </cell>
          <cell r="M915">
            <v>0</v>
          </cell>
        </row>
        <row r="916">
          <cell r="E916">
            <v>17826500000</v>
          </cell>
          <cell r="F916">
            <v>0.12775828438643036</v>
          </cell>
          <cell r="G916">
            <v>17826500000</v>
          </cell>
          <cell r="H916">
            <v>100</v>
          </cell>
          <cell r="I916">
            <v>0</v>
          </cell>
          <cell r="J916">
            <v>0</v>
          </cell>
          <cell r="K916">
            <v>17826500000</v>
          </cell>
          <cell r="L916">
            <v>100</v>
          </cell>
          <cell r="M916">
            <v>0</v>
          </cell>
        </row>
        <row r="917">
          <cell r="E917">
            <v>16298691000</v>
          </cell>
          <cell r="F917">
            <v>0.11680884076540841</v>
          </cell>
          <cell r="G917">
            <v>16298691000</v>
          </cell>
          <cell r="H917">
            <v>100</v>
          </cell>
          <cell r="I917">
            <v>0</v>
          </cell>
          <cell r="J917">
            <v>0</v>
          </cell>
          <cell r="K917">
            <v>16298691000</v>
          </cell>
          <cell r="L917">
            <v>100</v>
          </cell>
          <cell r="M917">
            <v>0</v>
          </cell>
        </row>
        <row r="918">
          <cell r="E918">
            <v>20404255000</v>
          </cell>
          <cell r="F918">
            <v>0.14623244119615425</v>
          </cell>
          <cell r="G918">
            <v>20404255000</v>
          </cell>
          <cell r="H918">
            <v>100</v>
          </cell>
          <cell r="I918">
            <v>0</v>
          </cell>
          <cell r="J918">
            <v>0</v>
          </cell>
          <cell r="K918">
            <v>20404255000</v>
          </cell>
          <cell r="L918">
            <v>100</v>
          </cell>
          <cell r="M918">
            <v>0</v>
          </cell>
        </row>
        <row r="919">
          <cell r="E919">
            <v>14020166000</v>
          </cell>
          <cell r="F919">
            <v>0.10047919417569134</v>
          </cell>
          <cell r="G919">
            <v>14020166000</v>
          </cell>
          <cell r="H919">
            <v>100</v>
          </cell>
          <cell r="I919">
            <v>0</v>
          </cell>
          <cell r="J919">
            <v>0</v>
          </cell>
          <cell r="K919">
            <v>14020166000</v>
          </cell>
          <cell r="L919">
            <v>100</v>
          </cell>
          <cell r="M919">
            <v>0</v>
          </cell>
        </row>
        <row r="920">
          <cell r="E920">
            <v>41616873000</v>
          </cell>
          <cell r="F920">
            <v>0.29825822769517041</v>
          </cell>
          <cell r="G920">
            <v>41616873000</v>
          </cell>
          <cell r="H920">
            <v>100</v>
          </cell>
          <cell r="I920">
            <v>0</v>
          </cell>
          <cell r="J920">
            <v>0</v>
          </cell>
          <cell r="K920">
            <v>41616873000</v>
          </cell>
          <cell r="L920">
            <v>100</v>
          </cell>
          <cell r="M920">
            <v>0</v>
          </cell>
        </row>
        <row r="921">
          <cell r="E921">
            <v>75439716000</v>
          </cell>
          <cell r="F921">
            <v>0.54065849666280774</v>
          </cell>
          <cell r="G921">
            <v>75439716000</v>
          </cell>
          <cell r="H921">
            <v>100</v>
          </cell>
          <cell r="I921">
            <v>0</v>
          </cell>
          <cell r="J921">
            <v>0</v>
          </cell>
          <cell r="K921">
            <v>75439716000</v>
          </cell>
          <cell r="L921">
            <v>100</v>
          </cell>
          <cell r="M921">
            <v>0</v>
          </cell>
        </row>
        <row r="922">
          <cell r="E922">
            <v>18430415000</v>
          </cell>
          <cell r="F922">
            <v>0.13208639951364159</v>
          </cell>
          <cell r="G922">
            <v>18430415000</v>
          </cell>
          <cell r="H922">
            <v>100</v>
          </cell>
          <cell r="I922">
            <v>0</v>
          </cell>
          <cell r="J922">
            <v>0</v>
          </cell>
          <cell r="K922">
            <v>18430415000</v>
          </cell>
          <cell r="L922">
            <v>100</v>
          </cell>
          <cell r="M922">
            <v>0</v>
          </cell>
        </row>
        <row r="923">
          <cell r="E923">
            <v>87000795000</v>
          </cell>
          <cell r="F923">
            <v>0.62351399935239837</v>
          </cell>
          <cell r="G923">
            <v>87000795000</v>
          </cell>
          <cell r="H923">
            <v>100</v>
          </cell>
          <cell r="I923">
            <v>0</v>
          </cell>
          <cell r="J923">
            <v>0</v>
          </cell>
          <cell r="K923">
            <v>87000795000</v>
          </cell>
          <cell r="L923">
            <v>100</v>
          </cell>
          <cell r="M923">
            <v>0</v>
          </cell>
        </row>
        <row r="924">
          <cell r="E924">
            <v>57722795000</v>
          </cell>
          <cell r="F924">
            <v>0.4136855388993701</v>
          </cell>
          <cell r="G924">
            <v>57722795000</v>
          </cell>
          <cell r="H924">
            <v>100</v>
          </cell>
          <cell r="I924">
            <v>0</v>
          </cell>
          <cell r="J924">
            <v>0</v>
          </cell>
          <cell r="K924">
            <v>57722795000</v>
          </cell>
          <cell r="L924">
            <v>100</v>
          </cell>
          <cell r="M924">
            <v>0</v>
          </cell>
        </row>
        <row r="925">
          <cell r="E925">
            <v>29278000000</v>
          </cell>
          <cell r="F925">
            <v>0.20982846045302828</v>
          </cell>
          <cell r="G925">
            <v>29278000000</v>
          </cell>
          <cell r="H925">
            <v>100</v>
          </cell>
          <cell r="I925">
            <v>0</v>
          </cell>
          <cell r="J925">
            <v>0</v>
          </cell>
          <cell r="K925">
            <v>29278000000</v>
          </cell>
          <cell r="L925">
            <v>100</v>
          </cell>
          <cell r="M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</row>
        <row r="927">
          <cell r="E927">
            <v>3400000000</v>
          </cell>
          <cell r="F927">
            <v>2.4366991103910652E-2</v>
          </cell>
          <cell r="G927">
            <v>3400000000</v>
          </cell>
          <cell r="H927">
            <v>100</v>
          </cell>
          <cell r="I927">
            <v>0</v>
          </cell>
          <cell r="J927">
            <v>0</v>
          </cell>
          <cell r="K927">
            <v>3400000000</v>
          </cell>
          <cell r="L927">
            <v>100</v>
          </cell>
          <cell r="M927">
            <v>0</v>
          </cell>
        </row>
        <row r="928">
          <cell r="E928">
            <v>62256000000</v>
          </cell>
          <cell r="F928">
            <v>0.44617394063678284</v>
          </cell>
          <cell r="G928">
            <v>58350293984</v>
          </cell>
          <cell r="H928">
            <v>93.726378154716016</v>
          </cell>
          <cell r="I928">
            <v>0</v>
          </cell>
          <cell r="J928">
            <v>0</v>
          </cell>
          <cell r="K928">
            <v>58350293984</v>
          </cell>
          <cell r="L928">
            <v>93.726378154716016</v>
          </cell>
          <cell r="M928">
            <v>3905706016</v>
          </cell>
        </row>
        <row r="929">
          <cell r="E929">
            <v>201316400195</v>
          </cell>
          <cell r="F929">
            <v>1.442786744889083</v>
          </cell>
          <cell r="G929">
            <v>39664541231</v>
          </cell>
          <cell r="H929">
            <v>19.70258816101418</v>
          </cell>
          <cell r="I929">
            <v>0</v>
          </cell>
          <cell r="J929">
            <v>0</v>
          </cell>
          <cell r="K929">
            <v>39664541231</v>
          </cell>
          <cell r="L929">
            <v>19.70258816101418</v>
          </cell>
          <cell r="M929">
            <v>161651858964</v>
          </cell>
        </row>
        <row r="930">
          <cell r="E930">
            <v>3513645000</v>
          </cell>
          <cell r="F930">
            <v>2.5181457781558867E-2</v>
          </cell>
          <cell r="G930">
            <v>3360880194</v>
          </cell>
          <cell r="H930">
            <v>95.652241304969621</v>
          </cell>
          <cell r="I930">
            <v>0</v>
          </cell>
          <cell r="J930">
            <v>0</v>
          </cell>
          <cell r="K930">
            <v>3360880194</v>
          </cell>
          <cell r="L930">
            <v>95.652241304969621</v>
          </cell>
          <cell r="M930">
            <v>152764806</v>
          </cell>
        </row>
        <row r="931">
          <cell r="E931">
            <v>161499093758</v>
          </cell>
          <cell r="F931">
            <v>1.1574255826149467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161499093758</v>
          </cell>
        </row>
        <row r="932">
          <cell r="E932">
            <v>31153661437</v>
          </cell>
          <cell r="F932">
            <v>0.22327087973224216</v>
          </cell>
          <cell r="G932">
            <v>31153661037</v>
          </cell>
          <cell r="H932">
            <v>99.999998716041773</v>
          </cell>
          <cell r="I932">
            <v>0</v>
          </cell>
          <cell r="J932">
            <v>0</v>
          </cell>
          <cell r="K932">
            <v>31153661037</v>
          </cell>
          <cell r="L932">
            <v>99.999998716041773</v>
          </cell>
          <cell r="M932">
            <v>400</v>
          </cell>
        </row>
        <row r="933">
          <cell r="E933">
            <v>5150000000</v>
          </cell>
          <cell r="F933">
            <v>3.6908824760335253E-2</v>
          </cell>
          <cell r="G933">
            <v>5150000000</v>
          </cell>
          <cell r="H933">
            <v>100</v>
          </cell>
          <cell r="I933">
            <v>0</v>
          </cell>
          <cell r="J933">
            <v>0</v>
          </cell>
          <cell r="K933">
            <v>5150000000</v>
          </cell>
          <cell r="L933">
            <v>100</v>
          </cell>
          <cell r="M933">
            <v>0</v>
          </cell>
        </row>
        <row r="934">
          <cell r="E934">
            <v>243823849134</v>
          </cell>
          <cell r="F934">
            <v>1.7474275184615973</v>
          </cell>
          <cell r="G934">
            <v>165477959384</v>
          </cell>
          <cell r="H934">
            <v>67.867831621777526</v>
          </cell>
          <cell r="I934">
            <v>142136066</v>
          </cell>
          <cell r="J934">
            <v>5.8294570652063352E-2</v>
          </cell>
          <cell r="K934">
            <v>165620095450</v>
          </cell>
          <cell r="L934">
            <v>67.926126192429592</v>
          </cell>
          <cell r="M934">
            <v>78203753684</v>
          </cell>
        </row>
        <row r="935">
          <cell r="E935">
            <v>13953302586688</v>
          </cell>
          <cell r="F935">
            <v>100</v>
          </cell>
          <cell r="G935">
            <v>9685987268985.7305</v>
          </cell>
          <cell r="H935">
            <v>69.417166357637399</v>
          </cell>
          <cell r="I935">
            <v>2254809654761.4297</v>
          </cell>
          <cell r="J935">
            <v>16.159684352524589</v>
          </cell>
          <cell r="K935">
            <v>11940796923747.16</v>
          </cell>
          <cell r="L935">
            <v>85.576850710161992</v>
          </cell>
          <cell r="M935">
            <v>2012505662940.8398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ab"/>
      <sheetName val="gagu"/>
      <sheetName val="gcan"/>
      <sheetName val="gtra"/>
      <sheetName val="gmet"/>
      <sheetName val="glot"/>
      <sheetName val="geru"/>
      <sheetName val="ctas"/>
      <sheetName val="eic"/>
      <sheetName val="ieab"/>
      <sheetName val="iagu"/>
      <sheetName val="ican"/>
      <sheetName val="itra"/>
      <sheetName val="imet"/>
      <sheetName val="ilot"/>
      <sheetName val="ieru"/>
      <sheetName val="ictas"/>
      <sheetName val="ieic"/>
    </sheetNames>
    <sheetDataSet>
      <sheetData sheetId="0">
        <row r="9">
          <cell r="D9">
            <v>902307851087</v>
          </cell>
          <cell r="E9">
            <v>24223561851</v>
          </cell>
          <cell r="J9">
            <v>806538367191</v>
          </cell>
          <cell r="N9">
            <v>903650342293</v>
          </cell>
        </row>
        <row r="188">
          <cell r="D188">
            <v>352558548063</v>
          </cell>
          <cell r="E188">
            <v>43467497327</v>
          </cell>
          <cell r="J188">
            <v>317990146102</v>
          </cell>
          <cell r="N188">
            <v>381345503260</v>
          </cell>
        </row>
        <row r="306">
          <cell r="D306">
            <v>64097267369</v>
          </cell>
          <cell r="E306">
            <v>5736595838</v>
          </cell>
          <cell r="J306">
            <v>69022524369</v>
          </cell>
          <cell r="N306">
            <v>69056218917</v>
          </cell>
        </row>
        <row r="324">
          <cell r="D324">
            <v>879723640895</v>
          </cell>
          <cell r="E324">
            <v>237118798191</v>
          </cell>
          <cell r="J324">
            <v>582653757670</v>
          </cell>
          <cell r="N324">
            <v>920702957050</v>
          </cell>
        </row>
        <row r="1287">
          <cell r="D1287">
            <v>59514000000</v>
          </cell>
          <cell r="E1287">
            <v>83869011993</v>
          </cell>
        </row>
      </sheetData>
      <sheetData sheetId="1" refreshError="1">
        <row r="9">
          <cell r="D9">
            <v>12498738283</v>
          </cell>
          <cell r="E9">
            <v>1369361083</v>
          </cell>
          <cell r="J9">
            <v>12157993099</v>
          </cell>
          <cell r="N9">
            <v>13609562435</v>
          </cell>
        </row>
        <row r="188">
          <cell r="D188">
            <v>97501261717</v>
          </cell>
          <cell r="E188">
            <v>27477067313</v>
          </cell>
          <cell r="J188">
            <v>98905198153</v>
          </cell>
          <cell r="N188">
            <v>115666878954</v>
          </cell>
        </row>
        <row r="324">
          <cell r="D324">
            <v>0</v>
          </cell>
          <cell r="E324">
            <v>0</v>
          </cell>
          <cell r="J324">
            <v>0</v>
          </cell>
          <cell r="N324">
            <v>0</v>
          </cell>
        </row>
      </sheetData>
      <sheetData sheetId="2">
        <row r="9">
          <cell r="D9">
            <v>8613262562</v>
          </cell>
          <cell r="E9">
            <v>138978818</v>
          </cell>
          <cell r="J9">
            <v>6978100379</v>
          </cell>
          <cell r="N9">
            <v>7780278729</v>
          </cell>
        </row>
        <row r="188">
          <cell r="D188">
            <v>18480603210</v>
          </cell>
          <cell r="E188">
            <v>3265207931</v>
          </cell>
          <cell r="J188">
            <v>18924733195</v>
          </cell>
          <cell r="N188">
            <v>20394443156</v>
          </cell>
        </row>
        <row r="324">
          <cell r="D324">
            <v>16069468653</v>
          </cell>
          <cell r="E324">
            <v>2044002240</v>
          </cell>
          <cell r="J324">
            <v>9970276769</v>
          </cell>
          <cell r="N324">
            <v>10935263878</v>
          </cell>
        </row>
      </sheetData>
      <sheetData sheetId="3">
        <row r="9">
          <cell r="D9">
            <v>69005069697</v>
          </cell>
          <cell r="E9">
            <v>-5488571933</v>
          </cell>
          <cell r="J9">
            <v>51527491085</v>
          </cell>
          <cell r="N9">
            <v>58741977085</v>
          </cell>
        </row>
        <row r="188">
          <cell r="D188">
            <v>0</v>
          </cell>
          <cell r="E188">
            <v>0</v>
          </cell>
          <cell r="J188">
            <v>0</v>
          </cell>
          <cell r="N188">
            <v>0</v>
          </cell>
        </row>
        <row r="324">
          <cell r="D324">
            <v>1977447011332</v>
          </cell>
          <cell r="E324">
            <v>-167918984445</v>
          </cell>
          <cell r="J324">
            <v>1095535922811</v>
          </cell>
          <cell r="N324">
            <v>1749456762390</v>
          </cell>
        </row>
        <row r="1287">
          <cell r="D1287">
            <v>83652833553</v>
          </cell>
          <cell r="E1287">
            <v>-83652833553</v>
          </cell>
        </row>
      </sheetData>
      <sheetData sheetId="4">
        <row r="9">
          <cell r="D9">
            <v>8713000000</v>
          </cell>
          <cell r="E9">
            <v>328016687</v>
          </cell>
          <cell r="J9">
            <v>5960321517</v>
          </cell>
          <cell r="N9">
            <v>6962848960</v>
          </cell>
        </row>
        <row r="188">
          <cell r="D188">
            <v>0</v>
          </cell>
          <cell r="E188">
            <v>0</v>
          </cell>
          <cell r="J188">
            <v>0</v>
          </cell>
          <cell r="N188">
            <v>0</v>
          </cell>
        </row>
        <row r="324">
          <cell r="D324">
            <v>41934698329</v>
          </cell>
          <cell r="E324">
            <v>27435595236</v>
          </cell>
          <cell r="J324">
            <v>56842358501</v>
          </cell>
          <cell r="N324">
            <v>67222859694</v>
          </cell>
        </row>
      </sheetData>
      <sheetData sheetId="5">
        <row r="9">
          <cell r="D9">
            <v>8398070000</v>
          </cell>
          <cell r="E9">
            <v>0</v>
          </cell>
          <cell r="J9">
            <v>6884254804</v>
          </cell>
          <cell r="N9">
            <v>7266067963</v>
          </cell>
        </row>
        <row r="188">
          <cell r="D188">
            <v>44782704000</v>
          </cell>
          <cell r="E188">
            <v>776260000</v>
          </cell>
          <cell r="J188">
            <v>35604085845</v>
          </cell>
          <cell r="N188">
            <v>37382363369</v>
          </cell>
        </row>
        <row r="306">
          <cell r="D306">
            <v>1876854000</v>
          </cell>
          <cell r="E306">
            <v>0</v>
          </cell>
          <cell r="J306">
            <v>1806372116</v>
          </cell>
          <cell r="N306">
            <v>1806372116</v>
          </cell>
        </row>
        <row r="324">
          <cell r="D324">
            <v>10404304000</v>
          </cell>
          <cell r="E324">
            <v>3161544000</v>
          </cell>
          <cell r="J324">
            <v>12636221439</v>
          </cell>
          <cell r="N324">
            <v>12909915648</v>
          </cell>
        </row>
        <row r="1287">
          <cell r="D1287">
            <v>386441000</v>
          </cell>
          <cell r="E1287">
            <v>1267441303</v>
          </cell>
        </row>
      </sheetData>
      <sheetData sheetId="6">
        <row r="9">
          <cell r="D9">
            <v>8827035060</v>
          </cell>
          <cell r="E9">
            <v>3500000000</v>
          </cell>
          <cell r="J9">
            <v>10276490754</v>
          </cell>
          <cell r="N9">
            <v>10783555345</v>
          </cell>
        </row>
        <row r="188">
          <cell r="D188">
            <v>0</v>
          </cell>
          <cell r="E188">
            <v>0</v>
          </cell>
          <cell r="J188">
            <v>0</v>
          </cell>
          <cell r="N188">
            <v>0</v>
          </cell>
        </row>
        <row r="324">
          <cell r="D324">
            <v>10490748414</v>
          </cell>
          <cell r="E324">
            <v>11094384854</v>
          </cell>
          <cell r="J324">
            <v>12558535338</v>
          </cell>
          <cell r="N324">
            <v>18394663593</v>
          </cell>
        </row>
      </sheetData>
      <sheetData sheetId="7">
        <row r="7">
          <cell r="N7">
            <v>4414068834835</v>
          </cell>
        </row>
        <row r="8">
          <cell r="N8">
            <v>4414068834835</v>
          </cell>
        </row>
        <row r="9">
          <cell r="N9">
            <v>1008795347370</v>
          </cell>
        </row>
        <row r="10">
          <cell r="N10">
            <v>301432947754</v>
          </cell>
        </row>
        <row r="11">
          <cell r="N11">
            <v>189688698034</v>
          </cell>
        </row>
        <row r="12">
          <cell r="D12">
            <v>114222010030</v>
          </cell>
          <cell r="E12">
            <v>-4807575202</v>
          </cell>
          <cell r="H12">
            <v>0</v>
          </cell>
          <cell r="J12">
            <v>108201043460</v>
          </cell>
          <cell r="N12">
            <v>108201043460</v>
          </cell>
        </row>
        <row r="13">
          <cell r="D13">
            <v>1326791674</v>
          </cell>
          <cell r="E13">
            <v>32515000</v>
          </cell>
          <cell r="H13">
            <v>0</v>
          </cell>
          <cell r="J13">
            <v>1255076212</v>
          </cell>
          <cell r="N13">
            <v>1255076212</v>
          </cell>
        </row>
        <row r="14">
          <cell r="D14">
            <v>11620706327</v>
          </cell>
          <cell r="E14">
            <v>1948362122</v>
          </cell>
          <cell r="H14">
            <v>0</v>
          </cell>
          <cell r="J14">
            <v>12893384431</v>
          </cell>
          <cell r="N14">
            <v>12893384431</v>
          </cell>
        </row>
        <row r="15">
          <cell r="D15">
            <v>1308980346</v>
          </cell>
          <cell r="E15">
            <v>-103867930</v>
          </cell>
          <cell r="H15">
            <v>0</v>
          </cell>
          <cell r="J15">
            <v>1142966600</v>
          </cell>
          <cell r="N15">
            <v>1142966600</v>
          </cell>
        </row>
        <row r="16">
          <cell r="D16">
            <v>7353662502</v>
          </cell>
          <cell r="E16">
            <v>260634168</v>
          </cell>
          <cell r="H16">
            <v>0</v>
          </cell>
          <cell r="J16">
            <v>7236745121</v>
          </cell>
          <cell r="N16">
            <v>7236745121</v>
          </cell>
        </row>
        <row r="17">
          <cell r="D17">
            <v>859573216</v>
          </cell>
          <cell r="E17">
            <v>28262000</v>
          </cell>
          <cell r="H17">
            <v>0</v>
          </cell>
          <cell r="J17">
            <v>812633451</v>
          </cell>
          <cell r="N17">
            <v>812633451</v>
          </cell>
        </row>
        <row r="18">
          <cell r="D18">
            <v>12024606121</v>
          </cell>
          <cell r="E18">
            <v>-382430125</v>
          </cell>
          <cell r="H18">
            <v>0</v>
          </cell>
          <cell r="J18">
            <v>11583247412</v>
          </cell>
          <cell r="N18">
            <v>11583247412</v>
          </cell>
        </row>
        <row r="19">
          <cell r="D19">
            <v>2147908074</v>
          </cell>
          <cell r="E19">
            <v>349407715</v>
          </cell>
          <cell r="H19">
            <v>0</v>
          </cell>
          <cell r="J19">
            <v>2446624699</v>
          </cell>
          <cell r="N19">
            <v>2446624699</v>
          </cell>
        </row>
        <row r="20">
          <cell r="D20">
            <v>15017619562</v>
          </cell>
          <cell r="E20">
            <v>559315937</v>
          </cell>
          <cell r="H20">
            <v>0</v>
          </cell>
          <cell r="J20">
            <v>15184421314</v>
          </cell>
          <cell r="N20">
            <v>15184421314</v>
          </cell>
        </row>
        <row r="21">
          <cell r="D21">
            <v>13260734054</v>
          </cell>
          <cell r="E21">
            <v>-161681659</v>
          </cell>
          <cell r="H21">
            <v>0</v>
          </cell>
          <cell r="J21">
            <v>13006767546</v>
          </cell>
          <cell r="N21">
            <v>13006767546</v>
          </cell>
        </row>
        <row r="22">
          <cell r="D22">
            <v>4282864826</v>
          </cell>
          <cell r="E22">
            <v>234294000</v>
          </cell>
          <cell r="H22">
            <v>0</v>
          </cell>
          <cell r="J22">
            <v>4270449142</v>
          </cell>
          <cell r="N22">
            <v>4270449142</v>
          </cell>
        </row>
        <row r="23">
          <cell r="D23">
            <v>0</v>
          </cell>
          <cell r="E23">
            <v>0</v>
          </cell>
          <cell r="H23">
            <v>0</v>
          </cell>
          <cell r="J23">
            <v>0</v>
          </cell>
          <cell r="N23">
            <v>0</v>
          </cell>
        </row>
        <row r="24">
          <cell r="D24">
            <v>0</v>
          </cell>
          <cell r="E24">
            <v>0</v>
          </cell>
          <cell r="H24">
            <v>0</v>
          </cell>
          <cell r="J24">
            <v>0</v>
          </cell>
          <cell r="N24">
            <v>0</v>
          </cell>
        </row>
        <row r="25">
          <cell r="D25">
            <v>0</v>
          </cell>
          <cell r="E25">
            <v>0</v>
          </cell>
          <cell r="H25">
            <v>0</v>
          </cell>
          <cell r="J25">
            <v>0</v>
          </cell>
          <cell r="N25">
            <v>0</v>
          </cell>
        </row>
        <row r="26">
          <cell r="D26">
            <v>5099663282</v>
          </cell>
          <cell r="E26">
            <v>221709000</v>
          </cell>
          <cell r="H26">
            <v>0</v>
          </cell>
          <cell r="J26">
            <v>4627085129</v>
          </cell>
          <cell r="N26">
            <v>4627085129</v>
          </cell>
        </row>
        <row r="27">
          <cell r="D27">
            <v>576030223</v>
          </cell>
          <cell r="E27">
            <v>39897000</v>
          </cell>
          <cell r="H27">
            <v>0</v>
          </cell>
          <cell r="J27">
            <v>307984932</v>
          </cell>
          <cell r="N27">
            <v>307984932</v>
          </cell>
        </row>
        <row r="28">
          <cell r="D28">
            <v>326464647</v>
          </cell>
          <cell r="E28">
            <v>1291469720</v>
          </cell>
          <cell r="H28">
            <v>0</v>
          </cell>
          <cell r="J28">
            <v>1593807469</v>
          </cell>
          <cell r="N28">
            <v>1593807469</v>
          </cell>
        </row>
        <row r="29">
          <cell r="D29">
            <v>0</v>
          </cell>
          <cell r="E29">
            <v>0</v>
          </cell>
          <cell r="H29">
            <v>0</v>
          </cell>
          <cell r="J29">
            <v>0</v>
          </cell>
          <cell r="N29">
            <v>0</v>
          </cell>
        </row>
        <row r="30">
          <cell r="N30">
            <v>5126461116</v>
          </cell>
        </row>
        <row r="31">
          <cell r="D31">
            <v>1170822750</v>
          </cell>
          <cell r="E31">
            <v>-111384450</v>
          </cell>
          <cell r="H31">
            <v>0</v>
          </cell>
          <cell r="J31">
            <v>708379214</v>
          </cell>
          <cell r="N31">
            <v>991828070</v>
          </cell>
        </row>
        <row r="32">
          <cell r="D32">
            <v>0</v>
          </cell>
          <cell r="E32">
            <v>0</v>
          </cell>
          <cell r="H32">
            <v>0</v>
          </cell>
          <cell r="J32">
            <v>0</v>
          </cell>
          <cell r="N32">
            <v>0</v>
          </cell>
        </row>
        <row r="33">
          <cell r="D33">
            <v>4524950222</v>
          </cell>
          <cell r="E33">
            <v>-390317176</v>
          </cell>
          <cell r="H33">
            <v>0</v>
          </cell>
          <cell r="J33">
            <v>4134633046</v>
          </cell>
          <cell r="N33">
            <v>4134633046</v>
          </cell>
        </row>
        <row r="34">
          <cell r="D34">
            <v>0</v>
          </cell>
          <cell r="E34">
            <v>0</v>
          </cell>
          <cell r="H34">
            <v>0</v>
          </cell>
          <cell r="J34">
            <v>0</v>
          </cell>
          <cell r="N34">
            <v>0</v>
          </cell>
        </row>
        <row r="35">
          <cell r="D35">
            <v>0</v>
          </cell>
          <cell r="E35">
            <v>0</v>
          </cell>
          <cell r="H35">
            <v>0</v>
          </cell>
          <cell r="J35">
            <v>0</v>
          </cell>
          <cell r="N35">
            <v>0</v>
          </cell>
        </row>
        <row r="36">
          <cell r="D36">
            <v>0</v>
          </cell>
          <cell r="E36">
            <v>0</v>
          </cell>
          <cell r="H36">
            <v>0</v>
          </cell>
          <cell r="J36">
            <v>0</v>
          </cell>
          <cell r="N36">
            <v>0</v>
          </cell>
        </row>
        <row r="37">
          <cell r="N37">
            <v>54362853921</v>
          </cell>
        </row>
        <row r="38">
          <cell r="D38">
            <v>0</v>
          </cell>
          <cell r="E38">
            <v>0</v>
          </cell>
          <cell r="H38">
            <v>0</v>
          </cell>
          <cell r="J38">
            <v>0</v>
          </cell>
          <cell r="N38">
            <v>0</v>
          </cell>
        </row>
        <row r="39">
          <cell r="D39">
            <v>0</v>
          </cell>
          <cell r="E39">
            <v>0</v>
          </cell>
          <cell r="H39">
            <v>0</v>
          </cell>
          <cell r="J39">
            <v>0</v>
          </cell>
          <cell r="N39">
            <v>0</v>
          </cell>
        </row>
        <row r="40">
          <cell r="N40">
            <v>44254144561</v>
          </cell>
        </row>
        <row r="41">
          <cell r="D41">
            <v>38545967088</v>
          </cell>
          <cell r="E41">
            <v>8715839811</v>
          </cell>
          <cell r="H41">
            <v>0</v>
          </cell>
          <cell r="J41">
            <v>32203473707</v>
          </cell>
          <cell r="N41">
            <v>44254144561</v>
          </cell>
        </row>
        <row r="42">
          <cell r="D42">
            <v>0</v>
          </cell>
          <cell r="E42">
            <v>0</v>
          </cell>
          <cell r="H42">
            <v>0</v>
          </cell>
          <cell r="J42">
            <v>0</v>
          </cell>
          <cell r="N42">
            <v>0</v>
          </cell>
        </row>
        <row r="43">
          <cell r="D43">
            <v>4537030096</v>
          </cell>
          <cell r="E43">
            <v>755204812</v>
          </cell>
          <cell r="H43">
            <v>0</v>
          </cell>
          <cell r="J43">
            <v>3661675942</v>
          </cell>
          <cell r="N43">
            <v>5023071575</v>
          </cell>
        </row>
        <row r="44">
          <cell r="D44">
            <v>0</v>
          </cell>
          <cell r="E44">
            <v>0</v>
          </cell>
          <cell r="H44">
            <v>0</v>
          </cell>
          <cell r="J44">
            <v>0</v>
          </cell>
          <cell r="N44">
            <v>0</v>
          </cell>
        </row>
        <row r="45">
          <cell r="D45">
            <v>6303499649</v>
          </cell>
          <cell r="E45">
            <v>-807868000</v>
          </cell>
          <cell r="H45">
            <v>0</v>
          </cell>
          <cell r="J45">
            <v>5069749618</v>
          </cell>
          <cell r="N45">
            <v>5085637785</v>
          </cell>
        </row>
        <row r="46">
          <cell r="N46">
            <v>57381395799</v>
          </cell>
        </row>
        <row r="47">
          <cell r="N47">
            <v>51976992933</v>
          </cell>
        </row>
        <row r="48">
          <cell r="D48">
            <v>6802591715</v>
          </cell>
          <cell r="E48">
            <v>1802397480</v>
          </cell>
          <cell r="H48">
            <v>0</v>
          </cell>
          <cell r="J48">
            <v>4969342188</v>
          </cell>
          <cell r="N48">
            <v>6393773080</v>
          </cell>
        </row>
        <row r="49">
          <cell r="D49">
            <v>15871126070</v>
          </cell>
          <cell r="E49">
            <v>1294897132</v>
          </cell>
          <cell r="H49">
            <v>0</v>
          </cell>
          <cell r="J49">
            <v>16590070448</v>
          </cell>
          <cell r="N49">
            <v>16622165168</v>
          </cell>
        </row>
        <row r="50">
          <cell r="D50">
            <v>29225787098</v>
          </cell>
          <cell r="E50">
            <v>-8275049762</v>
          </cell>
          <cell r="H50">
            <v>0</v>
          </cell>
          <cell r="J50">
            <v>20128814549</v>
          </cell>
          <cell r="N50">
            <v>20145853549</v>
          </cell>
        </row>
        <row r="51">
          <cell r="D51">
            <v>1452202869</v>
          </cell>
          <cell r="E51">
            <v>151010622</v>
          </cell>
          <cell r="H51">
            <v>0</v>
          </cell>
          <cell r="J51">
            <v>1503385955</v>
          </cell>
          <cell r="N51">
            <v>1507454919</v>
          </cell>
        </row>
        <row r="52">
          <cell r="D52">
            <v>7254274063</v>
          </cell>
          <cell r="E52">
            <v>270403218</v>
          </cell>
          <cell r="H52">
            <v>0</v>
          </cell>
          <cell r="J52">
            <v>7298518337</v>
          </cell>
          <cell r="N52">
            <v>7307746217</v>
          </cell>
        </row>
        <row r="53">
          <cell r="N53">
            <v>5396898863</v>
          </cell>
        </row>
        <row r="54">
          <cell r="D54">
            <v>1153551222</v>
          </cell>
          <cell r="E54">
            <v>-85046014</v>
          </cell>
          <cell r="H54">
            <v>0</v>
          </cell>
          <cell r="J54">
            <v>918603624</v>
          </cell>
          <cell r="N54">
            <v>1050173715</v>
          </cell>
        </row>
        <row r="55">
          <cell r="D55">
            <v>753876260</v>
          </cell>
          <cell r="E55">
            <v>173742558</v>
          </cell>
          <cell r="H55">
            <v>0</v>
          </cell>
          <cell r="J55">
            <v>894506758</v>
          </cell>
          <cell r="N55">
            <v>901986458</v>
          </cell>
        </row>
        <row r="56">
          <cell r="D56">
            <v>97305342</v>
          </cell>
          <cell r="E56">
            <v>0</v>
          </cell>
          <cell r="H56">
            <v>0</v>
          </cell>
          <cell r="J56">
            <v>644317</v>
          </cell>
          <cell r="N56">
            <v>654317</v>
          </cell>
        </row>
        <row r="57">
          <cell r="D57">
            <v>44290000</v>
          </cell>
          <cell r="E57">
            <v>4251000</v>
          </cell>
          <cell r="H57">
            <v>0</v>
          </cell>
          <cell r="J57">
            <v>29403333</v>
          </cell>
          <cell r="N57">
            <v>29403333</v>
          </cell>
        </row>
        <row r="58">
          <cell r="D58">
            <v>0</v>
          </cell>
          <cell r="E58">
            <v>0</v>
          </cell>
          <cell r="H58">
            <v>0</v>
          </cell>
          <cell r="J58">
            <v>0</v>
          </cell>
          <cell r="N58">
            <v>0</v>
          </cell>
        </row>
        <row r="59">
          <cell r="D59">
            <v>4022061516</v>
          </cell>
          <cell r="E59">
            <v>-1864946555</v>
          </cell>
          <cell r="H59">
            <v>0</v>
          </cell>
          <cell r="J59">
            <v>2045839001</v>
          </cell>
          <cell r="N59">
            <v>2048344301</v>
          </cell>
        </row>
        <row r="60">
          <cell r="D60">
            <v>2851535356</v>
          </cell>
          <cell r="E60">
            <v>-1069765025</v>
          </cell>
          <cell r="H60">
            <v>0</v>
          </cell>
          <cell r="J60">
            <v>1364666539</v>
          </cell>
          <cell r="N60">
            <v>1366336739</v>
          </cell>
        </row>
        <row r="61">
          <cell r="D61">
            <v>0</v>
          </cell>
          <cell r="E61">
            <v>0</v>
          </cell>
          <cell r="H61">
            <v>0</v>
          </cell>
          <cell r="J61">
            <v>0</v>
          </cell>
          <cell r="N61">
            <v>0</v>
          </cell>
        </row>
        <row r="62">
          <cell r="D62">
            <v>0</v>
          </cell>
          <cell r="E62">
            <v>0</v>
          </cell>
          <cell r="H62">
            <v>0</v>
          </cell>
          <cell r="J62">
            <v>0</v>
          </cell>
          <cell r="N62">
            <v>0</v>
          </cell>
        </row>
        <row r="63">
          <cell r="D63">
            <v>13500000</v>
          </cell>
          <cell r="E63">
            <v>0</v>
          </cell>
          <cell r="H63">
            <v>0</v>
          </cell>
          <cell r="J63">
            <v>3097369</v>
          </cell>
          <cell r="N63">
            <v>7504003</v>
          </cell>
        </row>
        <row r="64">
          <cell r="N64">
            <v>380116604358</v>
          </cell>
        </row>
        <row r="65">
          <cell r="N65">
            <v>46017925929</v>
          </cell>
        </row>
        <row r="66">
          <cell r="D66">
            <v>4206168870</v>
          </cell>
          <cell r="E66">
            <v>1693332684</v>
          </cell>
          <cell r="H66">
            <v>0</v>
          </cell>
          <cell r="J66">
            <v>2794788907</v>
          </cell>
          <cell r="N66">
            <v>5771771216</v>
          </cell>
        </row>
        <row r="67">
          <cell r="D67">
            <v>26551860901</v>
          </cell>
          <cell r="E67">
            <v>-1940656006</v>
          </cell>
          <cell r="H67">
            <v>0</v>
          </cell>
          <cell r="J67">
            <v>20496201413</v>
          </cell>
          <cell r="N67">
            <v>23684377699</v>
          </cell>
        </row>
        <row r="68">
          <cell r="D68">
            <v>4876467265</v>
          </cell>
          <cell r="E68">
            <v>-339496158</v>
          </cell>
          <cell r="H68">
            <v>0</v>
          </cell>
          <cell r="J68">
            <v>3882097955</v>
          </cell>
          <cell r="N68">
            <v>4507120284</v>
          </cell>
        </row>
        <row r="69">
          <cell r="D69">
            <v>14702491593</v>
          </cell>
          <cell r="E69">
            <v>-1899757657</v>
          </cell>
          <cell r="H69">
            <v>0</v>
          </cell>
          <cell r="J69">
            <v>7247729015</v>
          </cell>
          <cell r="N69">
            <v>12011441291</v>
          </cell>
        </row>
        <row r="70">
          <cell r="D70">
            <v>100000000</v>
          </cell>
          <cell r="E70">
            <v>-45000000</v>
          </cell>
          <cell r="H70">
            <v>0</v>
          </cell>
          <cell r="J70">
            <v>43215439</v>
          </cell>
          <cell r="N70">
            <v>43215439</v>
          </cell>
        </row>
        <row r="71">
          <cell r="N71">
            <v>95037493058</v>
          </cell>
        </row>
        <row r="72">
          <cell r="D72">
            <v>9502065040</v>
          </cell>
          <cell r="E72">
            <v>-335864757</v>
          </cell>
          <cell r="H72">
            <v>0</v>
          </cell>
          <cell r="J72">
            <v>6964388235</v>
          </cell>
          <cell r="N72">
            <v>8704365971</v>
          </cell>
        </row>
        <row r="73">
          <cell r="D73">
            <v>1061463460</v>
          </cell>
          <cell r="E73">
            <v>209485156</v>
          </cell>
          <cell r="H73">
            <v>0</v>
          </cell>
          <cell r="J73">
            <v>1069565726</v>
          </cell>
          <cell r="N73">
            <v>1108898947</v>
          </cell>
        </row>
        <row r="74">
          <cell r="D74">
            <v>13348533854</v>
          </cell>
          <cell r="E74">
            <v>757787231</v>
          </cell>
          <cell r="H74">
            <v>0</v>
          </cell>
          <cell r="J74">
            <v>10248351117</v>
          </cell>
          <cell r="N74">
            <v>13113472003</v>
          </cell>
        </row>
        <row r="75">
          <cell r="D75">
            <v>1421525772</v>
          </cell>
          <cell r="E75">
            <v>-647451582</v>
          </cell>
          <cell r="H75">
            <v>0</v>
          </cell>
          <cell r="J75">
            <v>471919181</v>
          </cell>
          <cell r="N75">
            <v>652294124</v>
          </cell>
        </row>
        <row r="76">
          <cell r="N76">
            <v>38315485445</v>
          </cell>
        </row>
        <row r="77">
          <cell r="D77">
            <v>41434030834</v>
          </cell>
          <cell r="E77">
            <v>-2002755855</v>
          </cell>
          <cell r="H77">
            <v>0</v>
          </cell>
          <cell r="J77">
            <v>28586508125</v>
          </cell>
          <cell r="N77">
            <v>38315485445</v>
          </cell>
        </row>
        <row r="78">
          <cell r="D78">
            <v>0</v>
          </cell>
          <cell r="E78">
            <v>0</v>
          </cell>
          <cell r="H78">
            <v>0</v>
          </cell>
          <cell r="J78">
            <v>0</v>
          </cell>
          <cell r="N78">
            <v>0</v>
          </cell>
        </row>
        <row r="79">
          <cell r="N79">
            <v>16048708367</v>
          </cell>
        </row>
        <row r="80">
          <cell r="D80">
            <v>12095188603</v>
          </cell>
          <cell r="E80">
            <v>4519826537</v>
          </cell>
          <cell r="H80">
            <v>0</v>
          </cell>
          <cell r="J80">
            <v>10648592454</v>
          </cell>
          <cell r="N80">
            <v>16048708367</v>
          </cell>
        </row>
        <row r="81">
          <cell r="D81">
            <v>0</v>
          </cell>
          <cell r="E81">
            <v>0</v>
          </cell>
          <cell r="H81">
            <v>0</v>
          </cell>
          <cell r="J81">
            <v>0</v>
          </cell>
          <cell r="N81">
            <v>0</v>
          </cell>
        </row>
        <row r="82">
          <cell r="D82">
            <v>0</v>
          </cell>
          <cell r="E82">
            <v>0</v>
          </cell>
          <cell r="H82">
            <v>0</v>
          </cell>
          <cell r="J82">
            <v>0</v>
          </cell>
          <cell r="N82">
            <v>0</v>
          </cell>
        </row>
        <row r="83">
          <cell r="D83">
            <v>3554205075</v>
          </cell>
          <cell r="E83">
            <v>-232511801</v>
          </cell>
          <cell r="H83">
            <v>0</v>
          </cell>
          <cell r="J83">
            <v>1932812986</v>
          </cell>
          <cell r="N83">
            <v>3303415058</v>
          </cell>
        </row>
        <row r="84">
          <cell r="N84">
            <v>4635536870</v>
          </cell>
        </row>
        <row r="85">
          <cell r="D85">
            <v>222724340</v>
          </cell>
          <cell r="E85">
            <v>-48663085</v>
          </cell>
          <cell r="H85">
            <v>0</v>
          </cell>
          <cell r="J85">
            <v>135884934</v>
          </cell>
          <cell r="N85">
            <v>135884934</v>
          </cell>
        </row>
        <row r="86">
          <cell r="D86">
            <v>20000000</v>
          </cell>
          <cell r="E86">
            <v>0</v>
          </cell>
          <cell r="H86">
            <v>0</v>
          </cell>
          <cell r="J86">
            <v>10409621</v>
          </cell>
          <cell r="N86">
            <v>10409621</v>
          </cell>
        </row>
        <row r="87">
          <cell r="D87">
            <v>2600000</v>
          </cell>
          <cell r="E87">
            <v>600000</v>
          </cell>
          <cell r="H87">
            <v>0</v>
          </cell>
          <cell r="J87">
            <v>3071796</v>
          </cell>
          <cell r="N87">
            <v>3071796</v>
          </cell>
        </row>
        <row r="88">
          <cell r="D88">
            <v>4843375675</v>
          </cell>
          <cell r="E88">
            <v>35804130</v>
          </cell>
          <cell r="H88">
            <v>0</v>
          </cell>
          <cell r="J88">
            <v>4003591300</v>
          </cell>
          <cell r="N88">
            <v>4486170519</v>
          </cell>
        </row>
        <row r="89">
          <cell r="D89">
            <v>0</v>
          </cell>
          <cell r="E89">
            <v>0</v>
          </cell>
          <cell r="H89">
            <v>0</v>
          </cell>
          <cell r="J89">
            <v>0</v>
          </cell>
          <cell r="N89">
            <v>0</v>
          </cell>
        </row>
        <row r="90">
          <cell r="N90">
            <v>1009348229</v>
          </cell>
        </row>
        <row r="91">
          <cell r="D91">
            <v>1597194891</v>
          </cell>
          <cell r="E91">
            <v>-509169170</v>
          </cell>
          <cell r="H91">
            <v>0</v>
          </cell>
          <cell r="J91">
            <v>591552294</v>
          </cell>
          <cell r="N91">
            <v>1009348229</v>
          </cell>
        </row>
        <row r="92">
          <cell r="D92">
            <v>0</v>
          </cell>
          <cell r="E92">
            <v>0</v>
          </cell>
          <cell r="H92">
            <v>0</v>
          </cell>
          <cell r="J92">
            <v>0</v>
          </cell>
          <cell r="N92">
            <v>0</v>
          </cell>
        </row>
        <row r="93">
          <cell r="D93">
            <v>1743212943</v>
          </cell>
          <cell r="E93">
            <v>662319795</v>
          </cell>
          <cell r="H93">
            <v>0</v>
          </cell>
          <cell r="J93">
            <v>1474182666</v>
          </cell>
          <cell r="N93">
            <v>2384285721</v>
          </cell>
        </row>
        <row r="94">
          <cell r="D94">
            <v>6791154938</v>
          </cell>
          <cell r="E94">
            <v>-1712319007</v>
          </cell>
          <cell r="H94">
            <v>0</v>
          </cell>
          <cell r="J94">
            <v>999647197</v>
          </cell>
          <cell r="N94">
            <v>4413760383</v>
          </cell>
        </row>
        <row r="95">
          <cell r="D95">
            <v>3169455004</v>
          </cell>
          <cell r="E95">
            <v>-1741758453</v>
          </cell>
          <cell r="H95">
            <v>0</v>
          </cell>
          <cell r="J95">
            <v>480516374</v>
          </cell>
          <cell r="N95">
            <v>1166724339</v>
          </cell>
        </row>
        <row r="96">
          <cell r="N96">
            <v>181197601</v>
          </cell>
        </row>
        <row r="97">
          <cell r="D97">
            <v>0</v>
          </cell>
          <cell r="E97">
            <v>0</v>
          </cell>
          <cell r="H97">
            <v>0</v>
          </cell>
          <cell r="J97">
            <v>0</v>
          </cell>
          <cell r="N97">
            <v>0</v>
          </cell>
        </row>
        <row r="98">
          <cell r="D98">
            <v>143797000</v>
          </cell>
          <cell r="E98">
            <v>37400601</v>
          </cell>
          <cell r="H98">
            <v>0</v>
          </cell>
          <cell r="J98">
            <v>181197601</v>
          </cell>
          <cell r="N98">
            <v>181197601</v>
          </cell>
        </row>
        <row r="99">
          <cell r="D99">
            <v>0</v>
          </cell>
          <cell r="E99">
            <v>0</v>
          </cell>
          <cell r="H99">
            <v>0</v>
          </cell>
          <cell r="J99">
            <v>0</v>
          </cell>
          <cell r="N99">
            <v>0</v>
          </cell>
        </row>
        <row r="100">
          <cell r="D100">
            <v>0</v>
          </cell>
          <cell r="E100">
            <v>0</v>
          </cell>
          <cell r="H100">
            <v>0</v>
          </cell>
          <cell r="J100">
            <v>0</v>
          </cell>
          <cell r="N100">
            <v>0</v>
          </cell>
        </row>
        <row r="101">
          <cell r="D101">
            <v>0</v>
          </cell>
          <cell r="E101">
            <v>0</v>
          </cell>
          <cell r="H101">
            <v>0</v>
          </cell>
          <cell r="J101">
            <v>0</v>
          </cell>
          <cell r="N101">
            <v>0</v>
          </cell>
        </row>
        <row r="102">
          <cell r="N102">
            <v>239060470811</v>
          </cell>
        </row>
        <row r="103">
          <cell r="N103">
            <v>4435720150</v>
          </cell>
        </row>
        <row r="104">
          <cell r="D104">
            <v>5519000000</v>
          </cell>
          <cell r="E104">
            <v>-87085978</v>
          </cell>
          <cell r="H104">
            <v>0</v>
          </cell>
          <cell r="J104">
            <v>4435720150</v>
          </cell>
          <cell r="N104">
            <v>4435720150</v>
          </cell>
        </row>
        <row r="105">
          <cell r="D105">
            <v>202601816945</v>
          </cell>
          <cell r="E105">
            <v>14327873029</v>
          </cell>
          <cell r="H105">
            <v>0</v>
          </cell>
          <cell r="J105">
            <v>190355635643</v>
          </cell>
          <cell r="N105">
            <v>215111106350</v>
          </cell>
        </row>
        <row r="106">
          <cell r="D106">
            <v>1749159492</v>
          </cell>
          <cell r="E106">
            <v>381366357</v>
          </cell>
          <cell r="H106">
            <v>0</v>
          </cell>
          <cell r="J106">
            <v>293091130</v>
          </cell>
          <cell r="N106">
            <v>2103221868</v>
          </cell>
        </row>
        <row r="107">
          <cell r="D107">
            <v>0</v>
          </cell>
          <cell r="E107">
            <v>0</v>
          </cell>
          <cell r="H107">
            <v>0</v>
          </cell>
          <cell r="J107">
            <v>0</v>
          </cell>
          <cell r="N107">
            <v>0</v>
          </cell>
        </row>
        <row r="108">
          <cell r="D108">
            <v>7228402289</v>
          </cell>
          <cell r="E108">
            <v>10389735803</v>
          </cell>
          <cell r="H108">
            <v>0</v>
          </cell>
          <cell r="J108">
            <v>16425766925</v>
          </cell>
          <cell r="N108">
            <v>17410422443</v>
          </cell>
        </row>
        <row r="109">
          <cell r="N109">
            <v>215244314416</v>
          </cell>
        </row>
        <row r="110">
          <cell r="N110">
            <v>0</v>
          </cell>
        </row>
        <row r="111">
          <cell r="D111">
            <v>0</v>
          </cell>
          <cell r="E111">
            <v>0</v>
          </cell>
          <cell r="H111">
            <v>0</v>
          </cell>
          <cell r="J111">
            <v>0</v>
          </cell>
          <cell r="N111">
            <v>0</v>
          </cell>
        </row>
        <row r="112">
          <cell r="D112">
            <v>0</v>
          </cell>
          <cell r="E112">
            <v>0</v>
          </cell>
          <cell r="H112">
            <v>0</v>
          </cell>
          <cell r="J112">
            <v>0</v>
          </cell>
          <cell r="N112">
            <v>0</v>
          </cell>
        </row>
        <row r="113">
          <cell r="D113">
            <v>0</v>
          </cell>
          <cell r="E113">
            <v>0</v>
          </cell>
          <cell r="H113">
            <v>0</v>
          </cell>
          <cell r="J113">
            <v>0</v>
          </cell>
          <cell r="N113">
            <v>0</v>
          </cell>
        </row>
        <row r="114">
          <cell r="D114">
            <v>0</v>
          </cell>
          <cell r="E114">
            <v>0</v>
          </cell>
          <cell r="H114">
            <v>0</v>
          </cell>
          <cell r="J114">
            <v>0</v>
          </cell>
          <cell r="N114">
            <v>0</v>
          </cell>
        </row>
        <row r="115">
          <cell r="D115">
            <v>0</v>
          </cell>
          <cell r="E115">
            <v>0</v>
          </cell>
          <cell r="H115">
            <v>0</v>
          </cell>
          <cell r="J115">
            <v>0</v>
          </cell>
          <cell r="N115">
            <v>0</v>
          </cell>
        </row>
        <row r="116">
          <cell r="D116">
            <v>0</v>
          </cell>
          <cell r="E116">
            <v>0</v>
          </cell>
          <cell r="H116">
            <v>0</v>
          </cell>
          <cell r="J116">
            <v>0</v>
          </cell>
          <cell r="N116">
            <v>0</v>
          </cell>
        </row>
        <row r="117">
          <cell r="D117">
            <v>0</v>
          </cell>
          <cell r="E117">
            <v>0</v>
          </cell>
          <cell r="H117">
            <v>0</v>
          </cell>
          <cell r="J117">
            <v>0</v>
          </cell>
          <cell r="N117">
            <v>0</v>
          </cell>
        </row>
        <row r="118">
          <cell r="D118">
            <v>0</v>
          </cell>
          <cell r="E118">
            <v>0</v>
          </cell>
          <cell r="H118">
            <v>0</v>
          </cell>
          <cell r="J118">
            <v>0</v>
          </cell>
          <cell r="N118">
            <v>0</v>
          </cell>
        </row>
        <row r="119">
          <cell r="D119">
            <v>0</v>
          </cell>
          <cell r="E119">
            <v>0</v>
          </cell>
          <cell r="H119">
            <v>0</v>
          </cell>
          <cell r="J119">
            <v>0</v>
          </cell>
          <cell r="N119">
            <v>0</v>
          </cell>
        </row>
        <row r="120">
          <cell r="D120">
            <v>0</v>
          </cell>
          <cell r="E120">
            <v>0</v>
          </cell>
          <cell r="H120">
            <v>0</v>
          </cell>
          <cell r="J120">
            <v>0</v>
          </cell>
          <cell r="N120">
            <v>0</v>
          </cell>
        </row>
        <row r="121">
          <cell r="D121">
            <v>0</v>
          </cell>
          <cell r="E121">
            <v>0</v>
          </cell>
          <cell r="H121">
            <v>0</v>
          </cell>
          <cell r="J121">
            <v>0</v>
          </cell>
          <cell r="N121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J122">
            <v>0</v>
          </cell>
          <cell r="N122">
            <v>0</v>
          </cell>
        </row>
        <row r="123">
          <cell r="D123">
            <v>0</v>
          </cell>
          <cell r="E123">
            <v>0</v>
          </cell>
          <cell r="H123">
            <v>0</v>
          </cell>
          <cell r="J123">
            <v>0</v>
          </cell>
          <cell r="N123">
            <v>0</v>
          </cell>
        </row>
        <row r="124">
          <cell r="D124">
            <v>0</v>
          </cell>
          <cell r="E124">
            <v>0</v>
          </cell>
          <cell r="H124">
            <v>0</v>
          </cell>
          <cell r="J124">
            <v>0</v>
          </cell>
          <cell r="N124">
            <v>0</v>
          </cell>
        </row>
        <row r="125">
          <cell r="N125">
            <v>0</v>
          </cell>
        </row>
        <row r="126">
          <cell r="D126">
            <v>0</v>
          </cell>
          <cell r="E126">
            <v>0</v>
          </cell>
          <cell r="H126">
            <v>0</v>
          </cell>
          <cell r="J126">
            <v>0</v>
          </cell>
          <cell r="N126">
            <v>0</v>
          </cell>
        </row>
        <row r="127">
          <cell r="D127">
            <v>0</v>
          </cell>
          <cell r="E127">
            <v>0</v>
          </cell>
          <cell r="H127">
            <v>0</v>
          </cell>
          <cell r="J127">
            <v>0</v>
          </cell>
          <cell r="N127">
            <v>0</v>
          </cell>
        </row>
        <row r="128">
          <cell r="D128">
            <v>0</v>
          </cell>
          <cell r="E128">
            <v>0</v>
          </cell>
          <cell r="H128">
            <v>0</v>
          </cell>
          <cell r="J128">
            <v>0</v>
          </cell>
          <cell r="N128">
            <v>0</v>
          </cell>
        </row>
        <row r="129">
          <cell r="N129">
            <v>0</v>
          </cell>
        </row>
        <row r="130">
          <cell r="D130">
            <v>0</v>
          </cell>
          <cell r="E130">
            <v>0</v>
          </cell>
          <cell r="H130">
            <v>0</v>
          </cell>
          <cell r="J130">
            <v>0</v>
          </cell>
          <cell r="N130">
            <v>0</v>
          </cell>
        </row>
        <row r="131">
          <cell r="D131">
            <v>0</v>
          </cell>
          <cell r="E131">
            <v>0</v>
          </cell>
          <cell r="H131">
            <v>0</v>
          </cell>
          <cell r="J131">
            <v>0</v>
          </cell>
          <cell r="N131">
            <v>0</v>
          </cell>
        </row>
        <row r="132">
          <cell r="D132">
            <v>0</v>
          </cell>
          <cell r="E132">
            <v>0</v>
          </cell>
          <cell r="H132">
            <v>0</v>
          </cell>
          <cell r="J132">
            <v>0</v>
          </cell>
          <cell r="N132">
            <v>0</v>
          </cell>
        </row>
        <row r="133">
          <cell r="D133">
            <v>0</v>
          </cell>
          <cell r="E133">
            <v>0</v>
          </cell>
          <cell r="H133">
            <v>0</v>
          </cell>
          <cell r="J133">
            <v>0</v>
          </cell>
          <cell r="N133">
            <v>0</v>
          </cell>
        </row>
        <row r="134">
          <cell r="D134">
            <v>0</v>
          </cell>
          <cell r="E134">
            <v>0</v>
          </cell>
          <cell r="H134">
            <v>0</v>
          </cell>
          <cell r="J134">
            <v>0</v>
          </cell>
          <cell r="N134">
            <v>0</v>
          </cell>
        </row>
        <row r="135">
          <cell r="D135">
            <v>0</v>
          </cell>
          <cell r="E135">
            <v>0</v>
          </cell>
          <cell r="H135">
            <v>0</v>
          </cell>
          <cell r="J135">
            <v>0</v>
          </cell>
          <cell r="N135">
            <v>0</v>
          </cell>
        </row>
        <row r="136">
          <cell r="D136">
            <v>0</v>
          </cell>
          <cell r="E136">
            <v>0</v>
          </cell>
          <cell r="H136">
            <v>0</v>
          </cell>
          <cell r="J136">
            <v>0</v>
          </cell>
          <cell r="N136">
            <v>0</v>
          </cell>
        </row>
        <row r="137">
          <cell r="N137">
            <v>0</v>
          </cell>
        </row>
        <row r="138">
          <cell r="D138">
            <v>0</v>
          </cell>
          <cell r="E138">
            <v>0</v>
          </cell>
          <cell r="H138">
            <v>0</v>
          </cell>
          <cell r="J138">
            <v>0</v>
          </cell>
          <cell r="N138">
            <v>0</v>
          </cell>
        </row>
        <row r="139">
          <cell r="D139">
            <v>0</v>
          </cell>
          <cell r="E139">
            <v>0</v>
          </cell>
          <cell r="H139">
            <v>0</v>
          </cell>
          <cell r="J139">
            <v>0</v>
          </cell>
          <cell r="N139">
            <v>0</v>
          </cell>
        </row>
        <row r="140">
          <cell r="D140">
            <v>0</v>
          </cell>
          <cell r="E140">
            <v>0</v>
          </cell>
          <cell r="H140">
            <v>0</v>
          </cell>
          <cell r="J140">
            <v>0</v>
          </cell>
          <cell r="N140">
            <v>0</v>
          </cell>
        </row>
        <row r="141">
          <cell r="D141">
            <v>0</v>
          </cell>
          <cell r="E141">
            <v>0</v>
          </cell>
          <cell r="H141">
            <v>0</v>
          </cell>
          <cell r="J141">
            <v>0</v>
          </cell>
          <cell r="N141">
            <v>0</v>
          </cell>
        </row>
        <row r="142">
          <cell r="D142">
            <v>0</v>
          </cell>
          <cell r="E142">
            <v>0</v>
          </cell>
          <cell r="H142">
            <v>0</v>
          </cell>
          <cell r="J142">
            <v>0</v>
          </cell>
          <cell r="N142">
            <v>0</v>
          </cell>
        </row>
        <row r="143">
          <cell r="D143">
            <v>0</v>
          </cell>
          <cell r="E143">
            <v>0</v>
          </cell>
          <cell r="H143">
            <v>0</v>
          </cell>
          <cell r="J143">
            <v>0</v>
          </cell>
          <cell r="N143">
            <v>0</v>
          </cell>
        </row>
        <row r="144">
          <cell r="D144">
            <v>0</v>
          </cell>
          <cell r="E144">
            <v>0</v>
          </cell>
          <cell r="H144">
            <v>0</v>
          </cell>
          <cell r="J144">
            <v>0</v>
          </cell>
          <cell r="N144">
            <v>0</v>
          </cell>
        </row>
        <row r="145">
          <cell r="D145">
            <v>0</v>
          </cell>
          <cell r="E145">
            <v>0</v>
          </cell>
          <cell r="H145">
            <v>0</v>
          </cell>
          <cell r="J145">
            <v>0</v>
          </cell>
          <cell r="N145">
            <v>0</v>
          </cell>
        </row>
        <row r="146">
          <cell r="D146">
            <v>0</v>
          </cell>
          <cell r="E146">
            <v>0</v>
          </cell>
          <cell r="H146">
            <v>0</v>
          </cell>
          <cell r="J146">
            <v>0</v>
          </cell>
          <cell r="N146">
            <v>0</v>
          </cell>
        </row>
        <row r="147">
          <cell r="N147">
            <v>0</v>
          </cell>
        </row>
        <row r="148">
          <cell r="D148">
            <v>0</v>
          </cell>
          <cell r="E148">
            <v>0</v>
          </cell>
          <cell r="H148">
            <v>0</v>
          </cell>
          <cell r="J148">
            <v>0</v>
          </cell>
          <cell r="N148">
            <v>0</v>
          </cell>
        </row>
        <row r="149">
          <cell r="D149">
            <v>0</v>
          </cell>
          <cell r="E149">
            <v>0</v>
          </cell>
          <cell r="H149">
            <v>0</v>
          </cell>
          <cell r="J149">
            <v>0</v>
          </cell>
          <cell r="N149">
            <v>0</v>
          </cell>
        </row>
        <row r="150">
          <cell r="D150">
            <v>0</v>
          </cell>
          <cell r="E150">
            <v>0</v>
          </cell>
          <cell r="H150">
            <v>0</v>
          </cell>
          <cell r="J150">
            <v>0</v>
          </cell>
          <cell r="N150">
            <v>0</v>
          </cell>
        </row>
        <row r="151">
          <cell r="D151">
            <v>0</v>
          </cell>
          <cell r="E151">
            <v>0</v>
          </cell>
          <cell r="H151">
            <v>0</v>
          </cell>
          <cell r="J151">
            <v>0</v>
          </cell>
          <cell r="N151">
            <v>0</v>
          </cell>
        </row>
        <row r="152">
          <cell r="D152">
            <v>0</v>
          </cell>
          <cell r="E152">
            <v>0</v>
          </cell>
          <cell r="H152">
            <v>0</v>
          </cell>
          <cell r="J152">
            <v>0</v>
          </cell>
          <cell r="N152">
            <v>0</v>
          </cell>
        </row>
        <row r="153">
          <cell r="D153">
            <v>0</v>
          </cell>
          <cell r="E153">
            <v>0</v>
          </cell>
          <cell r="H153">
            <v>0</v>
          </cell>
          <cell r="J153">
            <v>0</v>
          </cell>
          <cell r="N153">
            <v>0</v>
          </cell>
        </row>
        <row r="154">
          <cell r="D154">
            <v>0</v>
          </cell>
          <cell r="E154">
            <v>0</v>
          </cell>
          <cell r="H154">
            <v>0</v>
          </cell>
          <cell r="J154">
            <v>0</v>
          </cell>
          <cell r="N154">
            <v>0</v>
          </cell>
        </row>
        <row r="155">
          <cell r="D155">
            <v>0</v>
          </cell>
          <cell r="E155">
            <v>0</v>
          </cell>
          <cell r="H155">
            <v>0</v>
          </cell>
          <cell r="J155">
            <v>0</v>
          </cell>
          <cell r="N155">
            <v>0</v>
          </cell>
        </row>
        <row r="156">
          <cell r="D156">
            <v>0</v>
          </cell>
          <cell r="E156">
            <v>0</v>
          </cell>
          <cell r="H156">
            <v>0</v>
          </cell>
          <cell r="J156">
            <v>0</v>
          </cell>
          <cell r="N156">
            <v>0</v>
          </cell>
        </row>
        <row r="157">
          <cell r="D157">
            <v>0</v>
          </cell>
          <cell r="E157">
            <v>0</v>
          </cell>
          <cell r="H157">
            <v>0</v>
          </cell>
          <cell r="J157">
            <v>0</v>
          </cell>
          <cell r="N157">
            <v>0</v>
          </cell>
        </row>
        <row r="158">
          <cell r="D158">
            <v>0</v>
          </cell>
          <cell r="E158">
            <v>0</v>
          </cell>
          <cell r="H158">
            <v>0</v>
          </cell>
          <cell r="J158">
            <v>0</v>
          </cell>
          <cell r="N158">
            <v>0</v>
          </cell>
        </row>
        <row r="159">
          <cell r="D159">
            <v>0</v>
          </cell>
          <cell r="E159">
            <v>0</v>
          </cell>
          <cell r="H159">
            <v>0</v>
          </cell>
          <cell r="J159">
            <v>0</v>
          </cell>
          <cell r="N159">
            <v>0</v>
          </cell>
        </row>
        <row r="160">
          <cell r="D160">
            <v>0</v>
          </cell>
          <cell r="E160">
            <v>0</v>
          </cell>
          <cell r="H160">
            <v>0</v>
          </cell>
          <cell r="J160">
            <v>0</v>
          </cell>
          <cell r="N160">
            <v>0</v>
          </cell>
        </row>
        <row r="161">
          <cell r="D161">
            <v>0</v>
          </cell>
          <cell r="E161">
            <v>0</v>
          </cell>
          <cell r="H161">
            <v>0</v>
          </cell>
          <cell r="J161">
            <v>0</v>
          </cell>
          <cell r="N161">
            <v>0</v>
          </cell>
        </row>
        <row r="162">
          <cell r="D162">
            <v>0</v>
          </cell>
          <cell r="E162">
            <v>0</v>
          </cell>
          <cell r="H162">
            <v>0</v>
          </cell>
          <cell r="J162">
            <v>0</v>
          </cell>
          <cell r="N162">
            <v>0</v>
          </cell>
        </row>
        <row r="163">
          <cell r="D163">
            <v>0</v>
          </cell>
          <cell r="E163">
            <v>0</v>
          </cell>
          <cell r="H163">
            <v>0</v>
          </cell>
          <cell r="J163">
            <v>0</v>
          </cell>
          <cell r="N163">
            <v>0</v>
          </cell>
        </row>
        <row r="164">
          <cell r="D164">
            <v>0</v>
          </cell>
          <cell r="E164">
            <v>0</v>
          </cell>
          <cell r="H164">
            <v>0</v>
          </cell>
          <cell r="J164">
            <v>0</v>
          </cell>
          <cell r="N164">
            <v>0</v>
          </cell>
        </row>
        <row r="165">
          <cell r="D165">
            <v>0</v>
          </cell>
          <cell r="E165">
            <v>0</v>
          </cell>
          <cell r="H165">
            <v>0</v>
          </cell>
          <cell r="J165">
            <v>0</v>
          </cell>
          <cell r="N165">
            <v>0</v>
          </cell>
        </row>
        <row r="166">
          <cell r="D166">
            <v>0</v>
          </cell>
          <cell r="E166">
            <v>0</v>
          </cell>
          <cell r="H166">
            <v>0</v>
          </cell>
          <cell r="J166">
            <v>0</v>
          </cell>
          <cell r="N166">
            <v>0</v>
          </cell>
        </row>
        <row r="167">
          <cell r="D167">
            <v>0</v>
          </cell>
          <cell r="E167">
            <v>0</v>
          </cell>
          <cell r="H167">
            <v>0</v>
          </cell>
          <cell r="J167">
            <v>0</v>
          </cell>
          <cell r="N167">
            <v>0</v>
          </cell>
        </row>
        <row r="168">
          <cell r="D168">
            <v>0</v>
          </cell>
          <cell r="E168">
            <v>0</v>
          </cell>
          <cell r="H168">
            <v>0</v>
          </cell>
          <cell r="J168">
            <v>0</v>
          </cell>
          <cell r="N168">
            <v>0</v>
          </cell>
        </row>
        <row r="169">
          <cell r="D169">
            <v>0</v>
          </cell>
          <cell r="E169">
            <v>0</v>
          </cell>
          <cell r="H169">
            <v>0</v>
          </cell>
          <cell r="J169">
            <v>0</v>
          </cell>
          <cell r="N169">
            <v>0</v>
          </cell>
        </row>
        <row r="170">
          <cell r="D170">
            <v>0</v>
          </cell>
          <cell r="E170">
            <v>0</v>
          </cell>
          <cell r="H170">
            <v>0</v>
          </cell>
          <cell r="J170">
            <v>0</v>
          </cell>
          <cell r="N170">
            <v>0</v>
          </cell>
        </row>
        <row r="171">
          <cell r="D171">
            <v>0</v>
          </cell>
          <cell r="E171">
            <v>0</v>
          </cell>
          <cell r="H171">
            <v>0</v>
          </cell>
          <cell r="J171">
            <v>0</v>
          </cell>
          <cell r="N171">
            <v>0</v>
          </cell>
        </row>
        <row r="172">
          <cell r="D172">
            <v>0</v>
          </cell>
          <cell r="E172">
            <v>0</v>
          </cell>
          <cell r="H172">
            <v>0</v>
          </cell>
          <cell r="J172">
            <v>0</v>
          </cell>
          <cell r="N172">
            <v>0</v>
          </cell>
        </row>
        <row r="173">
          <cell r="D173">
            <v>0</v>
          </cell>
          <cell r="E173">
            <v>0</v>
          </cell>
          <cell r="H173">
            <v>0</v>
          </cell>
          <cell r="J173">
            <v>0</v>
          </cell>
          <cell r="N173">
            <v>0</v>
          </cell>
        </row>
        <row r="174">
          <cell r="D174">
            <v>0</v>
          </cell>
          <cell r="E174">
            <v>0</v>
          </cell>
          <cell r="H174">
            <v>0</v>
          </cell>
          <cell r="J174">
            <v>0</v>
          </cell>
          <cell r="N174">
            <v>0</v>
          </cell>
        </row>
        <row r="175">
          <cell r="D175">
            <v>212222826753</v>
          </cell>
          <cell r="E175">
            <v>-8667625323</v>
          </cell>
          <cell r="H175">
            <v>0</v>
          </cell>
          <cell r="J175">
            <v>193478240969</v>
          </cell>
          <cell r="N175">
            <v>200738776700</v>
          </cell>
        </row>
        <row r="176">
          <cell r="D176">
            <v>155095067644</v>
          </cell>
          <cell r="E176">
            <v>-4171290232</v>
          </cell>
          <cell r="H176">
            <v>0</v>
          </cell>
          <cell r="J176">
            <v>150587561036</v>
          </cell>
          <cell r="N176">
            <v>150739996740</v>
          </cell>
        </row>
        <row r="177">
          <cell r="D177">
            <v>12678031783</v>
          </cell>
          <cell r="E177">
            <v>-153854573</v>
          </cell>
          <cell r="H177">
            <v>0</v>
          </cell>
          <cell r="J177">
            <v>10146047435</v>
          </cell>
          <cell r="N177">
            <v>10146047435</v>
          </cell>
        </row>
        <row r="178">
          <cell r="D178">
            <v>44449727326</v>
          </cell>
          <cell r="E178">
            <v>-4342480518</v>
          </cell>
          <cell r="H178">
            <v>0</v>
          </cell>
          <cell r="J178">
            <v>32744632498</v>
          </cell>
          <cell r="N178">
            <v>39852732525</v>
          </cell>
        </row>
        <row r="179">
          <cell r="D179">
            <v>17001092000</v>
          </cell>
          <cell r="E179">
            <v>5073429612</v>
          </cell>
          <cell r="H179">
            <v>0</v>
          </cell>
          <cell r="J179">
            <v>6437302492</v>
          </cell>
          <cell r="N179">
            <v>14505537716</v>
          </cell>
        </row>
        <row r="180">
          <cell r="D180">
            <v>448948000</v>
          </cell>
          <cell r="E180">
            <v>0</v>
          </cell>
          <cell r="H180">
            <v>0</v>
          </cell>
          <cell r="J180">
            <v>154789000</v>
          </cell>
          <cell r="N180">
            <v>265669000</v>
          </cell>
        </row>
        <row r="181">
          <cell r="D181">
            <v>300000000</v>
          </cell>
          <cell r="E181">
            <v>188395358</v>
          </cell>
          <cell r="H181">
            <v>0</v>
          </cell>
          <cell r="J181">
            <v>457785423</v>
          </cell>
          <cell r="N181">
            <v>457785423</v>
          </cell>
        </row>
        <row r="182">
          <cell r="D182">
            <v>16000000000</v>
          </cell>
          <cell r="E182">
            <v>4907178254</v>
          </cell>
          <cell r="H182">
            <v>0</v>
          </cell>
          <cell r="J182">
            <v>5734380514</v>
          </cell>
          <cell r="N182">
            <v>13641170493</v>
          </cell>
        </row>
        <row r="183">
          <cell r="D183">
            <v>252144000</v>
          </cell>
          <cell r="E183">
            <v>-22144000</v>
          </cell>
          <cell r="H183">
            <v>0</v>
          </cell>
          <cell r="J183">
            <v>90347555</v>
          </cell>
          <cell r="N183">
            <v>140912800</v>
          </cell>
        </row>
        <row r="184">
          <cell r="D184">
            <v>106601226952</v>
          </cell>
          <cell r="E184">
            <v>6118819006</v>
          </cell>
          <cell r="H184">
            <v>0</v>
          </cell>
          <cell r="J184">
            <v>100543996321</v>
          </cell>
          <cell r="N184">
            <v>112001480842</v>
          </cell>
        </row>
        <row r="185">
          <cell r="D185">
            <v>0</v>
          </cell>
          <cell r="E185">
            <v>0</v>
          </cell>
          <cell r="H185">
            <v>0</v>
          </cell>
          <cell r="J185">
            <v>0</v>
          </cell>
          <cell r="N185">
            <v>0</v>
          </cell>
        </row>
        <row r="186">
          <cell r="N186">
            <v>0</v>
          </cell>
        </row>
        <row r="187">
          <cell r="D187">
            <v>0</v>
          </cell>
          <cell r="E187">
            <v>0</v>
          </cell>
          <cell r="H187">
            <v>0</v>
          </cell>
          <cell r="J187">
            <v>0</v>
          </cell>
          <cell r="N187">
            <v>0</v>
          </cell>
        </row>
        <row r="188">
          <cell r="N188">
            <v>554789188739</v>
          </cell>
        </row>
        <row r="189">
          <cell r="N189">
            <v>207488623100</v>
          </cell>
        </row>
        <row r="190">
          <cell r="N190">
            <v>0</v>
          </cell>
        </row>
        <row r="191">
          <cell r="N191">
            <v>0</v>
          </cell>
        </row>
        <row r="192">
          <cell r="D192">
            <v>0</v>
          </cell>
          <cell r="E192">
            <v>0</v>
          </cell>
          <cell r="H192">
            <v>0</v>
          </cell>
          <cell r="J192">
            <v>0</v>
          </cell>
          <cell r="N192">
            <v>0</v>
          </cell>
        </row>
        <row r="193">
          <cell r="D193">
            <v>0</v>
          </cell>
          <cell r="E193">
            <v>0</v>
          </cell>
          <cell r="H193">
            <v>0</v>
          </cell>
          <cell r="J193">
            <v>0</v>
          </cell>
          <cell r="N193">
            <v>0</v>
          </cell>
        </row>
        <row r="194">
          <cell r="D194">
            <v>0</v>
          </cell>
          <cell r="E194">
            <v>0</v>
          </cell>
          <cell r="H194">
            <v>0</v>
          </cell>
          <cell r="J194">
            <v>0</v>
          </cell>
          <cell r="N194">
            <v>0</v>
          </cell>
        </row>
        <row r="195">
          <cell r="D195">
            <v>0</v>
          </cell>
          <cell r="E195">
            <v>0</v>
          </cell>
          <cell r="H195">
            <v>0</v>
          </cell>
          <cell r="J195">
            <v>0</v>
          </cell>
          <cell r="N195">
            <v>0</v>
          </cell>
        </row>
        <row r="196">
          <cell r="D196">
            <v>0</v>
          </cell>
          <cell r="E196">
            <v>0</v>
          </cell>
          <cell r="H196">
            <v>0</v>
          </cell>
          <cell r="J196">
            <v>0</v>
          </cell>
          <cell r="N196">
            <v>0</v>
          </cell>
        </row>
        <row r="197">
          <cell r="D197">
            <v>0</v>
          </cell>
          <cell r="E197">
            <v>0</v>
          </cell>
          <cell r="H197">
            <v>0</v>
          </cell>
          <cell r="J197">
            <v>0</v>
          </cell>
          <cell r="N197">
            <v>0</v>
          </cell>
        </row>
        <row r="198">
          <cell r="D198">
            <v>0</v>
          </cell>
          <cell r="E198">
            <v>0</v>
          </cell>
          <cell r="H198">
            <v>0</v>
          </cell>
          <cell r="J198">
            <v>0</v>
          </cell>
          <cell r="N198">
            <v>0</v>
          </cell>
        </row>
        <row r="199">
          <cell r="D199">
            <v>0</v>
          </cell>
          <cell r="E199">
            <v>0</v>
          </cell>
          <cell r="H199">
            <v>0</v>
          </cell>
          <cell r="J199">
            <v>0</v>
          </cell>
          <cell r="N199">
            <v>0</v>
          </cell>
        </row>
        <row r="200">
          <cell r="D200">
            <v>0</v>
          </cell>
          <cell r="E200">
            <v>0</v>
          </cell>
          <cell r="H200">
            <v>0</v>
          </cell>
          <cell r="J200">
            <v>0</v>
          </cell>
          <cell r="N200">
            <v>0</v>
          </cell>
        </row>
        <row r="201">
          <cell r="D201">
            <v>0</v>
          </cell>
          <cell r="E201">
            <v>0</v>
          </cell>
          <cell r="H201">
            <v>0</v>
          </cell>
          <cell r="J201">
            <v>0</v>
          </cell>
          <cell r="N201">
            <v>0</v>
          </cell>
        </row>
        <row r="202">
          <cell r="D202">
            <v>0</v>
          </cell>
          <cell r="E202">
            <v>0</v>
          </cell>
          <cell r="H202">
            <v>0</v>
          </cell>
          <cell r="J202">
            <v>0</v>
          </cell>
          <cell r="N202">
            <v>0</v>
          </cell>
        </row>
        <row r="203">
          <cell r="D203">
            <v>0</v>
          </cell>
          <cell r="E203">
            <v>0</v>
          </cell>
          <cell r="H203">
            <v>0</v>
          </cell>
          <cell r="J203">
            <v>0</v>
          </cell>
          <cell r="N203">
            <v>0</v>
          </cell>
        </row>
        <row r="204">
          <cell r="D204">
            <v>0</v>
          </cell>
          <cell r="E204">
            <v>0</v>
          </cell>
          <cell r="H204">
            <v>0</v>
          </cell>
          <cell r="J204">
            <v>0</v>
          </cell>
          <cell r="N204">
            <v>0</v>
          </cell>
        </row>
        <row r="205">
          <cell r="D205">
            <v>0</v>
          </cell>
          <cell r="E205">
            <v>0</v>
          </cell>
          <cell r="H205">
            <v>0</v>
          </cell>
          <cell r="J205">
            <v>0</v>
          </cell>
          <cell r="N205">
            <v>0</v>
          </cell>
        </row>
        <row r="206"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N206">
            <v>0</v>
          </cell>
        </row>
        <row r="207"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N207">
            <v>0</v>
          </cell>
        </row>
        <row r="208">
          <cell r="D208">
            <v>0</v>
          </cell>
          <cell r="E208">
            <v>0</v>
          </cell>
          <cell r="H208">
            <v>0</v>
          </cell>
          <cell r="J208">
            <v>0</v>
          </cell>
          <cell r="N208">
            <v>0</v>
          </cell>
        </row>
        <row r="209">
          <cell r="N209">
            <v>0</v>
          </cell>
        </row>
        <row r="210">
          <cell r="D210">
            <v>0</v>
          </cell>
          <cell r="E210">
            <v>0</v>
          </cell>
          <cell r="H210">
            <v>0</v>
          </cell>
          <cell r="J210">
            <v>0</v>
          </cell>
          <cell r="N210">
            <v>0</v>
          </cell>
        </row>
        <row r="211">
          <cell r="D211">
            <v>0</v>
          </cell>
          <cell r="E211">
            <v>0</v>
          </cell>
          <cell r="H211">
            <v>0</v>
          </cell>
          <cell r="J211">
            <v>0</v>
          </cell>
          <cell r="N211">
            <v>0</v>
          </cell>
        </row>
        <row r="212">
          <cell r="D212">
            <v>0</v>
          </cell>
          <cell r="E212">
            <v>0</v>
          </cell>
          <cell r="H212">
            <v>0</v>
          </cell>
          <cell r="J212">
            <v>0</v>
          </cell>
          <cell r="N212">
            <v>0</v>
          </cell>
        </row>
        <row r="213">
          <cell r="D213">
            <v>0</v>
          </cell>
          <cell r="E213">
            <v>0</v>
          </cell>
          <cell r="H213">
            <v>0</v>
          </cell>
          <cell r="J213">
            <v>0</v>
          </cell>
          <cell r="N213">
            <v>0</v>
          </cell>
        </row>
        <row r="214">
          <cell r="N214">
            <v>0</v>
          </cell>
        </row>
        <row r="215">
          <cell r="D215">
            <v>0</v>
          </cell>
          <cell r="E215">
            <v>0</v>
          </cell>
          <cell r="H215">
            <v>0</v>
          </cell>
          <cell r="J215">
            <v>0</v>
          </cell>
          <cell r="N215">
            <v>0</v>
          </cell>
        </row>
        <row r="216">
          <cell r="N216">
            <v>0</v>
          </cell>
        </row>
        <row r="217">
          <cell r="N217">
            <v>0</v>
          </cell>
        </row>
        <row r="218">
          <cell r="D218">
            <v>0</v>
          </cell>
          <cell r="E218">
            <v>0</v>
          </cell>
          <cell r="H218">
            <v>0</v>
          </cell>
          <cell r="J218">
            <v>0</v>
          </cell>
          <cell r="N218">
            <v>0</v>
          </cell>
        </row>
        <row r="219">
          <cell r="D219">
            <v>0</v>
          </cell>
          <cell r="E219">
            <v>0</v>
          </cell>
          <cell r="H219">
            <v>0</v>
          </cell>
          <cell r="J219">
            <v>0</v>
          </cell>
          <cell r="N219">
            <v>0</v>
          </cell>
        </row>
        <row r="220">
          <cell r="D220">
            <v>0</v>
          </cell>
          <cell r="E220">
            <v>0</v>
          </cell>
          <cell r="H220">
            <v>0</v>
          </cell>
          <cell r="J220">
            <v>0</v>
          </cell>
          <cell r="N220">
            <v>0</v>
          </cell>
        </row>
        <row r="221">
          <cell r="D221">
            <v>0</v>
          </cell>
          <cell r="E221">
            <v>0</v>
          </cell>
          <cell r="H221">
            <v>0</v>
          </cell>
          <cell r="J221">
            <v>0</v>
          </cell>
          <cell r="N221">
            <v>0</v>
          </cell>
        </row>
        <row r="222">
          <cell r="D222">
            <v>0</v>
          </cell>
          <cell r="E222">
            <v>0</v>
          </cell>
          <cell r="H222">
            <v>0</v>
          </cell>
          <cell r="J222">
            <v>0</v>
          </cell>
          <cell r="N222">
            <v>0</v>
          </cell>
        </row>
        <row r="223">
          <cell r="N223">
            <v>0</v>
          </cell>
        </row>
        <row r="224">
          <cell r="D224">
            <v>0</v>
          </cell>
          <cell r="E224">
            <v>0</v>
          </cell>
          <cell r="H224">
            <v>0</v>
          </cell>
          <cell r="J224">
            <v>0</v>
          </cell>
          <cell r="N224">
            <v>0</v>
          </cell>
        </row>
        <row r="225">
          <cell r="D225">
            <v>0</v>
          </cell>
          <cell r="E225">
            <v>0</v>
          </cell>
          <cell r="H225">
            <v>0</v>
          </cell>
          <cell r="J225">
            <v>0</v>
          </cell>
          <cell r="N225">
            <v>0</v>
          </cell>
        </row>
        <row r="226">
          <cell r="D226">
            <v>0</v>
          </cell>
          <cell r="E226">
            <v>0</v>
          </cell>
          <cell r="H226">
            <v>0</v>
          </cell>
          <cell r="J226">
            <v>0</v>
          </cell>
          <cell r="N226">
            <v>0</v>
          </cell>
        </row>
        <row r="227">
          <cell r="D227">
            <v>0</v>
          </cell>
          <cell r="E227">
            <v>0</v>
          </cell>
          <cell r="H227">
            <v>0</v>
          </cell>
          <cell r="J227">
            <v>0</v>
          </cell>
          <cell r="N227">
            <v>0</v>
          </cell>
        </row>
        <row r="228">
          <cell r="D228">
            <v>0</v>
          </cell>
          <cell r="E228">
            <v>0</v>
          </cell>
          <cell r="H228">
            <v>0</v>
          </cell>
          <cell r="J228">
            <v>0</v>
          </cell>
          <cell r="N228">
            <v>0</v>
          </cell>
        </row>
        <row r="229">
          <cell r="D229">
            <v>0</v>
          </cell>
          <cell r="E229">
            <v>0</v>
          </cell>
          <cell r="H229">
            <v>0</v>
          </cell>
          <cell r="J229">
            <v>0</v>
          </cell>
          <cell r="N229">
            <v>0</v>
          </cell>
        </row>
        <row r="230">
          <cell r="D230">
            <v>0</v>
          </cell>
          <cell r="E230">
            <v>0</v>
          </cell>
          <cell r="H230">
            <v>0</v>
          </cell>
          <cell r="J230">
            <v>0</v>
          </cell>
          <cell r="N230">
            <v>0</v>
          </cell>
        </row>
        <row r="231">
          <cell r="D231">
            <v>0</v>
          </cell>
          <cell r="E231">
            <v>0</v>
          </cell>
          <cell r="H231">
            <v>0</v>
          </cell>
          <cell r="J231">
            <v>0</v>
          </cell>
          <cell r="N231">
            <v>0</v>
          </cell>
        </row>
        <row r="232">
          <cell r="N232">
            <v>15012112846</v>
          </cell>
        </row>
        <row r="233">
          <cell r="D233">
            <v>14762141952</v>
          </cell>
          <cell r="E233">
            <v>249970894</v>
          </cell>
          <cell r="H233">
            <v>0</v>
          </cell>
          <cell r="J233">
            <v>5640877196</v>
          </cell>
          <cell r="N233">
            <v>15012112846</v>
          </cell>
        </row>
        <row r="234">
          <cell r="D234">
            <v>0</v>
          </cell>
          <cell r="E234">
            <v>0</v>
          </cell>
          <cell r="H234">
            <v>0</v>
          </cell>
          <cell r="J234">
            <v>0</v>
          </cell>
          <cell r="N234">
            <v>0</v>
          </cell>
        </row>
        <row r="235">
          <cell r="D235">
            <v>0</v>
          </cell>
          <cell r="E235">
            <v>0</v>
          </cell>
          <cell r="H235">
            <v>0</v>
          </cell>
          <cell r="J235">
            <v>0</v>
          </cell>
          <cell r="N235">
            <v>0</v>
          </cell>
        </row>
        <row r="236">
          <cell r="D236">
            <v>0</v>
          </cell>
          <cell r="E236">
            <v>0</v>
          </cell>
          <cell r="H236">
            <v>0</v>
          </cell>
          <cell r="J236">
            <v>0</v>
          </cell>
          <cell r="N236">
            <v>0</v>
          </cell>
        </row>
        <row r="237">
          <cell r="N237">
            <v>383926185</v>
          </cell>
        </row>
        <row r="238">
          <cell r="D238">
            <v>0</v>
          </cell>
          <cell r="E238">
            <v>0</v>
          </cell>
          <cell r="H238">
            <v>0</v>
          </cell>
          <cell r="J238">
            <v>0</v>
          </cell>
          <cell r="N238">
            <v>0</v>
          </cell>
        </row>
        <row r="239">
          <cell r="D239">
            <v>0</v>
          </cell>
          <cell r="E239">
            <v>0</v>
          </cell>
          <cell r="H239">
            <v>0</v>
          </cell>
          <cell r="J239">
            <v>0</v>
          </cell>
          <cell r="N239">
            <v>0</v>
          </cell>
        </row>
        <row r="240">
          <cell r="D240">
            <v>0</v>
          </cell>
          <cell r="E240">
            <v>0</v>
          </cell>
          <cell r="H240">
            <v>0</v>
          </cell>
          <cell r="J240">
            <v>0</v>
          </cell>
          <cell r="N240">
            <v>0</v>
          </cell>
        </row>
        <row r="241">
          <cell r="D241">
            <v>0</v>
          </cell>
          <cell r="E241">
            <v>0</v>
          </cell>
          <cell r="H241">
            <v>0</v>
          </cell>
          <cell r="J241">
            <v>0</v>
          </cell>
          <cell r="N241">
            <v>0</v>
          </cell>
        </row>
        <row r="242">
          <cell r="D242">
            <v>0</v>
          </cell>
          <cell r="E242">
            <v>0</v>
          </cell>
          <cell r="H242">
            <v>0</v>
          </cell>
          <cell r="J242">
            <v>0</v>
          </cell>
          <cell r="N242">
            <v>0</v>
          </cell>
        </row>
        <row r="243">
          <cell r="D243">
            <v>297118000</v>
          </cell>
          <cell r="E243">
            <v>87588663</v>
          </cell>
          <cell r="H243">
            <v>0</v>
          </cell>
          <cell r="J243">
            <v>200381980</v>
          </cell>
          <cell r="N243">
            <v>383926185</v>
          </cell>
        </row>
        <row r="244">
          <cell r="N244">
            <v>0</v>
          </cell>
        </row>
        <row r="245">
          <cell r="D245">
            <v>0</v>
          </cell>
          <cell r="E245">
            <v>0</v>
          </cell>
          <cell r="H245">
            <v>0</v>
          </cell>
          <cell r="J245">
            <v>0</v>
          </cell>
          <cell r="N245">
            <v>0</v>
          </cell>
        </row>
        <row r="246">
          <cell r="N246">
            <v>129220168226</v>
          </cell>
        </row>
        <row r="247">
          <cell r="D247">
            <v>34325207397</v>
          </cell>
          <cell r="E247">
            <v>-6344954196</v>
          </cell>
          <cell r="H247">
            <v>0</v>
          </cell>
          <cell r="J247">
            <v>17830538784</v>
          </cell>
          <cell r="N247">
            <v>24197113056</v>
          </cell>
        </row>
        <row r="248">
          <cell r="D248">
            <v>0</v>
          </cell>
          <cell r="E248">
            <v>469282009</v>
          </cell>
          <cell r="H248">
            <v>0</v>
          </cell>
          <cell r="J248">
            <v>465613881</v>
          </cell>
          <cell r="N248">
            <v>469282009</v>
          </cell>
        </row>
        <row r="249">
          <cell r="D249">
            <v>86291000000</v>
          </cell>
          <cell r="E249">
            <v>18935970761</v>
          </cell>
          <cell r="H249">
            <v>0</v>
          </cell>
          <cell r="J249">
            <v>98225843786</v>
          </cell>
          <cell r="N249">
            <v>104553773161</v>
          </cell>
        </row>
        <row r="250">
          <cell r="D250">
            <v>0</v>
          </cell>
          <cell r="E250">
            <v>0</v>
          </cell>
          <cell r="H250">
            <v>0</v>
          </cell>
          <cell r="J250">
            <v>0</v>
          </cell>
          <cell r="N250">
            <v>0</v>
          </cell>
        </row>
        <row r="251">
          <cell r="D251">
            <v>0</v>
          </cell>
          <cell r="E251">
            <v>0</v>
          </cell>
          <cell r="H251">
            <v>0</v>
          </cell>
          <cell r="J251">
            <v>0</v>
          </cell>
          <cell r="N251">
            <v>0</v>
          </cell>
        </row>
        <row r="252">
          <cell r="N252">
            <v>62872415843</v>
          </cell>
        </row>
        <row r="253">
          <cell r="D253">
            <v>249458914</v>
          </cell>
          <cell r="E253">
            <v>439694150</v>
          </cell>
          <cell r="H253">
            <v>0</v>
          </cell>
          <cell r="J253">
            <v>516861263</v>
          </cell>
          <cell r="N253">
            <v>516861263</v>
          </cell>
        </row>
        <row r="254">
          <cell r="D254">
            <v>54742193528</v>
          </cell>
          <cell r="E254">
            <v>-8358476561</v>
          </cell>
          <cell r="H254">
            <v>0</v>
          </cell>
          <cell r="J254">
            <v>26842844527</v>
          </cell>
          <cell r="N254">
            <v>45476544804</v>
          </cell>
        </row>
        <row r="255">
          <cell r="D255">
            <v>0</v>
          </cell>
          <cell r="E255">
            <v>318400348</v>
          </cell>
          <cell r="H255">
            <v>0</v>
          </cell>
          <cell r="J255">
            <v>162339506</v>
          </cell>
          <cell r="N255">
            <v>318400348</v>
          </cell>
        </row>
        <row r="256">
          <cell r="D256">
            <v>0</v>
          </cell>
          <cell r="E256">
            <v>13446780710</v>
          </cell>
          <cell r="H256">
            <v>0</v>
          </cell>
          <cell r="J256">
            <v>13446780710</v>
          </cell>
          <cell r="N256">
            <v>13446780710</v>
          </cell>
        </row>
        <row r="257">
          <cell r="D257">
            <v>10000000000</v>
          </cell>
          <cell r="E257">
            <v>-3799899759</v>
          </cell>
          <cell r="H257">
            <v>0</v>
          </cell>
          <cell r="J257">
            <v>0</v>
          </cell>
          <cell r="N257">
            <v>0</v>
          </cell>
        </row>
        <row r="258">
          <cell r="D258">
            <v>0</v>
          </cell>
          <cell r="E258">
            <v>0</v>
          </cell>
          <cell r="H258">
            <v>0</v>
          </cell>
          <cell r="J258">
            <v>0</v>
          </cell>
          <cell r="N258">
            <v>0</v>
          </cell>
        </row>
        <row r="259">
          <cell r="D259">
            <v>2272448000</v>
          </cell>
          <cell r="E259">
            <v>0</v>
          </cell>
          <cell r="H259">
            <v>0</v>
          </cell>
          <cell r="J259">
            <v>2187408300</v>
          </cell>
          <cell r="N259">
            <v>2187408300</v>
          </cell>
        </row>
        <row r="260">
          <cell r="N260">
            <v>926420418</v>
          </cell>
        </row>
        <row r="261">
          <cell r="D261">
            <v>243334000</v>
          </cell>
          <cell r="E261">
            <v>175580523</v>
          </cell>
          <cell r="H261">
            <v>0</v>
          </cell>
          <cell r="J261">
            <v>128346000</v>
          </cell>
          <cell r="N261">
            <v>418914523</v>
          </cell>
        </row>
        <row r="262">
          <cell r="D262">
            <v>304948000</v>
          </cell>
          <cell r="E262">
            <v>243192365</v>
          </cell>
          <cell r="H262">
            <v>0</v>
          </cell>
          <cell r="J262">
            <v>159972337</v>
          </cell>
          <cell r="N262">
            <v>507505895</v>
          </cell>
        </row>
        <row r="263">
          <cell r="D263">
            <v>210000000</v>
          </cell>
          <cell r="E263">
            <v>-200000000</v>
          </cell>
          <cell r="H263">
            <v>0</v>
          </cell>
          <cell r="J263">
            <v>0</v>
          </cell>
          <cell r="N263">
            <v>0</v>
          </cell>
        </row>
        <row r="264">
          <cell r="N264">
            <v>255611974759</v>
          </cell>
        </row>
        <row r="265">
          <cell r="N265">
            <v>255611974759</v>
          </cell>
        </row>
        <row r="266">
          <cell r="D266">
            <v>45046815736</v>
          </cell>
          <cell r="E266">
            <v>6598690296</v>
          </cell>
          <cell r="H266">
            <v>0</v>
          </cell>
          <cell r="J266">
            <v>51117509745</v>
          </cell>
          <cell r="N266">
            <v>51645506032</v>
          </cell>
        </row>
        <row r="267">
          <cell r="D267">
            <v>17174234152</v>
          </cell>
          <cell r="E267">
            <v>-430196000</v>
          </cell>
          <cell r="H267">
            <v>0</v>
          </cell>
          <cell r="J267">
            <v>12012917920</v>
          </cell>
          <cell r="N267">
            <v>15797698476</v>
          </cell>
        </row>
        <row r="268">
          <cell r="D268">
            <v>41975378395</v>
          </cell>
          <cell r="E268">
            <v>-5474446163</v>
          </cell>
          <cell r="H268">
            <v>0</v>
          </cell>
          <cell r="J268">
            <v>28274637867</v>
          </cell>
          <cell r="N268">
            <v>36500932232</v>
          </cell>
        </row>
        <row r="269">
          <cell r="D269">
            <v>1354156198</v>
          </cell>
          <cell r="E269">
            <v>-46495961</v>
          </cell>
          <cell r="H269">
            <v>0</v>
          </cell>
          <cell r="J269">
            <v>1307635337</v>
          </cell>
          <cell r="N269">
            <v>1307635337</v>
          </cell>
        </row>
        <row r="270">
          <cell r="D270">
            <v>2624277724</v>
          </cell>
          <cell r="E270">
            <v>1018942442</v>
          </cell>
          <cell r="H270">
            <v>0</v>
          </cell>
          <cell r="J270">
            <v>2844127062</v>
          </cell>
          <cell r="N270">
            <v>3065784350</v>
          </cell>
        </row>
        <row r="271">
          <cell r="N271">
            <v>98950862105</v>
          </cell>
        </row>
        <row r="272">
          <cell r="N272">
            <v>60515601587</v>
          </cell>
        </row>
        <row r="273">
          <cell r="D273">
            <v>8833955597</v>
          </cell>
          <cell r="E273">
            <v>20196800849</v>
          </cell>
          <cell r="H273">
            <v>0</v>
          </cell>
          <cell r="J273">
            <v>28334905475</v>
          </cell>
          <cell r="N273">
            <v>28398803997</v>
          </cell>
        </row>
        <row r="274">
          <cell r="D274">
            <v>4773922799</v>
          </cell>
          <cell r="E274">
            <v>4870000000</v>
          </cell>
          <cell r="H274">
            <v>0</v>
          </cell>
          <cell r="J274">
            <v>7680717963</v>
          </cell>
          <cell r="N274">
            <v>9593488145</v>
          </cell>
        </row>
        <row r="275">
          <cell r="D275">
            <v>9730067379</v>
          </cell>
          <cell r="E275">
            <v>11459148456</v>
          </cell>
          <cell r="H275">
            <v>0</v>
          </cell>
          <cell r="J275">
            <v>9747484903</v>
          </cell>
          <cell r="N275">
            <v>17051695179</v>
          </cell>
        </row>
        <row r="276">
          <cell r="D276">
            <v>11892095696</v>
          </cell>
          <cell r="E276">
            <v>-6529042331</v>
          </cell>
          <cell r="H276">
            <v>0</v>
          </cell>
          <cell r="J276">
            <v>2229222745</v>
          </cell>
          <cell r="N276">
            <v>3957894025</v>
          </cell>
        </row>
        <row r="277">
          <cell r="D277">
            <v>3366578414</v>
          </cell>
          <cell r="E277">
            <v>-1240224347</v>
          </cell>
          <cell r="H277">
            <v>0</v>
          </cell>
          <cell r="J277">
            <v>1251750276</v>
          </cell>
          <cell r="N277">
            <v>1513720241</v>
          </cell>
        </row>
        <row r="278">
          <cell r="N278">
            <v>19897094736</v>
          </cell>
        </row>
        <row r="279">
          <cell r="D279">
            <v>5002877383</v>
          </cell>
          <cell r="E279">
            <v>11549544075</v>
          </cell>
          <cell r="H279">
            <v>0</v>
          </cell>
          <cell r="J279">
            <v>15850612941</v>
          </cell>
          <cell r="N279">
            <v>15850612941</v>
          </cell>
        </row>
        <row r="280">
          <cell r="D280">
            <v>1790338132</v>
          </cell>
          <cell r="E280">
            <v>-30000000</v>
          </cell>
          <cell r="H280">
            <v>0</v>
          </cell>
          <cell r="J280">
            <v>1760000000</v>
          </cell>
          <cell r="N280">
            <v>1760000000</v>
          </cell>
        </row>
        <row r="281">
          <cell r="D281">
            <v>2990797038</v>
          </cell>
          <cell r="E281">
            <v>-1362250725</v>
          </cell>
          <cell r="H281">
            <v>0</v>
          </cell>
          <cell r="J281">
            <v>903644324</v>
          </cell>
          <cell r="N281">
            <v>1341300024</v>
          </cell>
        </row>
        <row r="282">
          <cell r="D282">
            <v>934495671</v>
          </cell>
          <cell r="E282">
            <v>52000000</v>
          </cell>
          <cell r="H282">
            <v>0</v>
          </cell>
          <cell r="J282">
            <v>810043532</v>
          </cell>
          <cell r="N282">
            <v>842716322</v>
          </cell>
        </row>
        <row r="283">
          <cell r="D283">
            <v>1056415448</v>
          </cell>
          <cell r="E283">
            <v>-926500000</v>
          </cell>
          <cell r="H283">
            <v>0</v>
          </cell>
          <cell r="J283">
            <v>91621363</v>
          </cell>
          <cell r="N283">
            <v>102465449</v>
          </cell>
        </row>
        <row r="284">
          <cell r="N284">
            <v>7138040251</v>
          </cell>
        </row>
        <row r="285">
          <cell r="D285">
            <v>2721326484</v>
          </cell>
          <cell r="E285">
            <v>3385309566</v>
          </cell>
          <cell r="H285">
            <v>0</v>
          </cell>
          <cell r="J285">
            <v>5905099845</v>
          </cell>
          <cell r="N285">
            <v>5905099845</v>
          </cell>
        </row>
        <row r="286">
          <cell r="D286">
            <v>709801406</v>
          </cell>
          <cell r="E286">
            <v>-9000000</v>
          </cell>
          <cell r="H286">
            <v>0</v>
          </cell>
          <cell r="J286">
            <v>0</v>
          </cell>
          <cell r="N286">
            <v>700000000</v>
          </cell>
        </row>
        <row r="287">
          <cell r="D287">
            <v>1923308481</v>
          </cell>
          <cell r="E287">
            <v>-1083703291</v>
          </cell>
          <cell r="H287">
            <v>0</v>
          </cell>
          <cell r="J287">
            <v>166667008</v>
          </cell>
          <cell r="N287">
            <v>532940406</v>
          </cell>
        </row>
        <row r="288">
          <cell r="D288">
            <v>0</v>
          </cell>
          <cell r="E288">
            <v>0</v>
          </cell>
          <cell r="H288">
            <v>0</v>
          </cell>
          <cell r="J288">
            <v>0</v>
          </cell>
          <cell r="N288">
            <v>0</v>
          </cell>
        </row>
        <row r="289">
          <cell r="D289">
            <v>624050464</v>
          </cell>
          <cell r="E289">
            <v>-623000000</v>
          </cell>
          <cell r="H289">
            <v>0</v>
          </cell>
          <cell r="J289">
            <v>0</v>
          </cell>
          <cell r="N289">
            <v>0</v>
          </cell>
        </row>
        <row r="290">
          <cell r="N290">
            <v>11400125531</v>
          </cell>
        </row>
        <row r="291">
          <cell r="D291">
            <v>9629526002</v>
          </cell>
          <cell r="E291">
            <v>1820000000</v>
          </cell>
          <cell r="H291">
            <v>0</v>
          </cell>
          <cell r="J291">
            <v>7810543284</v>
          </cell>
          <cell r="N291">
            <v>11400125531</v>
          </cell>
        </row>
        <row r="292">
          <cell r="D292">
            <v>0</v>
          </cell>
          <cell r="E292">
            <v>0</v>
          </cell>
          <cell r="H292">
            <v>0</v>
          </cell>
          <cell r="J292">
            <v>0</v>
          </cell>
          <cell r="N292">
            <v>0</v>
          </cell>
        </row>
        <row r="293">
          <cell r="N293">
            <v>17131249231</v>
          </cell>
        </row>
        <row r="294">
          <cell r="D294">
            <v>1000000000</v>
          </cell>
          <cell r="E294">
            <v>-650000000</v>
          </cell>
          <cell r="H294">
            <v>0</v>
          </cell>
          <cell r="J294">
            <v>242739648</v>
          </cell>
          <cell r="N294">
            <v>319488497</v>
          </cell>
        </row>
        <row r="295">
          <cell r="D295">
            <v>13691000000</v>
          </cell>
          <cell r="E295">
            <v>4299498434</v>
          </cell>
          <cell r="H295">
            <v>0</v>
          </cell>
          <cell r="J295">
            <v>15601630374</v>
          </cell>
          <cell r="N295">
            <v>16811760734</v>
          </cell>
        </row>
        <row r="296">
          <cell r="D296">
            <v>2040000000</v>
          </cell>
          <cell r="E296">
            <v>-18566040</v>
          </cell>
          <cell r="H296">
            <v>0</v>
          </cell>
          <cell r="J296">
            <v>1904812770</v>
          </cell>
          <cell r="N296">
            <v>2021433960</v>
          </cell>
        </row>
        <row r="297">
          <cell r="D297">
            <v>4303138000</v>
          </cell>
          <cell r="E297">
            <v>-1704261199</v>
          </cell>
          <cell r="H297">
            <v>0</v>
          </cell>
          <cell r="J297">
            <v>1811329217</v>
          </cell>
          <cell r="N297">
            <v>2277063925</v>
          </cell>
        </row>
        <row r="298">
          <cell r="D298">
            <v>465554000</v>
          </cell>
          <cell r="E298">
            <v>29566040</v>
          </cell>
          <cell r="H298">
            <v>0</v>
          </cell>
          <cell r="J298">
            <v>460811438</v>
          </cell>
          <cell r="N298">
            <v>494729706</v>
          </cell>
        </row>
        <row r="299">
          <cell r="D299">
            <v>21642360000</v>
          </cell>
          <cell r="E299">
            <v>-583633680</v>
          </cell>
          <cell r="H299">
            <v>0</v>
          </cell>
          <cell r="J299">
            <v>13871921865</v>
          </cell>
          <cell r="N299">
            <v>13871921865</v>
          </cell>
        </row>
        <row r="300">
          <cell r="D300">
            <v>56000000</v>
          </cell>
          <cell r="E300">
            <v>0</v>
          </cell>
          <cell r="H300">
            <v>0</v>
          </cell>
          <cell r="J300">
            <v>19000000</v>
          </cell>
          <cell r="N300">
            <v>19000000</v>
          </cell>
        </row>
        <row r="301">
          <cell r="D301">
            <v>12173828000</v>
          </cell>
          <cell r="E301">
            <v>573633680</v>
          </cell>
          <cell r="H301">
            <v>0</v>
          </cell>
          <cell r="J301">
            <v>12243336240</v>
          </cell>
          <cell r="N301">
            <v>12243336240</v>
          </cell>
        </row>
        <row r="302">
          <cell r="N302">
            <v>284821300</v>
          </cell>
        </row>
        <row r="303">
          <cell r="D303">
            <v>330000000</v>
          </cell>
          <cell r="E303">
            <v>0</v>
          </cell>
          <cell r="H303">
            <v>0</v>
          </cell>
          <cell r="J303">
            <v>201648390</v>
          </cell>
          <cell r="N303">
            <v>264864776</v>
          </cell>
        </row>
        <row r="304">
          <cell r="D304">
            <v>20000000</v>
          </cell>
          <cell r="E304">
            <v>0</v>
          </cell>
          <cell r="H304">
            <v>0</v>
          </cell>
          <cell r="J304">
            <v>18581576</v>
          </cell>
          <cell r="N304">
            <v>19956524</v>
          </cell>
        </row>
        <row r="305">
          <cell r="D305">
            <v>79748968600</v>
          </cell>
          <cell r="E305">
            <v>14181088563</v>
          </cell>
          <cell r="H305">
            <v>0</v>
          </cell>
          <cell r="J305">
            <v>81141401917</v>
          </cell>
          <cell r="N305">
            <v>91688590880</v>
          </cell>
        </row>
        <row r="306">
          <cell r="N306">
            <v>70862591033</v>
          </cell>
        </row>
        <row r="307">
          <cell r="N307">
            <v>34378930404</v>
          </cell>
        </row>
        <row r="308">
          <cell r="D308">
            <v>14598666000</v>
          </cell>
          <cell r="E308">
            <v>-4360221556</v>
          </cell>
          <cell r="H308">
            <v>0</v>
          </cell>
          <cell r="J308">
            <v>10238444444</v>
          </cell>
          <cell r="N308">
            <v>10238444444</v>
          </cell>
        </row>
        <row r="309">
          <cell r="D309">
            <v>32586634360</v>
          </cell>
          <cell r="E309">
            <v>-8450449960</v>
          </cell>
          <cell r="H309">
            <v>0</v>
          </cell>
          <cell r="J309">
            <v>24065702516</v>
          </cell>
          <cell r="N309">
            <v>24065702516</v>
          </cell>
        </row>
        <row r="310">
          <cell r="D310">
            <v>75254264</v>
          </cell>
          <cell r="E310">
            <v>-470820</v>
          </cell>
          <cell r="H310">
            <v>0</v>
          </cell>
          <cell r="J310">
            <v>41200618</v>
          </cell>
          <cell r="N310">
            <v>74783444</v>
          </cell>
        </row>
        <row r="311">
          <cell r="N311">
            <v>0</v>
          </cell>
        </row>
        <row r="312">
          <cell r="D312">
            <v>0</v>
          </cell>
          <cell r="E312">
            <v>0</v>
          </cell>
          <cell r="H312">
            <v>0</v>
          </cell>
          <cell r="J312">
            <v>0</v>
          </cell>
          <cell r="N312">
            <v>0</v>
          </cell>
        </row>
        <row r="313">
          <cell r="D313">
            <v>0</v>
          </cell>
          <cell r="E313">
            <v>0</v>
          </cell>
          <cell r="H313">
            <v>0</v>
          </cell>
          <cell r="J313">
            <v>0</v>
          </cell>
          <cell r="N313">
            <v>0</v>
          </cell>
        </row>
        <row r="314">
          <cell r="D314">
            <v>0</v>
          </cell>
          <cell r="E314">
            <v>0</v>
          </cell>
          <cell r="H314">
            <v>0</v>
          </cell>
          <cell r="J314">
            <v>0</v>
          </cell>
          <cell r="N314">
            <v>0</v>
          </cell>
        </row>
        <row r="315">
          <cell r="N315">
            <v>882355711</v>
          </cell>
        </row>
        <row r="316">
          <cell r="N316">
            <v>882355711</v>
          </cell>
        </row>
        <row r="317">
          <cell r="N317">
            <v>882355711</v>
          </cell>
        </row>
        <row r="318">
          <cell r="D318">
            <v>1660000000</v>
          </cell>
          <cell r="E318">
            <v>0</v>
          </cell>
          <cell r="H318">
            <v>0</v>
          </cell>
          <cell r="J318">
            <v>882355711</v>
          </cell>
          <cell r="N318">
            <v>882355711</v>
          </cell>
        </row>
        <row r="319">
          <cell r="N319">
            <v>0</v>
          </cell>
        </row>
        <row r="320">
          <cell r="D320">
            <v>0</v>
          </cell>
          <cell r="E320">
            <v>0</v>
          </cell>
          <cell r="H320">
            <v>0</v>
          </cell>
          <cell r="J320">
            <v>0</v>
          </cell>
          <cell r="N320">
            <v>0</v>
          </cell>
        </row>
        <row r="321">
          <cell r="D321">
            <v>17012068790</v>
          </cell>
          <cell r="E321">
            <v>18549867578</v>
          </cell>
          <cell r="H321">
            <v>0</v>
          </cell>
          <cell r="J321">
            <v>35561936368</v>
          </cell>
          <cell r="N321">
            <v>35561936368</v>
          </cell>
        </row>
        <row r="322">
          <cell r="D322">
            <v>41497955</v>
          </cell>
          <cell r="E322">
            <v>-2129404</v>
          </cell>
          <cell r="H322">
            <v>0</v>
          </cell>
          <cell r="J322">
            <v>39256828</v>
          </cell>
          <cell r="N322">
            <v>39368550</v>
          </cell>
        </row>
        <row r="323">
          <cell r="D323">
            <v>0</v>
          </cell>
          <cell r="E323">
            <v>0</v>
          </cell>
          <cell r="H323">
            <v>0</v>
          </cell>
          <cell r="J323">
            <v>0</v>
          </cell>
          <cell r="N323">
            <v>0</v>
          </cell>
        </row>
        <row r="324">
          <cell r="N324">
            <v>2779622422253</v>
          </cell>
        </row>
        <row r="325">
          <cell r="N325">
            <v>2034000542933</v>
          </cell>
        </row>
        <row r="326">
          <cell r="N326">
            <v>2034000542933</v>
          </cell>
        </row>
        <row r="327">
          <cell r="N327">
            <v>330783000032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D330">
            <v>0</v>
          </cell>
          <cell r="E330">
            <v>0</v>
          </cell>
          <cell r="H330">
            <v>0</v>
          </cell>
          <cell r="J330">
            <v>0</v>
          </cell>
          <cell r="N330">
            <v>0</v>
          </cell>
        </row>
        <row r="331">
          <cell r="D331">
            <v>0</v>
          </cell>
          <cell r="E331">
            <v>0</v>
          </cell>
          <cell r="H331">
            <v>0</v>
          </cell>
          <cell r="J331">
            <v>0</v>
          </cell>
          <cell r="N331">
            <v>0</v>
          </cell>
        </row>
        <row r="332">
          <cell r="D332">
            <v>0</v>
          </cell>
          <cell r="E332">
            <v>0</v>
          </cell>
          <cell r="H332">
            <v>0</v>
          </cell>
          <cell r="J332">
            <v>0</v>
          </cell>
          <cell r="N332">
            <v>0</v>
          </cell>
        </row>
        <row r="333">
          <cell r="N333">
            <v>0</v>
          </cell>
        </row>
        <row r="334">
          <cell r="D334">
            <v>0</v>
          </cell>
          <cell r="E334">
            <v>0</v>
          </cell>
          <cell r="H334">
            <v>0</v>
          </cell>
          <cell r="J334">
            <v>0</v>
          </cell>
          <cell r="N334">
            <v>0</v>
          </cell>
        </row>
        <row r="335">
          <cell r="N335">
            <v>0</v>
          </cell>
        </row>
        <row r="336">
          <cell r="D336">
            <v>0</v>
          </cell>
          <cell r="E336">
            <v>0</v>
          </cell>
          <cell r="H336">
            <v>0</v>
          </cell>
          <cell r="J336">
            <v>0</v>
          </cell>
          <cell r="N336">
            <v>0</v>
          </cell>
        </row>
        <row r="337">
          <cell r="D337">
            <v>0</v>
          </cell>
          <cell r="E337">
            <v>0</v>
          </cell>
          <cell r="H337">
            <v>0</v>
          </cell>
          <cell r="J337">
            <v>0</v>
          </cell>
          <cell r="N337">
            <v>0</v>
          </cell>
        </row>
        <row r="338">
          <cell r="D338">
            <v>0</v>
          </cell>
          <cell r="E338">
            <v>0</v>
          </cell>
          <cell r="H338">
            <v>0</v>
          </cell>
          <cell r="J338">
            <v>0</v>
          </cell>
          <cell r="N338">
            <v>0</v>
          </cell>
        </row>
        <row r="339">
          <cell r="N339">
            <v>0</v>
          </cell>
        </row>
        <row r="340">
          <cell r="D340">
            <v>0</v>
          </cell>
          <cell r="E340">
            <v>0</v>
          </cell>
          <cell r="H340">
            <v>0</v>
          </cell>
          <cell r="J340">
            <v>0</v>
          </cell>
          <cell r="N340">
            <v>0</v>
          </cell>
        </row>
        <row r="341">
          <cell r="N341">
            <v>0</v>
          </cell>
        </row>
        <row r="342">
          <cell r="D342">
            <v>0</v>
          </cell>
          <cell r="E342">
            <v>0</v>
          </cell>
          <cell r="H342">
            <v>0</v>
          </cell>
          <cell r="J342">
            <v>0</v>
          </cell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D345">
            <v>0</v>
          </cell>
          <cell r="E345">
            <v>0</v>
          </cell>
          <cell r="H345">
            <v>0</v>
          </cell>
          <cell r="J345">
            <v>0</v>
          </cell>
          <cell r="N345">
            <v>0</v>
          </cell>
        </row>
        <row r="346">
          <cell r="N346">
            <v>0</v>
          </cell>
        </row>
        <row r="347">
          <cell r="D347">
            <v>0</v>
          </cell>
          <cell r="E347">
            <v>0</v>
          </cell>
          <cell r="H347">
            <v>0</v>
          </cell>
          <cell r="J347">
            <v>0</v>
          </cell>
          <cell r="N347">
            <v>0</v>
          </cell>
        </row>
        <row r="348">
          <cell r="N348">
            <v>0</v>
          </cell>
        </row>
        <row r="349">
          <cell r="D349">
            <v>0</v>
          </cell>
          <cell r="E349">
            <v>0</v>
          </cell>
          <cell r="H349">
            <v>0</v>
          </cell>
          <cell r="J349">
            <v>0</v>
          </cell>
          <cell r="N349">
            <v>0</v>
          </cell>
        </row>
        <row r="350">
          <cell r="N350">
            <v>0</v>
          </cell>
        </row>
        <row r="351">
          <cell r="D351">
            <v>0</v>
          </cell>
          <cell r="E351">
            <v>0</v>
          </cell>
          <cell r="H351">
            <v>0</v>
          </cell>
          <cell r="J351">
            <v>0</v>
          </cell>
          <cell r="N351">
            <v>0</v>
          </cell>
        </row>
        <row r="352">
          <cell r="N352">
            <v>0</v>
          </cell>
        </row>
        <row r="353">
          <cell r="D353">
            <v>0</v>
          </cell>
          <cell r="E353">
            <v>0</v>
          </cell>
          <cell r="H353">
            <v>0</v>
          </cell>
          <cell r="J353">
            <v>0</v>
          </cell>
          <cell r="N353">
            <v>0</v>
          </cell>
        </row>
        <row r="354">
          <cell r="N354">
            <v>0</v>
          </cell>
        </row>
        <row r="355">
          <cell r="D355">
            <v>0</v>
          </cell>
          <cell r="E355">
            <v>0</v>
          </cell>
          <cell r="H355">
            <v>0</v>
          </cell>
          <cell r="J355">
            <v>0</v>
          </cell>
          <cell r="N355">
            <v>0</v>
          </cell>
        </row>
        <row r="356">
          <cell r="N356">
            <v>0</v>
          </cell>
        </row>
        <row r="357">
          <cell r="D357">
            <v>0</v>
          </cell>
          <cell r="E357">
            <v>0</v>
          </cell>
          <cell r="H357">
            <v>0</v>
          </cell>
          <cell r="J357">
            <v>0</v>
          </cell>
          <cell r="N357">
            <v>0</v>
          </cell>
        </row>
        <row r="358">
          <cell r="N358">
            <v>0</v>
          </cell>
        </row>
        <row r="359">
          <cell r="D359">
            <v>0</v>
          </cell>
          <cell r="E359">
            <v>0</v>
          </cell>
          <cell r="H359">
            <v>0</v>
          </cell>
          <cell r="J359">
            <v>0</v>
          </cell>
          <cell r="N359">
            <v>0</v>
          </cell>
        </row>
        <row r="360">
          <cell r="N360">
            <v>0</v>
          </cell>
        </row>
        <row r="361">
          <cell r="D361">
            <v>0</v>
          </cell>
          <cell r="E361">
            <v>0</v>
          </cell>
          <cell r="H361">
            <v>0</v>
          </cell>
          <cell r="J361">
            <v>0</v>
          </cell>
          <cell r="N361">
            <v>0</v>
          </cell>
        </row>
        <row r="362">
          <cell r="N362">
            <v>0</v>
          </cell>
        </row>
        <row r="363">
          <cell r="D363">
            <v>0</v>
          </cell>
          <cell r="E363">
            <v>0</v>
          </cell>
          <cell r="H363">
            <v>0</v>
          </cell>
          <cell r="J363">
            <v>0</v>
          </cell>
          <cell r="N363">
            <v>0</v>
          </cell>
        </row>
        <row r="364">
          <cell r="N364">
            <v>0</v>
          </cell>
        </row>
        <row r="365">
          <cell r="D365">
            <v>0</v>
          </cell>
          <cell r="E365">
            <v>0</v>
          </cell>
          <cell r="H365">
            <v>0</v>
          </cell>
          <cell r="J365">
            <v>0</v>
          </cell>
          <cell r="N365">
            <v>0</v>
          </cell>
        </row>
        <row r="366">
          <cell r="N366">
            <v>0</v>
          </cell>
        </row>
        <row r="367">
          <cell r="D367">
            <v>0</v>
          </cell>
          <cell r="E367">
            <v>0</v>
          </cell>
          <cell r="H367">
            <v>0</v>
          </cell>
          <cell r="J367">
            <v>0</v>
          </cell>
          <cell r="N367">
            <v>0</v>
          </cell>
        </row>
        <row r="368">
          <cell r="N368">
            <v>0</v>
          </cell>
        </row>
        <row r="369">
          <cell r="D369">
            <v>0</v>
          </cell>
          <cell r="E369">
            <v>0</v>
          </cell>
          <cell r="H369">
            <v>0</v>
          </cell>
          <cell r="J369">
            <v>0</v>
          </cell>
          <cell r="N369">
            <v>0</v>
          </cell>
        </row>
        <row r="370">
          <cell r="N370">
            <v>0</v>
          </cell>
        </row>
        <row r="371">
          <cell r="N371">
            <v>0</v>
          </cell>
        </row>
        <row r="372">
          <cell r="D372">
            <v>0</v>
          </cell>
          <cell r="E372">
            <v>0</v>
          </cell>
          <cell r="H372">
            <v>0</v>
          </cell>
          <cell r="J372">
            <v>0</v>
          </cell>
          <cell r="N372">
            <v>0</v>
          </cell>
        </row>
        <row r="373">
          <cell r="N373">
            <v>0</v>
          </cell>
        </row>
        <row r="374">
          <cell r="D374">
            <v>0</v>
          </cell>
          <cell r="E374">
            <v>0</v>
          </cell>
          <cell r="H374">
            <v>0</v>
          </cell>
          <cell r="J374">
            <v>0</v>
          </cell>
          <cell r="N374">
            <v>0</v>
          </cell>
        </row>
        <row r="375">
          <cell r="N375">
            <v>0</v>
          </cell>
        </row>
        <row r="376">
          <cell r="D376">
            <v>0</v>
          </cell>
          <cell r="E376">
            <v>0</v>
          </cell>
          <cell r="H376">
            <v>0</v>
          </cell>
          <cell r="J376">
            <v>0</v>
          </cell>
          <cell r="N376">
            <v>0</v>
          </cell>
        </row>
        <row r="377">
          <cell r="N377">
            <v>0</v>
          </cell>
        </row>
        <row r="378">
          <cell r="D378">
            <v>0</v>
          </cell>
          <cell r="E378">
            <v>0</v>
          </cell>
          <cell r="H378">
            <v>0</v>
          </cell>
          <cell r="J378">
            <v>0</v>
          </cell>
          <cell r="N378">
            <v>0</v>
          </cell>
        </row>
        <row r="379">
          <cell r="N379">
            <v>0</v>
          </cell>
        </row>
        <row r="380">
          <cell r="D380">
            <v>0</v>
          </cell>
          <cell r="E380">
            <v>0</v>
          </cell>
          <cell r="H380">
            <v>0</v>
          </cell>
          <cell r="J380">
            <v>0</v>
          </cell>
          <cell r="N380">
            <v>0</v>
          </cell>
        </row>
        <row r="381">
          <cell r="N381">
            <v>0</v>
          </cell>
        </row>
        <row r="382">
          <cell r="D382">
            <v>0</v>
          </cell>
          <cell r="E382">
            <v>0</v>
          </cell>
          <cell r="H382">
            <v>0</v>
          </cell>
          <cell r="J382">
            <v>0</v>
          </cell>
          <cell r="N382">
            <v>0</v>
          </cell>
        </row>
        <row r="383">
          <cell r="D383">
            <v>0</v>
          </cell>
          <cell r="E383">
            <v>0</v>
          </cell>
          <cell r="H383">
            <v>0</v>
          </cell>
          <cell r="J383">
            <v>0</v>
          </cell>
          <cell r="N383">
            <v>0</v>
          </cell>
        </row>
        <row r="384">
          <cell r="N384">
            <v>0</v>
          </cell>
        </row>
        <row r="385">
          <cell r="D385">
            <v>0</v>
          </cell>
          <cell r="E385">
            <v>0</v>
          </cell>
          <cell r="H385">
            <v>0</v>
          </cell>
          <cell r="J385">
            <v>0</v>
          </cell>
          <cell r="N385">
            <v>0</v>
          </cell>
        </row>
        <row r="386">
          <cell r="N386">
            <v>0</v>
          </cell>
        </row>
        <row r="387">
          <cell r="D387">
            <v>0</v>
          </cell>
          <cell r="E387">
            <v>0</v>
          </cell>
          <cell r="H387">
            <v>0</v>
          </cell>
          <cell r="J387">
            <v>0</v>
          </cell>
          <cell r="N387">
            <v>0</v>
          </cell>
        </row>
        <row r="388">
          <cell r="N388">
            <v>0</v>
          </cell>
        </row>
        <row r="389">
          <cell r="D389">
            <v>0</v>
          </cell>
          <cell r="E389">
            <v>0</v>
          </cell>
          <cell r="H389">
            <v>0</v>
          </cell>
          <cell r="J389">
            <v>0</v>
          </cell>
          <cell r="N389">
            <v>0</v>
          </cell>
        </row>
        <row r="390">
          <cell r="N390">
            <v>0</v>
          </cell>
        </row>
        <row r="391">
          <cell r="D391">
            <v>0</v>
          </cell>
          <cell r="E391">
            <v>0</v>
          </cell>
          <cell r="H391">
            <v>0</v>
          </cell>
          <cell r="J391">
            <v>0</v>
          </cell>
          <cell r="N391">
            <v>0</v>
          </cell>
        </row>
        <row r="392">
          <cell r="N392">
            <v>0</v>
          </cell>
        </row>
        <row r="393">
          <cell r="D393">
            <v>0</v>
          </cell>
          <cell r="E393">
            <v>0</v>
          </cell>
          <cell r="H393">
            <v>0</v>
          </cell>
          <cell r="J393">
            <v>0</v>
          </cell>
          <cell r="N393">
            <v>0</v>
          </cell>
        </row>
        <row r="394">
          <cell r="N394">
            <v>0</v>
          </cell>
        </row>
        <row r="395">
          <cell r="D395">
            <v>0</v>
          </cell>
          <cell r="E395">
            <v>0</v>
          </cell>
          <cell r="H395">
            <v>0</v>
          </cell>
          <cell r="J395">
            <v>0</v>
          </cell>
          <cell r="N395">
            <v>0</v>
          </cell>
        </row>
        <row r="396">
          <cell r="N396">
            <v>0</v>
          </cell>
        </row>
        <row r="397">
          <cell r="D397">
            <v>0</v>
          </cell>
          <cell r="E397">
            <v>0</v>
          </cell>
          <cell r="H397">
            <v>0</v>
          </cell>
          <cell r="J397">
            <v>0</v>
          </cell>
          <cell r="N397">
            <v>0</v>
          </cell>
        </row>
        <row r="398">
          <cell r="N398">
            <v>0</v>
          </cell>
        </row>
        <row r="399">
          <cell r="D399">
            <v>0</v>
          </cell>
          <cell r="E399">
            <v>0</v>
          </cell>
          <cell r="H399">
            <v>0</v>
          </cell>
          <cell r="J399">
            <v>0</v>
          </cell>
          <cell r="N399">
            <v>0</v>
          </cell>
        </row>
        <row r="400">
          <cell r="N400">
            <v>0</v>
          </cell>
        </row>
        <row r="401">
          <cell r="D401">
            <v>0</v>
          </cell>
          <cell r="E401">
            <v>0</v>
          </cell>
          <cell r="H401">
            <v>0</v>
          </cell>
          <cell r="J401">
            <v>0</v>
          </cell>
          <cell r="N401">
            <v>0</v>
          </cell>
        </row>
        <row r="402">
          <cell r="N402">
            <v>0</v>
          </cell>
        </row>
        <row r="403">
          <cell r="D403">
            <v>0</v>
          </cell>
          <cell r="E403">
            <v>0</v>
          </cell>
          <cell r="H403">
            <v>0</v>
          </cell>
          <cell r="J403">
            <v>0</v>
          </cell>
          <cell r="N403">
            <v>0</v>
          </cell>
        </row>
        <row r="404">
          <cell r="N404">
            <v>0</v>
          </cell>
        </row>
        <row r="405">
          <cell r="D405">
            <v>0</v>
          </cell>
          <cell r="E405">
            <v>0</v>
          </cell>
          <cell r="H405">
            <v>0</v>
          </cell>
          <cell r="J405">
            <v>0</v>
          </cell>
          <cell r="N405">
            <v>0</v>
          </cell>
        </row>
        <row r="406">
          <cell r="N406">
            <v>0</v>
          </cell>
        </row>
        <row r="407">
          <cell r="D407">
            <v>0</v>
          </cell>
          <cell r="E407">
            <v>0</v>
          </cell>
          <cell r="H407">
            <v>0</v>
          </cell>
          <cell r="J407">
            <v>0</v>
          </cell>
          <cell r="N407">
            <v>0</v>
          </cell>
        </row>
        <row r="408">
          <cell r="N408">
            <v>0</v>
          </cell>
        </row>
        <row r="409">
          <cell r="D409">
            <v>0</v>
          </cell>
          <cell r="E409">
            <v>0</v>
          </cell>
          <cell r="H409">
            <v>0</v>
          </cell>
          <cell r="J409">
            <v>0</v>
          </cell>
          <cell r="N409">
            <v>0</v>
          </cell>
        </row>
        <row r="410">
          <cell r="N410">
            <v>0</v>
          </cell>
        </row>
        <row r="411">
          <cell r="D411">
            <v>0</v>
          </cell>
          <cell r="E411">
            <v>0</v>
          </cell>
          <cell r="H411">
            <v>0</v>
          </cell>
          <cell r="J411">
            <v>0</v>
          </cell>
          <cell r="N411">
            <v>0</v>
          </cell>
        </row>
        <row r="412">
          <cell r="N412">
            <v>0</v>
          </cell>
        </row>
        <row r="413">
          <cell r="D413">
            <v>0</v>
          </cell>
          <cell r="E413">
            <v>0</v>
          </cell>
          <cell r="H413">
            <v>0</v>
          </cell>
          <cell r="J413">
            <v>0</v>
          </cell>
          <cell r="N413">
            <v>0</v>
          </cell>
        </row>
        <row r="414">
          <cell r="N414">
            <v>0</v>
          </cell>
        </row>
        <row r="415">
          <cell r="D415">
            <v>0</v>
          </cell>
          <cell r="E415">
            <v>0</v>
          </cell>
          <cell r="H415">
            <v>0</v>
          </cell>
          <cell r="J415">
            <v>0</v>
          </cell>
          <cell r="N415">
            <v>0</v>
          </cell>
        </row>
        <row r="416">
          <cell r="N416">
            <v>0</v>
          </cell>
        </row>
        <row r="417">
          <cell r="D417">
            <v>0</v>
          </cell>
          <cell r="E417">
            <v>0</v>
          </cell>
          <cell r="H417">
            <v>0</v>
          </cell>
          <cell r="J417">
            <v>0</v>
          </cell>
          <cell r="N417">
            <v>0</v>
          </cell>
        </row>
        <row r="418">
          <cell r="N418">
            <v>0</v>
          </cell>
        </row>
        <row r="419">
          <cell r="D419">
            <v>0</v>
          </cell>
          <cell r="E419">
            <v>0</v>
          </cell>
          <cell r="H419">
            <v>0</v>
          </cell>
          <cell r="J419">
            <v>0</v>
          </cell>
          <cell r="N419">
            <v>0</v>
          </cell>
        </row>
        <row r="420">
          <cell r="N420">
            <v>0</v>
          </cell>
        </row>
        <row r="421">
          <cell r="D421">
            <v>0</v>
          </cell>
          <cell r="E421">
            <v>0</v>
          </cell>
          <cell r="H421">
            <v>0</v>
          </cell>
          <cell r="J421">
            <v>0</v>
          </cell>
          <cell r="N421">
            <v>0</v>
          </cell>
        </row>
        <row r="422">
          <cell r="N422">
            <v>0</v>
          </cell>
        </row>
        <row r="423">
          <cell r="D423">
            <v>0</v>
          </cell>
          <cell r="E423">
            <v>0</v>
          </cell>
          <cell r="H423">
            <v>0</v>
          </cell>
          <cell r="J423">
            <v>0</v>
          </cell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D426">
            <v>0</v>
          </cell>
          <cell r="E426">
            <v>0</v>
          </cell>
          <cell r="H426">
            <v>0</v>
          </cell>
          <cell r="J426">
            <v>0</v>
          </cell>
          <cell r="N426">
            <v>0</v>
          </cell>
        </row>
        <row r="427">
          <cell r="N427">
            <v>0</v>
          </cell>
        </row>
        <row r="428">
          <cell r="D428">
            <v>0</v>
          </cell>
          <cell r="E428">
            <v>0</v>
          </cell>
          <cell r="H428">
            <v>0</v>
          </cell>
          <cell r="J428">
            <v>0</v>
          </cell>
          <cell r="N428">
            <v>0</v>
          </cell>
        </row>
        <row r="429">
          <cell r="D429">
            <v>0</v>
          </cell>
          <cell r="E429">
            <v>0</v>
          </cell>
          <cell r="H429">
            <v>0</v>
          </cell>
          <cell r="J429">
            <v>0</v>
          </cell>
          <cell r="N429">
            <v>0</v>
          </cell>
        </row>
        <row r="430">
          <cell r="N430">
            <v>0</v>
          </cell>
        </row>
        <row r="431">
          <cell r="D431">
            <v>0</v>
          </cell>
          <cell r="E431">
            <v>0</v>
          </cell>
          <cell r="H431">
            <v>0</v>
          </cell>
          <cell r="J431">
            <v>0</v>
          </cell>
          <cell r="N431">
            <v>0</v>
          </cell>
        </row>
        <row r="432">
          <cell r="N432">
            <v>0</v>
          </cell>
        </row>
        <row r="433">
          <cell r="D433">
            <v>0</v>
          </cell>
          <cell r="E433">
            <v>0</v>
          </cell>
          <cell r="H433">
            <v>0</v>
          </cell>
          <cell r="J433">
            <v>0</v>
          </cell>
          <cell r="N433">
            <v>0</v>
          </cell>
        </row>
        <row r="434">
          <cell r="D434">
            <v>0</v>
          </cell>
          <cell r="E434">
            <v>0</v>
          </cell>
          <cell r="H434">
            <v>0</v>
          </cell>
          <cell r="J434">
            <v>0</v>
          </cell>
          <cell r="N434">
            <v>0</v>
          </cell>
        </row>
        <row r="435">
          <cell r="N435">
            <v>0</v>
          </cell>
        </row>
        <row r="436">
          <cell r="D436">
            <v>0</v>
          </cell>
          <cell r="E436">
            <v>0</v>
          </cell>
          <cell r="H436">
            <v>0</v>
          </cell>
          <cell r="J436">
            <v>0</v>
          </cell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D439">
            <v>0</v>
          </cell>
          <cell r="E439">
            <v>0</v>
          </cell>
          <cell r="H439">
            <v>0</v>
          </cell>
          <cell r="J439">
            <v>0</v>
          </cell>
          <cell r="N439">
            <v>0</v>
          </cell>
        </row>
        <row r="440">
          <cell r="N440">
            <v>0</v>
          </cell>
        </row>
        <row r="441">
          <cell r="D441">
            <v>0</v>
          </cell>
          <cell r="E441">
            <v>0</v>
          </cell>
          <cell r="H441">
            <v>0</v>
          </cell>
          <cell r="J441">
            <v>0</v>
          </cell>
          <cell r="N441">
            <v>0</v>
          </cell>
        </row>
        <row r="442">
          <cell r="N442">
            <v>0</v>
          </cell>
        </row>
        <row r="443">
          <cell r="D443">
            <v>0</v>
          </cell>
          <cell r="E443">
            <v>0</v>
          </cell>
          <cell r="H443">
            <v>0</v>
          </cell>
          <cell r="J443">
            <v>0</v>
          </cell>
          <cell r="N443">
            <v>0</v>
          </cell>
        </row>
        <row r="444">
          <cell r="N444">
            <v>0</v>
          </cell>
        </row>
        <row r="445">
          <cell r="D445">
            <v>0</v>
          </cell>
          <cell r="E445">
            <v>0</v>
          </cell>
          <cell r="H445">
            <v>0</v>
          </cell>
          <cell r="J445">
            <v>0</v>
          </cell>
          <cell r="N445">
            <v>0</v>
          </cell>
        </row>
        <row r="446">
          <cell r="N446">
            <v>0</v>
          </cell>
        </row>
        <row r="447">
          <cell r="D447">
            <v>0</v>
          </cell>
          <cell r="E447">
            <v>0</v>
          </cell>
          <cell r="H447">
            <v>0</v>
          </cell>
          <cell r="J447">
            <v>0</v>
          </cell>
          <cell r="N447">
            <v>0</v>
          </cell>
        </row>
        <row r="448">
          <cell r="N448">
            <v>0</v>
          </cell>
        </row>
        <row r="449">
          <cell r="D449">
            <v>0</v>
          </cell>
          <cell r="E449">
            <v>0</v>
          </cell>
          <cell r="H449">
            <v>0</v>
          </cell>
          <cell r="J449">
            <v>0</v>
          </cell>
          <cell r="N449">
            <v>0</v>
          </cell>
        </row>
        <row r="450">
          <cell r="N450">
            <v>0</v>
          </cell>
        </row>
        <row r="451">
          <cell r="D451">
            <v>0</v>
          </cell>
          <cell r="E451">
            <v>0</v>
          </cell>
          <cell r="H451">
            <v>0</v>
          </cell>
          <cell r="J451">
            <v>0</v>
          </cell>
          <cell r="N451">
            <v>0</v>
          </cell>
        </row>
        <row r="452">
          <cell r="N452">
            <v>0</v>
          </cell>
        </row>
        <row r="453">
          <cell r="D453">
            <v>0</v>
          </cell>
          <cell r="E453">
            <v>0</v>
          </cell>
          <cell r="H453">
            <v>0</v>
          </cell>
          <cell r="J453">
            <v>0</v>
          </cell>
          <cell r="N453">
            <v>0</v>
          </cell>
        </row>
        <row r="454">
          <cell r="N454">
            <v>0</v>
          </cell>
        </row>
        <row r="455">
          <cell r="D455">
            <v>0</v>
          </cell>
          <cell r="E455">
            <v>0</v>
          </cell>
          <cell r="H455">
            <v>0</v>
          </cell>
          <cell r="J455">
            <v>0</v>
          </cell>
          <cell r="N455">
            <v>0</v>
          </cell>
        </row>
        <row r="456">
          <cell r="N456">
            <v>0</v>
          </cell>
        </row>
        <row r="457">
          <cell r="D457">
            <v>0</v>
          </cell>
          <cell r="E457">
            <v>0</v>
          </cell>
          <cell r="H457">
            <v>0</v>
          </cell>
          <cell r="J457">
            <v>0</v>
          </cell>
          <cell r="N457">
            <v>0</v>
          </cell>
        </row>
        <row r="458">
          <cell r="N458">
            <v>0</v>
          </cell>
        </row>
        <row r="459">
          <cell r="D459">
            <v>0</v>
          </cell>
          <cell r="E459">
            <v>0</v>
          </cell>
          <cell r="H459">
            <v>0</v>
          </cell>
          <cell r="J459">
            <v>0</v>
          </cell>
          <cell r="N459">
            <v>0</v>
          </cell>
        </row>
        <row r="460">
          <cell r="N460">
            <v>0</v>
          </cell>
        </row>
        <row r="461">
          <cell r="D461">
            <v>0</v>
          </cell>
          <cell r="E461">
            <v>0</v>
          </cell>
          <cell r="H461">
            <v>0</v>
          </cell>
          <cell r="J461">
            <v>0</v>
          </cell>
          <cell r="N461">
            <v>0</v>
          </cell>
        </row>
        <row r="462">
          <cell r="D462">
            <v>0</v>
          </cell>
          <cell r="E462">
            <v>0</v>
          </cell>
          <cell r="H462">
            <v>0</v>
          </cell>
          <cell r="J462">
            <v>0</v>
          </cell>
          <cell r="N462">
            <v>0</v>
          </cell>
        </row>
        <row r="463">
          <cell r="N463">
            <v>0</v>
          </cell>
        </row>
        <row r="464">
          <cell r="D464">
            <v>0</v>
          </cell>
          <cell r="E464">
            <v>0</v>
          </cell>
          <cell r="H464">
            <v>0</v>
          </cell>
          <cell r="J464">
            <v>0</v>
          </cell>
          <cell r="N464">
            <v>0</v>
          </cell>
        </row>
        <row r="465">
          <cell r="N465">
            <v>0</v>
          </cell>
        </row>
        <row r="466">
          <cell r="D466">
            <v>0</v>
          </cell>
          <cell r="E466">
            <v>0</v>
          </cell>
          <cell r="H466">
            <v>0</v>
          </cell>
          <cell r="J466">
            <v>0</v>
          </cell>
          <cell r="N466">
            <v>0</v>
          </cell>
        </row>
        <row r="467">
          <cell r="N467">
            <v>0</v>
          </cell>
        </row>
        <row r="468">
          <cell r="D468">
            <v>0</v>
          </cell>
          <cell r="E468">
            <v>0</v>
          </cell>
          <cell r="H468">
            <v>0</v>
          </cell>
          <cell r="J468">
            <v>0</v>
          </cell>
          <cell r="N468">
            <v>0</v>
          </cell>
        </row>
        <row r="469">
          <cell r="N469">
            <v>0</v>
          </cell>
        </row>
        <row r="470">
          <cell r="D470">
            <v>0</v>
          </cell>
          <cell r="E470">
            <v>0</v>
          </cell>
          <cell r="H470">
            <v>0</v>
          </cell>
          <cell r="J470">
            <v>0</v>
          </cell>
          <cell r="N470">
            <v>0</v>
          </cell>
        </row>
        <row r="471">
          <cell r="N471">
            <v>0</v>
          </cell>
        </row>
        <row r="472">
          <cell r="D472">
            <v>0</v>
          </cell>
          <cell r="E472">
            <v>0</v>
          </cell>
          <cell r="H472">
            <v>0</v>
          </cell>
          <cell r="J472">
            <v>0</v>
          </cell>
          <cell r="N472">
            <v>0</v>
          </cell>
        </row>
        <row r="473">
          <cell r="N473">
            <v>0</v>
          </cell>
        </row>
        <row r="474">
          <cell r="D474">
            <v>0</v>
          </cell>
          <cell r="E474">
            <v>0</v>
          </cell>
          <cell r="H474">
            <v>0</v>
          </cell>
          <cell r="J474">
            <v>0</v>
          </cell>
          <cell r="N474">
            <v>0</v>
          </cell>
        </row>
        <row r="475">
          <cell r="N475">
            <v>0</v>
          </cell>
        </row>
        <row r="476">
          <cell r="D476">
            <v>0</v>
          </cell>
          <cell r="E476">
            <v>0</v>
          </cell>
          <cell r="H476">
            <v>0</v>
          </cell>
          <cell r="J476">
            <v>0</v>
          </cell>
          <cell r="N476">
            <v>0</v>
          </cell>
        </row>
        <row r="477">
          <cell r="N477">
            <v>0</v>
          </cell>
        </row>
        <row r="478">
          <cell r="D478">
            <v>0</v>
          </cell>
          <cell r="E478">
            <v>0</v>
          </cell>
          <cell r="H478">
            <v>0</v>
          </cell>
          <cell r="J478">
            <v>0</v>
          </cell>
          <cell r="N478">
            <v>0</v>
          </cell>
        </row>
        <row r="479">
          <cell r="N479">
            <v>0</v>
          </cell>
        </row>
        <row r="480">
          <cell r="D480">
            <v>0</v>
          </cell>
          <cell r="E480">
            <v>0</v>
          </cell>
          <cell r="H480">
            <v>0</v>
          </cell>
          <cell r="J480">
            <v>0</v>
          </cell>
          <cell r="N480">
            <v>0</v>
          </cell>
        </row>
        <row r="481">
          <cell r="N481">
            <v>0</v>
          </cell>
        </row>
        <row r="482">
          <cell r="D482">
            <v>0</v>
          </cell>
          <cell r="E482">
            <v>0</v>
          </cell>
          <cell r="H482">
            <v>0</v>
          </cell>
          <cell r="J482">
            <v>0</v>
          </cell>
          <cell r="N482">
            <v>0</v>
          </cell>
        </row>
        <row r="483">
          <cell r="N483">
            <v>0</v>
          </cell>
        </row>
        <row r="484">
          <cell r="D484">
            <v>0</v>
          </cell>
          <cell r="E484">
            <v>0</v>
          </cell>
          <cell r="H484">
            <v>0</v>
          </cell>
          <cell r="J484">
            <v>0</v>
          </cell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D487">
            <v>0</v>
          </cell>
          <cell r="E487">
            <v>0</v>
          </cell>
          <cell r="H487">
            <v>0</v>
          </cell>
          <cell r="J487">
            <v>0</v>
          </cell>
          <cell r="N487">
            <v>0</v>
          </cell>
        </row>
        <row r="488">
          <cell r="D488">
            <v>0</v>
          </cell>
          <cell r="E488">
            <v>0</v>
          </cell>
          <cell r="H488">
            <v>0</v>
          </cell>
          <cell r="J488">
            <v>0</v>
          </cell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D491">
            <v>0</v>
          </cell>
          <cell r="E491">
            <v>0</v>
          </cell>
          <cell r="H491">
            <v>0</v>
          </cell>
          <cell r="J491">
            <v>0</v>
          </cell>
          <cell r="N491">
            <v>0</v>
          </cell>
        </row>
        <row r="492">
          <cell r="N492">
            <v>0</v>
          </cell>
        </row>
        <row r="493">
          <cell r="D493">
            <v>0</v>
          </cell>
          <cell r="E493">
            <v>0</v>
          </cell>
          <cell r="H493">
            <v>0</v>
          </cell>
          <cell r="J493">
            <v>0</v>
          </cell>
          <cell r="N493">
            <v>0</v>
          </cell>
        </row>
        <row r="494">
          <cell r="D494">
            <v>0</v>
          </cell>
          <cell r="E494">
            <v>0</v>
          </cell>
          <cell r="H494">
            <v>0</v>
          </cell>
          <cell r="J494">
            <v>0</v>
          </cell>
          <cell r="N494">
            <v>0</v>
          </cell>
        </row>
        <row r="495">
          <cell r="N495">
            <v>0</v>
          </cell>
        </row>
        <row r="496">
          <cell r="D496">
            <v>0</v>
          </cell>
          <cell r="E496">
            <v>0</v>
          </cell>
          <cell r="H496">
            <v>0</v>
          </cell>
          <cell r="J496">
            <v>0</v>
          </cell>
          <cell r="N496">
            <v>0</v>
          </cell>
        </row>
        <row r="497">
          <cell r="N497">
            <v>0</v>
          </cell>
        </row>
        <row r="498">
          <cell r="D498">
            <v>0</v>
          </cell>
          <cell r="E498">
            <v>0</v>
          </cell>
          <cell r="H498">
            <v>0</v>
          </cell>
          <cell r="J498">
            <v>0</v>
          </cell>
          <cell r="N498">
            <v>0</v>
          </cell>
        </row>
        <row r="499">
          <cell r="N499">
            <v>0</v>
          </cell>
        </row>
        <row r="500">
          <cell r="D500">
            <v>0</v>
          </cell>
          <cell r="E500">
            <v>0</v>
          </cell>
          <cell r="H500">
            <v>0</v>
          </cell>
          <cell r="J500">
            <v>0</v>
          </cell>
          <cell r="N500">
            <v>0</v>
          </cell>
        </row>
        <row r="501">
          <cell r="N501">
            <v>0</v>
          </cell>
        </row>
        <row r="502">
          <cell r="D502">
            <v>0</v>
          </cell>
          <cell r="E502">
            <v>0</v>
          </cell>
          <cell r="H502">
            <v>0</v>
          </cell>
          <cell r="J502">
            <v>0</v>
          </cell>
          <cell r="N502">
            <v>0</v>
          </cell>
        </row>
        <row r="503">
          <cell r="N503">
            <v>0</v>
          </cell>
        </row>
        <row r="504">
          <cell r="D504">
            <v>0</v>
          </cell>
          <cell r="E504">
            <v>0</v>
          </cell>
          <cell r="H504">
            <v>0</v>
          </cell>
          <cell r="J504">
            <v>0</v>
          </cell>
          <cell r="N504">
            <v>0</v>
          </cell>
        </row>
        <row r="505">
          <cell r="N505">
            <v>0</v>
          </cell>
        </row>
        <row r="506">
          <cell r="D506">
            <v>0</v>
          </cell>
          <cell r="E506">
            <v>0</v>
          </cell>
          <cell r="H506">
            <v>0</v>
          </cell>
          <cell r="J506">
            <v>0</v>
          </cell>
          <cell r="N506">
            <v>0</v>
          </cell>
        </row>
        <row r="507">
          <cell r="N507">
            <v>8013202747</v>
          </cell>
        </row>
        <row r="508">
          <cell r="N508">
            <v>3686868785</v>
          </cell>
        </row>
        <row r="509">
          <cell r="D509">
            <v>3600000000</v>
          </cell>
          <cell r="E509">
            <v>112939967</v>
          </cell>
          <cell r="H509">
            <v>0</v>
          </cell>
          <cell r="J509">
            <v>2967065499</v>
          </cell>
          <cell r="N509">
            <v>3686868785</v>
          </cell>
        </row>
        <row r="510">
          <cell r="N510">
            <v>4326333962</v>
          </cell>
        </row>
        <row r="511">
          <cell r="D511">
            <v>4800000000</v>
          </cell>
          <cell r="E511">
            <v>87773333</v>
          </cell>
          <cell r="H511">
            <v>0</v>
          </cell>
          <cell r="J511">
            <v>4324333962</v>
          </cell>
          <cell r="N511">
            <v>4326333962</v>
          </cell>
        </row>
        <row r="512">
          <cell r="N512">
            <v>0</v>
          </cell>
        </row>
        <row r="513">
          <cell r="D513">
            <v>0</v>
          </cell>
          <cell r="E513">
            <v>0</v>
          </cell>
          <cell r="H513">
            <v>0</v>
          </cell>
          <cell r="J513">
            <v>0</v>
          </cell>
          <cell r="N513">
            <v>0</v>
          </cell>
        </row>
        <row r="514">
          <cell r="N514">
            <v>0</v>
          </cell>
        </row>
        <row r="515">
          <cell r="D515">
            <v>0</v>
          </cell>
          <cell r="E515">
            <v>0</v>
          </cell>
          <cell r="H515">
            <v>0</v>
          </cell>
          <cell r="J515">
            <v>0</v>
          </cell>
          <cell r="N515">
            <v>0</v>
          </cell>
        </row>
        <row r="516">
          <cell r="N516">
            <v>0</v>
          </cell>
        </row>
        <row r="517">
          <cell r="D517">
            <v>0</v>
          </cell>
          <cell r="E517">
            <v>0</v>
          </cell>
          <cell r="H517">
            <v>0</v>
          </cell>
          <cell r="J517">
            <v>0</v>
          </cell>
          <cell r="N517">
            <v>0</v>
          </cell>
        </row>
        <row r="518">
          <cell r="N518">
            <v>0</v>
          </cell>
        </row>
        <row r="519">
          <cell r="D519">
            <v>0</v>
          </cell>
          <cell r="E519">
            <v>0</v>
          </cell>
          <cell r="H519">
            <v>0</v>
          </cell>
          <cell r="J519">
            <v>0</v>
          </cell>
          <cell r="N519">
            <v>0</v>
          </cell>
        </row>
        <row r="520">
          <cell r="N520">
            <v>0</v>
          </cell>
        </row>
        <row r="521">
          <cell r="D521">
            <v>0</v>
          </cell>
          <cell r="E521">
            <v>0</v>
          </cell>
          <cell r="H521">
            <v>0</v>
          </cell>
          <cell r="J521">
            <v>0</v>
          </cell>
          <cell r="N521">
            <v>0</v>
          </cell>
        </row>
        <row r="522">
          <cell r="D522">
            <v>0</v>
          </cell>
          <cell r="E522">
            <v>0</v>
          </cell>
          <cell r="H522">
            <v>0</v>
          </cell>
          <cell r="J522">
            <v>0</v>
          </cell>
          <cell r="N522">
            <v>0</v>
          </cell>
        </row>
        <row r="523">
          <cell r="D523">
            <v>0</v>
          </cell>
          <cell r="E523">
            <v>0</v>
          </cell>
          <cell r="H523">
            <v>0</v>
          </cell>
          <cell r="J523">
            <v>0</v>
          </cell>
          <cell r="N523">
            <v>0</v>
          </cell>
        </row>
        <row r="524">
          <cell r="D524">
            <v>0</v>
          </cell>
          <cell r="E524">
            <v>0</v>
          </cell>
          <cell r="H524">
            <v>0</v>
          </cell>
          <cell r="J524">
            <v>0</v>
          </cell>
          <cell r="N524">
            <v>0</v>
          </cell>
        </row>
        <row r="525">
          <cell r="N525">
            <v>0</v>
          </cell>
        </row>
        <row r="526">
          <cell r="D526">
            <v>0</v>
          </cell>
          <cell r="E526">
            <v>0</v>
          </cell>
          <cell r="H526">
            <v>0</v>
          </cell>
          <cell r="J526">
            <v>0</v>
          </cell>
          <cell r="N526">
            <v>0</v>
          </cell>
        </row>
        <row r="527">
          <cell r="D527">
            <v>0</v>
          </cell>
          <cell r="E527">
            <v>0</v>
          </cell>
          <cell r="H527">
            <v>0</v>
          </cell>
          <cell r="J527">
            <v>0</v>
          </cell>
          <cell r="N527">
            <v>0</v>
          </cell>
        </row>
        <row r="528">
          <cell r="D528">
            <v>0</v>
          </cell>
          <cell r="E528">
            <v>0</v>
          </cell>
          <cell r="H528">
            <v>0</v>
          </cell>
          <cell r="J528">
            <v>0</v>
          </cell>
          <cell r="N528">
            <v>0</v>
          </cell>
        </row>
        <row r="529">
          <cell r="N529">
            <v>0</v>
          </cell>
        </row>
        <row r="530">
          <cell r="D530">
            <v>0</v>
          </cell>
          <cell r="E530">
            <v>0</v>
          </cell>
          <cell r="H530">
            <v>0</v>
          </cell>
          <cell r="J530">
            <v>0</v>
          </cell>
          <cell r="N530">
            <v>0</v>
          </cell>
        </row>
        <row r="531">
          <cell r="N531">
            <v>0</v>
          </cell>
        </row>
        <row r="532">
          <cell r="D532">
            <v>0</v>
          </cell>
          <cell r="E532">
            <v>0</v>
          </cell>
          <cell r="H532">
            <v>0</v>
          </cell>
          <cell r="J532">
            <v>0</v>
          </cell>
          <cell r="N532">
            <v>0</v>
          </cell>
        </row>
        <row r="533">
          <cell r="N533">
            <v>0</v>
          </cell>
        </row>
        <row r="534">
          <cell r="D534">
            <v>0</v>
          </cell>
          <cell r="E534">
            <v>0</v>
          </cell>
          <cell r="H534">
            <v>0</v>
          </cell>
          <cell r="J534">
            <v>0</v>
          </cell>
          <cell r="N534">
            <v>0</v>
          </cell>
        </row>
        <row r="535">
          <cell r="N535">
            <v>0</v>
          </cell>
        </row>
        <row r="536">
          <cell r="D536">
            <v>0</v>
          </cell>
          <cell r="E536">
            <v>0</v>
          </cell>
          <cell r="H536">
            <v>0</v>
          </cell>
          <cell r="J536">
            <v>0</v>
          </cell>
          <cell r="N536">
            <v>0</v>
          </cell>
        </row>
        <row r="537">
          <cell r="N537">
            <v>0</v>
          </cell>
        </row>
        <row r="538">
          <cell r="D538">
            <v>0</v>
          </cell>
          <cell r="E538">
            <v>0</v>
          </cell>
          <cell r="H538">
            <v>0</v>
          </cell>
          <cell r="J538">
            <v>0</v>
          </cell>
          <cell r="N538">
            <v>0</v>
          </cell>
        </row>
        <row r="539">
          <cell r="N539">
            <v>0</v>
          </cell>
        </row>
        <row r="540">
          <cell r="D540">
            <v>0</v>
          </cell>
          <cell r="E540">
            <v>0</v>
          </cell>
          <cell r="H540">
            <v>0</v>
          </cell>
          <cell r="J540">
            <v>0</v>
          </cell>
          <cell r="N540">
            <v>0</v>
          </cell>
        </row>
        <row r="541">
          <cell r="N541">
            <v>0</v>
          </cell>
        </row>
        <row r="542">
          <cell r="D542">
            <v>0</v>
          </cell>
          <cell r="E542">
            <v>0</v>
          </cell>
          <cell r="H542">
            <v>0</v>
          </cell>
          <cell r="J542">
            <v>0</v>
          </cell>
          <cell r="N542">
            <v>0</v>
          </cell>
        </row>
        <row r="543">
          <cell r="N543">
            <v>0</v>
          </cell>
        </row>
        <row r="544">
          <cell r="D544">
            <v>0</v>
          </cell>
          <cell r="E544">
            <v>0</v>
          </cell>
          <cell r="H544">
            <v>0</v>
          </cell>
          <cell r="J544">
            <v>0</v>
          </cell>
          <cell r="N544">
            <v>0</v>
          </cell>
        </row>
        <row r="545">
          <cell r="N545">
            <v>0</v>
          </cell>
        </row>
        <row r="546">
          <cell r="D546">
            <v>0</v>
          </cell>
          <cell r="E546">
            <v>0</v>
          </cell>
          <cell r="H546">
            <v>0</v>
          </cell>
          <cell r="J546">
            <v>0</v>
          </cell>
          <cell r="N546">
            <v>0</v>
          </cell>
        </row>
        <row r="547">
          <cell r="N547">
            <v>0</v>
          </cell>
        </row>
        <row r="548">
          <cell r="D548">
            <v>0</v>
          </cell>
          <cell r="E548">
            <v>0</v>
          </cell>
          <cell r="H548">
            <v>0</v>
          </cell>
          <cell r="J548">
            <v>0</v>
          </cell>
          <cell r="N548">
            <v>0</v>
          </cell>
        </row>
        <row r="549">
          <cell r="D549">
            <v>0</v>
          </cell>
          <cell r="E549">
            <v>0</v>
          </cell>
          <cell r="H549">
            <v>0</v>
          </cell>
          <cell r="J549">
            <v>0</v>
          </cell>
          <cell r="N549">
            <v>0</v>
          </cell>
        </row>
        <row r="550">
          <cell r="D550">
            <v>0</v>
          </cell>
          <cell r="E550">
            <v>0</v>
          </cell>
          <cell r="H550">
            <v>0</v>
          </cell>
          <cell r="J550">
            <v>0</v>
          </cell>
          <cell r="N550">
            <v>0</v>
          </cell>
        </row>
        <row r="551">
          <cell r="D551">
            <v>0</v>
          </cell>
          <cell r="E551">
            <v>0</v>
          </cell>
          <cell r="H551">
            <v>0</v>
          </cell>
          <cell r="J551">
            <v>0</v>
          </cell>
          <cell r="N551">
            <v>0</v>
          </cell>
        </row>
        <row r="552">
          <cell r="N552">
            <v>0</v>
          </cell>
        </row>
        <row r="553">
          <cell r="D553">
            <v>0</v>
          </cell>
          <cell r="E553">
            <v>0</v>
          </cell>
          <cell r="H553">
            <v>0</v>
          </cell>
          <cell r="J553">
            <v>0</v>
          </cell>
          <cell r="N553">
            <v>0</v>
          </cell>
        </row>
        <row r="554">
          <cell r="N554">
            <v>0</v>
          </cell>
        </row>
        <row r="555">
          <cell r="D555">
            <v>0</v>
          </cell>
          <cell r="E555">
            <v>0</v>
          </cell>
          <cell r="H555">
            <v>0</v>
          </cell>
          <cell r="J555">
            <v>0</v>
          </cell>
          <cell r="N555">
            <v>0</v>
          </cell>
        </row>
        <row r="556">
          <cell r="N556">
            <v>0</v>
          </cell>
        </row>
        <row r="557">
          <cell r="D557">
            <v>0</v>
          </cell>
          <cell r="E557">
            <v>0</v>
          </cell>
          <cell r="H557">
            <v>0</v>
          </cell>
          <cell r="J557">
            <v>0</v>
          </cell>
          <cell r="N557">
            <v>0</v>
          </cell>
        </row>
        <row r="558">
          <cell r="N558">
            <v>0</v>
          </cell>
        </row>
        <row r="559">
          <cell r="D559">
            <v>0</v>
          </cell>
          <cell r="E559">
            <v>0</v>
          </cell>
          <cell r="H559">
            <v>0</v>
          </cell>
          <cell r="J559">
            <v>0</v>
          </cell>
          <cell r="N559">
            <v>0</v>
          </cell>
        </row>
        <row r="560">
          <cell r="N560">
            <v>0</v>
          </cell>
        </row>
        <row r="561">
          <cell r="D561">
            <v>0</v>
          </cell>
          <cell r="E561">
            <v>0</v>
          </cell>
          <cell r="H561">
            <v>0</v>
          </cell>
          <cell r="J561">
            <v>0</v>
          </cell>
          <cell r="N561">
            <v>0</v>
          </cell>
        </row>
        <row r="562">
          <cell r="N562">
            <v>0</v>
          </cell>
        </row>
        <row r="563">
          <cell r="D563">
            <v>0</v>
          </cell>
          <cell r="E563">
            <v>0</v>
          </cell>
          <cell r="H563">
            <v>0</v>
          </cell>
          <cell r="J563">
            <v>0</v>
          </cell>
          <cell r="N563">
            <v>0</v>
          </cell>
        </row>
        <row r="564">
          <cell r="N564">
            <v>0</v>
          </cell>
        </row>
        <row r="565">
          <cell r="D565">
            <v>0</v>
          </cell>
          <cell r="E565">
            <v>0</v>
          </cell>
          <cell r="H565">
            <v>0</v>
          </cell>
          <cell r="J565">
            <v>0</v>
          </cell>
          <cell r="N565">
            <v>0</v>
          </cell>
        </row>
        <row r="566">
          <cell r="N566">
            <v>0</v>
          </cell>
        </row>
        <row r="567">
          <cell r="N567">
            <v>0</v>
          </cell>
        </row>
        <row r="568">
          <cell r="D568">
            <v>0</v>
          </cell>
          <cell r="E568">
            <v>0</v>
          </cell>
          <cell r="H568">
            <v>0</v>
          </cell>
          <cell r="J568">
            <v>0</v>
          </cell>
          <cell r="N568">
            <v>0</v>
          </cell>
        </row>
        <row r="569">
          <cell r="N569">
            <v>0</v>
          </cell>
        </row>
        <row r="570">
          <cell r="D570">
            <v>0</v>
          </cell>
          <cell r="E570">
            <v>0</v>
          </cell>
          <cell r="H570">
            <v>0</v>
          </cell>
          <cell r="J570">
            <v>0</v>
          </cell>
          <cell r="N570">
            <v>0</v>
          </cell>
        </row>
        <row r="571">
          <cell r="N571">
            <v>0</v>
          </cell>
        </row>
        <row r="572">
          <cell r="D572">
            <v>0</v>
          </cell>
          <cell r="E572">
            <v>0</v>
          </cell>
          <cell r="H572">
            <v>0</v>
          </cell>
          <cell r="J572">
            <v>0</v>
          </cell>
          <cell r="N572">
            <v>0</v>
          </cell>
        </row>
        <row r="573">
          <cell r="N573">
            <v>0</v>
          </cell>
        </row>
        <row r="574">
          <cell r="D574">
            <v>0</v>
          </cell>
          <cell r="E574">
            <v>0</v>
          </cell>
          <cell r="H574">
            <v>0</v>
          </cell>
          <cell r="J574">
            <v>0</v>
          </cell>
          <cell r="N574">
            <v>0</v>
          </cell>
        </row>
        <row r="575">
          <cell r="N575">
            <v>0</v>
          </cell>
        </row>
        <row r="576">
          <cell r="N576">
            <v>0</v>
          </cell>
        </row>
        <row r="577">
          <cell r="D577">
            <v>0</v>
          </cell>
          <cell r="E577">
            <v>0</v>
          </cell>
          <cell r="H577">
            <v>0</v>
          </cell>
          <cell r="J577">
            <v>0</v>
          </cell>
          <cell r="N577">
            <v>0</v>
          </cell>
        </row>
        <row r="578">
          <cell r="N578">
            <v>0</v>
          </cell>
        </row>
        <row r="579">
          <cell r="D579">
            <v>0</v>
          </cell>
          <cell r="E579">
            <v>0</v>
          </cell>
          <cell r="H579">
            <v>0</v>
          </cell>
          <cell r="J579">
            <v>0</v>
          </cell>
          <cell r="N579">
            <v>0</v>
          </cell>
        </row>
        <row r="580">
          <cell r="N580">
            <v>0</v>
          </cell>
        </row>
        <row r="581">
          <cell r="D581">
            <v>0</v>
          </cell>
          <cell r="E581">
            <v>0</v>
          </cell>
          <cell r="H581">
            <v>0</v>
          </cell>
          <cell r="J581">
            <v>0</v>
          </cell>
          <cell r="N581">
            <v>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D584">
            <v>0</v>
          </cell>
          <cell r="E584">
            <v>0</v>
          </cell>
          <cell r="H584">
            <v>0</v>
          </cell>
          <cell r="J584">
            <v>0</v>
          </cell>
          <cell r="N584">
            <v>0</v>
          </cell>
        </row>
        <row r="585">
          <cell r="N585">
            <v>0</v>
          </cell>
        </row>
        <row r="586">
          <cell r="D586">
            <v>0</v>
          </cell>
          <cell r="E586">
            <v>0</v>
          </cell>
          <cell r="H586">
            <v>0</v>
          </cell>
          <cell r="J586">
            <v>0</v>
          </cell>
          <cell r="N586">
            <v>0</v>
          </cell>
        </row>
        <row r="587">
          <cell r="N587">
            <v>0</v>
          </cell>
        </row>
        <row r="588">
          <cell r="D588">
            <v>0</v>
          </cell>
          <cell r="E588">
            <v>0</v>
          </cell>
          <cell r="H588">
            <v>0</v>
          </cell>
          <cell r="J588">
            <v>0</v>
          </cell>
          <cell r="N588">
            <v>0</v>
          </cell>
        </row>
        <row r="589">
          <cell r="N589">
            <v>0</v>
          </cell>
        </row>
        <row r="590">
          <cell r="D590">
            <v>0</v>
          </cell>
          <cell r="E590">
            <v>0</v>
          </cell>
          <cell r="H590">
            <v>0</v>
          </cell>
          <cell r="J590">
            <v>0</v>
          </cell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D593">
            <v>0</v>
          </cell>
          <cell r="E593">
            <v>0</v>
          </cell>
          <cell r="H593">
            <v>0</v>
          </cell>
          <cell r="J593">
            <v>0</v>
          </cell>
          <cell r="N593">
            <v>0</v>
          </cell>
        </row>
        <row r="594">
          <cell r="N594">
            <v>0</v>
          </cell>
        </row>
        <row r="595">
          <cell r="D595">
            <v>0</v>
          </cell>
          <cell r="E595">
            <v>0</v>
          </cell>
          <cell r="H595">
            <v>0</v>
          </cell>
          <cell r="J595">
            <v>0</v>
          </cell>
          <cell r="N595">
            <v>0</v>
          </cell>
        </row>
        <row r="596">
          <cell r="N596">
            <v>0</v>
          </cell>
        </row>
        <row r="597">
          <cell r="D597">
            <v>0</v>
          </cell>
          <cell r="E597">
            <v>0</v>
          </cell>
          <cell r="H597">
            <v>0</v>
          </cell>
          <cell r="J597">
            <v>0</v>
          </cell>
          <cell r="N597">
            <v>0</v>
          </cell>
        </row>
        <row r="598">
          <cell r="N598">
            <v>0</v>
          </cell>
        </row>
        <row r="599">
          <cell r="D599">
            <v>0</v>
          </cell>
          <cell r="E599">
            <v>0</v>
          </cell>
          <cell r="H599">
            <v>0</v>
          </cell>
          <cell r="J599">
            <v>0</v>
          </cell>
          <cell r="N599">
            <v>0</v>
          </cell>
        </row>
        <row r="600">
          <cell r="N600">
            <v>0</v>
          </cell>
        </row>
        <row r="601">
          <cell r="D601">
            <v>0</v>
          </cell>
          <cell r="E601">
            <v>0</v>
          </cell>
          <cell r="H601">
            <v>0</v>
          </cell>
          <cell r="J601">
            <v>0</v>
          </cell>
          <cell r="N601">
            <v>0</v>
          </cell>
        </row>
        <row r="602">
          <cell r="N602">
            <v>0</v>
          </cell>
        </row>
        <row r="603">
          <cell r="D603">
            <v>0</v>
          </cell>
          <cell r="E603">
            <v>0</v>
          </cell>
          <cell r="H603">
            <v>0</v>
          </cell>
          <cell r="J603">
            <v>0</v>
          </cell>
          <cell r="N603">
            <v>0</v>
          </cell>
        </row>
        <row r="604">
          <cell r="N604">
            <v>0</v>
          </cell>
        </row>
        <row r="605">
          <cell r="D605">
            <v>0</v>
          </cell>
          <cell r="E605">
            <v>0</v>
          </cell>
          <cell r="H605">
            <v>0</v>
          </cell>
          <cell r="J605">
            <v>0</v>
          </cell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D608">
            <v>0</v>
          </cell>
          <cell r="E608">
            <v>0</v>
          </cell>
          <cell r="H608">
            <v>0</v>
          </cell>
          <cell r="J608">
            <v>0</v>
          </cell>
          <cell r="N608">
            <v>0</v>
          </cell>
        </row>
        <row r="609">
          <cell r="N609">
            <v>0</v>
          </cell>
        </row>
        <row r="610">
          <cell r="D610">
            <v>0</v>
          </cell>
          <cell r="E610">
            <v>0</v>
          </cell>
          <cell r="H610">
            <v>0</v>
          </cell>
          <cell r="J610">
            <v>0</v>
          </cell>
          <cell r="N610">
            <v>0</v>
          </cell>
        </row>
        <row r="611">
          <cell r="N611">
            <v>0</v>
          </cell>
        </row>
        <row r="612">
          <cell r="D612">
            <v>0</v>
          </cell>
          <cell r="E612">
            <v>0</v>
          </cell>
          <cell r="H612">
            <v>0</v>
          </cell>
          <cell r="J612">
            <v>0</v>
          </cell>
          <cell r="N612">
            <v>0</v>
          </cell>
        </row>
        <row r="613">
          <cell r="N613">
            <v>0</v>
          </cell>
        </row>
        <row r="614">
          <cell r="D614">
            <v>0</v>
          </cell>
          <cell r="E614">
            <v>0</v>
          </cell>
          <cell r="H614">
            <v>0</v>
          </cell>
          <cell r="J614">
            <v>0</v>
          </cell>
          <cell r="N614">
            <v>0</v>
          </cell>
        </row>
        <row r="615">
          <cell r="N615">
            <v>0</v>
          </cell>
        </row>
        <row r="616">
          <cell r="D616">
            <v>0</v>
          </cell>
          <cell r="E616">
            <v>0</v>
          </cell>
          <cell r="H616">
            <v>0</v>
          </cell>
          <cell r="J616">
            <v>0</v>
          </cell>
          <cell r="N616">
            <v>0</v>
          </cell>
        </row>
        <row r="617">
          <cell r="N617">
            <v>0</v>
          </cell>
        </row>
        <row r="618">
          <cell r="N618">
            <v>0</v>
          </cell>
        </row>
        <row r="619">
          <cell r="D619">
            <v>0</v>
          </cell>
          <cell r="E619">
            <v>0</v>
          </cell>
          <cell r="H619">
            <v>0</v>
          </cell>
          <cell r="J619">
            <v>0</v>
          </cell>
          <cell r="N619">
            <v>0</v>
          </cell>
        </row>
        <row r="620">
          <cell r="N620">
            <v>0</v>
          </cell>
        </row>
        <row r="621">
          <cell r="D621">
            <v>0</v>
          </cell>
          <cell r="E621">
            <v>0</v>
          </cell>
          <cell r="H621">
            <v>0</v>
          </cell>
          <cell r="J621">
            <v>0</v>
          </cell>
          <cell r="N621">
            <v>0</v>
          </cell>
        </row>
        <row r="622">
          <cell r="N622">
            <v>292611423629</v>
          </cell>
        </row>
        <row r="623">
          <cell r="N623">
            <v>30545122164</v>
          </cell>
        </row>
        <row r="624">
          <cell r="D624">
            <v>19793855839</v>
          </cell>
          <cell r="E624">
            <v>12717309155</v>
          </cell>
          <cell r="H624">
            <v>0</v>
          </cell>
          <cell r="J624">
            <v>8493518914</v>
          </cell>
          <cell r="N624">
            <v>30545122164</v>
          </cell>
        </row>
        <row r="625">
          <cell r="N625">
            <v>500225412</v>
          </cell>
        </row>
        <row r="626">
          <cell r="D626">
            <v>772000000</v>
          </cell>
          <cell r="E626">
            <v>0</v>
          </cell>
          <cell r="H626">
            <v>0</v>
          </cell>
          <cell r="J626">
            <v>336854260</v>
          </cell>
          <cell r="N626">
            <v>500225412</v>
          </cell>
        </row>
        <row r="627">
          <cell r="N627">
            <v>58022136809</v>
          </cell>
        </row>
        <row r="628">
          <cell r="D628">
            <v>38585809098</v>
          </cell>
          <cell r="E628">
            <v>23824961741</v>
          </cell>
          <cell r="H628">
            <v>0</v>
          </cell>
          <cell r="J628">
            <v>15722461592</v>
          </cell>
          <cell r="N628">
            <v>58022136809</v>
          </cell>
        </row>
        <row r="629">
          <cell r="N629">
            <v>28139514742</v>
          </cell>
        </row>
        <row r="630">
          <cell r="D630">
            <v>38165297343</v>
          </cell>
          <cell r="E630">
            <v>3742038843</v>
          </cell>
          <cell r="H630">
            <v>0</v>
          </cell>
          <cell r="J630">
            <v>8987774641</v>
          </cell>
          <cell r="N630">
            <v>28139514742</v>
          </cell>
        </row>
        <row r="631">
          <cell r="N631">
            <v>5474989683</v>
          </cell>
        </row>
        <row r="632">
          <cell r="D632">
            <v>0</v>
          </cell>
          <cell r="E632">
            <v>7846621979</v>
          </cell>
          <cell r="H632">
            <v>0</v>
          </cell>
          <cell r="J632">
            <v>1628549175</v>
          </cell>
          <cell r="N632">
            <v>5474989683</v>
          </cell>
        </row>
        <row r="633">
          <cell r="N633">
            <v>35150279807</v>
          </cell>
        </row>
        <row r="634">
          <cell r="D634">
            <v>32180141905</v>
          </cell>
          <cell r="E634">
            <v>4499164150</v>
          </cell>
          <cell r="H634">
            <v>0</v>
          </cell>
          <cell r="J634">
            <v>14923958031</v>
          </cell>
          <cell r="N634">
            <v>35150279807</v>
          </cell>
        </row>
        <row r="635">
          <cell r="N635">
            <v>47751894967</v>
          </cell>
        </row>
        <row r="636">
          <cell r="D636">
            <v>18651335741</v>
          </cell>
          <cell r="E636">
            <v>32690940873</v>
          </cell>
          <cell r="H636">
            <v>0</v>
          </cell>
          <cell r="J636">
            <v>17077968983</v>
          </cell>
          <cell r="N636">
            <v>47751894967</v>
          </cell>
        </row>
        <row r="637">
          <cell r="N637">
            <v>0</v>
          </cell>
        </row>
        <row r="638">
          <cell r="D638">
            <v>0</v>
          </cell>
          <cell r="E638">
            <v>0</v>
          </cell>
          <cell r="H638">
            <v>0</v>
          </cell>
          <cell r="J638">
            <v>0</v>
          </cell>
          <cell r="N638">
            <v>0</v>
          </cell>
        </row>
        <row r="639">
          <cell r="N639">
            <v>0</v>
          </cell>
        </row>
        <row r="640">
          <cell r="D640">
            <v>0</v>
          </cell>
          <cell r="E640">
            <v>0</v>
          </cell>
          <cell r="H640">
            <v>0</v>
          </cell>
          <cell r="J640">
            <v>0</v>
          </cell>
          <cell r="N640">
            <v>0</v>
          </cell>
        </row>
        <row r="641">
          <cell r="N641">
            <v>87027260045</v>
          </cell>
        </row>
        <row r="642">
          <cell r="D642">
            <v>28373438573</v>
          </cell>
          <cell r="E642">
            <v>3048963741</v>
          </cell>
          <cell r="H642">
            <v>0</v>
          </cell>
          <cell r="J642">
            <v>24893287533</v>
          </cell>
          <cell r="N642">
            <v>31221236632</v>
          </cell>
        </row>
        <row r="643">
          <cell r="D643">
            <v>28373438573</v>
          </cell>
          <cell r="E643">
            <v>3048963741</v>
          </cell>
          <cell r="H643">
            <v>0</v>
          </cell>
          <cell r="J643">
            <v>24893287533</v>
          </cell>
          <cell r="N643">
            <v>31221236632</v>
          </cell>
        </row>
        <row r="644">
          <cell r="N644">
            <v>3176333383</v>
          </cell>
        </row>
        <row r="645">
          <cell r="D645">
            <v>1264415400</v>
          </cell>
          <cell r="E645">
            <v>2441968176</v>
          </cell>
          <cell r="H645">
            <v>0</v>
          </cell>
          <cell r="J645">
            <v>2755834096</v>
          </cell>
          <cell r="N645">
            <v>3176333383</v>
          </cell>
        </row>
        <row r="646">
          <cell r="N646">
            <v>26156312975</v>
          </cell>
        </row>
        <row r="647">
          <cell r="D647">
            <v>3435656356</v>
          </cell>
          <cell r="E647">
            <v>23295005416</v>
          </cell>
          <cell r="H647">
            <v>0</v>
          </cell>
          <cell r="J647">
            <v>25993010000</v>
          </cell>
          <cell r="N647">
            <v>26156312975</v>
          </cell>
        </row>
        <row r="648">
          <cell r="N648">
            <v>26473377055</v>
          </cell>
        </row>
        <row r="649">
          <cell r="D649">
            <v>17003928303</v>
          </cell>
          <cell r="E649">
            <v>10088436190</v>
          </cell>
          <cell r="H649">
            <v>0</v>
          </cell>
          <cell r="J649">
            <v>4330382584</v>
          </cell>
          <cell r="N649">
            <v>26473377055</v>
          </cell>
        </row>
        <row r="650">
          <cell r="N650">
            <v>0</v>
          </cell>
        </row>
        <row r="651">
          <cell r="D651">
            <v>0</v>
          </cell>
          <cell r="E651">
            <v>0</v>
          </cell>
          <cell r="H651">
            <v>0</v>
          </cell>
          <cell r="J651">
            <v>0</v>
          </cell>
          <cell r="N651">
            <v>0</v>
          </cell>
        </row>
        <row r="652">
          <cell r="N652">
            <v>0</v>
          </cell>
        </row>
        <row r="653">
          <cell r="D653">
            <v>0</v>
          </cell>
          <cell r="E653">
            <v>0</v>
          </cell>
          <cell r="H653">
            <v>0</v>
          </cell>
          <cell r="J653">
            <v>0</v>
          </cell>
          <cell r="N653">
            <v>0</v>
          </cell>
        </row>
        <row r="654">
          <cell r="N654">
            <v>0</v>
          </cell>
        </row>
        <row r="655">
          <cell r="D655">
            <v>0</v>
          </cell>
          <cell r="E655">
            <v>0</v>
          </cell>
          <cell r="H655">
            <v>0</v>
          </cell>
          <cell r="J655">
            <v>0</v>
          </cell>
          <cell r="N655">
            <v>0</v>
          </cell>
        </row>
        <row r="656">
          <cell r="N656">
            <v>0</v>
          </cell>
        </row>
        <row r="657">
          <cell r="D657">
            <v>0</v>
          </cell>
          <cell r="E657">
            <v>0</v>
          </cell>
          <cell r="H657">
            <v>0</v>
          </cell>
          <cell r="J657">
            <v>0</v>
          </cell>
          <cell r="N657">
            <v>0</v>
          </cell>
        </row>
        <row r="658">
          <cell r="N658">
            <v>0</v>
          </cell>
        </row>
        <row r="659">
          <cell r="D659">
            <v>0</v>
          </cell>
          <cell r="E659">
            <v>0</v>
          </cell>
          <cell r="H659">
            <v>0</v>
          </cell>
          <cell r="J659">
            <v>0</v>
          </cell>
          <cell r="N659">
            <v>0</v>
          </cell>
        </row>
        <row r="660">
          <cell r="N660">
            <v>0</v>
          </cell>
        </row>
        <row r="661">
          <cell r="D661">
            <v>0</v>
          </cell>
          <cell r="E661">
            <v>0</v>
          </cell>
          <cell r="H661">
            <v>0</v>
          </cell>
          <cell r="J661">
            <v>0</v>
          </cell>
          <cell r="N661">
            <v>0</v>
          </cell>
        </row>
        <row r="662">
          <cell r="N662">
            <v>0</v>
          </cell>
        </row>
        <row r="663">
          <cell r="D663">
            <v>0</v>
          </cell>
          <cell r="E663">
            <v>0</v>
          </cell>
          <cell r="H663">
            <v>0</v>
          </cell>
          <cell r="J663">
            <v>0</v>
          </cell>
          <cell r="N663">
            <v>0</v>
          </cell>
        </row>
        <row r="664">
          <cell r="N664">
            <v>0</v>
          </cell>
        </row>
        <row r="665">
          <cell r="D665">
            <v>0</v>
          </cell>
          <cell r="E665">
            <v>0</v>
          </cell>
          <cell r="H665">
            <v>0</v>
          </cell>
          <cell r="J665">
            <v>0</v>
          </cell>
          <cell r="N665">
            <v>0</v>
          </cell>
        </row>
        <row r="666">
          <cell r="D666">
            <v>0</v>
          </cell>
          <cell r="E666">
            <v>0</v>
          </cell>
          <cell r="H666">
            <v>0</v>
          </cell>
          <cell r="J666">
            <v>0</v>
          </cell>
          <cell r="N666">
            <v>0</v>
          </cell>
        </row>
        <row r="667">
          <cell r="N667">
            <v>0</v>
          </cell>
        </row>
        <row r="668">
          <cell r="D668">
            <v>0</v>
          </cell>
          <cell r="E668">
            <v>0</v>
          </cell>
          <cell r="H668">
            <v>0</v>
          </cell>
          <cell r="J668">
            <v>0</v>
          </cell>
          <cell r="N668">
            <v>0</v>
          </cell>
        </row>
        <row r="669">
          <cell r="N669">
            <v>0</v>
          </cell>
        </row>
        <row r="670">
          <cell r="D670">
            <v>0</v>
          </cell>
          <cell r="E670">
            <v>0</v>
          </cell>
          <cell r="H670">
            <v>0</v>
          </cell>
          <cell r="J670">
            <v>0</v>
          </cell>
          <cell r="N670">
            <v>0</v>
          </cell>
        </row>
        <row r="671">
          <cell r="N671">
            <v>30158373656</v>
          </cell>
        </row>
        <row r="672">
          <cell r="N672">
            <v>10611222247</v>
          </cell>
        </row>
        <row r="673">
          <cell r="D673">
            <v>3027487733</v>
          </cell>
          <cell r="E673">
            <v>9261566801</v>
          </cell>
          <cell r="H673">
            <v>0</v>
          </cell>
          <cell r="J673">
            <v>8901058538</v>
          </cell>
          <cell r="N673">
            <v>10611222247</v>
          </cell>
        </row>
        <row r="674">
          <cell r="D674">
            <v>19547481002</v>
          </cell>
          <cell r="E674">
            <v>0</v>
          </cell>
          <cell r="H674">
            <v>0</v>
          </cell>
          <cell r="J674">
            <v>7137508486</v>
          </cell>
          <cell r="N674">
            <v>19547151409</v>
          </cell>
        </row>
        <row r="675">
          <cell r="D675">
            <v>19547481002</v>
          </cell>
          <cell r="E675">
            <v>0</v>
          </cell>
          <cell r="H675">
            <v>0</v>
          </cell>
          <cell r="J675">
            <v>7137508486</v>
          </cell>
          <cell r="N675">
            <v>19547151409</v>
          </cell>
        </row>
        <row r="676">
          <cell r="N676">
            <v>0</v>
          </cell>
        </row>
        <row r="677">
          <cell r="D677">
            <v>0</v>
          </cell>
          <cell r="E677">
            <v>0</v>
          </cell>
          <cell r="H677">
            <v>0</v>
          </cell>
          <cell r="J677">
            <v>0</v>
          </cell>
          <cell r="N677">
            <v>0</v>
          </cell>
        </row>
        <row r="678">
          <cell r="N678">
            <v>0</v>
          </cell>
        </row>
        <row r="679">
          <cell r="D679">
            <v>0</v>
          </cell>
          <cell r="E679">
            <v>0</v>
          </cell>
          <cell r="H679">
            <v>0</v>
          </cell>
          <cell r="J679">
            <v>0</v>
          </cell>
          <cell r="N679">
            <v>0</v>
          </cell>
        </row>
        <row r="680">
          <cell r="N680">
            <v>0</v>
          </cell>
        </row>
        <row r="681">
          <cell r="D681">
            <v>0</v>
          </cell>
          <cell r="E681">
            <v>0</v>
          </cell>
          <cell r="H681">
            <v>0</v>
          </cell>
          <cell r="J681">
            <v>0</v>
          </cell>
          <cell r="N681">
            <v>0</v>
          </cell>
        </row>
        <row r="682">
          <cell r="N682">
            <v>0</v>
          </cell>
        </row>
        <row r="683">
          <cell r="D683">
            <v>0</v>
          </cell>
          <cell r="E683">
            <v>0</v>
          </cell>
          <cell r="H683">
            <v>0</v>
          </cell>
          <cell r="J683">
            <v>0</v>
          </cell>
          <cell r="N683">
            <v>0</v>
          </cell>
        </row>
        <row r="684">
          <cell r="N684">
            <v>1661300426107</v>
          </cell>
        </row>
        <row r="685">
          <cell r="N685">
            <v>197627210767</v>
          </cell>
        </row>
        <row r="686">
          <cell r="N686">
            <v>187793914715</v>
          </cell>
        </row>
        <row r="687">
          <cell r="D687">
            <v>281001238427</v>
          </cell>
          <cell r="E687">
            <v>22334512140</v>
          </cell>
          <cell r="H687">
            <v>115406400000</v>
          </cell>
          <cell r="J687">
            <v>185348953125</v>
          </cell>
          <cell r="N687">
            <v>187793914715</v>
          </cell>
        </row>
        <row r="688">
          <cell r="N688">
            <v>0</v>
          </cell>
        </row>
        <row r="689">
          <cell r="D689">
            <v>0</v>
          </cell>
          <cell r="E689">
            <v>0</v>
          </cell>
          <cell r="H689">
            <v>0</v>
          </cell>
          <cell r="J689">
            <v>0</v>
          </cell>
          <cell r="N689">
            <v>0</v>
          </cell>
        </row>
        <row r="690">
          <cell r="N690">
            <v>0</v>
          </cell>
        </row>
        <row r="691">
          <cell r="D691">
            <v>0</v>
          </cell>
          <cell r="E691">
            <v>0</v>
          </cell>
          <cell r="H691">
            <v>0</v>
          </cell>
          <cell r="J691">
            <v>0</v>
          </cell>
          <cell r="N691">
            <v>0</v>
          </cell>
        </row>
        <row r="692">
          <cell r="N692">
            <v>9833296052</v>
          </cell>
        </row>
        <row r="693">
          <cell r="D693">
            <v>0</v>
          </cell>
          <cell r="E693">
            <v>13124919691</v>
          </cell>
          <cell r="H693">
            <v>0</v>
          </cell>
          <cell r="J693">
            <v>2331502204</v>
          </cell>
          <cell r="N693">
            <v>9833296052</v>
          </cell>
        </row>
        <row r="694">
          <cell r="N694">
            <v>0</v>
          </cell>
        </row>
        <row r="695">
          <cell r="D695">
            <v>0</v>
          </cell>
          <cell r="E695">
            <v>0</v>
          </cell>
          <cell r="H695">
            <v>0</v>
          </cell>
          <cell r="J695">
            <v>0</v>
          </cell>
          <cell r="N695">
            <v>0</v>
          </cell>
        </row>
        <row r="696">
          <cell r="N696">
            <v>0</v>
          </cell>
        </row>
        <row r="697">
          <cell r="D697">
            <v>0</v>
          </cell>
          <cell r="E697">
            <v>0</v>
          </cell>
          <cell r="H697">
            <v>0</v>
          </cell>
          <cell r="J697">
            <v>0</v>
          </cell>
          <cell r="N697">
            <v>0</v>
          </cell>
        </row>
        <row r="698">
          <cell r="D698">
            <v>0</v>
          </cell>
          <cell r="E698">
            <v>0</v>
          </cell>
          <cell r="H698">
            <v>0</v>
          </cell>
          <cell r="J698">
            <v>0</v>
          </cell>
          <cell r="N698">
            <v>0</v>
          </cell>
        </row>
        <row r="699">
          <cell r="N699">
            <v>0</v>
          </cell>
        </row>
        <row r="700">
          <cell r="D700">
            <v>0</v>
          </cell>
          <cell r="E700">
            <v>0</v>
          </cell>
          <cell r="H700">
            <v>0</v>
          </cell>
          <cell r="J700">
            <v>0</v>
          </cell>
          <cell r="N700">
            <v>0</v>
          </cell>
        </row>
        <row r="701">
          <cell r="D701">
            <v>0</v>
          </cell>
          <cell r="E701">
            <v>0</v>
          </cell>
          <cell r="H701">
            <v>0</v>
          </cell>
          <cell r="J701">
            <v>0</v>
          </cell>
          <cell r="N701">
            <v>0</v>
          </cell>
        </row>
        <row r="702">
          <cell r="D702">
            <v>0</v>
          </cell>
          <cell r="E702">
            <v>0</v>
          </cell>
          <cell r="H702">
            <v>0</v>
          </cell>
          <cell r="J702">
            <v>0</v>
          </cell>
          <cell r="N702">
            <v>0</v>
          </cell>
        </row>
        <row r="703">
          <cell r="D703">
            <v>0</v>
          </cell>
          <cell r="E703">
            <v>0</v>
          </cell>
          <cell r="H703">
            <v>0</v>
          </cell>
          <cell r="J703">
            <v>0</v>
          </cell>
          <cell r="N703">
            <v>0</v>
          </cell>
        </row>
        <row r="704">
          <cell r="N704">
            <v>0</v>
          </cell>
        </row>
        <row r="705">
          <cell r="D705">
            <v>0</v>
          </cell>
          <cell r="E705">
            <v>0</v>
          </cell>
          <cell r="H705">
            <v>0</v>
          </cell>
          <cell r="J705">
            <v>0</v>
          </cell>
          <cell r="N705">
            <v>0</v>
          </cell>
        </row>
        <row r="706">
          <cell r="N706">
            <v>0</v>
          </cell>
        </row>
        <row r="707">
          <cell r="D707">
            <v>0</v>
          </cell>
          <cell r="E707">
            <v>0</v>
          </cell>
          <cell r="H707">
            <v>0</v>
          </cell>
          <cell r="J707">
            <v>0</v>
          </cell>
          <cell r="N707">
            <v>0</v>
          </cell>
        </row>
        <row r="708">
          <cell r="N708">
            <v>0</v>
          </cell>
        </row>
        <row r="709">
          <cell r="D709">
            <v>0</v>
          </cell>
          <cell r="E709">
            <v>0</v>
          </cell>
          <cell r="H709">
            <v>0</v>
          </cell>
          <cell r="J709">
            <v>0</v>
          </cell>
          <cell r="N709">
            <v>0</v>
          </cell>
        </row>
        <row r="710">
          <cell r="N710">
            <v>2097867292</v>
          </cell>
        </row>
        <row r="711">
          <cell r="N711">
            <v>418705845</v>
          </cell>
        </row>
        <row r="712">
          <cell r="D712">
            <v>0</v>
          </cell>
          <cell r="E712">
            <v>464000000</v>
          </cell>
          <cell r="H712">
            <v>0</v>
          </cell>
          <cell r="J712">
            <v>0</v>
          </cell>
          <cell r="N712">
            <v>418705845</v>
          </cell>
        </row>
        <row r="713">
          <cell r="N713">
            <v>1679161447</v>
          </cell>
        </row>
        <row r="714">
          <cell r="D714">
            <v>1290000000</v>
          </cell>
          <cell r="E714">
            <v>405570000</v>
          </cell>
          <cell r="H714">
            <v>0</v>
          </cell>
          <cell r="J714">
            <v>1052400761</v>
          </cell>
          <cell r="N714">
            <v>1679161447</v>
          </cell>
        </row>
        <row r="715">
          <cell r="N715">
            <v>0</v>
          </cell>
        </row>
        <row r="716">
          <cell r="D716">
            <v>0</v>
          </cell>
          <cell r="E716">
            <v>0</v>
          </cell>
          <cell r="H716">
            <v>0</v>
          </cell>
          <cell r="J716">
            <v>0</v>
          </cell>
          <cell r="N716">
            <v>0</v>
          </cell>
        </row>
        <row r="717">
          <cell r="N717">
            <v>0</v>
          </cell>
        </row>
        <row r="718">
          <cell r="D718">
            <v>0</v>
          </cell>
          <cell r="E718">
            <v>0</v>
          </cell>
          <cell r="H718">
            <v>0</v>
          </cell>
          <cell r="J718">
            <v>0</v>
          </cell>
          <cell r="N718">
            <v>0</v>
          </cell>
        </row>
        <row r="719">
          <cell r="N719">
            <v>0</v>
          </cell>
        </row>
        <row r="720">
          <cell r="D720">
            <v>0</v>
          </cell>
          <cell r="E720">
            <v>0</v>
          </cell>
          <cell r="H720">
            <v>0</v>
          </cell>
          <cell r="J720">
            <v>0</v>
          </cell>
          <cell r="N720">
            <v>0</v>
          </cell>
        </row>
        <row r="721">
          <cell r="D721">
            <v>0</v>
          </cell>
          <cell r="E721">
            <v>0</v>
          </cell>
          <cell r="H721">
            <v>0</v>
          </cell>
          <cell r="J721">
            <v>0</v>
          </cell>
          <cell r="N721">
            <v>0</v>
          </cell>
        </row>
        <row r="722">
          <cell r="N722">
            <v>1433904160821</v>
          </cell>
        </row>
        <row r="723">
          <cell r="D723">
            <v>1200000000</v>
          </cell>
          <cell r="E723">
            <v>0</v>
          </cell>
          <cell r="H723">
            <v>0</v>
          </cell>
          <cell r="J723">
            <v>564214082</v>
          </cell>
          <cell r="N723">
            <v>1200000000</v>
          </cell>
        </row>
        <row r="724">
          <cell r="D724">
            <v>1200000000</v>
          </cell>
          <cell r="E724">
            <v>0</v>
          </cell>
          <cell r="H724">
            <v>0</v>
          </cell>
          <cell r="J724">
            <v>564214082</v>
          </cell>
          <cell r="N724">
            <v>1200000000</v>
          </cell>
        </row>
        <row r="725">
          <cell r="N725">
            <v>0</v>
          </cell>
        </row>
        <row r="726">
          <cell r="D726">
            <v>0</v>
          </cell>
          <cell r="E726">
            <v>0</v>
          </cell>
          <cell r="H726">
            <v>0</v>
          </cell>
          <cell r="J726">
            <v>0</v>
          </cell>
          <cell r="N726">
            <v>0</v>
          </cell>
        </row>
        <row r="727">
          <cell r="D727">
            <v>0</v>
          </cell>
          <cell r="E727">
            <v>0</v>
          </cell>
          <cell r="H727">
            <v>0</v>
          </cell>
          <cell r="J727">
            <v>0</v>
          </cell>
          <cell r="N727">
            <v>0</v>
          </cell>
        </row>
        <row r="728">
          <cell r="D728">
            <v>0</v>
          </cell>
          <cell r="E728">
            <v>0</v>
          </cell>
          <cell r="H728">
            <v>0</v>
          </cell>
          <cell r="J728">
            <v>0</v>
          </cell>
          <cell r="N728">
            <v>0</v>
          </cell>
        </row>
        <row r="729">
          <cell r="D729">
            <v>0</v>
          </cell>
          <cell r="E729">
            <v>0</v>
          </cell>
          <cell r="H729">
            <v>0</v>
          </cell>
          <cell r="J729">
            <v>0</v>
          </cell>
          <cell r="N729">
            <v>0</v>
          </cell>
        </row>
        <row r="730">
          <cell r="D730">
            <v>0</v>
          </cell>
          <cell r="E730">
            <v>0</v>
          </cell>
          <cell r="H730">
            <v>0</v>
          </cell>
          <cell r="J730">
            <v>0</v>
          </cell>
          <cell r="N730">
            <v>0</v>
          </cell>
        </row>
        <row r="731">
          <cell r="D731">
            <v>0</v>
          </cell>
          <cell r="E731">
            <v>0</v>
          </cell>
          <cell r="H731">
            <v>0</v>
          </cell>
          <cell r="J731">
            <v>0</v>
          </cell>
          <cell r="N731">
            <v>0</v>
          </cell>
        </row>
        <row r="732">
          <cell r="N732">
            <v>0</v>
          </cell>
        </row>
        <row r="733">
          <cell r="D733">
            <v>0</v>
          </cell>
          <cell r="E733">
            <v>0</v>
          </cell>
          <cell r="H733">
            <v>0</v>
          </cell>
          <cell r="J733">
            <v>0</v>
          </cell>
          <cell r="N733">
            <v>0</v>
          </cell>
        </row>
        <row r="734">
          <cell r="N734">
            <v>0</v>
          </cell>
        </row>
        <row r="735">
          <cell r="D735">
            <v>0</v>
          </cell>
          <cell r="E735">
            <v>0</v>
          </cell>
          <cell r="H735">
            <v>0</v>
          </cell>
          <cell r="J735">
            <v>0</v>
          </cell>
          <cell r="N735">
            <v>0</v>
          </cell>
        </row>
        <row r="736">
          <cell r="N736">
            <v>0</v>
          </cell>
        </row>
        <row r="737">
          <cell r="D737">
            <v>0</v>
          </cell>
          <cell r="E737">
            <v>0</v>
          </cell>
          <cell r="H737">
            <v>0</v>
          </cell>
          <cell r="J737">
            <v>0</v>
          </cell>
          <cell r="N737">
            <v>0</v>
          </cell>
        </row>
        <row r="738">
          <cell r="D738">
            <v>0</v>
          </cell>
          <cell r="E738">
            <v>0</v>
          </cell>
          <cell r="H738">
            <v>0</v>
          </cell>
          <cell r="J738">
            <v>0</v>
          </cell>
          <cell r="N738">
            <v>0</v>
          </cell>
        </row>
        <row r="739">
          <cell r="D739">
            <v>0</v>
          </cell>
          <cell r="E739">
            <v>0</v>
          </cell>
          <cell r="H739">
            <v>0</v>
          </cell>
          <cell r="J739">
            <v>0</v>
          </cell>
          <cell r="N739">
            <v>0</v>
          </cell>
        </row>
        <row r="740">
          <cell r="D740">
            <v>0</v>
          </cell>
          <cell r="E740">
            <v>0</v>
          </cell>
          <cell r="H740">
            <v>0</v>
          </cell>
          <cell r="J740">
            <v>0</v>
          </cell>
          <cell r="N740">
            <v>0</v>
          </cell>
        </row>
        <row r="741">
          <cell r="N741">
            <v>0</v>
          </cell>
        </row>
        <row r="742">
          <cell r="D742">
            <v>0</v>
          </cell>
          <cell r="E742">
            <v>0</v>
          </cell>
          <cell r="H742">
            <v>0</v>
          </cell>
          <cell r="J742">
            <v>0</v>
          </cell>
          <cell r="N742">
            <v>0</v>
          </cell>
        </row>
        <row r="743">
          <cell r="N743">
            <v>0</v>
          </cell>
        </row>
        <row r="744">
          <cell r="D744">
            <v>0</v>
          </cell>
          <cell r="E744">
            <v>0</v>
          </cell>
          <cell r="H744">
            <v>0</v>
          </cell>
          <cell r="J744">
            <v>0</v>
          </cell>
          <cell r="N744">
            <v>0</v>
          </cell>
        </row>
        <row r="745">
          <cell r="N745">
            <v>0</v>
          </cell>
        </row>
        <row r="746">
          <cell r="D746">
            <v>0</v>
          </cell>
          <cell r="E746">
            <v>0</v>
          </cell>
          <cell r="H746">
            <v>0</v>
          </cell>
          <cell r="J746">
            <v>0</v>
          </cell>
          <cell r="N746">
            <v>0</v>
          </cell>
        </row>
        <row r="747">
          <cell r="D747">
            <v>0</v>
          </cell>
          <cell r="E747">
            <v>0</v>
          </cell>
          <cell r="H747">
            <v>0</v>
          </cell>
          <cell r="J747">
            <v>0</v>
          </cell>
          <cell r="N747">
            <v>0</v>
          </cell>
        </row>
        <row r="748">
          <cell r="N748">
            <v>0</v>
          </cell>
        </row>
        <row r="749">
          <cell r="D749">
            <v>0</v>
          </cell>
          <cell r="E749">
            <v>0</v>
          </cell>
          <cell r="H749">
            <v>0</v>
          </cell>
          <cell r="J749">
            <v>0</v>
          </cell>
          <cell r="N749">
            <v>0</v>
          </cell>
        </row>
        <row r="750">
          <cell r="N750">
            <v>0</v>
          </cell>
        </row>
        <row r="751">
          <cell r="D751">
            <v>0</v>
          </cell>
          <cell r="E751">
            <v>0</v>
          </cell>
          <cell r="H751">
            <v>0</v>
          </cell>
          <cell r="J751">
            <v>0</v>
          </cell>
          <cell r="N751">
            <v>0</v>
          </cell>
        </row>
        <row r="752">
          <cell r="N752">
            <v>0</v>
          </cell>
        </row>
        <row r="753">
          <cell r="D753">
            <v>0</v>
          </cell>
          <cell r="E753">
            <v>0</v>
          </cell>
          <cell r="H753">
            <v>0</v>
          </cell>
          <cell r="J753">
            <v>0</v>
          </cell>
          <cell r="N753">
            <v>0</v>
          </cell>
        </row>
        <row r="754">
          <cell r="N754">
            <v>0</v>
          </cell>
        </row>
        <row r="755">
          <cell r="D755">
            <v>0</v>
          </cell>
          <cell r="E755">
            <v>0</v>
          </cell>
          <cell r="H755">
            <v>0</v>
          </cell>
          <cell r="J755">
            <v>0</v>
          </cell>
          <cell r="N755">
            <v>0</v>
          </cell>
        </row>
        <row r="756">
          <cell r="N756">
            <v>0</v>
          </cell>
        </row>
        <row r="757">
          <cell r="D757">
            <v>0</v>
          </cell>
          <cell r="E757">
            <v>0</v>
          </cell>
          <cell r="H757">
            <v>0</v>
          </cell>
          <cell r="J757">
            <v>0</v>
          </cell>
          <cell r="N757">
            <v>0</v>
          </cell>
        </row>
        <row r="758">
          <cell r="N758">
            <v>0</v>
          </cell>
        </row>
        <row r="759">
          <cell r="D759">
            <v>0</v>
          </cell>
          <cell r="E759">
            <v>0</v>
          </cell>
          <cell r="H759">
            <v>0</v>
          </cell>
          <cell r="J759">
            <v>0</v>
          </cell>
          <cell r="N759">
            <v>0</v>
          </cell>
        </row>
        <row r="760">
          <cell r="N760">
            <v>0</v>
          </cell>
        </row>
        <row r="761">
          <cell r="D761">
            <v>0</v>
          </cell>
          <cell r="E761">
            <v>0</v>
          </cell>
          <cell r="H761">
            <v>0</v>
          </cell>
          <cell r="J761">
            <v>0</v>
          </cell>
          <cell r="N761">
            <v>0</v>
          </cell>
        </row>
        <row r="762">
          <cell r="D762">
            <v>655918257753</v>
          </cell>
          <cell r="E762">
            <v>52164825738</v>
          </cell>
          <cell r="H762">
            <v>0</v>
          </cell>
          <cell r="J762">
            <v>685998518299</v>
          </cell>
          <cell r="N762">
            <v>707828105689</v>
          </cell>
        </row>
        <row r="763">
          <cell r="N763">
            <v>724876055132</v>
          </cell>
        </row>
        <row r="764">
          <cell r="D764">
            <v>316273214460</v>
          </cell>
          <cell r="E764">
            <v>41672935680</v>
          </cell>
          <cell r="H764">
            <v>0</v>
          </cell>
          <cell r="J764">
            <v>0</v>
          </cell>
          <cell r="N764">
            <v>356874805972</v>
          </cell>
        </row>
        <row r="765">
          <cell r="D765">
            <v>186504022000</v>
          </cell>
          <cell r="E765">
            <v>96211341417</v>
          </cell>
          <cell r="H765">
            <v>0</v>
          </cell>
          <cell r="J765">
            <v>223002054542</v>
          </cell>
          <cell r="N765">
            <v>278123699913</v>
          </cell>
        </row>
        <row r="766">
          <cell r="D766">
            <v>0</v>
          </cell>
          <cell r="E766">
            <v>694000</v>
          </cell>
          <cell r="H766">
            <v>0</v>
          </cell>
          <cell r="J766">
            <v>0</v>
          </cell>
          <cell r="N766">
            <v>0</v>
          </cell>
        </row>
        <row r="767">
          <cell r="D767">
            <v>0</v>
          </cell>
          <cell r="E767">
            <v>33819428147</v>
          </cell>
          <cell r="H767">
            <v>0</v>
          </cell>
          <cell r="J767">
            <v>1936074716</v>
          </cell>
          <cell r="N767">
            <v>33779414358</v>
          </cell>
        </row>
        <row r="768">
          <cell r="D768">
            <v>0</v>
          </cell>
          <cell r="E768">
            <v>0</v>
          </cell>
          <cell r="H768">
            <v>0</v>
          </cell>
          <cell r="J768">
            <v>0</v>
          </cell>
          <cell r="N768">
            <v>0</v>
          </cell>
        </row>
        <row r="769">
          <cell r="D769">
            <v>328226165000</v>
          </cell>
          <cell r="E769">
            <v>-292651236889</v>
          </cell>
          <cell r="H769">
            <v>0</v>
          </cell>
          <cell r="J769">
            <v>12278689000</v>
          </cell>
          <cell r="N769">
            <v>32466800912</v>
          </cell>
        </row>
        <row r="770">
          <cell r="D770">
            <v>30000000000</v>
          </cell>
          <cell r="E770">
            <v>-26382587120</v>
          </cell>
          <cell r="H770">
            <v>0</v>
          </cell>
          <cell r="J770">
            <v>0</v>
          </cell>
          <cell r="N770">
            <v>0</v>
          </cell>
        </row>
        <row r="771">
          <cell r="D771">
            <v>40000000000</v>
          </cell>
          <cell r="E771">
            <v>29900000000</v>
          </cell>
          <cell r="H771">
            <v>0</v>
          </cell>
          <cell r="J771">
            <v>1669526627</v>
          </cell>
          <cell r="N771">
            <v>23631333977</v>
          </cell>
        </row>
        <row r="772">
          <cell r="N772">
            <v>0</v>
          </cell>
        </row>
        <row r="773">
          <cell r="D773">
            <v>0</v>
          </cell>
          <cell r="E773">
            <v>0</v>
          </cell>
          <cell r="H773">
            <v>0</v>
          </cell>
          <cell r="J773">
            <v>0</v>
          </cell>
          <cell r="N773">
            <v>0</v>
          </cell>
        </row>
        <row r="774">
          <cell r="N774">
            <v>0</v>
          </cell>
        </row>
        <row r="775">
          <cell r="D775">
            <v>0</v>
          </cell>
          <cell r="E775">
            <v>0</v>
          </cell>
          <cell r="H775">
            <v>0</v>
          </cell>
          <cell r="J775">
            <v>0</v>
          </cell>
          <cell r="N775">
            <v>0</v>
          </cell>
        </row>
        <row r="776">
          <cell r="D776">
            <v>0</v>
          </cell>
          <cell r="E776">
            <v>0</v>
          </cell>
          <cell r="H776">
            <v>0</v>
          </cell>
          <cell r="J776">
            <v>0</v>
          </cell>
          <cell r="N776">
            <v>0</v>
          </cell>
        </row>
        <row r="777">
          <cell r="N777">
            <v>0</v>
          </cell>
        </row>
        <row r="778">
          <cell r="D778">
            <v>0</v>
          </cell>
          <cell r="E778">
            <v>0</v>
          </cell>
          <cell r="H778">
            <v>0</v>
          </cell>
          <cell r="J778">
            <v>0</v>
          </cell>
          <cell r="N778">
            <v>0</v>
          </cell>
        </row>
        <row r="779">
          <cell r="N779">
            <v>0</v>
          </cell>
        </row>
        <row r="780">
          <cell r="D780">
            <v>0</v>
          </cell>
          <cell r="E780">
            <v>0</v>
          </cell>
          <cell r="H780">
            <v>0</v>
          </cell>
          <cell r="J780">
            <v>0</v>
          </cell>
          <cell r="N780">
            <v>0</v>
          </cell>
        </row>
        <row r="781">
          <cell r="N781">
            <v>0</v>
          </cell>
        </row>
        <row r="782">
          <cell r="D782">
            <v>0</v>
          </cell>
          <cell r="E782">
            <v>0</v>
          </cell>
          <cell r="H782">
            <v>0</v>
          </cell>
          <cell r="J782">
            <v>0</v>
          </cell>
          <cell r="N782">
            <v>0</v>
          </cell>
        </row>
        <row r="783">
          <cell r="N783">
            <v>0</v>
          </cell>
        </row>
        <row r="784">
          <cell r="D784">
            <v>0</v>
          </cell>
          <cell r="E784">
            <v>0</v>
          </cell>
          <cell r="H784">
            <v>0</v>
          </cell>
          <cell r="J784">
            <v>0</v>
          </cell>
          <cell r="N784">
            <v>0</v>
          </cell>
        </row>
        <row r="785">
          <cell r="N785">
            <v>0</v>
          </cell>
        </row>
        <row r="786">
          <cell r="D786">
            <v>0</v>
          </cell>
          <cell r="E786">
            <v>0</v>
          </cell>
          <cell r="H786">
            <v>0</v>
          </cell>
          <cell r="J786">
            <v>0</v>
          </cell>
          <cell r="N786">
            <v>0</v>
          </cell>
        </row>
        <row r="787">
          <cell r="N787">
            <v>0</v>
          </cell>
        </row>
        <row r="788">
          <cell r="D788">
            <v>0</v>
          </cell>
          <cell r="E788">
            <v>0</v>
          </cell>
          <cell r="H788">
            <v>0</v>
          </cell>
          <cell r="J788">
            <v>0</v>
          </cell>
          <cell r="N788">
            <v>0</v>
          </cell>
        </row>
        <row r="789">
          <cell r="N789">
            <v>27671187227</v>
          </cell>
        </row>
        <row r="790">
          <cell r="N790">
            <v>27671187227</v>
          </cell>
        </row>
        <row r="791">
          <cell r="D791">
            <v>22022177951</v>
          </cell>
          <cell r="E791">
            <v>6112162581</v>
          </cell>
          <cell r="H791">
            <v>0</v>
          </cell>
          <cell r="J791">
            <v>15808465098</v>
          </cell>
          <cell r="N791">
            <v>27671187227</v>
          </cell>
        </row>
        <row r="792">
          <cell r="N792">
            <v>0</v>
          </cell>
        </row>
        <row r="793">
          <cell r="D793">
            <v>0</v>
          </cell>
          <cell r="E793">
            <v>0</v>
          </cell>
          <cell r="H793">
            <v>0</v>
          </cell>
          <cell r="J793">
            <v>0</v>
          </cell>
          <cell r="N793">
            <v>0</v>
          </cell>
        </row>
        <row r="794">
          <cell r="N794">
            <v>0</v>
          </cell>
        </row>
        <row r="795">
          <cell r="D795">
            <v>0</v>
          </cell>
          <cell r="E795">
            <v>0</v>
          </cell>
          <cell r="H795">
            <v>0</v>
          </cell>
          <cell r="J795">
            <v>0</v>
          </cell>
          <cell r="N795">
            <v>0</v>
          </cell>
        </row>
        <row r="796">
          <cell r="N796">
            <v>0</v>
          </cell>
        </row>
        <row r="797">
          <cell r="D797">
            <v>0</v>
          </cell>
          <cell r="E797">
            <v>0</v>
          </cell>
          <cell r="H797">
            <v>0</v>
          </cell>
          <cell r="J797">
            <v>0</v>
          </cell>
          <cell r="N797">
            <v>0</v>
          </cell>
        </row>
        <row r="798">
          <cell r="N798">
            <v>0</v>
          </cell>
        </row>
        <row r="799">
          <cell r="D799">
            <v>0</v>
          </cell>
          <cell r="E799">
            <v>0</v>
          </cell>
          <cell r="H799">
            <v>0</v>
          </cell>
          <cell r="J799">
            <v>0</v>
          </cell>
          <cell r="N799">
            <v>0</v>
          </cell>
        </row>
        <row r="800">
          <cell r="N800">
            <v>0</v>
          </cell>
        </row>
        <row r="801">
          <cell r="D801">
            <v>0</v>
          </cell>
          <cell r="E801">
            <v>0</v>
          </cell>
          <cell r="H801">
            <v>0</v>
          </cell>
          <cell r="J801">
            <v>0</v>
          </cell>
          <cell r="N801">
            <v>0</v>
          </cell>
        </row>
        <row r="802">
          <cell r="D802">
            <v>0</v>
          </cell>
          <cell r="E802">
            <v>0</v>
          </cell>
          <cell r="H802">
            <v>0</v>
          </cell>
          <cell r="J802">
            <v>0</v>
          </cell>
          <cell r="N802">
            <v>0</v>
          </cell>
        </row>
        <row r="803">
          <cell r="N803">
            <v>0</v>
          </cell>
        </row>
        <row r="804">
          <cell r="D804">
            <v>0</v>
          </cell>
          <cell r="E804">
            <v>0</v>
          </cell>
          <cell r="H804">
            <v>0</v>
          </cell>
          <cell r="J804">
            <v>0</v>
          </cell>
          <cell r="N804">
            <v>0</v>
          </cell>
        </row>
        <row r="805">
          <cell r="D805">
            <v>0</v>
          </cell>
          <cell r="E805">
            <v>0</v>
          </cell>
          <cell r="H805">
            <v>0</v>
          </cell>
          <cell r="J805">
            <v>0</v>
          </cell>
          <cell r="N805">
            <v>0</v>
          </cell>
        </row>
        <row r="806">
          <cell r="N806">
            <v>0</v>
          </cell>
        </row>
        <row r="807">
          <cell r="D807">
            <v>0</v>
          </cell>
          <cell r="E807">
            <v>0</v>
          </cell>
          <cell r="H807">
            <v>0</v>
          </cell>
          <cell r="J807">
            <v>0</v>
          </cell>
          <cell r="N807">
            <v>0</v>
          </cell>
        </row>
        <row r="808">
          <cell r="N808">
            <v>0</v>
          </cell>
        </row>
        <row r="809">
          <cell r="D809">
            <v>0</v>
          </cell>
          <cell r="E809">
            <v>0</v>
          </cell>
          <cell r="H809">
            <v>0</v>
          </cell>
          <cell r="J809">
            <v>0</v>
          </cell>
          <cell r="N809">
            <v>0</v>
          </cell>
        </row>
        <row r="810">
          <cell r="N810">
            <v>0</v>
          </cell>
        </row>
        <row r="811">
          <cell r="D811">
            <v>0</v>
          </cell>
          <cell r="E811">
            <v>0</v>
          </cell>
          <cell r="H811">
            <v>0</v>
          </cell>
          <cell r="J811">
            <v>0</v>
          </cell>
          <cell r="N811">
            <v>0</v>
          </cell>
        </row>
        <row r="812">
          <cell r="N812">
            <v>0</v>
          </cell>
        </row>
        <row r="813">
          <cell r="D813">
            <v>0</v>
          </cell>
          <cell r="E813">
            <v>0</v>
          </cell>
          <cell r="H813">
            <v>0</v>
          </cell>
          <cell r="J813">
            <v>0</v>
          </cell>
          <cell r="N813">
            <v>0</v>
          </cell>
        </row>
        <row r="814">
          <cell r="N814">
            <v>0</v>
          </cell>
        </row>
        <row r="815">
          <cell r="D815">
            <v>0</v>
          </cell>
          <cell r="E815">
            <v>0</v>
          </cell>
          <cell r="H815">
            <v>0</v>
          </cell>
          <cell r="J815">
            <v>0</v>
          </cell>
          <cell r="N815">
            <v>0</v>
          </cell>
        </row>
        <row r="816">
          <cell r="N816">
            <v>0</v>
          </cell>
        </row>
        <row r="817">
          <cell r="D817">
            <v>0</v>
          </cell>
          <cell r="E817">
            <v>0</v>
          </cell>
          <cell r="H817">
            <v>0</v>
          </cell>
          <cell r="J817">
            <v>0</v>
          </cell>
          <cell r="N817">
            <v>0</v>
          </cell>
        </row>
        <row r="818">
          <cell r="N818">
            <v>0</v>
          </cell>
        </row>
        <row r="819">
          <cell r="D819">
            <v>0</v>
          </cell>
          <cell r="E819">
            <v>0</v>
          </cell>
          <cell r="H819">
            <v>0</v>
          </cell>
          <cell r="J819">
            <v>0</v>
          </cell>
          <cell r="N819">
            <v>0</v>
          </cell>
        </row>
        <row r="820">
          <cell r="N820">
            <v>0</v>
          </cell>
        </row>
        <row r="821">
          <cell r="D821">
            <v>0</v>
          </cell>
          <cell r="E821">
            <v>0</v>
          </cell>
          <cell r="H821">
            <v>0</v>
          </cell>
          <cell r="J821">
            <v>0</v>
          </cell>
          <cell r="N821">
            <v>0</v>
          </cell>
        </row>
        <row r="822">
          <cell r="N822">
            <v>0</v>
          </cell>
        </row>
        <row r="823">
          <cell r="D823">
            <v>0</v>
          </cell>
          <cell r="E823">
            <v>0</v>
          </cell>
          <cell r="H823">
            <v>0</v>
          </cell>
          <cell r="J823">
            <v>0</v>
          </cell>
          <cell r="N823">
            <v>0</v>
          </cell>
        </row>
        <row r="824">
          <cell r="N824">
            <v>0</v>
          </cell>
        </row>
        <row r="825">
          <cell r="D825">
            <v>0</v>
          </cell>
          <cell r="E825">
            <v>0</v>
          </cell>
          <cell r="H825">
            <v>0</v>
          </cell>
          <cell r="J825">
            <v>0</v>
          </cell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D828">
            <v>0</v>
          </cell>
          <cell r="E828">
            <v>0</v>
          </cell>
          <cell r="H828">
            <v>0</v>
          </cell>
          <cell r="J828">
            <v>0</v>
          </cell>
          <cell r="N828">
            <v>0</v>
          </cell>
        </row>
        <row r="829">
          <cell r="D829">
            <v>0</v>
          </cell>
          <cell r="E829">
            <v>0</v>
          </cell>
          <cell r="H829">
            <v>0</v>
          </cell>
          <cell r="J829">
            <v>0</v>
          </cell>
          <cell r="N829">
            <v>0</v>
          </cell>
        </row>
        <row r="830">
          <cell r="D830">
            <v>0</v>
          </cell>
          <cell r="E830">
            <v>0</v>
          </cell>
          <cell r="H830">
            <v>0</v>
          </cell>
          <cell r="J830">
            <v>0</v>
          </cell>
          <cell r="N830">
            <v>0</v>
          </cell>
        </row>
        <row r="831">
          <cell r="D831">
            <v>0</v>
          </cell>
          <cell r="E831">
            <v>0</v>
          </cell>
          <cell r="H831">
            <v>0</v>
          </cell>
          <cell r="J831">
            <v>0</v>
          </cell>
          <cell r="N831">
            <v>0</v>
          </cell>
        </row>
        <row r="832">
          <cell r="D832">
            <v>0</v>
          </cell>
          <cell r="E832">
            <v>0</v>
          </cell>
          <cell r="H832">
            <v>0</v>
          </cell>
          <cell r="J832">
            <v>0</v>
          </cell>
          <cell r="N832">
            <v>0</v>
          </cell>
        </row>
        <row r="833">
          <cell r="D833">
            <v>0</v>
          </cell>
          <cell r="E833">
            <v>0</v>
          </cell>
          <cell r="H833">
            <v>0</v>
          </cell>
          <cell r="J833">
            <v>0</v>
          </cell>
          <cell r="N833">
            <v>0</v>
          </cell>
        </row>
        <row r="834">
          <cell r="N834">
            <v>0</v>
          </cell>
        </row>
        <row r="835">
          <cell r="D835">
            <v>0</v>
          </cell>
          <cell r="E835">
            <v>0</v>
          </cell>
          <cell r="H835">
            <v>0</v>
          </cell>
          <cell r="J835">
            <v>0</v>
          </cell>
          <cell r="N835">
            <v>0</v>
          </cell>
        </row>
        <row r="836">
          <cell r="D836">
            <v>0</v>
          </cell>
          <cell r="E836">
            <v>0</v>
          </cell>
          <cell r="H836">
            <v>0</v>
          </cell>
          <cell r="J836">
            <v>0</v>
          </cell>
          <cell r="N836">
            <v>0</v>
          </cell>
        </row>
        <row r="837">
          <cell r="D837">
            <v>0</v>
          </cell>
          <cell r="E837">
            <v>0</v>
          </cell>
          <cell r="H837">
            <v>0</v>
          </cell>
          <cell r="J837">
            <v>0</v>
          </cell>
          <cell r="N837">
            <v>0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D840">
            <v>0</v>
          </cell>
          <cell r="E840">
            <v>0</v>
          </cell>
          <cell r="H840">
            <v>0</v>
          </cell>
          <cell r="J840">
            <v>0</v>
          </cell>
          <cell r="N840">
            <v>0</v>
          </cell>
        </row>
        <row r="841">
          <cell r="N841">
            <v>0</v>
          </cell>
        </row>
        <row r="842">
          <cell r="D842">
            <v>0</v>
          </cell>
          <cell r="E842">
            <v>0</v>
          </cell>
          <cell r="H842">
            <v>0</v>
          </cell>
          <cell r="J842">
            <v>0</v>
          </cell>
          <cell r="N842">
            <v>0</v>
          </cell>
        </row>
        <row r="843">
          <cell r="N843">
            <v>0</v>
          </cell>
        </row>
        <row r="844">
          <cell r="D844">
            <v>0</v>
          </cell>
          <cell r="E844">
            <v>0</v>
          </cell>
          <cell r="H844">
            <v>0</v>
          </cell>
          <cell r="J844">
            <v>0</v>
          </cell>
          <cell r="N844">
            <v>0</v>
          </cell>
        </row>
        <row r="845">
          <cell r="N845">
            <v>0</v>
          </cell>
        </row>
        <row r="846">
          <cell r="D846">
            <v>0</v>
          </cell>
          <cell r="E846">
            <v>0</v>
          </cell>
          <cell r="H846">
            <v>0</v>
          </cell>
          <cell r="J846">
            <v>0</v>
          </cell>
          <cell r="N846">
            <v>0</v>
          </cell>
        </row>
        <row r="847">
          <cell r="N847">
            <v>0</v>
          </cell>
        </row>
        <row r="848">
          <cell r="N848">
            <v>0</v>
          </cell>
        </row>
        <row r="849">
          <cell r="D849">
            <v>0</v>
          </cell>
          <cell r="E849">
            <v>0</v>
          </cell>
          <cell r="H849">
            <v>0</v>
          </cell>
          <cell r="J849">
            <v>0</v>
          </cell>
          <cell r="N849">
            <v>0</v>
          </cell>
        </row>
        <row r="850">
          <cell r="D850">
            <v>0</v>
          </cell>
          <cell r="E850">
            <v>0</v>
          </cell>
          <cell r="H850">
            <v>0</v>
          </cell>
          <cell r="J850">
            <v>0</v>
          </cell>
          <cell r="N850">
            <v>0</v>
          </cell>
        </row>
        <row r="851">
          <cell r="N851">
            <v>41917116794</v>
          </cell>
        </row>
        <row r="852">
          <cell r="N852">
            <v>10595426831</v>
          </cell>
        </row>
        <row r="853">
          <cell r="N853">
            <v>10595426831</v>
          </cell>
        </row>
        <row r="854">
          <cell r="D854">
            <v>11829851862</v>
          </cell>
          <cell r="E854">
            <v>-559095818</v>
          </cell>
          <cell r="H854">
            <v>0</v>
          </cell>
          <cell r="J854">
            <v>3720288368</v>
          </cell>
          <cell r="N854">
            <v>10595426831</v>
          </cell>
        </row>
        <row r="855">
          <cell r="N855">
            <v>0</v>
          </cell>
        </row>
        <row r="856">
          <cell r="D856">
            <v>0</v>
          </cell>
          <cell r="E856">
            <v>0</v>
          </cell>
          <cell r="H856">
            <v>0</v>
          </cell>
          <cell r="J856">
            <v>0</v>
          </cell>
          <cell r="N856">
            <v>0</v>
          </cell>
        </row>
        <row r="857">
          <cell r="N857">
            <v>0</v>
          </cell>
        </row>
        <row r="858">
          <cell r="D858">
            <v>0</v>
          </cell>
          <cell r="E858">
            <v>0</v>
          </cell>
          <cell r="H858">
            <v>0</v>
          </cell>
          <cell r="J858">
            <v>0</v>
          </cell>
          <cell r="N858">
            <v>0</v>
          </cell>
        </row>
        <row r="859">
          <cell r="N859">
            <v>0</v>
          </cell>
        </row>
        <row r="860">
          <cell r="D860">
            <v>0</v>
          </cell>
          <cell r="E860">
            <v>0</v>
          </cell>
          <cell r="H860">
            <v>0</v>
          </cell>
          <cell r="J860">
            <v>0</v>
          </cell>
          <cell r="N860">
            <v>0</v>
          </cell>
        </row>
        <row r="861">
          <cell r="N861">
            <v>0</v>
          </cell>
        </row>
        <row r="862">
          <cell r="D862">
            <v>0</v>
          </cell>
          <cell r="E862">
            <v>0</v>
          </cell>
          <cell r="H862">
            <v>0</v>
          </cell>
          <cell r="J862">
            <v>0</v>
          </cell>
          <cell r="N862">
            <v>0</v>
          </cell>
        </row>
        <row r="863">
          <cell r="N863">
            <v>0</v>
          </cell>
        </row>
        <row r="864">
          <cell r="D864">
            <v>0</v>
          </cell>
          <cell r="E864">
            <v>0</v>
          </cell>
          <cell r="H864">
            <v>0</v>
          </cell>
          <cell r="J864">
            <v>0</v>
          </cell>
          <cell r="N864">
            <v>0</v>
          </cell>
        </row>
        <row r="865">
          <cell r="N865">
            <v>0</v>
          </cell>
        </row>
        <row r="866">
          <cell r="D866">
            <v>0</v>
          </cell>
          <cell r="E866">
            <v>0</v>
          </cell>
          <cell r="H866">
            <v>0</v>
          </cell>
          <cell r="J866">
            <v>0</v>
          </cell>
          <cell r="N866">
            <v>0</v>
          </cell>
        </row>
        <row r="867">
          <cell r="N867">
            <v>0</v>
          </cell>
        </row>
        <row r="868">
          <cell r="D868">
            <v>0</v>
          </cell>
          <cell r="E868">
            <v>0</v>
          </cell>
          <cell r="H868">
            <v>0</v>
          </cell>
          <cell r="J868">
            <v>0</v>
          </cell>
          <cell r="N868">
            <v>0</v>
          </cell>
        </row>
        <row r="869">
          <cell r="N869">
            <v>0</v>
          </cell>
        </row>
        <row r="870">
          <cell r="D870">
            <v>0</v>
          </cell>
          <cell r="E870">
            <v>0</v>
          </cell>
          <cell r="H870">
            <v>0</v>
          </cell>
          <cell r="J870">
            <v>0</v>
          </cell>
          <cell r="N870">
            <v>0</v>
          </cell>
        </row>
        <row r="871">
          <cell r="N871">
            <v>0</v>
          </cell>
        </row>
        <row r="872">
          <cell r="D872">
            <v>0</v>
          </cell>
          <cell r="E872">
            <v>0</v>
          </cell>
          <cell r="H872">
            <v>0</v>
          </cell>
          <cell r="J872">
            <v>0</v>
          </cell>
          <cell r="N872">
            <v>0</v>
          </cell>
        </row>
        <row r="873">
          <cell r="N873">
            <v>0</v>
          </cell>
        </row>
        <row r="874">
          <cell r="D874">
            <v>0</v>
          </cell>
          <cell r="E874">
            <v>0</v>
          </cell>
          <cell r="H874">
            <v>0</v>
          </cell>
          <cell r="J874">
            <v>0</v>
          </cell>
          <cell r="N874">
            <v>0</v>
          </cell>
        </row>
        <row r="875">
          <cell r="N875">
            <v>0</v>
          </cell>
        </row>
        <row r="876">
          <cell r="D876">
            <v>0</v>
          </cell>
          <cell r="E876">
            <v>0</v>
          </cell>
          <cell r="H876">
            <v>0</v>
          </cell>
          <cell r="J876">
            <v>0</v>
          </cell>
          <cell r="N876">
            <v>0</v>
          </cell>
        </row>
        <row r="877">
          <cell r="D877">
            <v>0</v>
          </cell>
          <cell r="E877">
            <v>0</v>
          </cell>
          <cell r="H877">
            <v>0</v>
          </cell>
          <cell r="J877">
            <v>0</v>
          </cell>
          <cell r="N877">
            <v>0</v>
          </cell>
        </row>
        <row r="878">
          <cell r="N878">
            <v>0</v>
          </cell>
        </row>
        <row r="879">
          <cell r="D879">
            <v>0</v>
          </cell>
          <cell r="E879">
            <v>0</v>
          </cell>
          <cell r="H879">
            <v>0</v>
          </cell>
          <cell r="J879">
            <v>0</v>
          </cell>
          <cell r="N879">
            <v>0</v>
          </cell>
        </row>
        <row r="880">
          <cell r="N880">
            <v>0</v>
          </cell>
        </row>
        <row r="881">
          <cell r="D881">
            <v>0</v>
          </cell>
          <cell r="E881">
            <v>0</v>
          </cell>
          <cell r="H881">
            <v>0</v>
          </cell>
          <cell r="J881">
            <v>0</v>
          </cell>
          <cell r="N881">
            <v>0</v>
          </cell>
        </row>
        <row r="882">
          <cell r="N882">
            <v>0</v>
          </cell>
        </row>
        <row r="883">
          <cell r="D883">
            <v>0</v>
          </cell>
          <cell r="E883">
            <v>0</v>
          </cell>
          <cell r="H883">
            <v>0</v>
          </cell>
          <cell r="J883">
            <v>0</v>
          </cell>
          <cell r="N883">
            <v>0</v>
          </cell>
        </row>
        <row r="884">
          <cell r="D884">
            <v>0</v>
          </cell>
          <cell r="E884">
            <v>0</v>
          </cell>
          <cell r="H884">
            <v>0</v>
          </cell>
          <cell r="J884">
            <v>0</v>
          </cell>
          <cell r="N884">
            <v>0</v>
          </cell>
        </row>
        <row r="885">
          <cell r="D885">
            <v>0</v>
          </cell>
          <cell r="E885">
            <v>0</v>
          </cell>
          <cell r="H885">
            <v>0</v>
          </cell>
          <cell r="J885">
            <v>0</v>
          </cell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D888">
            <v>0</v>
          </cell>
          <cell r="E888">
            <v>0</v>
          </cell>
          <cell r="H888">
            <v>0</v>
          </cell>
          <cell r="J888">
            <v>0</v>
          </cell>
          <cell r="N888">
            <v>0</v>
          </cell>
        </row>
        <row r="889">
          <cell r="N889">
            <v>0</v>
          </cell>
        </row>
        <row r="890">
          <cell r="D890">
            <v>0</v>
          </cell>
          <cell r="E890">
            <v>0</v>
          </cell>
          <cell r="H890">
            <v>0</v>
          </cell>
          <cell r="J890">
            <v>0</v>
          </cell>
          <cell r="N890">
            <v>0</v>
          </cell>
        </row>
        <row r="891">
          <cell r="N891">
            <v>0</v>
          </cell>
        </row>
        <row r="892">
          <cell r="D892">
            <v>0</v>
          </cell>
          <cell r="E892">
            <v>0</v>
          </cell>
          <cell r="H892">
            <v>0</v>
          </cell>
          <cell r="J892">
            <v>0</v>
          </cell>
          <cell r="N892">
            <v>0</v>
          </cell>
        </row>
        <row r="893">
          <cell r="D893">
            <v>0</v>
          </cell>
          <cell r="E893">
            <v>0</v>
          </cell>
          <cell r="H893">
            <v>0</v>
          </cell>
          <cell r="J893">
            <v>0</v>
          </cell>
          <cell r="N893">
            <v>0</v>
          </cell>
        </row>
        <row r="894">
          <cell r="N894">
            <v>19776000</v>
          </cell>
        </row>
        <row r="895">
          <cell r="N895">
            <v>19776000</v>
          </cell>
        </row>
        <row r="896">
          <cell r="D896">
            <v>50000000</v>
          </cell>
          <cell r="E896">
            <v>0</v>
          </cell>
          <cell r="H896">
            <v>0</v>
          </cell>
          <cell r="J896">
            <v>6196480</v>
          </cell>
          <cell r="N896">
            <v>19776000</v>
          </cell>
        </row>
        <row r="897">
          <cell r="N897">
            <v>0</v>
          </cell>
        </row>
        <row r="898">
          <cell r="D898">
            <v>0</v>
          </cell>
          <cell r="E898">
            <v>0</v>
          </cell>
          <cell r="H898">
            <v>0</v>
          </cell>
          <cell r="J898">
            <v>0</v>
          </cell>
          <cell r="N898">
            <v>0</v>
          </cell>
        </row>
        <row r="899">
          <cell r="D899">
            <v>0</v>
          </cell>
          <cell r="E899">
            <v>0</v>
          </cell>
          <cell r="H899">
            <v>0</v>
          </cell>
          <cell r="J899">
            <v>0</v>
          </cell>
          <cell r="N899">
            <v>0</v>
          </cell>
        </row>
        <row r="900">
          <cell r="N900">
            <v>0</v>
          </cell>
        </row>
        <row r="901">
          <cell r="D901">
            <v>0</v>
          </cell>
          <cell r="E901">
            <v>0</v>
          </cell>
          <cell r="H901">
            <v>0</v>
          </cell>
          <cell r="J901">
            <v>0</v>
          </cell>
          <cell r="N901">
            <v>0</v>
          </cell>
        </row>
        <row r="902">
          <cell r="N902">
            <v>0</v>
          </cell>
        </row>
        <row r="903">
          <cell r="D903">
            <v>0</v>
          </cell>
          <cell r="E903">
            <v>0</v>
          </cell>
          <cell r="H903">
            <v>0</v>
          </cell>
          <cell r="J903">
            <v>0</v>
          </cell>
          <cell r="N903">
            <v>0</v>
          </cell>
        </row>
        <row r="904">
          <cell r="N904">
            <v>0</v>
          </cell>
        </row>
        <row r="905">
          <cell r="D905">
            <v>0</v>
          </cell>
          <cell r="E905">
            <v>0</v>
          </cell>
          <cell r="H905">
            <v>0</v>
          </cell>
          <cell r="J905">
            <v>0</v>
          </cell>
          <cell r="N905">
            <v>0</v>
          </cell>
        </row>
        <row r="906">
          <cell r="N906">
            <v>0</v>
          </cell>
        </row>
        <row r="907">
          <cell r="D907">
            <v>0</v>
          </cell>
          <cell r="E907">
            <v>0</v>
          </cell>
          <cell r="H907">
            <v>0</v>
          </cell>
          <cell r="J907">
            <v>0</v>
          </cell>
          <cell r="N907">
            <v>0</v>
          </cell>
        </row>
        <row r="908">
          <cell r="N908">
            <v>0</v>
          </cell>
        </row>
        <row r="909">
          <cell r="D909">
            <v>0</v>
          </cell>
          <cell r="E909">
            <v>0</v>
          </cell>
          <cell r="H909">
            <v>0</v>
          </cell>
          <cell r="J909">
            <v>0</v>
          </cell>
          <cell r="N909">
            <v>0</v>
          </cell>
        </row>
        <row r="910">
          <cell r="N910">
            <v>0</v>
          </cell>
        </row>
        <row r="911">
          <cell r="D911">
            <v>0</v>
          </cell>
          <cell r="E911">
            <v>0</v>
          </cell>
          <cell r="H911">
            <v>0</v>
          </cell>
          <cell r="J911">
            <v>0</v>
          </cell>
          <cell r="N911">
            <v>0</v>
          </cell>
        </row>
        <row r="912">
          <cell r="N912">
            <v>0</v>
          </cell>
        </row>
        <row r="913">
          <cell r="D913">
            <v>0</v>
          </cell>
          <cell r="E913">
            <v>0</v>
          </cell>
          <cell r="H913">
            <v>0</v>
          </cell>
          <cell r="J913">
            <v>0</v>
          </cell>
          <cell r="N913">
            <v>0</v>
          </cell>
        </row>
        <row r="914">
          <cell r="N914">
            <v>0</v>
          </cell>
        </row>
        <row r="915">
          <cell r="D915">
            <v>0</v>
          </cell>
          <cell r="E915">
            <v>0</v>
          </cell>
          <cell r="H915">
            <v>0</v>
          </cell>
          <cell r="J915">
            <v>0</v>
          </cell>
          <cell r="N915">
            <v>0</v>
          </cell>
        </row>
        <row r="916">
          <cell r="N916">
            <v>0</v>
          </cell>
        </row>
        <row r="917">
          <cell r="D917">
            <v>0</v>
          </cell>
          <cell r="E917">
            <v>0</v>
          </cell>
          <cell r="H917">
            <v>0</v>
          </cell>
          <cell r="J917">
            <v>0</v>
          </cell>
          <cell r="N917">
            <v>0</v>
          </cell>
        </row>
        <row r="918">
          <cell r="N918">
            <v>0</v>
          </cell>
        </row>
        <row r="919">
          <cell r="D919">
            <v>0</v>
          </cell>
          <cell r="E919">
            <v>0</v>
          </cell>
          <cell r="H919">
            <v>0</v>
          </cell>
          <cell r="J919">
            <v>0</v>
          </cell>
          <cell r="N919">
            <v>0</v>
          </cell>
        </row>
        <row r="920">
          <cell r="N920">
            <v>0</v>
          </cell>
        </row>
        <row r="921">
          <cell r="D921">
            <v>0</v>
          </cell>
          <cell r="E921">
            <v>0</v>
          </cell>
          <cell r="H921">
            <v>0</v>
          </cell>
          <cell r="J921">
            <v>0</v>
          </cell>
          <cell r="N921">
            <v>0</v>
          </cell>
        </row>
        <row r="922">
          <cell r="N922">
            <v>0</v>
          </cell>
        </row>
        <row r="923">
          <cell r="D923">
            <v>0</v>
          </cell>
          <cell r="E923">
            <v>0</v>
          </cell>
          <cell r="H923">
            <v>0</v>
          </cell>
          <cell r="J923">
            <v>0</v>
          </cell>
          <cell r="N923">
            <v>0</v>
          </cell>
        </row>
        <row r="924">
          <cell r="N924">
            <v>0</v>
          </cell>
        </row>
        <row r="925">
          <cell r="D925">
            <v>0</v>
          </cell>
          <cell r="E925">
            <v>0</v>
          </cell>
          <cell r="H925">
            <v>0</v>
          </cell>
          <cell r="J925">
            <v>0</v>
          </cell>
          <cell r="N925">
            <v>0</v>
          </cell>
        </row>
        <row r="926">
          <cell r="N926">
            <v>0</v>
          </cell>
        </row>
        <row r="927">
          <cell r="D927">
            <v>0</v>
          </cell>
          <cell r="E927">
            <v>0</v>
          </cell>
          <cell r="H927">
            <v>0</v>
          </cell>
          <cell r="J927">
            <v>0</v>
          </cell>
          <cell r="N927">
            <v>0</v>
          </cell>
        </row>
        <row r="928">
          <cell r="N928">
            <v>0</v>
          </cell>
        </row>
        <row r="929">
          <cell r="D929">
            <v>0</v>
          </cell>
          <cell r="E929">
            <v>0</v>
          </cell>
          <cell r="H929">
            <v>0</v>
          </cell>
          <cell r="J929">
            <v>0</v>
          </cell>
          <cell r="N929">
            <v>0</v>
          </cell>
        </row>
        <row r="930">
          <cell r="N930">
            <v>0</v>
          </cell>
        </row>
        <row r="931">
          <cell r="D931">
            <v>0</v>
          </cell>
          <cell r="E931">
            <v>0</v>
          </cell>
          <cell r="H931">
            <v>0</v>
          </cell>
          <cell r="J931">
            <v>0</v>
          </cell>
          <cell r="N931">
            <v>0</v>
          </cell>
        </row>
        <row r="932">
          <cell r="N932">
            <v>0</v>
          </cell>
        </row>
        <row r="933">
          <cell r="D933">
            <v>0</v>
          </cell>
          <cell r="E933">
            <v>0</v>
          </cell>
          <cell r="H933">
            <v>0</v>
          </cell>
          <cell r="J933">
            <v>0</v>
          </cell>
          <cell r="N933">
            <v>0</v>
          </cell>
        </row>
        <row r="934">
          <cell r="N934">
            <v>0</v>
          </cell>
        </row>
        <row r="935">
          <cell r="D935">
            <v>0</v>
          </cell>
          <cell r="E935">
            <v>0</v>
          </cell>
          <cell r="H935">
            <v>0</v>
          </cell>
          <cell r="J935">
            <v>0</v>
          </cell>
          <cell r="N935">
            <v>0</v>
          </cell>
        </row>
        <row r="936">
          <cell r="N936">
            <v>0</v>
          </cell>
        </row>
        <row r="937">
          <cell r="D937">
            <v>0</v>
          </cell>
          <cell r="E937">
            <v>0</v>
          </cell>
          <cell r="H937">
            <v>0</v>
          </cell>
          <cell r="J937">
            <v>0</v>
          </cell>
          <cell r="N937">
            <v>0</v>
          </cell>
        </row>
        <row r="938">
          <cell r="N938">
            <v>0</v>
          </cell>
        </row>
        <row r="939">
          <cell r="D939">
            <v>0</v>
          </cell>
          <cell r="E939">
            <v>0</v>
          </cell>
          <cell r="H939">
            <v>0</v>
          </cell>
          <cell r="J939">
            <v>0</v>
          </cell>
          <cell r="N939">
            <v>0</v>
          </cell>
        </row>
        <row r="940">
          <cell r="N940">
            <v>0</v>
          </cell>
        </row>
        <row r="941">
          <cell r="D941">
            <v>0</v>
          </cell>
          <cell r="E941">
            <v>0</v>
          </cell>
          <cell r="H941">
            <v>0</v>
          </cell>
          <cell r="J941">
            <v>0</v>
          </cell>
          <cell r="N941">
            <v>0</v>
          </cell>
        </row>
        <row r="942">
          <cell r="N942">
            <v>0</v>
          </cell>
        </row>
        <row r="943">
          <cell r="D943">
            <v>0</v>
          </cell>
          <cell r="E943">
            <v>0</v>
          </cell>
          <cell r="H943">
            <v>0</v>
          </cell>
          <cell r="J943">
            <v>0</v>
          </cell>
          <cell r="N943">
            <v>0</v>
          </cell>
        </row>
        <row r="944">
          <cell r="N944">
            <v>0</v>
          </cell>
        </row>
        <row r="945">
          <cell r="D945">
            <v>0</v>
          </cell>
          <cell r="E945">
            <v>0</v>
          </cell>
          <cell r="H945">
            <v>0</v>
          </cell>
          <cell r="J945">
            <v>0</v>
          </cell>
          <cell r="N945">
            <v>0</v>
          </cell>
        </row>
        <row r="946">
          <cell r="N946">
            <v>0</v>
          </cell>
        </row>
        <row r="947">
          <cell r="D947">
            <v>0</v>
          </cell>
          <cell r="E947">
            <v>0</v>
          </cell>
          <cell r="H947">
            <v>0</v>
          </cell>
          <cell r="J947">
            <v>0</v>
          </cell>
          <cell r="N947">
            <v>0</v>
          </cell>
        </row>
        <row r="948">
          <cell r="N948">
            <v>0</v>
          </cell>
        </row>
        <row r="949">
          <cell r="D949">
            <v>0</v>
          </cell>
          <cell r="E949">
            <v>0</v>
          </cell>
          <cell r="H949">
            <v>0</v>
          </cell>
          <cell r="J949">
            <v>0</v>
          </cell>
          <cell r="N949">
            <v>0</v>
          </cell>
        </row>
        <row r="950">
          <cell r="N950">
            <v>0</v>
          </cell>
        </row>
        <row r="951">
          <cell r="D951">
            <v>0</v>
          </cell>
          <cell r="E951">
            <v>0</v>
          </cell>
          <cell r="H951">
            <v>0</v>
          </cell>
          <cell r="J951">
            <v>0</v>
          </cell>
          <cell r="N951">
            <v>0</v>
          </cell>
        </row>
        <row r="952">
          <cell r="D952">
            <v>0</v>
          </cell>
          <cell r="E952">
            <v>0</v>
          </cell>
          <cell r="H952">
            <v>0</v>
          </cell>
          <cell r="J952">
            <v>0</v>
          </cell>
          <cell r="N952">
            <v>0</v>
          </cell>
        </row>
        <row r="953">
          <cell r="D953">
            <v>0</v>
          </cell>
          <cell r="E953">
            <v>0</v>
          </cell>
          <cell r="H953">
            <v>0</v>
          </cell>
          <cell r="J953">
            <v>0</v>
          </cell>
          <cell r="N953">
            <v>0</v>
          </cell>
        </row>
        <row r="954">
          <cell r="N954">
            <v>0</v>
          </cell>
        </row>
        <row r="955">
          <cell r="D955">
            <v>0</v>
          </cell>
          <cell r="E955">
            <v>0</v>
          </cell>
          <cell r="H955">
            <v>0</v>
          </cell>
          <cell r="J955">
            <v>0</v>
          </cell>
          <cell r="N955">
            <v>0</v>
          </cell>
        </row>
        <row r="956">
          <cell r="D956">
            <v>0</v>
          </cell>
          <cell r="E956">
            <v>0</v>
          </cell>
          <cell r="H956">
            <v>0</v>
          </cell>
          <cell r="J956">
            <v>0</v>
          </cell>
          <cell r="N956">
            <v>0</v>
          </cell>
        </row>
        <row r="957">
          <cell r="N957">
            <v>0</v>
          </cell>
        </row>
        <row r="958">
          <cell r="D958">
            <v>0</v>
          </cell>
          <cell r="E958">
            <v>0</v>
          </cell>
          <cell r="H958">
            <v>0</v>
          </cell>
          <cell r="J958">
            <v>0</v>
          </cell>
          <cell r="N958">
            <v>0</v>
          </cell>
        </row>
        <row r="959">
          <cell r="D959">
            <v>0</v>
          </cell>
          <cell r="E959">
            <v>0</v>
          </cell>
          <cell r="H959">
            <v>0</v>
          </cell>
          <cell r="J959">
            <v>0</v>
          </cell>
          <cell r="N959">
            <v>0</v>
          </cell>
        </row>
        <row r="960">
          <cell r="N960">
            <v>0</v>
          </cell>
        </row>
        <row r="961">
          <cell r="D961">
            <v>0</v>
          </cell>
          <cell r="E961">
            <v>0</v>
          </cell>
          <cell r="H961">
            <v>0</v>
          </cell>
          <cell r="J961">
            <v>0</v>
          </cell>
          <cell r="N961">
            <v>0</v>
          </cell>
        </row>
        <row r="962">
          <cell r="N962">
            <v>0</v>
          </cell>
        </row>
        <row r="963">
          <cell r="D963">
            <v>0</v>
          </cell>
          <cell r="E963">
            <v>0</v>
          </cell>
          <cell r="H963">
            <v>0</v>
          </cell>
          <cell r="J963">
            <v>0</v>
          </cell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D966">
            <v>0</v>
          </cell>
          <cell r="E966">
            <v>0</v>
          </cell>
          <cell r="H966">
            <v>0</v>
          </cell>
          <cell r="J966">
            <v>0</v>
          </cell>
          <cell r="N966">
            <v>0</v>
          </cell>
        </row>
        <row r="967">
          <cell r="N967">
            <v>0</v>
          </cell>
        </row>
        <row r="968">
          <cell r="D968">
            <v>0</v>
          </cell>
          <cell r="E968">
            <v>0</v>
          </cell>
          <cell r="H968">
            <v>0</v>
          </cell>
          <cell r="J968">
            <v>0</v>
          </cell>
          <cell r="N968">
            <v>0</v>
          </cell>
        </row>
        <row r="969">
          <cell r="D969">
            <v>0</v>
          </cell>
          <cell r="E969">
            <v>0</v>
          </cell>
          <cell r="H969">
            <v>0</v>
          </cell>
          <cell r="J969">
            <v>0</v>
          </cell>
          <cell r="N969">
            <v>0</v>
          </cell>
        </row>
        <row r="970">
          <cell r="N970">
            <v>0</v>
          </cell>
        </row>
        <row r="971">
          <cell r="D971">
            <v>0</v>
          </cell>
          <cell r="E971">
            <v>0</v>
          </cell>
          <cell r="H971">
            <v>0</v>
          </cell>
          <cell r="J971">
            <v>0</v>
          </cell>
          <cell r="N971">
            <v>0</v>
          </cell>
        </row>
        <row r="972">
          <cell r="N972">
            <v>0</v>
          </cell>
        </row>
        <row r="973">
          <cell r="D973">
            <v>0</v>
          </cell>
          <cell r="E973">
            <v>0</v>
          </cell>
          <cell r="H973">
            <v>0</v>
          </cell>
          <cell r="J973">
            <v>0</v>
          </cell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D976">
            <v>0</v>
          </cell>
          <cell r="E976">
            <v>0</v>
          </cell>
          <cell r="H976">
            <v>0</v>
          </cell>
          <cell r="J976">
            <v>0</v>
          </cell>
          <cell r="N976">
            <v>0</v>
          </cell>
        </row>
        <row r="977">
          <cell r="N977">
            <v>0</v>
          </cell>
        </row>
        <row r="978">
          <cell r="D978">
            <v>0</v>
          </cell>
          <cell r="E978">
            <v>0</v>
          </cell>
          <cell r="H978">
            <v>0</v>
          </cell>
          <cell r="J978">
            <v>0</v>
          </cell>
          <cell r="N978">
            <v>0</v>
          </cell>
        </row>
        <row r="979">
          <cell r="N979">
            <v>0</v>
          </cell>
        </row>
        <row r="980">
          <cell r="D980">
            <v>0</v>
          </cell>
          <cell r="E980">
            <v>0</v>
          </cell>
          <cell r="H980">
            <v>0</v>
          </cell>
          <cell r="J980">
            <v>0</v>
          </cell>
          <cell r="N980">
            <v>0</v>
          </cell>
        </row>
        <row r="981">
          <cell r="N981">
            <v>0</v>
          </cell>
        </row>
        <row r="982">
          <cell r="D982">
            <v>0</v>
          </cell>
          <cell r="E982">
            <v>0</v>
          </cell>
          <cell r="H982">
            <v>0</v>
          </cell>
          <cell r="J982">
            <v>0</v>
          </cell>
          <cell r="N982">
            <v>0</v>
          </cell>
        </row>
        <row r="983">
          <cell r="N983">
            <v>0</v>
          </cell>
        </row>
        <row r="984">
          <cell r="D984">
            <v>0</v>
          </cell>
          <cell r="E984">
            <v>0</v>
          </cell>
          <cell r="H984">
            <v>0</v>
          </cell>
          <cell r="J984">
            <v>0</v>
          </cell>
          <cell r="N984">
            <v>0</v>
          </cell>
        </row>
        <row r="985">
          <cell r="N985">
            <v>0</v>
          </cell>
        </row>
        <row r="986">
          <cell r="D986">
            <v>0</v>
          </cell>
          <cell r="E986">
            <v>0</v>
          </cell>
          <cell r="H986">
            <v>0</v>
          </cell>
          <cell r="J986">
            <v>0</v>
          </cell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D989">
            <v>0</v>
          </cell>
          <cell r="E989">
            <v>0</v>
          </cell>
          <cell r="H989">
            <v>0</v>
          </cell>
          <cell r="J989">
            <v>0</v>
          </cell>
          <cell r="N989">
            <v>0</v>
          </cell>
        </row>
        <row r="990">
          <cell r="N990">
            <v>0</v>
          </cell>
        </row>
        <row r="991">
          <cell r="D991">
            <v>0</v>
          </cell>
          <cell r="E991">
            <v>0</v>
          </cell>
          <cell r="H991">
            <v>0</v>
          </cell>
          <cell r="J991">
            <v>0</v>
          </cell>
          <cell r="N991">
            <v>0</v>
          </cell>
        </row>
        <row r="992">
          <cell r="D992">
            <v>0</v>
          </cell>
          <cell r="E992">
            <v>0</v>
          </cell>
          <cell r="H992">
            <v>0</v>
          </cell>
          <cell r="J992">
            <v>0</v>
          </cell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D995">
            <v>0</v>
          </cell>
          <cell r="E995">
            <v>0</v>
          </cell>
          <cell r="H995">
            <v>0</v>
          </cell>
          <cell r="J995">
            <v>0</v>
          </cell>
          <cell r="N995">
            <v>0</v>
          </cell>
        </row>
        <row r="996">
          <cell r="N996">
            <v>0</v>
          </cell>
        </row>
        <row r="997">
          <cell r="D997">
            <v>0</v>
          </cell>
          <cell r="E997">
            <v>0</v>
          </cell>
          <cell r="H997">
            <v>0</v>
          </cell>
          <cell r="J997">
            <v>0</v>
          </cell>
          <cell r="N997">
            <v>0</v>
          </cell>
        </row>
        <row r="998">
          <cell r="N998">
            <v>31301913963</v>
          </cell>
        </row>
        <row r="999">
          <cell r="N999">
            <v>0</v>
          </cell>
        </row>
        <row r="1000">
          <cell r="D1000">
            <v>6000000000</v>
          </cell>
          <cell r="E1000">
            <v>531098539</v>
          </cell>
          <cell r="H1000">
            <v>0</v>
          </cell>
          <cell r="J1000">
            <v>0</v>
          </cell>
          <cell r="N1000">
            <v>0</v>
          </cell>
        </row>
        <row r="1001">
          <cell r="N1001">
            <v>283992680</v>
          </cell>
        </row>
        <row r="1002">
          <cell r="D1002">
            <v>450000000</v>
          </cell>
          <cell r="E1002">
            <v>-120100000</v>
          </cell>
          <cell r="H1002">
            <v>0</v>
          </cell>
          <cell r="J1002">
            <v>127713666</v>
          </cell>
          <cell r="N1002">
            <v>283992680</v>
          </cell>
        </row>
        <row r="1003">
          <cell r="N1003">
            <v>2150475566</v>
          </cell>
        </row>
        <row r="1004">
          <cell r="D1004">
            <v>750000000</v>
          </cell>
          <cell r="E1004">
            <v>397690767</v>
          </cell>
          <cell r="H1004">
            <v>0</v>
          </cell>
          <cell r="J1004">
            <v>451156336</v>
          </cell>
          <cell r="N1004">
            <v>1073773996</v>
          </cell>
        </row>
        <row r="1005">
          <cell r="D1005">
            <v>905000000</v>
          </cell>
          <cell r="E1005">
            <v>-7297536</v>
          </cell>
          <cell r="H1005">
            <v>0</v>
          </cell>
          <cell r="J1005">
            <v>299661087</v>
          </cell>
          <cell r="N1005">
            <v>897702458</v>
          </cell>
        </row>
        <row r="1006">
          <cell r="D1006">
            <v>152056757</v>
          </cell>
          <cell r="E1006">
            <v>26942355</v>
          </cell>
          <cell r="H1006">
            <v>0</v>
          </cell>
          <cell r="J1006">
            <v>118356046</v>
          </cell>
          <cell r="N1006">
            <v>178999112</v>
          </cell>
        </row>
        <row r="1007">
          <cell r="D1007">
            <v>0</v>
          </cell>
          <cell r="E1007">
            <v>0</v>
          </cell>
          <cell r="H1007">
            <v>0</v>
          </cell>
          <cell r="J1007">
            <v>0</v>
          </cell>
          <cell r="N1007">
            <v>0</v>
          </cell>
        </row>
        <row r="1008">
          <cell r="D1008">
            <v>0</v>
          </cell>
          <cell r="E1008">
            <v>0</v>
          </cell>
          <cell r="H1008">
            <v>0</v>
          </cell>
          <cell r="J1008">
            <v>0</v>
          </cell>
          <cell r="N1008">
            <v>0</v>
          </cell>
        </row>
        <row r="1009">
          <cell r="D1009">
            <v>0</v>
          </cell>
          <cell r="E1009">
            <v>0</v>
          </cell>
          <cell r="H1009">
            <v>0</v>
          </cell>
          <cell r="J1009">
            <v>0</v>
          </cell>
          <cell r="N1009">
            <v>0</v>
          </cell>
        </row>
        <row r="1010">
          <cell r="N1010">
            <v>1066832012</v>
          </cell>
        </row>
        <row r="1011">
          <cell r="D1011">
            <v>826297867</v>
          </cell>
          <cell r="E1011">
            <v>316384728</v>
          </cell>
          <cell r="H1011">
            <v>0</v>
          </cell>
          <cell r="J1011">
            <v>616484490</v>
          </cell>
          <cell r="N1011">
            <v>1066832012</v>
          </cell>
        </row>
        <row r="1012">
          <cell r="N1012">
            <v>25734386500</v>
          </cell>
        </row>
        <row r="1013">
          <cell r="D1013">
            <v>292263811</v>
          </cell>
          <cell r="E1013">
            <v>27634611422</v>
          </cell>
          <cell r="H1013">
            <v>0</v>
          </cell>
          <cell r="J1013">
            <v>16146161028</v>
          </cell>
          <cell r="N1013">
            <v>25734386500</v>
          </cell>
        </row>
        <row r="1014">
          <cell r="N1014">
            <v>491606804</v>
          </cell>
        </row>
        <row r="1015">
          <cell r="D1015">
            <v>371000000</v>
          </cell>
          <cell r="E1015">
            <v>125742426</v>
          </cell>
          <cell r="H1015">
            <v>0</v>
          </cell>
          <cell r="J1015">
            <v>275187349</v>
          </cell>
          <cell r="N1015">
            <v>491606804</v>
          </cell>
        </row>
        <row r="1016">
          <cell r="N1016">
            <v>0</v>
          </cell>
        </row>
        <row r="1017">
          <cell r="D1017">
            <v>0</v>
          </cell>
          <cell r="E1017">
            <v>0</v>
          </cell>
          <cell r="H1017">
            <v>0</v>
          </cell>
          <cell r="J1017">
            <v>0</v>
          </cell>
          <cell r="N1017">
            <v>0</v>
          </cell>
        </row>
        <row r="1018">
          <cell r="N1018">
            <v>0</v>
          </cell>
        </row>
        <row r="1019">
          <cell r="D1019">
            <v>0</v>
          </cell>
          <cell r="E1019">
            <v>0</v>
          </cell>
          <cell r="H1019">
            <v>0</v>
          </cell>
          <cell r="J1019">
            <v>0</v>
          </cell>
          <cell r="N1019">
            <v>0</v>
          </cell>
        </row>
        <row r="1020">
          <cell r="D1020">
            <v>0</v>
          </cell>
          <cell r="E1020">
            <v>0</v>
          </cell>
          <cell r="H1020">
            <v>0</v>
          </cell>
          <cell r="J1020">
            <v>0</v>
          </cell>
          <cell r="N1020">
            <v>0</v>
          </cell>
        </row>
        <row r="1021">
          <cell r="D1021">
            <v>0</v>
          </cell>
          <cell r="E1021">
            <v>0</v>
          </cell>
          <cell r="H1021">
            <v>0</v>
          </cell>
          <cell r="J1021">
            <v>0</v>
          </cell>
          <cell r="N1021">
            <v>0</v>
          </cell>
        </row>
        <row r="1022">
          <cell r="D1022">
            <v>0</v>
          </cell>
          <cell r="E1022">
            <v>0</v>
          </cell>
          <cell r="H1022">
            <v>0</v>
          </cell>
          <cell r="J1022">
            <v>0</v>
          </cell>
          <cell r="N1022">
            <v>0</v>
          </cell>
        </row>
        <row r="1023">
          <cell r="N1023">
            <v>0</v>
          </cell>
        </row>
        <row r="1024">
          <cell r="D1024">
            <v>0</v>
          </cell>
          <cell r="E1024">
            <v>0</v>
          </cell>
          <cell r="H1024">
            <v>0</v>
          </cell>
          <cell r="J1024">
            <v>0</v>
          </cell>
          <cell r="N1024">
            <v>0</v>
          </cell>
        </row>
        <row r="1025">
          <cell r="N1025">
            <v>0</v>
          </cell>
        </row>
        <row r="1026">
          <cell r="D1026">
            <v>0</v>
          </cell>
          <cell r="E1026">
            <v>0</v>
          </cell>
          <cell r="H1026">
            <v>0</v>
          </cell>
          <cell r="J1026">
            <v>0</v>
          </cell>
          <cell r="N1026">
            <v>0</v>
          </cell>
        </row>
        <row r="1027">
          <cell r="D1027">
            <v>0</v>
          </cell>
          <cell r="E1027">
            <v>0</v>
          </cell>
          <cell r="H1027">
            <v>0</v>
          </cell>
          <cell r="J1027">
            <v>0</v>
          </cell>
          <cell r="N1027">
            <v>0</v>
          </cell>
        </row>
        <row r="1028">
          <cell r="N1028">
            <v>0</v>
          </cell>
        </row>
        <row r="1029">
          <cell r="D1029">
            <v>0</v>
          </cell>
          <cell r="E1029">
            <v>0</v>
          </cell>
          <cell r="H1029">
            <v>0</v>
          </cell>
          <cell r="J1029">
            <v>0</v>
          </cell>
          <cell r="N1029">
            <v>0</v>
          </cell>
        </row>
        <row r="1030">
          <cell r="N1030">
            <v>0</v>
          </cell>
        </row>
        <row r="1031">
          <cell r="D1031">
            <v>0</v>
          </cell>
          <cell r="E1031">
            <v>0</v>
          </cell>
          <cell r="H1031">
            <v>0</v>
          </cell>
          <cell r="J1031">
            <v>0</v>
          </cell>
          <cell r="N1031">
            <v>0</v>
          </cell>
        </row>
        <row r="1032">
          <cell r="N1032">
            <v>0</v>
          </cell>
        </row>
        <row r="1033">
          <cell r="D1033">
            <v>0</v>
          </cell>
          <cell r="E1033">
            <v>0</v>
          </cell>
          <cell r="H1033">
            <v>0</v>
          </cell>
          <cell r="J1033">
            <v>0</v>
          </cell>
          <cell r="N1033">
            <v>0</v>
          </cell>
        </row>
        <row r="1034">
          <cell r="N1034">
            <v>0</v>
          </cell>
        </row>
        <row r="1035">
          <cell r="D1035">
            <v>0</v>
          </cell>
          <cell r="E1035">
            <v>0</v>
          </cell>
          <cell r="H1035">
            <v>0</v>
          </cell>
          <cell r="J1035">
            <v>0</v>
          </cell>
          <cell r="N1035">
            <v>0</v>
          </cell>
        </row>
        <row r="1036">
          <cell r="N1036">
            <v>0</v>
          </cell>
        </row>
        <row r="1037">
          <cell r="D1037">
            <v>0</v>
          </cell>
          <cell r="E1037">
            <v>0</v>
          </cell>
          <cell r="H1037">
            <v>0</v>
          </cell>
          <cell r="J1037">
            <v>0</v>
          </cell>
          <cell r="N1037">
            <v>0</v>
          </cell>
        </row>
        <row r="1038">
          <cell r="N1038">
            <v>0</v>
          </cell>
        </row>
        <row r="1039">
          <cell r="D1039">
            <v>0</v>
          </cell>
          <cell r="E1039">
            <v>0</v>
          </cell>
          <cell r="H1039">
            <v>0</v>
          </cell>
          <cell r="J1039">
            <v>0</v>
          </cell>
          <cell r="N1039">
            <v>0</v>
          </cell>
        </row>
        <row r="1040">
          <cell r="N1040">
            <v>0</v>
          </cell>
        </row>
        <row r="1041">
          <cell r="D1041">
            <v>0</v>
          </cell>
          <cell r="E1041">
            <v>0</v>
          </cell>
          <cell r="H1041">
            <v>0</v>
          </cell>
          <cell r="J1041">
            <v>0</v>
          </cell>
          <cell r="N1041">
            <v>0</v>
          </cell>
        </row>
        <row r="1042">
          <cell r="N1042">
            <v>0</v>
          </cell>
        </row>
        <row r="1043">
          <cell r="D1043">
            <v>0</v>
          </cell>
          <cell r="E1043">
            <v>0</v>
          </cell>
          <cell r="H1043">
            <v>0</v>
          </cell>
          <cell r="J1043">
            <v>0</v>
          </cell>
          <cell r="N1043">
            <v>0</v>
          </cell>
        </row>
        <row r="1044">
          <cell r="N1044">
            <v>0</v>
          </cell>
        </row>
        <row r="1045">
          <cell r="D1045">
            <v>0</v>
          </cell>
          <cell r="E1045">
            <v>0</v>
          </cell>
          <cell r="H1045">
            <v>0</v>
          </cell>
          <cell r="J1045">
            <v>0</v>
          </cell>
          <cell r="N1045">
            <v>0</v>
          </cell>
        </row>
        <row r="1046">
          <cell r="N1046">
            <v>0</v>
          </cell>
        </row>
        <row r="1047">
          <cell r="D1047">
            <v>0</v>
          </cell>
          <cell r="E1047">
            <v>0</v>
          </cell>
          <cell r="H1047">
            <v>0</v>
          </cell>
          <cell r="J1047">
            <v>0</v>
          </cell>
          <cell r="N1047">
            <v>0</v>
          </cell>
        </row>
        <row r="1048">
          <cell r="N1048">
            <v>0</v>
          </cell>
        </row>
        <row r="1049">
          <cell r="D1049">
            <v>0</v>
          </cell>
          <cell r="E1049">
            <v>0</v>
          </cell>
          <cell r="H1049">
            <v>0</v>
          </cell>
          <cell r="J1049">
            <v>0</v>
          </cell>
          <cell r="N1049">
            <v>0</v>
          </cell>
        </row>
        <row r="1050">
          <cell r="N1050">
            <v>0</v>
          </cell>
        </row>
        <row r="1051">
          <cell r="D1051">
            <v>0</v>
          </cell>
          <cell r="E1051">
            <v>0</v>
          </cell>
          <cell r="H1051">
            <v>0</v>
          </cell>
          <cell r="J1051">
            <v>0</v>
          </cell>
          <cell r="N1051">
            <v>0</v>
          </cell>
        </row>
        <row r="1052">
          <cell r="N1052">
            <v>0</v>
          </cell>
        </row>
        <row r="1053">
          <cell r="D1053">
            <v>0</v>
          </cell>
          <cell r="E1053">
            <v>0</v>
          </cell>
          <cell r="H1053">
            <v>0</v>
          </cell>
          <cell r="J1053">
            <v>0</v>
          </cell>
          <cell r="N1053">
            <v>0</v>
          </cell>
        </row>
        <row r="1054">
          <cell r="N1054">
            <v>0</v>
          </cell>
        </row>
        <row r="1055">
          <cell r="D1055">
            <v>0</v>
          </cell>
          <cell r="E1055">
            <v>0</v>
          </cell>
          <cell r="H1055">
            <v>0</v>
          </cell>
          <cell r="J1055">
            <v>0</v>
          </cell>
          <cell r="N1055">
            <v>0</v>
          </cell>
        </row>
        <row r="1056">
          <cell r="N1056">
            <v>0</v>
          </cell>
        </row>
        <row r="1057">
          <cell r="D1057">
            <v>0</v>
          </cell>
          <cell r="E1057">
            <v>0</v>
          </cell>
          <cell r="H1057">
            <v>0</v>
          </cell>
          <cell r="J1057">
            <v>0</v>
          </cell>
          <cell r="N1057">
            <v>0</v>
          </cell>
        </row>
        <row r="1058">
          <cell r="N1058">
            <v>0</v>
          </cell>
        </row>
        <row r="1059">
          <cell r="D1059">
            <v>0</v>
          </cell>
          <cell r="E1059">
            <v>0</v>
          </cell>
          <cell r="H1059">
            <v>0</v>
          </cell>
          <cell r="J1059">
            <v>0</v>
          </cell>
          <cell r="N1059">
            <v>0</v>
          </cell>
        </row>
        <row r="1060">
          <cell r="N1060">
            <v>0</v>
          </cell>
        </row>
        <row r="1061">
          <cell r="D1061">
            <v>0</v>
          </cell>
          <cell r="E1061">
            <v>0</v>
          </cell>
          <cell r="H1061">
            <v>0</v>
          </cell>
          <cell r="J1061">
            <v>0</v>
          </cell>
          <cell r="N1061">
            <v>0</v>
          </cell>
        </row>
        <row r="1062">
          <cell r="N1062">
            <v>0</v>
          </cell>
        </row>
        <row r="1063">
          <cell r="D1063">
            <v>0</v>
          </cell>
          <cell r="E1063">
            <v>0</v>
          </cell>
          <cell r="H1063">
            <v>0</v>
          </cell>
          <cell r="J1063">
            <v>0</v>
          </cell>
          <cell r="N1063">
            <v>0</v>
          </cell>
        </row>
        <row r="1064">
          <cell r="N1064">
            <v>0</v>
          </cell>
        </row>
        <row r="1065">
          <cell r="D1065">
            <v>0</v>
          </cell>
          <cell r="E1065">
            <v>0</v>
          </cell>
          <cell r="H1065">
            <v>0</v>
          </cell>
          <cell r="J1065">
            <v>0</v>
          </cell>
          <cell r="N1065">
            <v>0</v>
          </cell>
        </row>
        <row r="1066">
          <cell r="N1066">
            <v>0</v>
          </cell>
        </row>
        <row r="1067">
          <cell r="D1067">
            <v>0</v>
          </cell>
          <cell r="E1067">
            <v>0</v>
          </cell>
          <cell r="H1067">
            <v>0</v>
          </cell>
          <cell r="J1067">
            <v>0</v>
          </cell>
          <cell r="N1067">
            <v>0</v>
          </cell>
        </row>
        <row r="1068">
          <cell r="N1068">
            <v>0</v>
          </cell>
        </row>
        <row r="1069">
          <cell r="D1069">
            <v>0</v>
          </cell>
          <cell r="E1069">
            <v>0</v>
          </cell>
          <cell r="H1069">
            <v>0</v>
          </cell>
          <cell r="J1069">
            <v>0</v>
          </cell>
          <cell r="N1069">
            <v>0</v>
          </cell>
        </row>
        <row r="1070">
          <cell r="N1070">
            <v>0</v>
          </cell>
        </row>
        <row r="1071">
          <cell r="D1071">
            <v>0</v>
          </cell>
          <cell r="E1071">
            <v>0</v>
          </cell>
          <cell r="H1071">
            <v>0</v>
          </cell>
          <cell r="J1071">
            <v>0</v>
          </cell>
          <cell r="N1071">
            <v>0</v>
          </cell>
        </row>
        <row r="1072">
          <cell r="N1072">
            <v>0</v>
          </cell>
        </row>
        <row r="1073">
          <cell r="D1073">
            <v>0</v>
          </cell>
          <cell r="E1073">
            <v>0</v>
          </cell>
          <cell r="H1073">
            <v>0</v>
          </cell>
          <cell r="J1073">
            <v>0</v>
          </cell>
          <cell r="N1073">
            <v>0</v>
          </cell>
        </row>
        <row r="1074">
          <cell r="N1074">
            <v>0</v>
          </cell>
        </row>
        <row r="1075">
          <cell r="D1075">
            <v>0</v>
          </cell>
          <cell r="E1075">
            <v>0</v>
          </cell>
          <cell r="H1075">
            <v>0</v>
          </cell>
          <cell r="J1075">
            <v>0</v>
          </cell>
          <cell r="N1075">
            <v>0</v>
          </cell>
        </row>
        <row r="1076">
          <cell r="N1076">
            <v>0</v>
          </cell>
        </row>
        <row r="1077">
          <cell r="D1077">
            <v>0</v>
          </cell>
          <cell r="E1077">
            <v>0</v>
          </cell>
          <cell r="H1077">
            <v>0</v>
          </cell>
          <cell r="J1077">
            <v>0</v>
          </cell>
          <cell r="N1077">
            <v>0</v>
          </cell>
        </row>
        <row r="1078">
          <cell r="N1078">
            <v>0</v>
          </cell>
        </row>
        <row r="1079">
          <cell r="D1079">
            <v>0</v>
          </cell>
          <cell r="E1079">
            <v>0</v>
          </cell>
          <cell r="H1079">
            <v>0</v>
          </cell>
          <cell r="J1079">
            <v>0</v>
          </cell>
          <cell r="N1079">
            <v>0</v>
          </cell>
        </row>
        <row r="1080">
          <cell r="N1080">
            <v>0</v>
          </cell>
        </row>
        <row r="1081">
          <cell r="D1081">
            <v>0</v>
          </cell>
          <cell r="E1081">
            <v>0</v>
          </cell>
          <cell r="H1081">
            <v>0</v>
          </cell>
          <cell r="J1081">
            <v>0</v>
          </cell>
          <cell r="N1081">
            <v>0</v>
          </cell>
        </row>
        <row r="1082">
          <cell r="N1082">
            <v>0</v>
          </cell>
        </row>
        <row r="1083">
          <cell r="D1083">
            <v>0</v>
          </cell>
          <cell r="E1083">
            <v>0</v>
          </cell>
          <cell r="H1083">
            <v>0</v>
          </cell>
          <cell r="J1083">
            <v>0</v>
          </cell>
          <cell r="N1083">
            <v>0</v>
          </cell>
        </row>
        <row r="1084">
          <cell r="N1084">
            <v>0</v>
          </cell>
        </row>
        <row r="1085">
          <cell r="D1085">
            <v>0</v>
          </cell>
          <cell r="E1085">
            <v>0</v>
          </cell>
          <cell r="H1085">
            <v>0</v>
          </cell>
          <cell r="J1085">
            <v>0</v>
          </cell>
          <cell r="N1085">
            <v>0</v>
          </cell>
        </row>
        <row r="1086">
          <cell r="N1086">
            <v>0</v>
          </cell>
        </row>
        <row r="1087">
          <cell r="D1087">
            <v>0</v>
          </cell>
          <cell r="E1087">
            <v>0</v>
          </cell>
          <cell r="H1087">
            <v>0</v>
          </cell>
          <cell r="J1087">
            <v>0</v>
          </cell>
          <cell r="N1087">
            <v>0</v>
          </cell>
        </row>
        <row r="1088">
          <cell r="N1088">
            <v>0</v>
          </cell>
        </row>
        <row r="1089">
          <cell r="D1089">
            <v>0</v>
          </cell>
          <cell r="E1089">
            <v>0</v>
          </cell>
          <cell r="H1089">
            <v>0</v>
          </cell>
          <cell r="J1089">
            <v>0</v>
          </cell>
          <cell r="N1089">
            <v>0</v>
          </cell>
        </row>
        <row r="1090">
          <cell r="N1090">
            <v>0</v>
          </cell>
        </row>
        <row r="1091">
          <cell r="D1091">
            <v>0</v>
          </cell>
          <cell r="E1091">
            <v>0</v>
          </cell>
          <cell r="H1091">
            <v>0</v>
          </cell>
          <cell r="J1091">
            <v>0</v>
          </cell>
          <cell r="N1091">
            <v>0</v>
          </cell>
        </row>
        <row r="1092">
          <cell r="N1092">
            <v>0</v>
          </cell>
        </row>
        <row r="1093">
          <cell r="D1093">
            <v>0</v>
          </cell>
          <cell r="E1093">
            <v>0</v>
          </cell>
          <cell r="H1093">
            <v>0</v>
          </cell>
          <cell r="J1093">
            <v>0</v>
          </cell>
          <cell r="N1093">
            <v>0</v>
          </cell>
        </row>
        <row r="1094">
          <cell r="N1094">
            <v>0</v>
          </cell>
        </row>
        <row r="1095">
          <cell r="D1095">
            <v>0</v>
          </cell>
          <cell r="E1095">
            <v>0</v>
          </cell>
          <cell r="H1095">
            <v>0</v>
          </cell>
          <cell r="J1095">
            <v>0</v>
          </cell>
          <cell r="N1095">
            <v>0</v>
          </cell>
        </row>
        <row r="1096">
          <cell r="N1096">
            <v>0</v>
          </cell>
        </row>
        <row r="1097">
          <cell r="D1097">
            <v>0</v>
          </cell>
          <cell r="E1097">
            <v>0</v>
          </cell>
          <cell r="H1097">
            <v>0</v>
          </cell>
          <cell r="J1097">
            <v>0</v>
          </cell>
          <cell r="N1097">
            <v>0</v>
          </cell>
        </row>
        <row r="1098">
          <cell r="N1098">
            <v>0</v>
          </cell>
        </row>
        <row r="1099">
          <cell r="D1099">
            <v>0</v>
          </cell>
          <cell r="E1099">
            <v>0</v>
          </cell>
          <cell r="H1099">
            <v>0</v>
          </cell>
          <cell r="J1099">
            <v>0</v>
          </cell>
          <cell r="N1099">
            <v>0</v>
          </cell>
        </row>
        <row r="1100">
          <cell r="N1100">
            <v>0</v>
          </cell>
        </row>
        <row r="1101">
          <cell r="D1101">
            <v>0</v>
          </cell>
          <cell r="E1101">
            <v>0</v>
          </cell>
          <cell r="H1101">
            <v>0</v>
          </cell>
          <cell r="J1101">
            <v>0</v>
          </cell>
          <cell r="N1101">
            <v>0</v>
          </cell>
        </row>
        <row r="1102">
          <cell r="N1102">
            <v>0</v>
          </cell>
        </row>
        <row r="1103">
          <cell r="D1103">
            <v>0</v>
          </cell>
          <cell r="E1103">
            <v>0</v>
          </cell>
          <cell r="H1103">
            <v>0</v>
          </cell>
          <cell r="J1103">
            <v>0</v>
          </cell>
          <cell r="N1103">
            <v>0</v>
          </cell>
        </row>
        <row r="1104">
          <cell r="N1104">
            <v>0</v>
          </cell>
        </row>
        <row r="1105">
          <cell r="D1105">
            <v>0</v>
          </cell>
          <cell r="E1105">
            <v>0</v>
          </cell>
          <cell r="H1105">
            <v>0</v>
          </cell>
          <cell r="J1105">
            <v>0</v>
          </cell>
          <cell r="N1105">
            <v>0</v>
          </cell>
        </row>
        <row r="1106">
          <cell r="N1106">
            <v>0</v>
          </cell>
        </row>
        <row r="1107">
          <cell r="D1107">
            <v>0</v>
          </cell>
          <cell r="E1107">
            <v>0</v>
          </cell>
          <cell r="H1107">
            <v>0</v>
          </cell>
          <cell r="J1107">
            <v>0</v>
          </cell>
          <cell r="N1107">
            <v>0</v>
          </cell>
        </row>
        <row r="1108">
          <cell r="N1108">
            <v>0</v>
          </cell>
        </row>
        <row r="1109">
          <cell r="D1109">
            <v>0</v>
          </cell>
          <cell r="E1109">
            <v>0</v>
          </cell>
          <cell r="H1109">
            <v>0</v>
          </cell>
          <cell r="J1109">
            <v>0</v>
          </cell>
          <cell r="N1109">
            <v>0</v>
          </cell>
        </row>
        <row r="1110">
          <cell r="N1110">
            <v>0</v>
          </cell>
        </row>
        <row r="1111">
          <cell r="D1111">
            <v>0</v>
          </cell>
          <cell r="E1111">
            <v>0</v>
          </cell>
          <cell r="H1111">
            <v>0</v>
          </cell>
          <cell r="J1111">
            <v>0</v>
          </cell>
          <cell r="N1111">
            <v>0</v>
          </cell>
        </row>
        <row r="1112">
          <cell r="N1112">
            <v>0</v>
          </cell>
        </row>
        <row r="1113">
          <cell r="D1113">
            <v>0</v>
          </cell>
          <cell r="E1113">
            <v>0</v>
          </cell>
          <cell r="H1113">
            <v>0</v>
          </cell>
          <cell r="J1113">
            <v>0</v>
          </cell>
          <cell r="N1113">
            <v>0</v>
          </cell>
        </row>
        <row r="1114">
          <cell r="D1114">
            <v>0</v>
          </cell>
          <cell r="E1114">
            <v>0</v>
          </cell>
          <cell r="H1114">
            <v>0</v>
          </cell>
          <cell r="J1114">
            <v>0</v>
          </cell>
          <cell r="N1114">
            <v>0</v>
          </cell>
        </row>
        <row r="1115">
          <cell r="D1115">
            <v>0</v>
          </cell>
          <cell r="E1115">
            <v>0</v>
          </cell>
          <cell r="H1115">
            <v>0</v>
          </cell>
          <cell r="J1115">
            <v>0</v>
          </cell>
          <cell r="N1115">
            <v>0</v>
          </cell>
        </row>
        <row r="1116">
          <cell r="N1116">
            <v>0</v>
          </cell>
        </row>
        <row r="1117">
          <cell r="D1117">
            <v>0</v>
          </cell>
          <cell r="E1117">
            <v>0</v>
          </cell>
          <cell r="H1117">
            <v>0</v>
          </cell>
          <cell r="J1117">
            <v>0</v>
          </cell>
          <cell r="N1117">
            <v>0</v>
          </cell>
        </row>
        <row r="1118">
          <cell r="N1118">
            <v>0</v>
          </cell>
        </row>
        <row r="1119">
          <cell r="D1119">
            <v>0</v>
          </cell>
          <cell r="E1119">
            <v>0</v>
          </cell>
          <cell r="H1119">
            <v>0</v>
          </cell>
          <cell r="J1119">
            <v>0</v>
          </cell>
          <cell r="N1119">
            <v>0</v>
          </cell>
        </row>
        <row r="1120">
          <cell r="N1120">
            <v>0</v>
          </cell>
        </row>
        <row r="1121">
          <cell r="D1121">
            <v>0</v>
          </cell>
          <cell r="E1121">
            <v>0</v>
          </cell>
          <cell r="H1121">
            <v>0</v>
          </cell>
          <cell r="J1121">
            <v>0</v>
          </cell>
          <cell r="N1121">
            <v>0</v>
          </cell>
        </row>
        <row r="1122">
          <cell r="D1122">
            <v>0</v>
          </cell>
          <cell r="E1122">
            <v>0</v>
          </cell>
          <cell r="H1122">
            <v>0</v>
          </cell>
          <cell r="J1122">
            <v>0</v>
          </cell>
          <cell r="N1122">
            <v>0</v>
          </cell>
        </row>
        <row r="1123">
          <cell r="N1123">
            <v>0</v>
          </cell>
        </row>
        <row r="1124">
          <cell r="D1124">
            <v>0</v>
          </cell>
          <cell r="E1124">
            <v>0</v>
          </cell>
          <cell r="H1124">
            <v>0</v>
          </cell>
          <cell r="J1124">
            <v>0</v>
          </cell>
          <cell r="N1124">
            <v>0</v>
          </cell>
        </row>
        <row r="1125">
          <cell r="N1125">
            <v>0</v>
          </cell>
        </row>
        <row r="1126">
          <cell r="D1126">
            <v>0</v>
          </cell>
          <cell r="E1126">
            <v>0</v>
          </cell>
          <cell r="H1126">
            <v>0</v>
          </cell>
          <cell r="J1126">
            <v>0</v>
          </cell>
          <cell r="N1126">
            <v>0</v>
          </cell>
        </row>
        <row r="1127">
          <cell r="N1127">
            <v>0</v>
          </cell>
        </row>
        <row r="1128">
          <cell r="D1128">
            <v>0</v>
          </cell>
          <cell r="E1128">
            <v>0</v>
          </cell>
          <cell r="H1128">
            <v>0</v>
          </cell>
          <cell r="J1128">
            <v>0</v>
          </cell>
          <cell r="N1128">
            <v>0</v>
          </cell>
        </row>
        <row r="1129">
          <cell r="N1129">
            <v>0</v>
          </cell>
        </row>
        <row r="1130">
          <cell r="D1130">
            <v>0</v>
          </cell>
          <cell r="E1130">
            <v>0</v>
          </cell>
          <cell r="H1130">
            <v>0</v>
          </cell>
          <cell r="J1130">
            <v>0</v>
          </cell>
          <cell r="N1130">
            <v>0</v>
          </cell>
        </row>
        <row r="1131">
          <cell r="N1131">
            <v>0</v>
          </cell>
        </row>
        <row r="1132">
          <cell r="D1132">
            <v>0</v>
          </cell>
          <cell r="E1132">
            <v>0</v>
          </cell>
          <cell r="H1132">
            <v>0</v>
          </cell>
          <cell r="J1132">
            <v>0</v>
          </cell>
          <cell r="N1132">
            <v>0</v>
          </cell>
        </row>
        <row r="1133">
          <cell r="N1133">
            <v>0</v>
          </cell>
        </row>
        <row r="1134">
          <cell r="D1134">
            <v>0</v>
          </cell>
          <cell r="E1134">
            <v>0</v>
          </cell>
          <cell r="H1134">
            <v>0</v>
          </cell>
          <cell r="J1134">
            <v>0</v>
          </cell>
          <cell r="N1134">
            <v>0</v>
          </cell>
        </row>
        <row r="1135">
          <cell r="N1135">
            <v>0</v>
          </cell>
        </row>
        <row r="1136">
          <cell r="D1136">
            <v>0</v>
          </cell>
          <cell r="E1136">
            <v>0</v>
          </cell>
          <cell r="H1136">
            <v>0</v>
          </cell>
          <cell r="J1136">
            <v>0</v>
          </cell>
          <cell r="N1136">
            <v>0</v>
          </cell>
        </row>
        <row r="1137">
          <cell r="N1137">
            <v>0</v>
          </cell>
        </row>
        <row r="1138">
          <cell r="D1138">
            <v>0</v>
          </cell>
          <cell r="E1138">
            <v>0</v>
          </cell>
          <cell r="H1138">
            <v>0</v>
          </cell>
          <cell r="J1138">
            <v>0</v>
          </cell>
          <cell r="N1138">
            <v>0</v>
          </cell>
        </row>
        <row r="1139">
          <cell r="D1139">
            <v>0</v>
          </cell>
          <cell r="E1139">
            <v>0</v>
          </cell>
          <cell r="H1139">
            <v>0</v>
          </cell>
          <cell r="J1139">
            <v>0</v>
          </cell>
          <cell r="N1139">
            <v>0</v>
          </cell>
        </row>
        <row r="1140">
          <cell r="D1140">
            <v>0</v>
          </cell>
          <cell r="E1140">
            <v>0</v>
          </cell>
          <cell r="H1140">
            <v>0</v>
          </cell>
          <cell r="J1140">
            <v>0</v>
          </cell>
          <cell r="N1140">
            <v>0</v>
          </cell>
        </row>
        <row r="1141">
          <cell r="N1141">
            <v>0</v>
          </cell>
        </row>
        <row r="1142">
          <cell r="D1142">
            <v>0</v>
          </cell>
          <cell r="E1142">
            <v>0</v>
          </cell>
          <cell r="H1142">
            <v>0</v>
          </cell>
          <cell r="J1142">
            <v>0</v>
          </cell>
          <cell r="N1142">
            <v>0</v>
          </cell>
        </row>
        <row r="1143">
          <cell r="N1143">
            <v>0</v>
          </cell>
        </row>
        <row r="1144">
          <cell r="D1144">
            <v>0</v>
          </cell>
          <cell r="E1144">
            <v>0</v>
          </cell>
          <cell r="H1144">
            <v>0</v>
          </cell>
          <cell r="J1144">
            <v>0</v>
          </cell>
          <cell r="N1144">
            <v>0</v>
          </cell>
        </row>
        <row r="1145">
          <cell r="N1145">
            <v>0</v>
          </cell>
        </row>
        <row r="1146">
          <cell r="D1146">
            <v>0</v>
          </cell>
          <cell r="E1146">
            <v>0</v>
          </cell>
          <cell r="H1146">
            <v>0</v>
          </cell>
          <cell r="J1146">
            <v>0</v>
          </cell>
          <cell r="N1146">
            <v>0</v>
          </cell>
        </row>
        <row r="1147">
          <cell r="N1147">
            <v>1574620401</v>
          </cell>
        </row>
        <row r="1148">
          <cell r="D1148">
            <v>1598392092</v>
          </cell>
          <cell r="E1148">
            <v>416479442</v>
          </cell>
          <cell r="H1148">
            <v>0</v>
          </cell>
          <cell r="J1148">
            <v>602264865</v>
          </cell>
          <cell r="N1148">
            <v>1574620401</v>
          </cell>
        </row>
        <row r="1149">
          <cell r="N1149">
            <v>0</v>
          </cell>
        </row>
        <row r="1150">
          <cell r="D1150">
            <v>0</v>
          </cell>
          <cell r="E1150">
            <v>0</v>
          </cell>
          <cell r="H1150">
            <v>0</v>
          </cell>
          <cell r="J1150">
            <v>0</v>
          </cell>
          <cell r="N1150">
            <v>0</v>
          </cell>
        </row>
        <row r="1151">
          <cell r="N1151">
            <v>0</v>
          </cell>
        </row>
        <row r="1152">
          <cell r="D1152">
            <v>0</v>
          </cell>
          <cell r="E1152">
            <v>0</v>
          </cell>
          <cell r="H1152">
            <v>0</v>
          </cell>
          <cell r="J1152">
            <v>0</v>
          </cell>
          <cell r="N1152">
            <v>0</v>
          </cell>
        </row>
        <row r="1153">
          <cell r="N1153">
            <v>0</v>
          </cell>
        </row>
        <row r="1154">
          <cell r="D1154">
            <v>0</v>
          </cell>
          <cell r="E1154">
            <v>0</v>
          </cell>
          <cell r="H1154">
            <v>0</v>
          </cell>
          <cell r="J1154">
            <v>0</v>
          </cell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D1157">
            <v>0</v>
          </cell>
          <cell r="E1157">
            <v>0</v>
          </cell>
          <cell r="H1157">
            <v>0</v>
          </cell>
          <cell r="J1157">
            <v>0</v>
          </cell>
          <cell r="N1157">
            <v>0</v>
          </cell>
        </row>
        <row r="1158">
          <cell r="N1158">
            <v>0</v>
          </cell>
        </row>
        <row r="1159">
          <cell r="D1159">
            <v>0</v>
          </cell>
          <cell r="E1159">
            <v>0</v>
          </cell>
          <cell r="H1159">
            <v>0</v>
          </cell>
          <cell r="J1159">
            <v>0</v>
          </cell>
          <cell r="N1159">
            <v>0</v>
          </cell>
        </row>
        <row r="1160">
          <cell r="N1160">
            <v>0</v>
          </cell>
        </row>
        <row r="1161">
          <cell r="D1161">
            <v>0</v>
          </cell>
          <cell r="E1161">
            <v>0</v>
          </cell>
          <cell r="H1161">
            <v>0</v>
          </cell>
          <cell r="J1161">
            <v>0</v>
          </cell>
          <cell r="N1161">
            <v>0</v>
          </cell>
        </row>
        <row r="1162">
          <cell r="N1162">
            <v>0</v>
          </cell>
        </row>
        <row r="1163">
          <cell r="D1163">
            <v>0</v>
          </cell>
          <cell r="E1163">
            <v>0</v>
          </cell>
          <cell r="H1163">
            <v>0</v>
          </cell>
          <cell r="J1163">
            <v>0</v>
          </cell>
          <cell r="N1163">
            <v>0</v>
          </cell>
        </row>
        <row r="1164">
          <cell r="N1164">
            <v>0</v>
          </cell>
        </row>
        <row r="1165">
          <cell r="D1165">
            <v>0</v>
          </cell>
          <cell r="E1165">
            <v>0</v>
          </cell>
          <cell r="H1165">
            <v>0</v>
          </cell>
          <cell r="J1165">
            <v>0</v>
          </cell>
          <cell r="N1165">
            <v>0</v>
          </cell>
        </row>
        <row r="1166">
          <cell r="N1166">
            <v>0</v>
          </cell>
        </row>
        <row r="1167">
          <cell r="D1167">
            <v>0</v>
          </cell>
          <cell r="E1167">
            <v>0</v>
          </cell>
          <cell r="H1167">
            <v>0</v>
          </cell>
          <cell r="J1167">
            <v>0</v>
          </cell>
          <cell r="N1167">
            <v>0</v>
          </cell>
        </row>
        <row r="1168">
          <cell r="D1168">
            <v>0</v>
          </cell>
          <cell r="E1168">
            <v>0</v>
          </cell>
          <cell r="H1168">
            <v>0</v>
          </cell>
          <cell r="J1168">
            <v>0</v>
          </cell>
          <cell r="N1168">
            <v>0</v>
          </cell>
        </row>
        <row r="1169">
          <cell r="D1169">
            <v>0</v>
          </cell>
          <cell r="E1169">
            <v>0</v>
          </cell>
          <cell r="H1169">
            <v>0</v>
          </cell>
          <cell r="J1169">
            <v>0</v>
          </cell>
          <cell r="N1169">
            <v>0</v>
          </cell>
        </row>
        <row r="1170">
          <cell r="D1170">
            <v>0</v>
          </cell>
          <cell r="E1170">
            <v>0</v>
          </cell>
          <cell r="H1170">
            <v>0</v>
          </cell>
          <cell r="J1170">
            <v>0</v>
          </cell>
          <cell r="N1170">
            <v>0</v>
          </cell>
        </row>
        <row r="1171">
          <cell r="N1171">
            <v>0</v>
          </cell>
        </row>
        <row r="1172">
          <cell r="D1172">
            <v>0</v>
          </cell>
          <cell r="E1172">
            <v>0</v>
          </cell>
          <cell r="H1172">
            <v>0</v>
          </cell>
          <cell r="J1172">
            <v>0</v>
          </cell>
          <cell r="N1172">
            <v>0</v>
          </cell>
        </row>
        <row r="1173">
          <cell r="D1173">
            <v>0</v>
          </cell>
          <cell r="E1173">
            <v>0</v>
          </cell>
          <cell r="H1173">
            <v>0</v>
          </cell>
          <cell r="J1173">
            <v>0</v>
          </cell>
          <cell r="N1173">
            <v>0</v>
          </cell>
        </row>
        <row r="1174">
          <cell r="N1174">
            <v>0</v>
          </cell>
        </row>
        <row r="1175">
          <cell r="D1175">
            <v>0</v>
          </cell>
          <cell r="E1175">
            <v>0</v>
          </cell>
          <cell r="H1175">
            <v>0</v>
          </cell>
          <cell r="J1175">
            <v>0</v>
          </cell>
          <cell r="N1175">
            <v>0</v>
          </cell>
        </row>
        <row r="1176">
          <cell r="N1176">
            <v>0</v>
          </cell>
        </row>
        <row r="1177">
          <cell r="D1177">
            <v>0</v>
          </cell>
          <cell r="E1177">
            <v>0</v>
          </cell>
          <cell r="H1177">
            <v>0</v>
          </cell>
          <cell r="J1177">
            <v>0</v>
          </cell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D1180">
            <v>0</v>
          </cell>
          <cell r="E1180">
            <v>0</v>
          </cell>
          <cell r="H1180">
            <v>0</v>
          </cell>
          <cell r="J1180">
            <v>0</v>
          </cell>
          <cell r="N1180">
            <v>0</v>
          </cell>
        </row>
        <row r="1181">
          <cell r="N1181">
            <v>85748521464</v>
          </cell>
        </row>
        <row r="1182">
          <cell r="N1182">
            <v>0</v>
          </cell>
        </row>
        <row r="1183">
          <cell r="D1183">
            <v>0</v>
          </cell>
          <cell r="E1183">
            <v>0</v>
          </cell>
          <cell r="H1183">
            <v>0</v>
          </cell>
          <cell r="J1183">
            <v>0</v>
          </cell>
          <cell r="N1183">
            <v>0</v>
          </cell>
        </row>
        <row r="1184">
          <cell r="D1184">
            <v>0</v>
          </cell>
          <cell r="E1184">
            <v>0</v>
          </cell>
          <cell r="H1184">
            <v>0</v>
          </cell>
          <cell r="J1184">
            <v>0</v>
          </cell>
          <cell r="N1184">
            <v>0</v>
          </cell>
        </row>
        <row r="1185">
          <cell r="D1185">
            <v>0</v>
          </cell>
          <cell r="E1185">
            <v>0</v>
          </cell>
          <cell r="H1185">
            <v>0</v>
          </cell>
          <cell r="J1185">
            <v>0</v>
          </cell>
          <cell r="N1185">
            <v>0</v>
          </cell>
        </row>
        <row r="1186">
          <cell r="D1186">
            <v>0</v>
          </cell>
          <cell r="E1186">
            <v>0</v>
          </cell>
          <cell r="H1186">
            <v>0</v>
          </cell>
          <cell r="J1186">
            <v>0</v>
          </cell>
          <cell r="N1186">
            <v>0</v>
          </cell>
        </row>
        <row r="1187">
          <cell r="D1187">
            <v>0</v>
          </cell>
          <cell r="E1187">
            <v>0</v>
          </cell>
          <cell r="H1187">
            <v>0</v>
          </cell>
          <cell r="J1187">
            <v>0</v>
          </cell>
          <cell r="N1187">
            <v>0</v>
          </cell>
        </row>
        <row r="1188">
          <cell r="D1188">
            <v>0</v>
          </cell>
          <cell r="E1188">
            <v>0</v>
          </cell>
          <cell r="H1188">
            <v>0</v>
          </cell>
          <cell r="J1188">
            <v>0</v>
          </cell>
          <cell r="N1188">
            <v>0</v>
          </cell>
        </row>
        <row r="1189">
          <cell r="D1189">
            <v>0</v>
          </cell>
          <cell r="E1189">
            <v>0</v>
          </cell>
          <cell r="H1189">
            <v>0</v>
          </cell>
          <cell r="J1189">
            <v>0</v>
          </cell>
          <cell r="N1189">
            <v>0</v>
          </cell>
        </row>
        <row r="1190">
          <cell r="D1190">
            <v>0</v>
          </cell>
          <cell r="E1190">
            <v>0</v>
          </cell>
          <cell r="H1190">
            <v>0</v>
          </cell>
          <cell r="J1190">
            <v>0</v>
          </cell>
          <cell r="N1190">
            <v>0</v>
          </cell>
        </row>
        <row r="1191">
          <cell r="D1191">
            <v>0</v>
          </cell>
          <cell r="E1191">
            <v>0</v>
          </cell>
          <cell r="H1191">
            <v>0</v>
          </cell>
          <cell r="J1191">
            <v>0</v>
          </cell>
          <cell r="N1191">
            <v>0</v>
          </cell>
        </row>
        <row r="1192">
          <cell r="D1192">
            <v>0</v>
          </cell>
          <cell r="E1192">
            <v>0</v>
          </cell>
          <cell r="H1192">
            <v>0</v>
          </cell>
          <cell r="J1192">
            <v>0</v>
          </cell>
          <cell r="N1192">
            <v>0</v>
          </cell>
        </row>
        <row r="1193">
          <cell r="D1193">
            <v>0</v>
          </cell>
          <cell r="E1193">
            <v>0</v>
          </cell>
          <cell r="H1193">
            <v>0</v>
          </cell>
          <cell r="J1193">
            <v>0</v>
          </cell>
          <cell r="N1193">
            <v>0</v>
          </cell>
        </row>
        <row r="1194">
          <cell r="D1194">
            <v>0</v>
          </cell>
          <cell r="E1194">
            <v>0</v>
          </cell>
          <cell r="H1194">
            <v>0</v>
          </cell>
          <cell r="J1194">
            <v>0</v>
          </cell>
          <cell r="N1194">
            <v>0</v>
          </cell>
        </row>
        <row r="1195">
          <cell r="D1195">
            <v>0</v>
          </cell>
          <cell r="E1195">
            <v>0</v>
          </cell>
          <cell r="H1195">
            <v>0</v>
          </cell>
          <cell r="J1195">
            <v>0</v>
          </cell>
          <cell r="N1195">
            <v>0</v>
          </cell>
        </row>
        <row r="1196">
          <cell r="D1196">
            <v>0</v>
          </cell>
          <cell r="E1196">
            <v>0</v>
          </cell>
          <cell r="H1196">
            <v>0</v>
          </cell>
          <cell r="J1196">
            <v>0</v>
          </cell>
          <cell r="N1196">
            <v>0</v>
          </cell>
        </row>
        <row r="1197">
          <cell r="D1197">
            <v>0</v>
          </cell>
          <cell r="E1197">
            <v>0</v>
          </cell>
          <cell r="H1197">
            <v>0</v>
          </cell>
          <cell r="J1197">
            <v>0</v>
          </cell>
          <cell r="N1197">
            <v>0</v>
          </cell>
        </row>
        <row r="1198">
          <cell r="D1198">
            <v>0</v>
          </cell>
          <cell r="E1198">
            <v>0</v>
          </cell>
          <cell r="H1198">
            <v>0</v>
          </cell>
          <cell r="J1198">
            <v>0</v>
          </cell>
          <cell r="N1198">
            <v>0</v>
          </cell>
        </row>
        <row r="1199">
          <cell r="N1199">
            <v>0</v>
          </cell>
        </row>
        <row r="1200">
          <cell r="D1200">
            <v>0</v>
          </cell>
          <cell r="E1200">
            <v>0</v>
          </cell>
          <cell r="H1200">
            <v>0</v>
          </cell>
          <cell r="J1200">
            <v>0</v>
          </cell>
          <cell r="N1200">
            <v>0</v>
          </cell>
        </row>
        <row r="1201">
          <cell r="D1201">
            <v>0</v>
          </cell>
          <cell r="E1201">
            <v>0</v>
          </cell>
          <cell r="H1201">
            <v>0</v>
          </cell>
          <cell r="J1201">
            <v>0</v>
          </cell>
          <cell r="N1201">
            <v>0</v>
          </cell>
        </row>
        <row r="1202">
          <cell r="D1202">
            <v>0</v>
          </cell>
          <cell r="E1202">
            <v>0</v>
          </cell>
          <cell r="H1202">
            <v>0</v>
          </cell>
          <cell r="J1202">
            <v>0</v>
          </cell>
          <cell r="N1202">
            <v>0</v>
          </cell>
        </row>
        <row r="1203">
          <cell r="D1203">
            <v>0</v>
          </cell>
          <cell r="E1203">
            <v>0</v>
          </cell>
          <cell r="H1203">
            <v>0</v>
          </cell>
          <cell r="J1203">
            <v>0</v>
          </cell>
          <cell r="N1203">
            <v>0</v>
          </cell>
        </row>
        <row r="1204">
          <cell r="N1204">
            <v>85748521464</v>
          </cell>
        </row>
        <row r="1205">
          <cell r="N1205">
            <v>0</v>
          </cell>
        </row>
        <row r="1206">
          <cell r="D1206">
            <v>0</v>
          </cell>
          <cell r="E1206">
            <v>0</v>
          </cell>
          <cell r="H1206">
            <v>0</v>
          </cell>
          <cell r="J1206">
            <v>0</v>
          </cell>
          <cell r="N1206">
            <v>0</v>
          </cell>
        </row>
        <row r="1207">
          <cell r="D1207">
            <v>0</v>
          </cell>
          <cell r="E1207">
            <v>0</v>
          </cell>
          <cell r="H1207">
            <v>0</v>
          </cell>
          <cell r="J1207">
            <v>0</v>
          </cell>
          <cell r="N1207">
            <v>0</v>
          </cell>
        </row>
        <row r="1208">
          <cell r="N1208">
            <v>0</v>
          </cell>
        </row>
        <row r="1209">
          <cell r="D1209">
            <v>0</v>
          </cell>
          <cell r="E1209">
            <v>0</v>
          </cell>
          <cell r="H1209">
            <v>0</v>
          </cell>
          <cell r="J1209">
            <v>0</v>
          </cell>
          <cell r="N1209">
            <v>0</v>
          </cell>
        </row>
        <row r="1210">
          <cell r="N1210">
            <v>0</v>
          </cell>
        </row>
        <row r="1211">
          <cell r="D1211">
            <v>0</v>
          </cell>
          <cell r="E1211">
            <v>0</v>
          </cell>
          <cell r="H1211">
            <v>0</v>
          </cell>
          <cell r="J1211">
            <v>0</v>
          </cell>
          <cell r="N1211">
            <v>0</v>
          </cell>
        </row>
        <row r="1212">
          <cell r="D1212">
            <v>0</v>
          </cell>
          <cell r="E1212">
            <v>0</v>
          </cell>
          <cell r="H1212">
            <v>0</v>
          </cell>
          <cell r="J1212">
            <v>0</v>
          </cell>
          <cell r="N1212">
            <v>0</v>
          </cell>
        </row>
        <row r="1213">
          <cell r="D1213">
            <v>0</v>
          </cell>
          <cell r="E1213">
            <v>0</v>
          </cell>
          <cell r="H1213">
            <v>0</v>
          </cell>
          <cell r="J1213">
            <v>0</v>
          </cell>
          <cell r="N1213">
            <v>0</v>
          </cell>
        </row>
        <row r="1214">
          <cell r="D1214">
            <v>0</v>
          </cell>
          <cell r="E1214">
            <v>0</v>
          </cell>
          <cell r="H1214">
            <v>0</v>
          </cell>
          <cell r="J1214">
            <v>0</v>
          </cell>
          <cell r="N1214">
            <v>0</v>
          </cell>
        </row>
        <row r="1215">
          <cell r="D1215">
            <v>0</v>
          </cell>
          <cell r="E1215">
            <v>0</v>
          </cell>
          <cell r="H1215">
            <v>0</v>
          </cell>
          <cell r="J1215">
            <v>0</v>
          </cell>
          <cell r="N1215">
            <v>0</v>
          </cell>
        </row>
        <row r="1216">
          <cell r="N1216">
            <v>0</v>
          </cell>
        </row>
        <row r="1217">
          <cell r="D1217">
            <v>0</v>
          </cell>
          <cell r="E1217">
            <v>0</v>
          </cell>
          <cell r="H1217">
            <v>0</v>
          </cell>
          <cell r="J1217">
            <v>0</v>
          </cell>
          <cell r="N1217">
            <v>0</v>
          </cell>
        </row>
        <row r="1218">
          <cell r="D1218">
            <v>0</v>
          </cell>
          <cell r="E1218">
            <v>0</v>
          </cell>
          <cell r="H1218">
            <v>0</v>
          </cell>
          <cell r="J1218">
            <v>0</v>
          </cell>
          <cell r="N1218">
            <v>0</v>
          </cell>
        </row>
        <row r="1219">
          <cell r="D1219">
            <v>0</v>
          </cell>
          <cell r="E1219">
            <v>0</v>
          </cell>
          <cell r="H1219">
            <v>0</v>
          </cell>
          <cell r="J1219">
            <v>0</v>
          </cell>
          <cell r="N1219">
            <v>0</v>
          </cell>
        </row>
        <row r="1220">
          <cell r="N1220">
            <v>0</v>
          </cell>
        </row>
        <row r="1221">
          <cell r="D1221">
            <v>0</v>
          </cell>
          <cell r="E1221">
            <v>0</v>
          </cell>
          <cell r="H1221">
            <v>0</v>
          </cell>
          <cell r="J1221">
            <v>0</v>
          </cell>
          <cell r="N1221">
            <v>0</v>
          </cell>
        </row>
        <row r="1222">
          <cell r="D1222">
            <v>0</v>
          </cell>
          <cell r="E1222">
            <v>0</v>
          </cell>
          <cell r="H1222">
            <v>0</v>
          </cell>
          <cell r="J1222">
            <v>0</v>
          </cell>
          <cell r="N1222">
            <v>0</v>
          </cell>
        </row>
        <row r="1223">
          <cell r="D1223">
            <v>0</v>
          </cell>
          <cell r="E1223">
            <v>0</v>
          </cell>
          <cell r="H1223">
            <v>0</v>
          </cell>
          <cell r="J1223">
            <v>0</v>
          </cell>
          <cell r="N1223">
            <v>0</v>
          </cell>
        </row>
        <row r="1224">
          <cell r="D1224">
            <v>0</v>
          </cell>
          <cell r="E1224">
            <v>0</v>
          </cell>
          <cell r="H1224">
            <v>0</v>
          </cell>
          <cell r="J1224">
            <v>0</v>
          </cell>
          <cell r="N1224">
            <v>0</v>
          </cell>
        </row>
        <row r="1225">
          <cell r="D1225">
            <v>0</v>
          </cell>
          <cell r="E1225">
            <v>0</v>
          </cell>
          <cell r="H1225">
            <v>0</v>
          </cell>
          <cell r="J1225">
            <v>0</v>
          </cell>
          <cell r="N1225">
            <v>0</v>
          </cell>
        </row>
        <row r="1226">
          <cell r="D1226">
            <v>0</v>
          </cell>
          <cell r="E1226">
            <v>0</v>
          </cell>
          <cell r="H1226">
            <v>0</v>
          </cell>
          <cell r="J1226">
            <v>0</v>
          </cell>
          <cell r="N1226">
            <v>0</v>
          </cell>
        </row>
        <row r="1227">
          <cell r="D1227">
            <v>0</v>
          </cell>
          <cell r="E1227">
            <v>0</v>
          </cell>
          <cell r="H1227">
            <v>0</v>
          </cell>
          <cell r="J1227">
            <v>0</v>
          </cell>
          <cell r="N1227">
            <v>0</v>
          </cell>
        </row>
        <row r="1228">
          <cell r="D1228">
            <v>0</v>
          </cell>
          <cell r="E1228">
            <v>0</v>
          </cell>
          <cell r="H1228">
            <v>0</v>
          </cell>
          <cell r="J1228">
            <v>0</v>
          </cell>
          <cell r="N1228">
            <v>0</v>
          </cell>
        </row>
        <row r="1229">
          <cell r="D1229">
            <v>0</v>
          </cell>
          <cell r="E1229">
            <v>0</v>
          </cell>
          <cell r="H1229">
            <v>0</v>
          </cell>
          <cell r="J1229">
            <v>0</v>
          </cell>
          <cell r="N1229">
            <v>0</v>
          </cell>
        </row>
        <row r="1230">
          <cell r="D1230">
            <v>0</v>
          </cell>
          <cell r="E1230">
            <v>0</v>
          </cell>
          <cell r="H1230">
            <v>0</v>
          </cell>
          <cell r="J1230">
            <v>0</v>
          </cell>
          <cell r="N1230">
            <v>0</v>
          </cell>
        </row>
        <row r="1231">
          <cell r="D1231">
            <v>0</v>
          </cell>
          <cell r="E1231">
            <v>0</v>
          </cell>
          <cell r="H1231">
            <v>0</v>
          </cell>
          <cell r="J1231">
            <v>0</v>
          </cell>
          <cell r="N1231">
            <v>0</v>
          </cell>
        </row>
        <row r="1232">
          <cell r="D1232">
            <v>0</v>
          </cell>
          <cell r="E1232">
            <v>0</v>
          </cell>
          <cell r="H1232">
            <v>0</v>
          </cell>
          <cell r="J1232">
            <v>0</v>
          </cell>
          <cell r="N1232">
            <v>0</v>
          </cell>
        </row>
        <row r="1233">
          <cell r="D1233">
            <v>0</v>
          </cell>
          <cell r="E1233">
            <v>0</v>
          </cell>
          <cell r="H1233">
            <v>0</v>
          </cell>
          <cell r="J1233">
            <v>0</v>
          </cell>
          <cell r="N1233">
            <v>0</v>
          </cell>
        </row>
        <row r="1234">
          <cell r="D1234">
            <v>0</v>
          </cell>
          <cell r="E1234">
            <v>0</v>
          </cell>
          <cell r="H1234">
            <v>0</v>
          </cell>
          <cell r="J1234">
            <v>0</v>
          </cell>
          <cell r="N1234">
            <v>0</v>
          </cell>
        </row>
        <row r="1235">
          <cell r="D1235">
            <v>0</v>
          </cell>
          <cell r="E1235">
            <v>0</v>
          </cell>
          <cell r="H1235">
            <v>0</v>
          </cell>
          <cell r="J1235">
            <v>0</v>
          </cell>
          <cell r="N1235">
            <v>0</v>
          </cell>
        </row>
        <row r="1236">
          <cell r="D1236">
            <v>0</v>
          </cell>
          <cell r="E1236">
            <v>0</v>
          </cell>
          <cell r="H1236">
            <v>0</v>
          </cell>
          <cell r="J1236">
            <v>0</v>
          </cell>
          <cell r="N1236">
            <v>0</v>
          </cell>
        </row>
        <row r="1237">
          <cell r="D1237">
            <v>0</v>
          </cell>
          <cell r="E1237">
            <v>0</v>
          </cell>
          <cell r="H1237">
            <v>0</v>
          </cell>
          <cell r="J1237">
            <v>0</v>
          </cell>
          <cell r="N1237">
            <v>0</v>
          </cell>
        </row>
        <row r="1238">
          <cell r="D1238">
            <v>0</v>
          </cell>
          <cell r="E1238">
            <v>0</v>
          </cell>
          <cell r="H1238">
            <v>0</v>
          </cell>
          <cell r="J1238">
            <v>0</v>
          </cell>
          <cell r="N1238">
            <v>0</v>
          </cell>
        </row>
        <row r="1239">
          <cell r="D1239">
            <v>0</v>
          </cell>
          <cell r="E1239">
            <v>0</v>
          </cell>
          <cell r="H1239">
            <v>0</v>
          </cell>
          <cell r="J1239">
            <v>0</v>
          </cell>
          <cell r="N1239">
            <v>0</v>
          </cell>
        </row>
        <row r="1240">
          <cell r="D1240">
            <v>0</v>
          </cell>
          <cell r="E1240">
            <v>0</v>
          </cell>
          <cell r="H1240">
            <v>0</v>
          </cell>
          <cell r="J1240">
            <v>0</v>
          </cell>
          <cell r="N1240">
            <v>0</v>
          </cell>
        </row>
        <row r="1241">
          <cell r="N1241">
            <v>0</v>
          </cell>
        </row>
        <row r="1242">
          <cell r="D1242">
            <v>0</v>
          </cell>
          <cell r="E1242">
            <v>0</v>
          </cell>
          <cell r="H1242">
            <v>0</v>
          </cell>
          <cell r="J1242">
            <v>0</v>
          </cell>
          <cell r="N1242">
            <v>0</v>
          </cell>
        </row>
        <row r="1243">
          <cell r="D1243">
            <v>0</v>
          </cell>
          <cell r="E1243">
            <v>0</v>
          </cell>
          <cell r="H1243">
            <v>0</v>
          </cell>
          <cell r="J1243">
            <v>0</v>
          </cell>
          <cell r="N1243">
            <v>0</v>
          </cell>
        </row>
        <row r="1244">
          <cell r="D1244">
            <v>0</v>
          </cell>
          <cell r="E1244">
            <v>0</v>
          </cell>
          <cell r="H1244">
            <v>0</v>
          </cell>
          <cell r="J1244">
            <v>0</v>
          </cell>
          <cell r="N1244">
            <v>0</v>
          </cell>
        </row>
        <row r="1245">
          <cell r="D1245">
            <v>0</v>
          </cell>
          <cell r="E1245">
            <v>0</v>
          </cell>
          <cell r="H1245">
            <v>0</v>
          </cell>
          <cell r="J1245">
            <v>0</v>
          </cell>
          <cell r="N1245">
            <v>0</v>
          </cell>
        </row>
        <row r="1246">
          <cell r="D1246">
            <v>0</v>
          </cell>
          <cell r="E1246">
            <v>0</v>
          </cell>
          <cell r="H1246">
            <v>0</v>
          </cell>
          <cell r="J1246">
            <v>0</v>
          </cell>
          <cell r="N1246">
            <v>0</v>
          </cell>
        </row>
        <row r="1247">
          <cell r="D1247">
            <v>56462000000</v>
          </cell>
          <cell r="E1247">
            <v>-8536832578</v>
          </cell>
          <cell r="H1247">
            <v>0</v>
          </cell>
          <cell r="J1247">
            <v>44917855121</v>
          </cell>
          <cell r="N1247">
            <v>44917855121</v>
          </cell>
        </row>
        <row r="1248">
          <cell r="D1248">
            <v>0</v>
          </cell>
          <cell r="E1248">
            <v>62637330495</v>
          </cell>
          <cell r="H1248">
            <v>0</v>
          </cell>
          <cell r="J1248">
            <v>24774855188</v>
          </cell>
          <cell r="N1248">
            <v>24774855188</v>
          </cell>
        </row>
        <row r="1249">
          <cell r="D1249">
            <v>2000000000</v>
          </cell>
          <cell r="E1249">
            <v>-14165457</v>
          </cell>
          <cell r="H1249">
            <v>0</v>
          </cell>
          <cell r="J1249">
            <v>0</v>
          </cell>
          <cell r="N1249">
            <v>0</v>
          </cell>
        </row>
        <row r="1250">
          <cell r="D1250">
            <v>2433704600</v>
          </cell>
          <cell r="E1250">
            <v>0</v>
          </cell>
          <cell r="H1250">
            <v>0</v>
          </cell>
          <cell r="J1250">
            <v>2433704600</v>
          </cell>
          <cell r="N1250">
            <v>2433704600</v>
          </cell>
        </row>
        <row r="1251">
          <cell r="D1251">
            <v>1000000000</v>
          </cell>
          <cell r="E1251">
            <v>-327457721</v>
          </cell>
          <cell r="H1251">
            <v>0</v>
          </cell>
          <cell r="J1251">
            <v>0</v>
          </cell>
          <cell r="N1251">
            <v>0</v>
          </cell>
        </row>
        <row r="1252">
          <cell r="D1252">
            <v>107263000</v>
          </cell>
          <cell r="E1252">
            <v>0</v>
          </cell>
          <cell r="H1252">
            <v>0</v>
          </cell>
          <cell r="J1252">
            <v>71843595</v>
          </cell>
          <cell r="N1252">
            <v>71843595</v>
          </cell>
        </row>
        <row r="1253">
          <cell r="D1253">
            <v>6492708000</v>
          </cell>
          <cell r="E1253">
            <v>-15000000</v>
          </cell>
          <cell r="H1253">
            <v>0</v>
          </cell>
          <cell r="J1253">
            <v>5911405440</v>
          </cell>
          <cell r="N1253">
            <v>5911405440</v>
          </cell>
        </row>
        <row r="1254">
          <cell r="N1254">
            <v>7638857520</v>
          </cell>
        </row>
        <row r="1255">
          <cell r="D1255">
            <v>0</v>
          </cell>
          <cell r="E1255">
            <v>0</v>
          </cell>
          <cell r="H1255">
            <v>0</v>
          </cell>
          <cell r="J1255">
            <v>0</v>
          </cell>
          <cell r="N1255">
            <v>0</v>
          </cell>
        </row>
        <row r="1256">
          <cell r="D1256">
            <v>0</v>
          </cell>
          <cell r="E1256">
            <v>7638857520</v>
          </cell>
          <cell r="H1256">
            <v>0</v>
          </cell>
          <cell r="J1256">
            <v>7638857520</v>
          </cell>
          <cell r="N1256">
            <v>7638857520</v>
          </cell>
        </row>
        <row r="1257">
          <cell r="D1257">
            <v>0</v>
          </cell>
          <cell r="E1257">
            <v>0</v>
          </cell>
          <cell r="H1257">
            <v>0</v>
          </cell>
          <cell r="J1257">
            <v>0</v>
          </cell>
          <cell r="N1257">
            <v>0</v>
          </cell>
        </row>
        <row r="1258">
          <cell r="D1258">
            <v>0</v>
          </cell>
          <cell r="E1258">
            <v>0</v>
          </cell>
          <cell r="H1258">
            <v>0</v>
          </cell>
          <cell r="J1258">
            <v>0</v>
          </cell>
          <cell r="N1258">
            <v>0</v>
          </cell>
        </row>
        <row r="1259">
          <cell r="N1259">
            <v>0</v>
          </cell>
        </row>
        <row r="1260">
          <cell r="D1260">
            <v>0</v>
          </cell>
          <cell r="E1260">
            <v>0</v>
          </cell>
          <cell r="H1260">
            <v>0</v>
          </cell>
          <cell r="J1260">
            <v>0</v>
          </cell>
          <cell r="N1260">
            <v>0</v>
          </cell>
        </row>
        <row r="1261">
          <cell r="N1261">
            <v>0</v>
          </cell>
        </row>
        <row r="1262">
          <cell r="D1262">
            <v>0</v>
          </cell>
          <cell r="E1262">
            <v>0</v>
          </cell>
          <cell r="H1262">
            <v>0</v>
          </cell>
          <cell r="J1262">
            <v>0</v>
          </cell>
          <cell r="N1262">
            <v>0</v>
          </cell>
        </row>
        <row r="1263">
          <cell r="D1263">
            <v>0</v>
          </cell>
          <cell r="E1263">
            <v>0</v>
          </cell>
          <cell r="H1263">
            <v>0</v>
          </cell>
          <cell r="J1263">
            <v>0</v>
          </cell>
          <cell r="N1263">
            <v>0</v>
          </cell>
        </row>
        <row r="1264">
          <cell r="D1264">
            <v>0</v>
          </cell>
          <cell r="E1264">
            <v>0</v>
          </cell>
          <cell r="H1264">
            <v>0</v>
          </cell>
          <cell r="J1264">
            <v>0</v>
          </cell>
          <cell r="N1264">
            <v>0</v>
          </cell>
        </row>
        <row r="1265">
          <cell r="D1265">
            <v>0</v>
          </cell>
          <cell r="E1265">
            <v>0</v>
          </cell>
          <cell r="H1265">
            <v>0</v>
          </cell>
          <cell r="J1265">
            <v>0</v>
          </cell>
          <cell r="N1265">
            <v>0</v>
          </cell>
        </row>
        <row r="1266">
          <cell r="D1266">
            <v>0</v>
          </cell>
          <cell r="E1266">
            <v>0</v>
          </cell>
          <cell r="H1266">
            <v>0</v>
          </cell>
          <cell r="J1266">
            <v>0</v>
          </cell>
          <cell r="N1266">
            <v>0</v>
          </cell>
        </row>
        <row r="1267">
          <cell r="D1267">
            <v>0</v>
          </cell>
          <cell r="E1267">
            <v>0</v>
          </cell>
          <cell r="H1267">
            <v>0</v>
          </cell>
          <cell r="J1267">
            <v>0</v>
          </cell>
          <cell r="N1267">
            <v>0</v>
          </cell>
        </row>
        <row r="1268">
          <cell r="D1268">
            <v>0</v>
          </cell>
          <cell r="E1268">
            <v>0</v>
          </cell>
          <cell r="H1268">
            <v>0</v>
          </cell>
          <cell r="J1268">
            <v>0</v>
          </cell>
          <cell r="N1268">
            <v>0</v>
          </cell>
        </row>
        <row r="1269">
          <cell r="D1269">
            <v>0</v>
          </cell>
          <cell r="E1269">
            <v>0</v>
          </cell>
          <cell r="H1269">
            <v>0</v>
          </cell>
          <cell r="J1269">
            <v>0</v>
          </cell>
          <cell r="N1269">
            <v>0</v>
          </cell>
        </row>
        <row r="1270">
          <cell r="N1270">
            <v>653624268221</v>
          </cell>
        </row>
        <row r="1271">
          <cell r="N1271">
            <v>27507774825</v>
          </cell>
        </row>
        <row r="1272">
          <cell r="D1272">
            <v>42478326554</v>
          </cell>
          <cell r="E1272">
            <v>-20423516560</v>
          </cell>
          <cell r="H1272">
            <v>0</v>
          </cell>
          <cell r="J1272">
            <v>21111047945</v>
          </cell>
          <cell r="N1272">
            <v>22054809994</v>
          </cell>
        </row>
        <row r="1273">
          <cell r="D1273">
            <v>7936787772</v>
          </cell>
          <cell r="E1273">
            <v>-3078546480</v>
          </cell>
          <cell r="H1273">
            <v>0</v>
          </cell>
          <cell r="J1273">
            <v>3603864755</v>
          </cell>
          <cell r="N1273">
            <v>4855456510</v>
          </cell>
        </row>
        <row r="1274">
          <cell r="D1274">
            <v>2400153745</v>
          </cell>
          <cell r="E1274">
            <v>-1802645424</v>
          </cell>
          <cell r="H1274">
            <v>0</v>
          </cell>
          <cell r="J1274">
            <v>478457482</v>
          </cell>
          <cell r="N1274">
            <v>597508321</v>
          </cell>
        </row>
        <row r="1275">
          <cell r="N1275">
            <v>277074779512</v>
          </cell>
        </row>
        <row r="1276">
          <cell r="D1276">
            <v>7208836866</v>
          </cell>
          <cell r="E1276">
            <v>-2421361593</v>
          </cell>
          <cell r="H1276">
            <v>0</v>
          </cell>
          <cell r="J1276">
            <v>564312088</v>
          </cell>
          <cell r="N1276">
            <v>4787475273</v>
          </cell>
        </row>
        <row r="1277">
          <cell r="D1277">
            <v>191372998085</v>
          </cell>
          <cell r="E1277">
            <v>-47834052951</v>
          </cell>
          <cell r="H1277">
            <v>0</v>
          </cell>
          <cell r="J1277">
            <v>65995940642</v>
          </cell>
          <cell r="N1277">
            <v>143538945132</v>
          </cell>
        </row>
        <row r="1278">
          <cell r="D1278">
            <v>23578572979</v>
          </cell>
          <cell r="E1278">
            <v>-1294572244</v>
          </cell>
          <cell r="H1278">
            <v>0</v>
          </cell>
          <cell r="J1278">
            <v>1487568852</v>
          </cell>
          <cell r="N1278">
            <v>22284000734</v>
          </cell>
        </row>
        <row r="1279">
          <cell r="D1279">
            <v>35954585251</v>
          </cell>
          <cell r="E1279">
            <v>-11275018929</v>
          </cell>
          <cell r="H1279">
            <v>0</v>
          </cell>
          <cell r="J1279">
            <v>16500750122</v>
          </cell>
          <cell r="N1279">
            <v>24679566321</v>
          </cell>
        </row>
        <row r="1280">
          <cell r="D1280">
            <v>0</v>
          </cell>
          <cell r="E1280">
            <v>0</v>
          </cell>
          <cell r="H1280">
            <v>0</v>
          </cell>
          <cell r="J1280">
            <v>0</v>
          </cell>
          <cell r="N1280">
            <v>0</v>
          </cell>
        </row>
        <row r="1281">
          <cell r="D1281">
            <v>78810341270</v>
          </cell>
          <cell r="E1281">
            <v>-12396244487</v>
          </cell>
          <cell r="H1281">
            <v>0</v>
          </cell>
          <cell r="J1281">
            <v>50852166868</v>
          </cell>
          <cell r="N1281">
            <v>66414096783</v>
          </cell>
        </row>
        <row r="1282">
          <cell r="D1282">
            <v>17356505643</v>
          </cell>
          <cell r="E1282">
            <v>-1985810374</v>
          </cell>
          <cell r="H1282">
            <v>0</v>
          </cell>
          <cell r="J1282">
            <v>5734397640</v>
          </cell>
          <cell r="N1282">
            <v>15370695269</v>
          </cell>
        </row>
        <row r="1283">
          <cell r="D1283">
            <v>342282969585</v>
          </cell>
          <cell r="E1283">
            <v>11551907784</v>
          </cell>
          <cell r="H1283">
            <v>0</v>
          </cell>
          <cell r="J1283">
            <v>211043520572</v>
          </cell>
          <cell r="N1283">
            <v>349041713884</v>
          </cell>
        </row>
        <row r="1284">
          <cell r="N1284">
            <v>6249089635</v>
          </cell>
        </row>
        <row r="1285">
          <cell r="D1285">
            <v>3333333000</v>
          </cell>
          <cell r="E1285">
            <v>2915757000</v>
          </cell>
          <cell r="H1285">
            <v>0</v>
          </cell>
          <cell r="J1285">
            <v>6249089635</v>
          </cell>
          <cell r="N1285">
            <v>6249089635</v>
          </cell>
        </row>
        <row r="1286">
          <cell r="D1286">
            <v>0</v>
          </cell>
          <cell r="E1286">
            <v>0</v>
          </cell>
          <cell r="H1286">
            <v>0</v>
          </cell>
          <cell r="J1286">
            <v>0</v>
          </cell>
          <cell r="N1286">
            <v>0</v>
          </cell>
        </row>
        <row r="1287">
          <cell r="D1287">
            <v>143553274553</v>
          </cell>
          <cell r="E1287">
            <v>1483619743</v>
          </cell>
          <cell r="H1287">
            <v>0</v>
          </cell>
          <cell r="J1287">
            <v>0</v>
          </cell>
          <cell r="N1287">
            <v>0</v>
          </cell>
        </row>
        <row r="1288">
          <cell r="N1288">
            <v>4414068834835</v>
          </cell>
        </row>
      </sheetData>
      <sheetData sheetId="8" refreshError="1"/>
      <sheetData sheetId="9" refreshError="1">
        <row r="8">
          <cell r="C8">
            <v>464619624019</v>
          </cell>
          <cell r="D8">
            <v>161578634436</v>
          </cell>
          <cell r="G8">
            <v>626198258455</v>
          </cell>
        </row>
        <row r="13">
          <cell r="C13">
            <v>1381264209109</v>
          </cell>
          <cell r="D13">
            <v>40129971860</v>
          </cell>
          <cell r="G13">
            <v>1454771085549</v>
          </cell>
        </row>
        <row r="198">
          <cell r="C198">
            <v>314374188103</v>
          </cell>
          <cell r="D198">
            <v>84409603440</v>
          </cell>
          <cell r="G198">
            <v>140020779336</v>
          </cell>
        </row>
        <row r="278">
          <cell r="C278">
            <v>97943286183</v>
          </cell>
          <cell r="D278">
            <v>108297255464</v>
          </cell>
          <cell r="G278">
            <v>211161662751</v>
          </cell>
        </row>
      </sheetData>
      <sheetData sheetId="10" refreshError="1">
        <row r="8">
          <cell r="C8">
            <v>0</v>
          </cell>
          <cell r="D8">
            <v>0</v>
          </cell>
          <cell r="G8">
            <v>0</v>
          </cell>
        </row>
        <row r="13">
          <cell r="C13">
            <v>109959718400</v>
          </cell>
          <cell r="D13">
            <v>25652274261</v>
          </cell>
          <cell r="G13">
            <v>127990069421</v>
          </cell>
        </row>
        <row r="198">
          <cell r="C198">
            <v>0</v>
          </cell>
          <cell r="D198">
            <v>0</v>
          </cell>
          <cell r="G198">
            <v>0</v>
          </cell>
        </row>
        <row r="278">
          <cell r="C278">
            <v>40281600</v>
          </cell>
          <cell r="D278">
            <v>3194154136</v>
          </cell>
          <cell r="G278">
            <v>3225228998</v>
          </cell>
        </row>
      </sheetData>
      <sheetData sheetId="11" refreshError="1">
        <row r="8">
          <cell r="C8">
            <v>0</v>
          </cell>
          <cell r="D8">
            <v>0</v>
          </cell>
          <cell r="G8">
            <v>0</v>
          </cell>
        </row>
        <row r="13">
          <cell r="C13">
            <v>11150000000</v>
          </cell>
          <cell r="D13">
            <v>4870595255</v>
          </cell>
          <cell r="G13">
            <v>14360925397</v>
          </cell>
        </row>
        <row r="198">
          <cell r="C198">
            <v>20400000000</v>
          </cell>
          <cell r="D198">
            <v>0</v>
          </cell>
          <cell r="G198">
            <v>19782027310</v>
          </cell>
        </row>
        <row r="278">
          <cell r="C278">
            <v>8500000000</v>
          </cell>
          <cell r="D278">
            <v>0</v>
          </cell>
          <cell r="G278">
            <v>8585746655</v>
          </cell>
        </row>
      </sheetData>
      <sheetData sheetId="12" refreshError="1">
        <row r="8">
          <cell r="C8">
            <v>502710895541</v>
          </cell>
          <cell r="D8">
            <v>74920054711</v>
          </cell>
          <cell r="G8">
            <v>577630950252</v>
          </cell>
        </row>
        <row r="13">
          <cell r="C13">
            <v>126890617581</v>
          </cell>
          <cell r="D13">
            <v>-26980444145</v>
          </cell>
          <cell r="G13">
            <v>101938641518</v>
          </cell>
        </row>
        <row r="198">
          <cell r="C198">
            <v>1469003401460</v>
          </cell>
          <cell r="D198">
            <v>-305000000000</v>
          </cell>
          <cell r="G198">
            <v>821325864875</v>
          </cell>
        </row>
        <row r="278">
          <cell r="C278">
            <v>31500000000</v>
          </cell>
          <cell r="D278">
            <v>0</v>
          </cell>
          <cell r="G278">
            <v>22000334596</v>
          </cell>
        </row>
      </sheetData>
      <sheetData sheetId="13" refreshError="1">
        <row r="8">
          <cell r="C8">
            <v>7746919629</v>
          </cell>
          <cell r="D8">
            <v>9225143775</v>
          </cell>
          <cell r="G8">
            <v>16972063404</v>
          </cell>
        </row>
        <row r="13">
          <cell r="C13">
            <v>32360159444</v>
          </cell>
          <cell r="D13">
            <v>18538468148</v>
          </cell>
          <cell r="G13">
            <v>50108288826</v>
          </cell>
        </row>
        <row r="198">
          <cell r="C198">
            <v>10000000000</v>
          </cell>
          <cell r="D198">
            <v>0</v>
          </cell>
          <cell r="G198">
            <v>10000000000</v>
          </cell>
        </row>
        <row r="278">
          <cell r="C278">
            <v>540619256</v>
          </cell>
          <cell r="D278">
            <v>0</v>
          </cell>
          <cell r="G278">
            <v>627241233</v>
          </cell>
        </row>
      </sheetData>
      <sheetData sheetId="14" refreshError="1">
        <row r="8">
          <cell r="C8">
            <v>549187000</v>
          </cell>
          <cell r="D8">
            <v>3560101303</v>
          </cell>
          <cell r="G8">
            <v>4109288303</v>
          </cell>
        </row>
        <row r="13">
          <cell r="C13">
            <v>61245852000</v>
          </cell>
          <cell r="D13">
            <v>-251523000</v>
          </cell>
          <cell r="G13">
            <v>55273339993</v>
          </cell>
        </row>
        <row r="198">
          <cell r="C198">
            <v>0</v>
          </cell>
          <cell r="D198">
            <v>0</v>
          </cell>
          <cell r="G198">
            <v>0</v>
          </cell>
        </row>
        <row r="278">
          <cell r="C278">
            <v>4053334000</v>
          </cell>
          <cell r="D278">
            <v>1896667000</v>
          </cell>
          <cell r="G278">
            <v>6013017905</v>
          </cell>
        </row>
      </sheetData>
      <sheetData sheetId="15" refreshError="1">
        <row r="8">
          <cell r="C8">
            <v>7257783474</v>
          </cell>
          <cell r="D8">
            <v>2594384854</v>
          </cell>
          <cell r="G8">
            <v>9852168328</v>
          </cell>
        </row>
        <row r="13">
          <cell r="C13">
            <v>0</v>
          </cell>
          <cell r="D13">
            <v>12000000000</v>
          </cell>
          <cell r="G13">
            <v>12128316272</v>
          </cell>
        </row>
        <row r="198">
          <cell r="C198">
            <v>0</v>
          </cell>
          <cell r="D198">
            <v>0</v>
          </cell>
          <cell r="G198">
            <v>0</v>
          </cell>
        </row>
        <row r="278">
          <cell r="C278">
            <v>12060000000</v>
          </cell>
          <cell r="D278">
            <v>0</v>
          </cell>
          <cell r="G278">
            <v>7293206659</v>
          </cell>
        </row>
      </sheetData>
      <sheetData sheetId="16">
        <row r="7">
          <cell r="C7">
            <v>4674170076799</v>
          </cell>
        </row>
        <row r="8">
          <cell r="C8">
            <v>982884409663</v>
          </cell>
        </row>
        <row r="9">
          <cell r="C9">
            <v>437934701973</v>
          </cell>
          <cell r="D9">
            <v>76510653272</v>
          </cell>
          <cell r="G9">
            <v>514445355245</v>
          </cell>
        </row>
        <row r="10">
          <cell r="C10">
            <v>64776193568</v>
          </cell>
          <cell r="D10">
            <v>-1590598561</v>
          </cell>
          <cell r="G10">
            <v>63185595007</v>
          </cell>
        </row>
        <row r="11">
          <cell r="C11">
            <v>480173514122</v>
          </cell>
          <cell r="D11">
            <v>176958264368</v>
          </cell>
          <cell r="G11">
            <v>657131778490</v>
          </cell>
        </row>
        <row r="12">
          <cell r="C12">
            <v>3691285667136</v>
          </cell>
        </row>
        <row r="13">
          <cell r="C13">
            <v>1722870556534</v>
          </cell>
        </row>
        <row r="14">
          <cell r="C14">
            <v>0</v>
          </cell>
        </row>
        <row r="15">
          <cell r="C15">
            <v>0</v>
          </cell>
          <cell r="D15">
            <v>0</v>
          </cell>
          <cell r="G15">
            <v>0</v>
          </cell>
        </row>
        <row r="16">
          <cell r="C16">
            <v>0</v>
          </cell>
          <cell r="D16">
            <v>0</v>
          </cell>
          <cell r="G16">
            <v>0</v>
          </cell>
        </row>
        <row r="17">
          <cell r="C17">
            <v>0</v>
          </cell>
          <cell r="D17">
            <v>0</v>
          </cell>
          <cell r="G17">
            <v>0</v>
          </cell>
        </row>
        <row r="18">
          <cell r="C18">
            <v>0</v>
          </cell>
          <cell r="D18">
            <v>0</v>
          </cell>
          <cell r="G18">
            <v>0</v>
          </cell>
        </row>
        <row r="19">
          <cell r="C19">
            <v>0</v>
          </cell>
          <cell r="D19">
            <v>0</v>
          </cell>
          <cell r="G19">
            <v>0</v>
          </cell>
        </row>
        <row r="20">
          <cell r="C20">
            <v>0</v>
          </cell>
          <cell r="D20">
            <v>0</v>
          </cell>
          <cell r="G20">
            <v>0</v>
          </cell>
        </row>
        <row r="21">
          <cell r="C21">
            <v>0</v>
          </cell>
          <cell r="D21">
            <v>0</v>
          </cell>
          <cell r="G21">
            <v>0</v>
          </cell>
        </row>
        <row r="22">
          <cell r="C22">
            <v>0</v>
          </cell>
          <cell r="D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G23">
            <v>0</v>
          </cell>
        </row>
        <row r="24">
          <cell r="C24">
            <v>0</v>
          </cell>
          <cell r="D24">
            <v>0</v>
          </cell>
          <cell r="G24">
            <v>0</v>
          </cell>
        </row>
        <row r="25">
          <cell r="C25">
            <v>0</v>
          </cell>
          <cell r="D25">
            <v>0</v>
          </cell>
          <cell r="G25">
            <v>0</v>
          </cell>
        </row>
        <row r="26">
          <cell r="C26">
            <v>0</v>
          </cell>
          <cell r="D26">
            <v>0</v>
          </cell>
          <cell r="G26">
            <v>0</v>
          </cell>
        </row>
        <row r="27">
          <cell r="C27">
            <v>0</v>
          </cell>
          <cell r="D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G30">
            <v>0</v>
          </cell>
        </row>
        <row r="31">
          <cell r="C31">
            <v>1722870556534</v>
          </cell>
        </row>
        <row r="32">
          <cell r="C32">
            <v>0</v>
          </cell>
        </row>
        <row r="33">
          <cell r="C33">
            <v>0</v>
          </cell>
          <cell r="D33">
            <v>0</v>
          </cell>
          <cell r="G33">
            <v>0</v>
          </cell>
        </row>
        <row r="34">
          <cell r="C34">
            <v>1722870556534</v>
          </cell>
        </row>
        <row r="35">
          <cell r="C35">
            <v>86209735390</v>
          </cell>
        </row>
        <row r="36">
          <cell r="C36">
            <v>55413895000</v>
          </cell>
        </row>
        <row r="37">
          <cell r="C37">
            <v>54105900000</v>
          </cell>
        </row>
        <row r="38">
          <cell r="C38">
            <v>23806596000</v>
          </cell>
          <cell r="D38">
            <v>0</v>
          </cell>
          <cell r="G38">
            <v>20258972345</v>
          </cell>
        </row>
        <row r="39">
          <cell r="C39">
            <v>30299304000</v>
          </cell>
          <cell r="D39">
            <v>0</v>
          </cell>
          <cell r="G39">
            <v>28666941660</v>
          </cell>
        </row>
        <row r="40">
          <cell r="C40">
            <v>127493000</v>
          </cell>
        </row>
        <row r="41">
          <cell r="C41">
            <v>107263000</v>
          </cell>
          <cell r="D41">
            <v>0</v>
          </cell>
          <cell r="G41">
            <v>63132493</v>
          </cell>
        </row>
        <row r="42">
          <cell r="C42">
            <v>11336000</v>
          </cell>
          <cell r="D42">
            <v>0</v>
          </cell>
          <cell r="G42">
            <v>10554983</v>
          </cell>
        </row>
        <row r="43">
          <cell r="C43">
            <v>8894000</v>
          </cell>
          <cell r="D43">
            <v>0</v>
          </cell>
          <cell r="G43">
            <v>10764051</v>
          </cell>
        </row>
        <row r="44">
          <cell r="C44">
            <v>937168000</v>
          </cell>
          <cell r="D44">
            <v>-251523000</v>
          </cell>
          <cell r="G44">
            <v>668758630</v>
          </cell>
        </row>
        <row r="45">
          <cell r="C45">
            <v>243334000</v>
          </cell>
          <cell r="D45">
            <v>0</v>
          </cell>
          <cell r="G45">
            <v>151934320</v>
          </cell>
        </row>
        <row r="46">
          <cell r="C46">
            <v>5372151000</v>
          </cell>
        </row>
        <row r="47">
          <cell r="C47">
            <v>5372151000</v>
          </cell>
        </row>
        <row r="48">
          <cell r="C48">
            <v>4432232000</v>
          </cell>
          <cell r="D48">
            <v>0</v>
          </cell>
          <cell r="G48">
            <v>3713360624</v>
          </cell>
        </row>
        <row r="49">
          <cell r="C49">
            <v>169824000</v>
          </cell>
          <cell r="D49">
            <v>0</v>
          </cell>
          <cell r="G49">
            <v>145740758</v>
          </cell>
        </row>
        <row r="50">
          <cell r="C50">
            <v>465147000</v>
          </cell>
          <cell r="D50">
            <v>0</v>
          </cell>
          <cell r="G50">
            <v>497074112</v>
          </cell>
        </row>
        <row r="51">
          <cell r="C51">
            <v>304948000</v>
          </cell>
          <cell r="D51">
            <v>0</v>
          </cell>
          <cell r="G51">
            <v>606718613</v>
          </cell>
        </row>
        <row r="52">
          <cell r="C52">
            <v>2123667000</v>
          </cell>
          <cell r="D52">
            <v>0</v>
          </cell>
          <cell r="G52">
            <v>10037533</v>
          </cell>
        </row>
        <row r="53">
          <cell r="C53">
            <v>1800022390</v>
          </cell>
          <cell r="D53">
            <v>-1040302149</v>
          </cell>
          <cell r="G53">
            <v>0</v>
          </cell>
        </row>
        <row r="54">
          <cell r="C54">
            <v>0</v>
          </cell>
          <cell r="D54">
            <v>250000000</v>
          </cell>
          <cell r="G54">
            <v>250000000</v>
          </cell>
        </row>
        <row r="55">
          <cell r="C55">
            <v>20000000000</v>
          </cell>
          <cell r="D55">
            <v>-13000000000</v>
          </cell>
          <cell r="G55">
            <v>7000000000</v>
          </cell>
        </row>
        <row r="56">
          <cell r="C56">
            <v>1500000000</v>
          </cell>
          <cell r="D56">
            <v>-1500000000</v>
          </cell>
          <cell r="G56">
            <v>0</v>
          </cell>
        </row>
        <row r="57">
          <cell r="C57">
            <v>0</v>
          </cell>
          <cell r="D57">
            <v>10183400000</v>
          </cell>
          <cell r="G57">
            <v>10000000000</v>
          </cell>
        </row>
        <row r="58">
          <cell r="C58">
            <v>1388643662641</v>
          </cell>
        </row>
        <row r="59">
          <cell r="C59">
            <v>789600847770</v>
          </cell>
          <cell r="D59">
            <v>439694150</v>
          </cell>
          <cell r="G59">
            <v>802461371538</v>
          </cell>
        </row>
        <row r="60">
          <cell r="C60">
            <v>454841482780</v>
          </cell>
          <cell r="D60">
            <v>0</v>
          </cell>
          <cell r="G60">
            <v>497735927161</v>
          </cell>
        </row>
        <row r="61">
          <cell r="C61">
            <v>127901000000</v>
          </cell>
          <cell r="D61">
            <v>39189032618</v>
          </cell>
          <cell r="G61">
            <v>135491451368</v>
          </cell>
        </row>
        <row r="62">
          <cell r="C62">
            <v>85332000</v>
          </cell>
          <cell r="D62">
            <v>0</v>
          </cell>
          <cell r="G62">
            <v>67828455</v>
          </cell>
        </row>
        <row r="63">
          <cell r="C63">
            <v>1000</v>
          </cell>
          <cell r="D63">
            <v>0</v>
          </cell>
          <cell r="G63">
            <v>0</v>
          </cell>
        </row>
        <row r="64">
          <cell r="C64">
            <v>6000000000</v>
          </cell>
          <cell r="D64">
            <v>0</v>
          </cell>
          <cell r="G64">
            <v>4796510265</v>
          </cell>
        </row>
        <row r="65">
          <cell r="C65">
            <v>50000000</v>
          </cell>
          <cell r="D65">
            <v>0</v>
          </cell>
          <cell r="G65">
            <v>34104000</v>
          </cell>
        </row>
        <row r="66">
          <cell r="C66">
            <v>223063607</v>
          </cell>
          <cell r="D66">
            <v>459361084</v>
          </cell>
          <cell r="G66">
            <v>403532332</v>
          </cell>
        </row>
        <row r="67">
          <cell r="C67">
            <v>9941935484</v>
          </cell>
          <cell r="D67">
            <v>4870595255</v>
          </cell>
          <cell r="G67">
            <v>14057296705</v>
          </cell>
        </row>
        <row r="68">
          <cell r="C68">
            <v>120484917581</v>
          </cell>
        </row>
        <row r="69">
          <cell r="C69">
            <v>109160724095</v>
          </cell>
          <cell r="D69">
            <v>-30513808104</v>
          </cell>
          <cell r="G69">
            <v>78061439604</v>
          </cell>
        </row>
        <row r="70">
          <cell r="C70">
            <v>7406327409</v>
          </cell>
          <cell r="D70">
            <v>3210250236</v>
          </cell>
          <cell r="G70">
            <v>10448345073</v>
          </cell>
        </row>
        <row r="71">
          <cell r="C71">
            <v>100000000</v>
          </cell>
          <cell r="D71">
            <v>125457470</v>
          </cell>
          <cell r="G71">
            <v>257975062</v>
          </cell>
        </row>
        <row r="72">
          <cell r="C72">
            <v>3817866077</v>
          </cell>
          <cell r="D72">
            <v>197656253</v>
          </cell>
          <cell r="G72">
            <v>3641614061</v>
          </cell>
        </row>
        <row r="73">
          <cell r="C73">
            <v>127532240922</v>
          </cell>
        </row>
        <row r="74">
          <cell r="C74">
            <v>0</v>
          </cell>
          <cell r="D74">
            <v>0</v>
          </cell>
          <cell r="G74">
            <v>879002035</v>
          </cell>
        </row>
        <row r="75">
          <cell r="C75">
            <v>522184352</v>
          </cell>
          <cell r="D75">
            <v>0</v>
          </cell>
          <cell r="G75">
            <v>502509432</v>
          </cell>
        </row>
        <row r="76">
          <cell r="C76">
            <v>350000000</v>
          </cell>
          <cell r="D76">
            <v>0</v>
          </cell>
          <cell r="G76">
            <v>298015436</v>
          </cell>
        </row>
        <row r="77">
          <cell r="C77">
            <v>2228946869</v>
          </cell>
          <cell r="D77">
            <v>0</v>
          </cell>
          <cell r="G77">
            <v>3973570805</v>
          </cell>
        </row>
        <row r="78">
          <cell r="C78">
            <v>0</v>
          </cell>
          <cell r="D78">
            <v>0</v>
          </cell>
          <cell r="G78">
            <v>51202514</v>
          </cell>
        </row>
        <row r="79">
          <cell r="C79">
            <v>0</v>
          </cell>
          <cell r="D79">
            <v>0</v>
          </cell>
          <cell r="G79">
            <v>6340000</v>
          </cell>
        </row>
        <row r="80">
          <cell r="C80">
            <v>797176000</v>
          </cell>
          <cell r="D80">
            <v>0</v>
          </cell>
          <cell r="G80">
            <v>526052570</v>
          </cell>
        </row>
        <row r="81">
          <cell r="C81">
            <v>0</v>
          </cell>
          <cell r="D81">
            <v>0</v>
          </cell>
          <cell r="G81">
            <v>1539263739</v>
          </cell>
        </row>
        <row r="82">
          <cell r="C82">
            <v>0</v>
          </cell>
          <cell r="D82">
            <v>0</v>
          </cell>
          <cell r="G82">
            <v>4868492669</v>
          </cell>
        </row>
        <row r="83">
          <cell r="C83">
            <v>0</v>
          </cell>
          <cell r="D83">
            <v>900337804</v>
          </cell>
          <cell r="G83">
            <v>900337804</v>
          </cell>
        </row>
        <row r="84">
          <cell r="C84">
            <v>0</v>
          </cell>
          <cell r="D84">
            <v>40601438</v>
          </cell>
          <cell r="G84">
            <v>754417133</v>
          </cell>
        </row>
        <row r="85">
          <cell r="C85">
            <v>101708013813</v>
          </cell>
          <cell r="D85">
            <v>24753219027</v>
          </cell>
          <cell r="G85">
            <v>119950850798</v>
          </cell>
        </row>
        <row r="86">
          <cell r="C86">
            <v>2624277724</v>
          </cell>
          <cell r="D86">
            <v>0</v>
          </cell>
          <cell r="G86">
            <v>3874926009</v>
          </cell>
        </row>
        <row r="87">
          <cell r="C87">
            <v>19301642164</v>
          </cell>
          <cell r="D87">
            <v>33645370297</v>
          </cell>
          <cell r="G87">
            <v>56934300286</v>
          </cell>
        </row>
        <row r="88">
          <cell r="C88">
            <v>0</v>
          </cell>
        </row>
        <row r="89">
          <cell r="C89">
            <v>0</v>
          </cell>
          <cell r="D89">
            <v>0</v>
          </cell>
          <cell r="G89">
            <v>0</v>
          </cell>
        </row>
        <row r="90">
          <cell r="C90">
            <v>0</v>
          </cell>
          <cell r="D90">
            <v>0</v>
          </cell>
          <cell r="G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  <cell r="D93">
            <v>0</v>
          </cell>
          <cell r="G93">
            <v>0</v>
          </cell>
        </row>
        <row r="94">
          <cell r="C94">
            <v>0</v>
          </cell>
          <cell r="D94">
            <v>0</v>
          </cell>
          <cell r="G94">
            <v>0</v>
          </cell>
        </row>
        <row r="95">
          <cell r="C95">
            <v>0</v>
          </cell>
        </row>
        <row r="96">
          <cell r="C96">
            <v>0</v>
          </cell>
          <cell r="D96">
            <v>0</v>
          </cell>
          <cell r="G96">
            <v>0</v>
          </cell>
        </row>
        <row r="97">
          <cell r="C97">
            <v>0</v>
          </cell>
          <cell r="D97">
            <v>0</v>
          </cell>
          <cell r="G97">
            <v>0</v>
          </cell>
        </row>
        <row r="98">
          <cell r="C98">
            <v>0</v>
          </cell>
          <cell r="D98">
            <v>0</v>
          </cell>
          <cell r="G98">
            <v>0</v>
          </cell>
        </row>
        <row r="99">
          <cell r="C99">
            <v>0</v>
          </cell>
          <cell r="D99">
            <v>0</v>
          </cell>
          <cell r="G99">
            <v>0</v>
          </cell>
        </row>
        <row r="100">
          <cell r="C100">
            <v>0</v>
          </cell>
          <cell r="D100">
            <v>0</v>
          </cell>
          <cell r="G100">
            <v>0</v>
          </cell>
        </row>
        <row r="101">
          <cell r="C101">
            <v>0</v>
          </cell>
          <cell r="D101">
            <v>0</v>
          </cell>
          <cell r="G101">
            <v>0</v>
          </cell>
        </row>
        <row r="102">
          <cell r="C102">
            <v>0</v>
          </cell>
          <cell r="D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G103">
            <v>0</v>
          </cell>
        </row>
        <row r="104">
          <cell r="C104">
            <v>0</v>
          </cell>
        </row>
        <row r="105">
          <cell r="C105">
            <v>0</v>
          </cell>
          <cell r="D105">
            <v>0</v>
          </cell>
          <cell r="G105">
            <v>0</v>
          </cell>
        </row>
        <row r="106">
          <cell r="C106">
            <v>0</v>
          </cell>
          <cell r="D106">
            <v>0</v>
          </cell>
          <cell r="G106">
            <v>0</v>
          </cell>
        </row>
        <row r="107">
          <cell r="C107">
            <v>0</v>
          </cell>
        </row>
        <row r="108">
          <cell r="C108">
            <v>0</v>
          </cell>
          <cell r="D108">
            <v>0</v>
          </cell>
          <cell r="G108">
            <v>0</v>
          </cell>
        </row>
        <row r="109">
          <cell r="C109">
            <v>0</v>
          </cell>
          <cell r="D109">
            <v>0</v>
          </cell>
          <cell r="G109">
            <v>0</v>
          </cell>
        </row>
        <row r="110">
          <cell r="C110">
            <v>0</v>
          </cell>
          <cell r="D110">
            <v>0</v>
          </cell>
          <cell r="G110">
            <v>0</v>
          </cell>
        </row>
        <row r="111">
          <cell r="C111">
            <v>0</v>
          </cell>
          <cell r="D111">
            <v>0</v>
          </cell>
          <cell r="G111">
            <v>0</v>
          </cell>
        </row>
        <row r="112">
          <cell r="C112">
            <v>0</v>
          </cell>
          <cell r="D112">
            <v>0</v>
          </cell>
          <cell r="G112">
            <v>0</v>
          </cell>
        </row>
        <row r="113">
          <cell r="C113">
            <v>0</v>
          </cell>
          <cell r="D113">
            <v>0</v>
          </cell>
          <cell r="G113">
            <v>0</v>
          </cell>
        </row>
        <row r="114">
          <cell r="C114">
            <v>0</v>
          </cell>
          <cell r="D114">
            <v>0</v>
          </cell>
          <cell r="G114">
            <v>0</v>
          </cell>
        </row>
        <row r="115">
          <cell r="C115">
            <v>0</v>
          </cell>
        </row>
        <row r="116">
          <cell r="C116">
            <v>0</v>
          </cell>
          <cell r="D116">
            <v>0</v>
          </cell>
          <cell r="G116">
            <v>0</v>
          </cell>
        </row>
        <row r="117">
          <cell r="C117">
            <v>0</v>
          </cell>
          <cell r="D117">
            <v>0</v>
          </cell>
          <cell r="G117">
            <v>0</v>
          </cell>
        </row>
        <row r="118">
          <cell r="C118">
            <v>0</v>
          </cell>
          <cell r="D118">
            <v>0</v>
          </cell>
          <cell r="G118">
            <v>0</v>
          </cell>
        </row>
        <row r="119">
          <cell r="C119">
            <v>0</v>
          </cell>
        </row>
        <row r="120">
          <cell r="C120">
            <v>0</v>
          </cell>
          <cell r="D120">
            <v>0</v>
          </cell>
          <cell r="G120">
            <v>0</v>
          </cell>
        </row>
        <row r="121">
          <cell r="C121">
            <v>0</v>
          </cell>
          <cell r="D121">
            <v>0</v>
          </cell>
          <cell r="G121">
            <v>0</v>
          </cell>
        </row>
        <row r="122">
          <cell r="C122">
            <v>0</v>
          </cell>
          <cell r="D122">
            <v>0</v>
          </cell>
          <cell r="G122">
            <v>0</v>
          </cell>
        </row>
        <row r="123">
          <cell r="C123">
            <v>0</v>
          </cell>
          <cell r="D123">
            <v>0</v>
          </cell>
          <cell r="G123">
            <v>0</v>
          </cell>
        </row>
        <row r="124">
          <cell r="C124">
            <v>0</v>
          </cell>
          <cell r="D124">
            <v>0</v>
          </cell>
          <cell r="G124">
            <v>0</v>
          </cell>
        </row>
        <row r="125">
          <cell r="C125">
            <v>0</v>
          </cell>
          <cell r="D125">
            <v>0</v>
          </cell>
          <cell r="G125">
            <v>0</v>
          </cell>
        </row>
        <row r="126">
          <cell r="C126">
            <v>0</v>
          </cell>
          <cell r="D126">
            <v>0</v>
          </cell>
          <cell r="G126">
            <v>0</v>
          </cell>
        </row>
        <row r="127">
          <cell r="C127">
            <v>0</v>
          </cell>
          <cell r="D127">
            <v>0</v>
          </cell>
          <cell r="G127">
            <v>0</v>
          </cell>
        </row>
        <row r="128">
          <cell r="C128">
            <v>0</v>
          </cell>
        </row>
        <row r="129">
          <cell r="C129">
            <v>0</v>
          </cell>
          <cell r="D129">
            <v>0</v>
          </cell>
          <cell r="G129">
            <v>0</v>
          </cell>
        </row>
        <row r="130">
          <cell r="C130">
            <v>0</v>
          </cell>
          <cell r="D130">
            <v>0</v>
          </cell>
          <cell r="G130">
            <v>0</v>
          </cell>
        </row>
        <row r="131">
          <cell r="C131">
            <v>0</v>
          </cell>
          <cell r="D131">
            <v>0</v>
          </cell>
          <cell r="G131">
            <v>0</v>
          </cell>
        </row>
        <row r="132">
          <cell r="C132">
            <v>0</v>
          </cell>
          <cell r="D132">
            <v>0</v>
          </cell>
          <cell r="G132">
            <v>0</v>
          </cell>
        </row>
        <row r="133">
          <cell r="C133">
            <v>0</v>
          </cell>
        </row>
        <row r="134">
          <cell r="C134">
            <v>0</v>
          </cell>
        </row>
        <row r="135">
          <cell r="C135">
            <v>0</v>
          </cell>
          <cell r="D135">
            <v>0</v>
          </cell>
          <cell r="G135">
            <v>0</v>
          </cell>
        </row>
        <row r="136">
          <cell r="C136">
            <v>0</v>
          </cell>
          <cell r="D136">
            <v>0</v>
          </cell>
          <cell r="G136">
            <v>0</v>
          </cell>
        </row>
        <row r="137">
          <cell r="C137">
            <v>0</v>
          </cell>
          <cell r="D137">
            <v>0</v>
          </cell>
          <cell r="G137">
            <v>0</v>
          </cell>
        </row>
        <row r="138">
          <cell r="C138">
            <v>0</v>
          </cell>
          <cell r="D138">
            <v>0</v>
          </cell>
          <cell r="G138">
            <v>0</v>
          </cell>
        </row>
        <row r="139">
          <cell r="C139">
            <v>0</v>
          </cell>
          <cell r="D139">
            <v>0</v>
          </cell>
          <cell r="G139">
            <v>0</v>
          </cell>
        </row>
        <row r="140">
          <cell r="C140">
            <v>0</v>
          </cell>
          <cell r="D140">
            <v>0</v>
          </cell>
          <cell r="G140">
            <v>0</v>
          </cell>
        </row>
        <row r="141">
          <cell r="C141">
            <v>0</v>
          </cell>
          <cell r="D141">
            <v>0</v>
          </cell>
          <cell r="G141">
            <v>0</v>
          </cell>
        </row>
        <row r="142">
          <cell r="C142">
            <v>0</v>
          </cell>
          <cell r="D142">
            <v>2000000000</v>
          </cell>
          <cell r="G142">
            <v>2000000000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  <cell r="D145">
            <v>0</v>
          </cell>
          <cell r="G145">
            <v>0</v>
          </cell>
        </row>
        <row r="146">
          <cell r="C146">
            <v>0</v>
          </cell>
          <cell r="D146">
            <v>0</v>
          </cell>
          <cell r="G146">
            <v>0</v>
          </cell>
        </row>
        <row r="147">
          <cell r="C147">
            <v>0</v>
          </cell>
          <cell r="D147">
            <v>0</v>
          </cell>
          <cell r="G147">
            <v>0</v>
          </cell>
        </row>
        <row r="148">
          <cell r="C148">
            <v>0</v>
          </cell>
          <cell r="D148">
            <v>0</v>
          </cell>
          <cell r="G148">
            <v>0</v>
          </cell>
        </row>
        <row r="149">
          <cell r="C149">
            <v>0</v>
          </cell>
          <cell r="D149">
            <v>0</v>
          </cell>
          <cell r="G149">
            <v>0</v>
          </cell>
        </row>
        <row r="150">
          <cell r="C150">
            <v>0</v>
          </cell>
          <cell r="D150">
            <v>0</v>
          </cell>
          <cell r="G150">
            <v>0</v>
          </cell>
        </row>
        <row r="152">
          <cell r="C152">
            <v>0</v>
          </cell>
        </row>
        <row r="153">
          <cell r="C153">
            <v>0</v>
          </cell>
          <cell r="D153">
            <v>0</v>
          </cell>
          <cell r="G153">
            <v>0</v>
          </cell>
        </row>
        <row r="154">
          <cell r="C154">
            <v>0</v>
          </cell>
          <cell r="D154">
            <v>0</v>
          </cell>
          <cell r="G154">
            <v>0</v>
          </cell>
        </row>
        <row r="155">
          <cell r="C155">
            <v>0</v>
          </cell>
          <cell r="D155">
            <v>0</v>
          </cell>
          <cell r="G155">
            <v>0</v>
          </cell>
        </row>
        <row r="156">
          <cell r="C156">
            <v>0</v>
          </cell>
          <cell r="D156">
            <v>0</v>
          </cell>
          <cell r="G156">
            <v>0</v>
          </cell>
        </row>
        <row r="157">
          <cell r="C157">
            <v>0</v>
          </cell>
          <cell r="D157">
            <v>0</v>
          </cell>
          <cell r="G157">
            <v>0</v>
          </cell>
        </row>
        <row r="158">
          <cell r="C158">
            <v>0</v>
          </cell>
          <cell r="D158">
            <v>0</v>
          </cell>
          <cell r="G158">
            <v>0</v>
          </cell>
        </row>
        <row r="159">
          <cell r="C159">
            <v>0</v>
          </cell>
          <cell r="D159">
            <v>0</v>
          </cell>
          <cell r="G159">
            <v>0</v>
          </cell>
        </row>
        <row r="160">
          <cell r="C160">
            <v>0</v>
          </cell>
          <cell r="D160">
            <v>0</v>
          </cell>
          <cell r="G160">
            <v>0</v>
          </cell>
        </row>
        <row r="161">
          <cell r="C161">
            <v>0</v>
          </cell>
          <cell r="D161">
            <v>0</v>
          </cell>
          <cell r="G161">
            <v>0</v>
          </cell>
        </row>
        <row r="162">
          <cell r="C162">
            <v>0</v>
          </cell>
        </row>
        <row r="163">
          <cell r="C163">
            <v>0</v>
          </cell>
          <cell r="D163">
            <v>0</v>
          </cell>
          <cell r="G163">
            <v>0</v>
          </cell>
        </row>
        <row r="164">
          <cell r="C164">
            <v>0</v>
          </cell>
          <cell r="D164">
            <v>0</v>
          </cell>
          <cell r="G164">
            <v>0</v>
          </cell>
        </row>
        <row r="165">
          <cell r="C165">
            <v>0</v>
          </cell>
          <cell r="D165">
            <v>0</v>
          </cell>
          <cell r="G165">
            <v>0</v>
          </cell>
        </row>
        <row r="166">
          <cell r="C166">
            <v>0</v>
          </cell>
        </row>
        <row r="167">
          <cell r="C167">
            <v>0</v>
          </cell>
          <cell r="D167">
            <v>0</v>
          </cell>
          <cell r="G167">
            <v>0</v>
          </cell>
        </row>
        <row r="168">
          <cell r="C168">
            <v>0</v>
          </cell>
          <cell r="D168">
            <v>0</v>
          </cell>
          <cell r="G168">
            <v>0</v>
          </cell>
        </row>
        <row r="169">
          <cell r="C169">
            <v>0</v>
          </cell>
        </row>
        <row r="170">
          <cell r="C170">
            <v>0</v>
          </cell>
          <cell r="D170">
            <v>0</v>
          </cell>
          <cell r="G170">
            <v>0</v>
          </cell>
        </row>
        <row r="171">
          <cell r="C171">
            <v>0</v>
          </cell>
          <cell r="D171">
            <v>0</v>
          </cell>
          <cell r="G171">
            <v>0</v>
          </cell>
        </row>
        <row r="172">
          <cell r="C172">
            <v>0</v>
          </cell>
          <cell r="D172">
            <v>0</v>
          </cell>
          <cell r="G172">
            <v>0</v>
          </cell>
        </row>
        <row r="173">
          <cell r="C173">
            <v>0</v>
          </cell>
        </row>
        <row r="174">
          <cell r="C174">
            <v>0</v>
          </cell>
          <cell r="D174">
            <v>0</v>
          </cell>
          <cell r="G174">
            <v>0</v>
          </cell>
        </row>
        <row r="175">
          <cell r="C175">
            <v>0</v>
          </cell>
          <cell r="D175">
            <v>0</v>
          </cell>
          <cell r="G175">
            <v>0</v>
          </cell>
        </row>
        <row r="176">
          <cell r="C176">
            <v>0</v>
          </cell>
        </row>
        <row r="177">
          <cell r="C177">
            <v>0</v>
          </cell>
          <cell r="D177">
            <v>0</v>
          </cell>
          <cell r="G177">
            <v>0</v>
          </cell>
        </row>
        <row r="178">
          <cell r="C178">
            <v>0</v>
          </cell>
          <cell r="D178">
            <v>0</v>
          </cell>
          <cell r="G178">
            <v>0</v>
          </cell>
        </row>
        <row r="179">
          <cell r="C179">
            <v>0</v>
          </cell>
        </row>
        <row r="180">
          <cell r="C180">
            <v>0</v>
          </cell>
          <cell r="D180">
            <v>0</v>
          </cell>
          <cell r="G180">
            <v>0</v>
          </cell>
        </row>
        <row r="181">
          <cell r="C181">
            <v>0</v>
          </cell>
          <cell r="D181">
            <v>0</v>
          </cell>
          <cell r="G181">
            <v>0</v>
          </cell>
        </row>
        <row r="182">
          <cell r="C182">
            <v>0</v>
          </cell>
          <cell r="D182">
            <v>0</v>
          </cell>
          <cell r="G182">
            <v>0</v>
          </cell>
        </row>
        <row r="183">
          <cell r="C183">
            <v>0</v>
          </cell>
          <cell r="D183">
            <v>0</v>
          </cell>
          <cell r="G183">
            <v>0</v>
          </cell>
        </row>
        <row r="184">
          <cell r="C184">
            <v>0</v>
          </cell>
        </row>
        <row r="185">
          <cell r="C185">
            <v>0</v>
          </cell>
          <cell r="D185">
            <v>0</v>
          </cell>
          <cell r="G185">
            <v>0</v>
          </cell>
        </row>
        <row r="186">
          <cell r="C186">
            <v>0</v>
          </cell>
          <cell r="D186">
            <v>0</v>
          </cell>
          <cell r="G186">
            <v>0</v>
          </cell>
        </row>
        <row r="187">
          <cell r="C187">
            <v>0</v>
          </cell>
        </row>
        <row r="188">
          <cell r="C188">
            <v>0</v>
          </cell>
          <cell r="D188">
            <v>0</v>
          </cell>
          <cell r="G188">
            <v>0</v>
          </cell>
        </row>
        <row r="189">
          <cell r="C189">
            <v>0</v>
          </cell>
          <cell r="D189">
            <v>0</v>
          </cell>
          <cell r="G189">
            <v>0</v>
          </cell>
        </row>
        <row r="190">
          <cell r="C190">
            <v>0</v>
          </cell>
          <cell r="D190">
            <v>0</v>
          </cell>
          <cell r="G190">
            <v>0</v>
          </cell>
        </row>
        <row r="191">
          <cell r="C191">
            <v>0</v>
          </cell>
          <cell r="D191">
            <v>0</v>
          </cell>
          <cell r="G191">
            <v>0</v>
          </cell>
        </row>
        <row r="192">
          <cell r="C192">
            <v>0</v>
          </cell>
          <cell r="D192">
            <v>0</v>
          </cell>
          <cell r="G192">
            <v>0</v>
          </cell>
        </row>
        <row r="193">
          <cell r="C193">
            <v>0</v>
          </cell>
          <cell r="D193">
            <v>0</v>
          </cell>
          <cell r="G193">
            <v>0</v>
          </cell>
        </row>
        <row r="194">
          <cell r="C194">
            <v>0</v>
          </cell>
        </row>
        <row r="195">
          <cell r="C195">
            <v>0</v>
          </cell>
          <cell r="D195">
            <v>0</v>
          </cell>
          <cell r="G195">
            <v>0</v>
          </cell>
        </row>
        <row r="196">
          <cell r="C196">
            <v>0</v>
          </cell>
          <cell r="D196">
            <v>0</v>
          </cell>
          <cell r="G196">
            <v>0</v>
          </cell>
        </row>
        <row r="197">
          <cell r="C197">
            <v>0</v>
          </cell>
          <cell r="D197">
            <v>0</v>
          </cell>
          <cell r="G197">
            <v>0</v>
          </cell>
        </row>
        <row r="198">
          <cell r="C198">
            <v>1813777589563</v>
          </cell>
        </row>
        <row r="199">
          <cell r="C199">
            <v>486737558845</v>
          </cell>
        </row>
        <row r="200">
          <cell r="C200">
            <v>0</v>
          </cell>
        </row>
        <row r="201">
          <cell r="C201">
            <v>0</v>
          </cell>
        </row>
        <row r="202">
          <cell r="C202">
            <v>0</v>
          </cell>
          <cell r="D202">
            <v>0</v>
          </cell>
          <cell r="G202">
            <v>0</v>
          </cell>
        </row>
        <row r="203">
          <cell r="C203">
            <v>0</v>
          </cell>
          <cell r="D203">
            <v>0</v>
          </cell>
          <cell r="G203">
            <v>0</v>
          </cell>
        </row>
        <row r="204">
          <cell r="C204">
            <v>0</v>
          </cell>
          <cell r="D204">
            <v>0</v>
          </cell>
          <cell r="G204">
            <v>0</v>
          </cell>
        </row>
        <row r="205">
          <cell r="C205">
            <v>0</v>
          </cell>
          <cell r="D205">
            <v>0</v>
          </cell>
          <cell r="G205">
            <v>0</v>
          </cell>
        </row>
        <row r="206">
          <cell r="C206">
            <v>0</v>
          </cell>
          <cell r="D206">
            <v>0</v>
          </cell>
          <cell r="G206">
            <v>0</v>
          </cell>
        </row>
        <row r="207">
          <cell r="C207">
            <v>0</v>
          </cell>
        </row>
        <row r="208">
          <cell r="C208">
            <v>0</v>
          </cell>
          <cell r="D208">
            <v>0</v>
          </cell>
          <cell r="G208">
            <v>0</v>
          </cell>
        </row>
        <row r="209">
          <cell r="C209">
            <v>0</v>
          </cell>
          <cell r="D209">
            <v>0</v>
          </cell>
          <cell r="G209">
            <v>0</v>
          </cell>
        </row>
        <row r="210">
          <cell r="C210">
            <v>0</v>
          </cell>
        </row>
        <row r="211">
          <cell r="C211">
            <v>0</v>
          </cell>
          <cell r="D211">
            <v>0</v>
          </cell>
          <cell r="G211">
            <v>0</v>
          </cell>
        </row>
        <row r="212">
          <cell r="C212">
            <v>0</v>
          </cell>
          <cell r="D212">
            <v>0</v>
          </cell>
          <cell r="G212">
            <v>0</v>
          </cell>
        </row>
        <row r="213">
          <cell r="C213">
            <v>0</v>
          </cell>
          <cell r="D213">
            <v>0</v>
          </cell>
          <cell r="G213">
            <v>0</v>
          </cell>
        </row>
        <row r="214">
          <cell r="C214">
            <v>0</v>
          </cell>
          <cell r="D214">
            <v>0</v>
          </cell>
          <cell r="G214">
            <v>0</v>
          </cell>
        </row>
        <row r="215">
          <cell r="C215">
            <v>0</v>
          </cell>
          <cell r="D215">
            <v>0</v>
          </cell>
          <cell r="G215">
            <v>0</v>
          </cell>
        </row>
        <row r="216">
          <cell r="C216">
            <v>0</v>
          </cell>
          <cell r="D216">
            <v>0</v>
          </cell>
          <cell r="G216">
            <v>0</v>
          </cell>
        </row>
        <row r="217">
          <cell r="C217">
            <v>0</v>
          </cell>
          <cell r="D217">
            <v>0</v>
          </cell>
          <cell r="G217">
            <v>0</v>
          </cell>
        </row>
        <row r="218">
          <cell r="C218">
            <v>0</v>
          </cell>
          <cell r="D218">
            <v>0</v>
          </cell>
          <cell r="G218">
            <v>0</v>
          </cell>
        </row>
        <row r="219">
          <cell r="C219">
            <v>100000000</v>
          </cell>
          <cell r="D219">
            <v>0</v>
          </cell>
          <cell r="G219">
            <v>110988238</v>
          </cell>
        </row>
        <row r="220">
          <cell r="C220">
            <v>6500000000</v>
          </cell>
        </row>
        <row r="221">
          <cell r="C221">
            <v>0</v>
          </cell>
          <cell r="D221">
            <v>0</v>
          </cell>
          <cell r="G221">
            <v>0</v>
          </cell>
        </row>
        <row r="222">
          <cell r="C222">
            <v>6500000000</v>
          </cell>
          <cell r="D222">
            <v>0</v>
          </cell>
          <cell r="G222">
            <v>5871039072</v>
          </cell>
        </row>
        <row r="223">
          <cell r="C223">
            <v>115406400000</v>
          </cell>
          <cell r="D223">
            <v>0</v>
          </cell>
          <cell r="G223">
            <v>0</v>
          </cell>
        </row>
        <row r="224">
          <cell r="C224">
            <v>48457944385</v>
          </cell>
          <cell r="D224">
            <v>21378504876</v>
          </cell>
          <cell r="G224">
            <v>71476208512</v>
          </cell>
        </row>
        <row r="225">
          <cell r="C225">
            <v>316273214460</v>
          </cell>
        </row>
        <row r="226">
          <cell r="C226">
            <v>0</v>
          </cell>
          <cell r="D226">
            <v>0</v>
          </cell>
          <cell r="G226">
            <v>0</v>
          </cell>
        </row>
        <row r="227">
          <cell r="C227">
            <v>316273214460</v>
          </cell>
          <cell r="D227">
            <v>0</v>
          </cell>
          <cell r="G227">
            <v>0</v>
          </cell>
        </row>
        <row r="228">
          <cell r="C228">
            <v>1540000000</v>
          </cell>
        </row>
        <row r="229">
          <cell r="C229">
            <v>0</v>
          </cell>
        </row>
        <row r="230">
          <cell r="C230">
            <v>1540000000</v>
          </cell>
        </row>
        <row r="231">
          <cell r="C231">
            <v>0</v>
          </cell>
          <cell r="D231">
            <v>800000000</v>
          </cell>
          <cell r="G231">
            <v>200000000</v>
          </cell>
        </row>
        <row r="232">
          <cell r="C232">
            <v>1540000000</v>
          </cell>
          <cell r="D232">
            <v>1565697652</v>
          </cell>
          <cell r="G232">
            <v>1682440881</v>
          </cell>
        </row>
        <row r="233">
          <cell r="C233">
            <v>0</v>
          </cell>
          <cell r="D233">
            <v>46554268</v>
          </cell>
          <cell r="G233">
            <v>46554268</v>
          </cell>
        </row>
        <row r="234">
          <cell r="C234">
            <v>0</v>
          </cell>
        </row>
        <row r="235">
          <cell r="C235">
            <v>0</v>
          </cell>
          <cell r="D235">
            <v>4418033912</v>
          </cell>
          <cell r="G235">
            <v>6683077912</v>
          </cell>
        </row>
        <row r="236">
          <cell r="C236">
            <v>0</v>
          </cell>
          <cell r="D236">
            <v>0</v>
          </cell>
          <cell r="G236">
            <v>0</v>
          </cell>
        </row>
        <row r="237">
          <cell r="C237">
            <v>0</v>
          </cell>
          <cell r="D237">
            <v>631304014</v>
          </cell>
          <cell r="G237">
            <v>631304014</v>
          </cell>
        </row>
        <row r="238">
          <cell r="C238">
            <v>0</v>
          </cell>
          <cell r="D238">
            <v>37465683</v>
          </cell>
          <cell r="G238">
            <v>37465683</v>
          </cell>
        </row>
        <row r="239">
          <cell r="C239">
            <v>0</v>
          </cell>
          <cell r="D239">
            <v>192233757</v>
          </cell>
          <cell r="G239">
            <v>192233757</v>
          </cell>
        </row>
        <row r="240">
          <cell r="C240">
            <v>0</v>
          </cell>
          <cell r="D240">
            <v>300000</v>
          </cell>
          <cell r="G240">
            <v>300000</v>
          </cell>
        </row>
        <row r="241">
          <cell r="C241">
            <v>0</v>
          </cell>
          <cell r="D241">
            <v>0</v>
          </cell>
          <cell r="G241">
            <v>0</v>
          </cell>
        </row>
        <row r="242">
          <cell r="C242">
            <v>1325500030718</v>
          </cell>
        </row>
        <row r="243">
          <cell r="C243">
            <v>538530187000</v>
          </cell>
        </row>
        <row r="244">
          <cell r="C244">
            <v>538530187000</v>
          </cell>
          <cell r="D244">
            <v>-313000000000</v>
          </cell>
          <cell r="G244">
            <v>225530187000</v>
          </cell>
        </row>
        <row r="245">
          <cell r="C245">
            <v>0</v>
          </cell>
        </row>
        <row r="246">
          <cell r="C246">
            <v>0</v>
          </cell>
          <cell r="D246">
            <v>0</v>
          </cell>
          <cell r="G246">
            <v>0</v>
          </cell>
        </row>
        <row r="247">
          <cell r="C247">
            <v>0</v>
          </cell>
          <cell r="D247">
            <v>0</v>
          </cell>
          <cell r="G247">
            <v>0</v>
          </cell>
        </row>
        <row r="248">
          <cell r="C248">
            <v>0</v>
          </cell>
          <cell r="D248">
            <v>0</v>
          </cell>
          <cell r="G248">
            <v>0</v>
          </cell>
        </row>
        <row r="249">
          <cell r="C249">
            <v>0</v>
          </cell>
        </row>
        <row r="250">
          <cell r="C250">
            <v>0</v>
          </cell>
          <cell r="D250">
            <v>0</v>
          </cell>
          <cell r="G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0</v>
          </cell>
          <cell r="D253">
            <v>0</v>
          </cell>
          <cell r="G253">
            <v>0</v>
          </cell>
        </row>
        <row r="254">
          <cell r="C254">
            <v>0</v>
          </cell>
          <cell r="D254">
            <v>0</v>
          </cell>
          <cell r="G254">
            <v>0</v>
          </cell>
        </row>
        <row r="255">
          <cell r="C255">
            <v>0</v>
          </cell>
          <cell r="D255">
            <v>0</v>
          </cell>
          <cell r="G255">
            <v>0</v>
          </cell>
        </row>
        <row r="256">
          <cell r="C256">
            <v>0</v>
          </cell>
          <cell r="D256">
            <v>0</v>
          </cell>
          <cell r="G256">
            <v>0</v>
          </cell>
        </row>
        <row r="257">
          <cell r="C257">
            <v>0</v>
          </cell>
          <cell r="D257">
            <v>0</v>
          </cell>
          <cell r="G257">
            <v>0</v>
          </cell>
        </row>
        <row r="258">
          <cell r="C258">
            <v>0</v>
          </cell>
          <cell r="D258">
            <v>0</v>
          </cell>
          <cell r="G258">
            <v>0</v>
          </cell>
        </row>
        <row r="259">
          <cell r="C259">
            <v>0</v>
          </cell>
        </row>
        <row r="260">
          <cell r="C260">
            <v>0</v>
          </cell>
          <cell r="D260">
            <v>0</v>
          </cell>
          <cell r="G260">
            <v>0</v>
          </cell>
        </row>
        <row r="261">
          <cell r="C261">
            <v>0</v>
          </cell>
          <cell r="D261">
            <v>0</v>
          </cell>
          <cell r="G261">
            <v>0</v>
          </cell>
        </row>
        <row r="262">
          <cell r="C262">
            <v>0</v>
          </cell>
          <cell r="D262">
            <v>0</v>
          </cell>
          <cell r="G262">
            <v>0</v>
          </cell>
        </row>
        <row r="263">
          <cell r="C263">
            <v>0</v>
          </cell>
          <cell r="D263">
            <v>0</v>
          </cell>
          <cell r="G263">
            <v>0</v>
          </cell>
        </row>
        <row r="264">
          <cell r="C264">
            <v>0</v>
          </cell>
          <cell r="D264">
            <v>0</v>
          </cell>
          <cell r="G264">
            <v>0</v>
          </cell>
        </row>
        <row r="265">
          <cell r="C265">
            <v>66774229000</v>
          </cell>
          <cell r="D265">
            <v>74525139613</v>
          </cell>
          <cell r="G265">
            <v>0</v>
          </cell>
        </row>
        <row r="266">
          <cell r="C266">
            <v>0</v>
          </cell>
          <cell r="D266">
            <v>0</v>
          </cell>
          <cell r="G266">
            <v>0</v>
          </cell>
        </row>
        <row r="267">
          <cell r="C267">
            <v>0</v>
          </cell>
          <cell r="D267">
            <v>750000000</v>
          </cell>
          <cell r="G267">
            <v>750000000</v>
          </cell>
        </row>
        <row r="268">
          <cell r="C268">
            <v>0</v>
          </cell>
          <cell r="D268">
            <v>4140665</v>
          </cell>
          <cell r="G268">
            <v>4140665</v>
          </cell>
        </row>
        <row r="269">
          <cell r="C269">
            <v>598000000000</v>
          </cell>
          <cell r="D269">
            <v>20000000000</v>
          </cell>
          <cell r="G269">
            <v>618000000000</v>
          </cell>
        </row>
        <row r="270">
          <cell r="C270">
            <v>17352272000</v>
          </cell>
          <cell r="D270">
            <v>-17352272000</v>
          </cell>
          <cell r="G270">
            <v>0</v>
          </cell>
        </row>
        <row r="271">
          <cell r="C271">
            <v>62255843718</v>
          </cell>
          <cell r="D271">
            <v>0</v>
          </cell>
          <cell r="G271">
            <v>58317053644</v>
          </cell>
        </row>
        <row r="272">
          <cell r="C272">
            <v>40000000000</v>
          </cell>
          <cell r="D272">
            <v>-12000000000</v>
          </cell>
          <cell r="G272">
            <v>1595677875</v>
          </cell>
        </row>
        <row r="273">
          <cell r="C273">
            <v>2540572000</v>
          </cell>
          <cell r="D273">
            <v>-2540572000</v>
          </cell>
          <cell r="G273">
            <v>0</v>
          </cell>
        </row>
        <row r="274">
          <cell r="C274">
            <v>46927000</v>
          </cell>
          <cell r="D274">
            <v>-46927000</v>
          </cell>
          <cell r="G274">
            <v>0</v>
          </cell>
        </row>
        <row r="275">
          <cell r="C275">
            <v>0</v>
          </cell>
        </row>
        <row r="276">
          <cell r="C276">
            <v>0</v>
          </cell>
          <cell r="D276">
            <v>0</v>
          </cell>
          <cell r="G276">
            <v>0</v>
          </cell>
        </row>
        <row r="277">
          <cell r="C277">
            <v>0</v>
          </cell>
          <cell r="D277">
            <v>0</v>
          </cell>
          <cell r="G277">
            <v>0</v>
          </cell>
        </row>
        <row r="278">
          <cell r="C278">
            <v>154637521039</v>
          </cell>
        </row>
        <row r="279">
          <cell r="C279">
            <v>0</v>
          </cell>
        </row>
        <row r="280">
          <cell r="C280">
            <v>0</v>
          </cell>
          <cell r="D280">
            <v>0</v>
          </cell>
          <cell r="G280">
            <v>0</v>
          </cell>
        </row>
        <row r="281">
          <cell r="C281">
            <v>0</v>
          </cell>
          <cell r="D281">
            <v>0</v>
          </cell>
          <cell r="G281">
            <v>0</v>
          </cell>
        </row>
        <row r="282">
          <cell r="C282">
            <v>0</v>
          </cell>
          <cell r="D282">
            <v>0</v>
          </cell>
          <cell r="G282">
            <v>0</v>
          </cell>
        </row>
        <row r="283">
          <cell r="C283">
            <v>0</v>
          </cell>
          <cell r="D283">
            <v>0</v>
          </cell>
          <cell r="G283">
            <v>0</v>
          </cell>
        </row>
        <row r="284">
          <cell r="C284">
            <v>0</v>
          </cell>
          <cell r="D284">
            <v>0</v>
          </cell>
          <cell r="G284">
            <v>0</v>
          </cell>
        </row>
        <row r="285">
          <cell r="C285">
            <v>0</v>
          </cell>
        </row>
        <row r="286">
          <cell r="C286">
            <v>0</v>
          </cell>
          <cell r="D286">
            <v>0</v>
          </cell>
          <cell r="G286">
            <v>0</v>
          </cell>
        </row>
        <row r="287">
          <cell r="C287">
            <v>0</v>
          </cell>
          <cell r="D287">
            <v>0</v>
          </cell>
          <cell r="G287">
            <v>0</v>
          </cell>
        </row>
        <row r="290">
          <cell r="C290">
            <v>3333333000</v>
          </cell>
        </row>
        <row r="291">
          <cell r="C291">
            <v>3333333000</v>
          </cell>
          <cell r="D291">
            <v>-1583333000</v>
          </cell>
          <cell r="G291">
            <v>1750000000</v>
          </cell>
        </row>
        <row r="292">
          <cell r="C292">
            <v>0</v>
          </cell>
          <cell r="D292">
            <v>0</v>
          </cell>
          <cell r="G292">
            <v>0</v>
          </cell>
        </row>
        <row r="293">
          <cell r="C293">
            <v>0</v>
          </cell>
          <cell r="D293">
            <v>0</v>
          </cell>
          <cell r="G293">
            <v>0</v>
          </cell>
        </row>
        <row r="294">
          <cell r="C294">
            <v>0</v>
          </cell>
          <cell r="D294">
            <v>0</v>
          </cell>
          <cell r="G294">
            <v>0</v>
          </cell>
        </row>
        <row r="295">
          <cell r="C295">
            <v>84804187039</v>
          </cell>
        </row>
        <row r="296">
          <cell r="C296">
            <v>0</v>
          </cell>
          <cell r="D296">
            <v>0</v>
          </cell>
          <cell r="G296">
            <v>0</v>
          </cell>
        </row>
        <row r="297">
          <cell r="C297">
            <v>0</v>
          </cell>
          <cell r="D297">
            <v>0</v>
          </cell>
          <cell r="G297">
            <v>0</v>
          </cell>
        </row>
        <row r="298">
          <cell r="C298">
            <v>40281600</v>
          </cell>
          <cell r="D298">
            <v>558377922</v>
          </cell>
          <cell r="G298">
            <v>589452784</v>
          </cell>
        </row>
        <row r="299">
          <cell r="C299">
            <v>0</v>
          </cell>
          <cell r="D299">
            <v>0</v>
          </cell>
          <cell r="G299">
            <v>740379085</v>
          </cell>
        </row>
        <row r="300">
          <cell r="C300">
            <v>0</v>
          </cell>
          <cell r="D300">
            <v>3748379176</v>
          </cell>
          <cell r="G300">
            <v>7894157404</v>
          </cell>
        </row>
        <row r="301">
          <cell r="C301">
            <v>0</v>
          </cell>
          <cell r="D301">
            <v>0</v>
          </cell>
          <cell r="G301">
            <v>538789737</v>
          </cell>
        </row>
        <row r="302">
          <cell r="C302">
            <v>51462000000</v>
          </cell>
          <cell r="D302">
            <v>-8536832578</v>
          </cell>
          <cell r="G302">
            <v>36260577379</v>
          </cell>
        </row>
        <row r="303">
          <cell r="C303">
            <v>30181286183</v>
          </cell>
        </row>
        <row r="304">
          <cell r="C304">
            <v>0</v>
          </cell>
          <cell r="D304">
            <v>0</v>
          </cell>
          <cell r="G304">
            <v>334941463</v>
          </cell>
        </row>
        <row r="305">
          <cell r="C305">
            <v>30181286183</v>
          </cell>
          <cell r="D305">
            <v>8597609965</v>
          </cell>
          <cell r="G305">
            <v>40639570257</v>
          </cell>
        </row>
        <row r="306">
          <cell r="C306">
            <v>0</v>
          </cell>
          <cell r="D306">
            <v>11034904727</v>
          </cell>
          <cell r="G306">
            <v>18654533903</v>
          </cell>
        </row>
        <row r="307">
          <cell r="C307">
            <v>3120619256</v>
          </cell>
          <cell r="D307">
            <v>0</v>
          </cell>
          <cell r="G307">
            <v>9437264670</v>
          </cell>
        </row>
        <row r="308">
          <cell r="C308">
            <v>0</v>
          </cell>
          <cell r="D308">
            <v>0</v>
          </cell>
          <cell r="G308">
            <v>0</v>
          </cell>
        </row>
        <row r="309">
          <cell r="C309">
            <v>0</v>
          </cell>
          <cell r="D309">
            <v>0</v>
          </cell>
          <cell r="G309">
            <v>0</v>
          </cell>
        </row>
        <row r="310">
          <cell r="C310">
            <v>0</v>
          </cell>
          <cell r="D310">
            <v>0</v>
          </cell>
          <cell r="G310">
            <v>0</v>
          </cell>
        </row>
        <row r="311">
          <cell r="C311">
            <v>20200000000</v>
          </cell>
          <cell r="D311">
            <v>0</v>
          </cell>
          <cell r="G311">
            <v>15400000000</v>
          </cell>
        </row>
        <row r="312">
          <cell r="C312">
            <v>0</v>
          </cell>
          <cell r="D312">
            <v>0</v>
          </cell>
          <cell r="G312">
            <v>928476301</v>
          </cell>
        </row>
        <row r="313">
          <cell r="C313">
            <v>46300001000</v>
          </cell>
        </row>
        <row r="314">
          <cell r="C314">
            <v>16000000000</v>
          </cell>
          <cell r="D314">
            <v>4059753100</v>
          </cell>
          <cell r="G314">
            <v>15377006758</v>
          </cell>
        </row>
        <row r="315">
          <cell r="C315">
            <v>300000000</v>
          </cell>
          <cell r="D315">
            <v>38395358</v>
          </cell>
          <cell r="G315">
            <v>430394343</v>
          </cell>
        </row>
        <row r="316">
          <cell r="C316">
            <v>0</v>
          </cell>
          <cell r="D316">
            <v>0</v>
          </cell>
          <cell r="G316">
            <v>936266706</v>
          </cell>
        </row>
        <row r="317">
          <cell r="C317">
            <v>0</v>
          </cell>
          <cell r="D317">
            <v>89355045716</v>
          </cell>
          <cell r="G317">
            <v>89355045716</v>
          </cell>
        </row>
        <row r="318">
          <cell r="C318">
            <v>30000001000</v>
          </cell>
          <cell r="D318">
            <v>6115776214</v>
          </cell>
          <cell r="G318">
            <v>19639582291</v>
          </cell>
        </row>
        <row r="319">
          <cell r="C319">
            <v>4674170076799</v>
          </cell>
        </row>
      </sheetData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"/>
      <sheetName val="per"/>
      <sheetName val="alc"/>
      <sheetName val="vee"/>
      <sheetName val="gob"/>
      <sheetName val="hcor"/>
      <sheetName val="hpto"/>
      <sheetName val="hcre"/>
      <sheetName val="hcta"/>
      <sheetName val="edu"/>
      <sheetName val="mov"/>
      <sheetName val="mott"/>
      <sheetName val="sal"/>
      <sheetName val="dllo"/>
      <sheetName val="hab"/>
      <sheetName val="cul"/>
      <sheetName val="pla"/>
      <sheetName val="muj"/>
      <sheetName val="int"/>
      <sheetName val="das"/>
      <sheetName val="amb"/>
      <sheetName val="dad"/>
      <sheetName val="bom"/>
      <sheetName val="tab"/>
      <sheetName val="ent"/>
      <sheetName val="ctas"/>
      <sheetName val="todas"/>
      <sheetName val="ing"/>
    </sheetNames>
    <sheetDataSet>
      <sheetData sheetId="0">
        <row r="7">
          <cell r="D7">
            <v>50583112000</v>
          </cell>
          <cell r="E7">
            <v>0</v>
          </cell>
          <cell r="J7">
            <v>50254395739</v>
          </cell>
          <cell r="M7">
            <v>50254395739</v>
          </cell>
        </row>
      </sheetData>
      <sheetData sheetId="1">
        <row r="7">
          <cell r="D7">
            <v>90467357000</v>
          </cell>
          <cell r="E7">
            <v>0</v>
          </cell>
          <cell r="J7">
            <v>90417039521</v>
          </cell>
          <cell r="M7">
            <v>88538822619</v>
          </cell>
        </row>
        <row r="75">
          <cell r="D75">
            <v>8973875000</v>
          </cell>
          <cell r="E75">
            <v>0</v>
          </cell>
          <cell r="J75">
            <v>8970104248</v>
          </cell>
          <cell r="M75">
            <v>7822439021</v>
          </cell>
        </row>
      </sheetData>
      <sheetData sheetId="2">
        <row r="7">
          <cell r="D7">
            <v>71905581000</v>
          </cell>
          <cell r="E7">
            <v>0</v>
          </cell>
          <cell r="J7">
            <v>65422481864</v>
          </cell>
          <cell r="M7">
            <v>59323527765</v>
          </cell>
        </row>
        <row r="81">
          <cell r="D81">
            <v>121671297000</v>
          </cell>
          <cell r="E81">
            <v>0</v>
          </cell>
          <cell r="J81">
            <v>115296795738</v>
          </cell>
          <cell r="M81">
            <v>82086194875</v>
          </cell>
        </row>
      </sheetData>
      <sheetData sheetId="3">
        <row r="7">
          <cell r="D7">
            <v>15831935000</v>
          </cell>
          <cell r="E7">
            <v>0</v>
          </cell>
          <cell r="J7">
            <v>14593231612</v>
          </cell>
          <cell r="M7">
            <v>13933423657</v>
          </cell>
        </row>
        <row r="69">
          <cell r="D69">
            <v>1187719000</v>
          </cell>
          <cell r="E69">
            <v>0</v>
          </cell>
          <cell r="J69">
            <v>1183779821</v>
          </cell>
          <cell r="M69">
            <v>1034704651</v>
          </cell>
        </row>
      </sheetData>
      <sheetData sheetId="4">
        <row r="7">
          <cell r="D7">
            <v>89322707000</v>
          </cell>
          <cell r="E7">
            <v>0</v>
          </cell>
          <cell r="J7">
            <v>85654986635.160004</v>
          </cell>
          <cell r="M7">
            <v>81383128150.160004</v>
          </cell>
        </row>
        <row r="78">
          <cell r="D78">
            <v>58073536000</v>
          </cell>
          <cell r="E78">
            <v>0</v>
          </cell>
          <cell r="J78">
            <v>55547466628</v>
          </cell>
          <cell r="M78">
            <v>40629109985</v>
          </cell>
        </row>
      </sheetData>
      <sheetData sheetId="5">
        <row r="7">
          <cell r="D7">
            <v>135770181000</v>
          </cell>
          <cell r="E7">
            <v>-500000000</v>
          </cell>
          <cell r="J7">
            <v>121115600605</v>
          </cell>
          <cell r="M7">
            <v>108774155831.61</v>
          </cell>
        </row>
        <row r="85">
          <cell r="D85">
            <v>32542233000</v>
          </cell>
          <cell r="E85">
            <v>0</v>
          </cell>
          <cell r="J85">
            <v>27894190481</v>
          </cell>
          <cell r="M85">
            <v>13583480627</v>
          </cell>
        </row>
      </sheetData>
      <sheetData sheetId="6">
        <row r="7">
          <cell r="D7">
            <v>82568395000</v>
          </cell>
          <cell r="E7">
            <v>-3375333572</v>
          </cell>
          <cell r="J7">
            <v>25060223208</v>
          </cell>
          <cell r="M7">
            <v>25060223208</v>
          </cell>
        </row>
        <row r="35">
          <cell r="D35">
            <v>2226412995000</v>
          </cell>
          <cell r="E35">
            <v>-351465307805</v>
          </cell>
          <cell r="J35">
            <v>1684147887021</v>
          </cell>
          <cell r="M35">
            <v>1684147887021</v>
          </cell>
        </row>
      </sheetData>
      <sheetData sheetId="7">
        <row r="27">
          <cell r="D27">
            <v>307879230000</v>
          </cell>
          <cell r="E27">
            <v>0</v>
          </cell>
          <cell r="J27">
            <v>184226205008</v>
          </cell>
          <cell r="M27">
            <v>184131574198</v>
          </cell>
        </row>
      </sheetData>
      <sheetData sheetId="8">
        <row r="7">
          <cell r="D7">
            <v>21158200000</v>
          </cell>
          <cell r="E7">
            <v>500000000</v>
          </cell>
          <cell r="J7">
            <v>19967808755</v>
          </cell>
          <cell r="M7">
            <v>15978186182</v>
          </cell>
        </row>
        <row r="46">
          <cell r="D46">
            <v>7540000000</v>
          </cell>
          <cell r="E46">
            <v>0</v>
          </cell>
          <cell r="J46">
            <v>5978631670</v>
          </cell>
          <cell r="M46">
            <v>3302236426</v>
          </cell>
        </row>
      </sheetData>
      <sheetData sheetId="9">
        <row r="7">
          <cell r="D7">
            <v>79933853000</v>
          </cell>
          <cell r="E7">
            <v>0</v>
          </cell>
          <cell r="J7">
            <v>71181062351</v>
          </cell>
          <cell r="M7">
            <v>67868020750</v>
          </cell>
        </row>
        <row r="73">
          <cell r="D73">
            <v>2838279760000</v>
          </cell>
          <cell r="E73">
            <v>0</v>
          </cell>
          <cell r="J73">
            <v>2510076007816</v>
          </cell>
          <cell r="M73">
            <v>2236938978481</v>
          </cell>
        </row>
      </sheetData>
      <sheetData sheetId="10">
        <row r="7">
          <cell r="D7">
            <v>32907299000</v>
          </cell>
          <cell r="E7">
            <v>0</v>
          </cell>
          <cell r="J7">
            <v>29261661807</v>
          </cell>
          <cell r="M7">
            <v>27084255119</v>
          </cell>
        </row>
        <row r="73">
          <cell r="D73">
            <v>68940694000</v>
          </cell>
          <cell r="E73">
            <v>-1500000000</v>
          </cell>
          <cell r="J73">
            <v>52090991794</v>
          </cell>
          <cell r="M73">
            <v>29759528831.959999</v>
          </cell>
        </row>
      </sheetData>
      <sheetData sheetId="11">
        <row r="7">
          <cell r="D7">
            <v>118744056000</v>
          </cell>
          <cell r="E7">
            <v>1500000000</v>
          </cell>
          <cell r="J7">
            <v>104593984807</v>
          </cell>
          <cell r="M7">
            <v>55289236272</v>
          </cell>
        </row>
      </sheetData>
      <sheetData sheetId="12">
        <row r="7">
          <cell r="D7">
            <v>51524594000</v>
          </cell>
          <cell r="E7">
            <v>0</v>
          </cell>
          <cell r="J7">
            <v>28155098576</v>
          </cell>
          <cell r="M7">
            <v>27235831097</v>
          </cell>
        </row>
      </sheetData>
      <sheetData sheetId="13">
        <row r="7">
          <cell r="D7">
            <v>10402781000</v>
          </cell>
          <cell r="E7">
            <v>0</v>
          </cell>
          <cell r="J7">
            <v>9999821522</v>
          </cell>
          <cell r="M7">
            <v>9246593811</v>
          </cell>
        </row>
        <row r="67">
          <cell r="D67">
            <v>43320000000</v>
          </cell>
          <cell r="E67">
            <v>0</v>
          </cell>
          <cell r="J67">
            <v>43319972725</v>
          </cell>
          <cell r="M67">
            <v>35341984472</v>
          </cell>
        </row>
      </sheetData>
      <sheetData sheetId="14">
        <row r="7">
          <cell r="D7">
            <v>13368399000</v>
          </cell>
          <cell r="E7">
            <v>0</v>
          </cell>
          <cell r="J7">
            <v>12770690405</v>
          </cell>
          <cell r="M7">
            <v>12245561387</v>
          </cell>
        </row>
        <row r="75">
          <cell r="D75">
            <v>172432696000</v>
          </cell>
          <cell r="E75">
            <v>0</v>
          </cell>
          <cell r="J75">
            <v>170073388005</v>
          </cell>
          <cell r="M75">
            <v>139069273965</v>
          </cell>
        </row>
      </sheetData>
      <sheetData sheetId="15">
        <row r="7">
          <cell r="D7">
            <v>11833599000</v>
          </cell>
          <cell r="E7">
            <v>0</v>
          </cell>
          <cell r="J7">
            <v>11098205283</v>
          </cell>
          <cell r="M7">
            <v>10825555378</v>
          </cell>
        </row>
        <row r="72">
          <cell r="D72">
            <v>54117854000</v>
          </cell>
          <cell r="E72">
            <v>-900000000</v>
          </cell>
          <cell r="J72">
            <v>45094712722</v>
          </cell>
          <cell r="M72">
            <v>43273600090</v>
          </cell>
        </row>
      </sheetData>
      <sheetData sheetId="16">
        <row r="7">
          <cell r="D7">
            <v>53627395000</v>
          </cell>
          <cell r="E7">
            <v>0</v>
          </cell>
          <cell r="J7">
            <v>50292215208</v>
          </cell>
          <cell r="M7">
            <v>49017465148</v>
          </cell>
        </row>
        <row r="77">
          <cell r="D77">
            <v>12342000000</v>
          </cell>
          <cell r="E77">
            <v>0</v>
          </cell>
          <cell r="J77">
            <v>11370543585</v>
          </cell>
          <cell r="M77">
            <v>9417054645</v>
          </cell>
        </row>
      </sheetData>
      <sheetData sheetId="17">
        <row r="7">
          <cell r="D7">
            <v>10578473000</v>
          </cell>
          <cell r="E7">
            <v>0</v>
          </cell>
          <cell r="J7">
            <v>9504999424</v>
          </cell>
          <cell r="M7">
            <v>8794138495</v>
          </cell>
        </row>
        <row r="68">
          <cell r="D68">
            <v>24083000000</v>
          </cell>
          <cell r="E68">
            <v>0</v>
          </cell>
          <cell r="J68">
            <v>23699339188</v>
          </cell>
          <cell r="M68">
            <v>11699293213</v>
          </cell>
        </row>
      </sheetData>
      <sheetData sheetId="18">
        <row r="7">
          <cell r="D7">
            <v>19369221000</v>
          </cell>
          <cell r="E7">
            <v>0</v>
          </cell>
          <cell r="J7">
            <v>18924547971</v>
          </cell>
          <cell r="M7">
            <v>16307345662</v>
          </cell>
        </row>
        <row r="72">
          <cell r="D72">
            <v>796483391000</v>
          </cell>
          <cell r="E72">
            <v>33696885101</v>
          </cell>
          <cell r="J72">
            <v>825535832144</v>
          </cell>
          <cell r="M72">
            <v>651250902731</v>
          </cell>
        </row>
      </sheetData>
      <sheetData sheetId="19">
        <row r="7">
          <cell r="D7">
            <v>7017984000</v>
          </cell>
          <cell r="E7">
            <v>1096330000</v>
          </cell>
          <cell r="J7">
            <v>7998345101</v>
          </cell>
          <cell r="M7">
            <v>7864757823</v>
          </cell>
        </row>
        <row r="67">
          <cell r="D67">
            <v>2125000000</v>
          </cell>
          <cell r="E67">
            <v>0</v>
          </cell>
          <cell r="J67">
            <v>2099388912</v>
          </cell>
          <cell r="M67">
            <v>1997450267</v>
          </cell>
        </row>
      </sheetData>
      <sheetData sheetId="20">
        <row r="7">
          <cell r="D7">
            <v>21688627000</v>
          </cell>
          <cell r="E7">
            <v>0</v>
          </cell>
          <cell r="J7">
            <v>20488990128</v>
          </cell>
          <cell r="M7">
            <v>18558347579</v>
          </cell>
        </row>
        <row r="80">
          <cell r="D80">
            <v>100902218000</v>
          </cell>
          <cell r="E80">
            <v>-50187200000</v>
          </cell>
          <cell r="J80">
            <v>47232523517</v>
          </cell>
          <cell r="M80">
            <v>32740553590</v>
          </cell>
        </row>
      </sheetData>
      <sheetData sheetId="21">
        <row r="7">
          <cell r="D7">
            <v>8457841000</v>
          </cell>
          <cell r="E7">
            <v>0</v>
          </cell>
          <cell r="J7">
            <v>8095014210</v>
          </cell>
          <cell r="M7">
            <v>7742592121</v>
          </cell>
        </row>
        <row r="70">
          <cell r="D70">
            <v>9000000000</v>
          </cell>
          <cell r="E70">
            <v>0</v>
          </cell>
          <cell r="J70">
            <v>8753226400</v>
          </cell>
          <cell r="M70">
            <v>6964048090</v>
          </cell>
        </row>
      </sheetData>
      <sheetData sheetId="22">
        <row r="7">
          <cell r="D7">
            <v>47394877000</v>
          </cell>
          <cell r="E7">
            <v>0</v>
          </cell>
          <cell r="J7">
            <v>39922759886</v>
          </cell>
          <cell r="M7">
            <v>38365386141</v>
          </cell>
        </row>
        <row r="67">
          <cell r="D67">
            <v>32000000000</v>
          </cell>
          <cell r="E67">
            <v>0</v>
          </cell>
          <cell r="J67">
            <v>23068141123</v>
          </cell>
          <cell r="M67">
            <v>13504828262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"/>
      <sheetName val="con"/>
      <sheetName val="uni"/>
      <sheetName val="ipe"/>
      <sheetName val="ffd"/>
      <sheetName val="fop"/>
      <sheetName val="idu"/>
      <sheetName val="fon"/>
      <sheetName val="cvp"/>
      <sheetName val="idr"/>
      <sheetName val="idp"/>
      <sheetName val="idi"/>
      <sheetName val="fga"/>
      <sheetName val="orq"/>
      <sheetName val="fvs"/>
      <sheetName val="jar"/>
      <sheetName val="ide"/>
      <sheetName val="idt"/>
      <sheetName val="art"/>
      <sheetName val="com"/>
      <sheetName val="cat"/>
      <sheetName val="via"/>
      <sheetName val="ues"/>
      <sheetName val="ent"/>
      <sheetName val="ctas"/>
      <sheetName val="Hoja1"/>
      <sheetName val="Hoja2"/>
      <sheetName val="todo esta pu"/>
    </sheetNames>
    <sheetDataSet>
      <sheetData sheetId="0">
        <row r="8">
          <cell r="D8">
            <v>383924000</v>
          </cell>
          <cell r="E8">
            <v>0</v>
          </cell>
          <cell r="J8">
            <v>99460790</v>
          </cell>
          <cell r="M8">
            <v>64839356</v>
          </cell>
        </row>
      </sheetData>
      <sheetData sheetId="1">
        <row r="8">
          <cell r="D8">
            <v>94647861000</v>
          </cell>
          <cell r="E8">
            <v>0</v>
          </cell>
          <cell r="J8">
            <v>94055207167</v>
          </cell>
          <cell r="M8">
            <v>92074155224</v>
          </cell>
        </row>
        <row r="81">
          <cell r="D81">
            <v>8163910000</v>
          </cell>
          <cell r="E81">
            <v>0</v>
          </cell>
          <cell r="J81">
            <v>7128498963</v>
          </cell>
          <cell r="M81">
            <v>2747098016</v>
          </cell>
        </row>
      </sheetData>
      <sheetData sheetId="2">
        <row r="8">
          <cell r="D8">
            <v>211325320000</v>
          </cell>
          <cell r="E8">
            <v>3637246298</v>
          </cell>
          <cell r="J8">
            <v>202086716260</v>
          </cell>
          <cell r="M8">
            <v>186383726397</v>
          </cell>
        </row>
        <row r="79">
          <cell r="D79">
            <v>48266956000</v>
          </cell>
          <cell r="E79">
            <v>-23066250000</v>
          </cell>
          <cell r="J79">
            <v>8881460305</v>
          </cell>
          <cell r="M79">
            <v>4504401485</v>
          </cell>
        </row>
      </sheetData>
      <sheetData sheetId="3">
        <row r="8">
          <cell r="D8">
            <v>8547325000</v>
          </cell>
          <cell r="E8">
            <v>0</v>
          </cell>
          <cell r="J8">
            <v>8115379446</v>
          </cell>
          <cell r="M8">
            <v>7761782774</v>
          </cell>
        </row>
        <row r="66">
          <cell r="D66">
            <v>47738200000</v>
          </cell>
          <cell r="E66">
            <v>0</v>
          </cell>
          <cell r="J66">
            <v>44590650565</v>
          </cell>
          <cell r="M66">
            <v>23963860335</v>
          </cell>
        </row>
      </sheetData>
      <sheetData sheetId="4">
        <row r="8">
          <cell r="D8">
            <v>22743239000</v>
          </cell>
          <cell r="E8">
            <v>0</v>
          </cell>
          <cell r="J8">
            <v>11706375993</v>
          </cell>
          <cell r="M8">
            <v>7490515096</v>
          </cell>
        </row>
        <row r="47">
          <cell r="D47">
            <v>2294485980000</v>
          </cell>
          <cell r="E47">
            <v>-313833537000</v>
          </cell>
          <cell r="J47">
            <v>1590884213419</v>
          </cell>
          <cell r="M47">
            <v>1385409331469</v>
          </cell>
        </row>
      </sheetData>
      <sheetData sheetId="5">
        <row r="8">
          <cell r="D8">
            <v>4640254000</v>
          </cell>
          <cell r="E8">
            <v>0</v>
          </cell>
          <cell r="J8">
            <v>4491316577</v>
          </cell>
          <cell r="M8">
            <v>4146100155</v>
          </cell>
        </row>
        <row r="58">
          <cell r="D58">
            <v>83721506000</v>
          </cell>
          <cell r="E58">
            <v>600000000</v>
          </cell>
          <cell r="J58">
            <v>62134651444</v>
          </cell>
          <cell r="M58">
            <v>22789242535</v>
          </cell>
        </row>
      </sheetData>
      <sheetData sheetId="6">
        <row r="8">
          <cell r="D8">
            <v>51713737000</v>
          </cell>
          <cell r="E8">
            <v>0</v>
          </cell>
          <cell r="J8">
            <v>49678481958</v>
          </cell>
          <cell r="M8">
            <v>44335682655</v>
          </cell>
        </row>
        <row r="73">
          <cell r="D73">
            <v>1854528317000</v>
          </cell>
          <cell r="E73">
            <v>-389200884546</v>
          </cell>
          <cell r="J73">
            <v>1116300844607</v>
          </cell>
          <cell r="M73">
            <v>202443565747</v>
          </cell>
        </row>
      </sheetData>
      <sheetData sheetId="7">
        <row r="8">
          <cell r="D8">
            <v>368537910000</v>
          </cell>
          <cell r="E8">
            <v>302751962305</v>
          </cell>
          <cell r="J8">
            <v>621444583306</v>
          </cell>
          <cell r="M8">
            <v>619319781953</v>
          </cell>
        </row>
        <row r="79">
          <cell r="D79">
            <v>178340000000</v>
          </cell>
          <cell r="E79">
            <v>0</v>
          </cell>
          <cell r="J79">
            <v>120735505121</v>
          </cell>
          <cell r="M79">
            <v>120735505121</v>
          </cell>
        </row>
        <row r="82">
          <cell r="D82">
            <v>8298750000</v>
          </cell>
          <cell r="E82">
            <v>0</v>
          </cell>
          <cell r="J82">
            <v>5705944629</v>
          </cell>
          <cell r="M82">
            <v>2284785067</v>
          </cell>
        </row>
      </sheetData>
      <sheetData sheetId="8">
        <row r="8">
          <cell r="D8">
            <v>8944431000</v>
          </cell>
          <cell r="E8">
            <v>0</v>
          </cell>
          <cell r="J8">
            <v>8616127282</v>
          </cell>
          <cell r="M8">
            <v>8226617067</v>
          </cell>
        </row>
        <row r="71">
          <cell r="D71">
            <v>76376135000</v>
          </cell>
          <cell r="E71">
            <v>40609478173</v>
          </cell>
          <cell r="J71">
            <v>93005841505</v>
          </cell>
          <cell r="M71">
            <v>75306953943</v>
          </cell>
        </row>
      </sheetData>
      <sheetData sheetId="9">
        <row r="8">
          <cell r="D8">
            <v>26290347000</v>
          </cell>
          <cell r="E8">
            <v>0</v>
          </cell>
          <cell r="J8">
            <v>24260115995</v>
          </cell>
          <cell r="M8">
            <v>23437589512</v>
          </cell>
        </row>
        <row r="77">
          <cell r="D77">
            <v>210690875000</v>
          </cell>
          <cell r="E77">
            <v>-31070000000</v>
          </cell>
          <cell r="J77">
            <v>131781741354</v>
          </cell>
          <cell r="M77">
            <v>88093930982</v>
          </cell>
        </row>
      </sheetData>
      <sheetData sheetId="10">
        <row r="8">
          <cell r="D8">
            <v>5112974000</v>
          </cell>
          <cell r="E8">
            <v>0</v>
          </cell>
          <cell r="J8">
            <v>3819372460</v>
          </cell>
          <cell r="M8">
            <v>3633365537</v>
          </cell>
        </row>
        <row r="72">
          <cell r="D72">
            <v>22996133000</v>
          </cell>
          <cell r="E72">
            <v>515525087</v>
          </cell>
          <cell r="J72">
            <v>18876235159</v>
          </cell>
          <cell r="M72">
            <v>9721075793</v>
          </cell>
        </row>
      </sheetData>
      <sheetData sheetId="11">
        <row r="8">
          <cell r="D8">
            <v>11207303000</v>
          </cell>
          <cell r="E8">
            <v>0</v>
          </cell>
          <cell r="J8">
            <v>10186427767</v>
          </cell>
          <cell r="M8">
            <v>9976422164</v>
          </cell>
        </row>
        <row r="70">
          <cell r="D70">
            <v>77100400000</v>
          </cell>
          <cell r="E70">
            <v>6137899000</v>
          </cell>
          <cell r="J70">
            <v>70615009870</v>
          </cell>
          <cell r="M70">
            <v>55379254802</v>
          </cell>
        </row>
      </sheetData>
      <sheetData sheetId="12">
        <row r="8">
          <cell r="D8">
            <v>3519601000</v>
          </cell>
          <cell r="E8">
            <v>0</v>
          </cell>
          <cell r="J8">
            <v>3166259676</v>
          </cell>
          <cell r="M8">
            <v>2999180570</v>
          </cell>
        </row>
        <row r="72">
          <cell r="D72">
            <v>3320000000</v>
          </cell>
          <cell r="E72">
            <v>0</v>
          </cell>
          <cell r="J72">
            <v>3178753131</v>
          </cell>
          <cell r="M72">
            <v>2591990669</v>
          </cell>
        </row>
      </sheetData>
      <sheetData sheetId="13">
        <row r="8">
          <cell r="D8">
            <v>19423432000</v>
          </cell>
          <cell r="E8">
            <v>550231569</v>
          </cell>
          <cell r="J8">
            <v>19735020380</v>
          </cell>
          <cell r="M8">
            <v>19593815678</v>
          </cell>
        </row>
        <row r="76">
          <cell r="D76">
            <v>14917000000</v>
          </cell>
          <cell r="E76">
            <v>299947433</v>
          </cell>
          <cell r="J76">
            <v>14737586674</v>
          </cell>
          <cell r="M76">
            <v>13587797089</v>
          </cell>
        </row>
      </sheetData>
      <sheetData sheetId="14">
        <row r="8">
          <cell r="D8">
            <v>8180697000</v>
          </cell>
          <cell r="E8">
            <v>1500000000</v>
          </cell>
          <cell r="J8">
            <v>8801517964</v>
          </cell>
          <cell r="M8">
            <v>6086015028</v>
          </cell>
        </row>
        <row r="67">
          <cell r="D67">
            <v>177079921000</v>
          </cell>
          <cell r="E67">
            <v>-10655613019</v>
          </cell>
          <cell r="J67">
            <v>150028265158</v>
          </cell>
          <cell r="M67">
            <v>93829546090</v>
          </cell>
        </row>
      </sheetData>
      <sheetData sheetId="15">
        <row r="8">
          <cell r="D8">
            <v>5784316000</v>
          </cell>
          <cell r="E8">
            <v>0</v>
          </cell>
          <cell r="J8">
            <v>5285013060</v>
          </cell>
          <cell r="M8">
            <v>4979955513</v>
          </cell>
        </row>
        <row r="68">
          <cell r="D68">
            <v>20400000000</v>
          </cell>
          <cell r="E68">
            <v>4229574673</v>
          </cell>
          <cell r="J68">
            <v>24524601381</v>
          </cell>
          <cell r="M68">
            <v>15774112288</v>
          </cell>
        </row>
      </sheetData>
      <sheetData sheetId="16">
        <row r="8">
          <cell r="D8">
            <v>4394904000</v>
          </cell>
          <cell r="E8">
            <v>0</v>
          </cell>
          <cell r="J8">
            <v>4199682273</v>
          </cell>
          <cell r="M8">
            <v>4147088612</v>
          </cell>
        </row>
        <row r="68">
          <cell r="D68">
            <v>6026000000</v>
          </cell>
          <cell r="E68">
            <v>0</v>
          </cell>
          <cell r="J68">
            <v>5293219462</v>
          </cell>
          <cell r="M68">
            <v>4761085704</v>
          </cell>
        </row>
      </sheetData>
      <sheetData sheetId="17">
        <row r="8">
          <cell r="D8">
            <v>4034675000</v>
          </cell>
          <cell r="E8">
            <v>0</v>
          </cell>
          <cell r="J8">
            <v>3961848416</v>
          </cell>
          <cell r="M8">
            <v>3856604284</v>
          </cell>
        </row>
        <row r="68">
          <cell r="D68">
            <v>13500000000</v>
          </cell>
          <cell r="E68">
            <v>0</v>
          </cell>
          <cell r="J68">
            <v>13135186983</v>
          </cell>
          <cell r="M68">
            <v>7104499724</v>
          </cell>
        </row>
      </sheetData>
      <sheetData sheetId="18">
        <row r="8">
          <cell r="D8">
            <v>7804497000</v>
          </cell>
          <cell r="E8">
            <v>228772003</v>
          </cell>
          <cell r="J8">
            <v>7924063634</v>
          </cell>
          <cell r="M8">
            <v>7031763158</v>
          </cell>
        </row>
        <row r="68">
          <cell r="D68">
            <v>74105681000</v>
          </cell>
          <cell r="E68">
            <v>4900270279</v>
          </cell>
          <cell r="J68">
            <v>73414316004</v>
          </cell>
          <cell r="M68">
            <v>64439375186</v>
          </cell>
        </row>
      </sheetData>
      <sheetData sheetId="19">
        <row r="8">
          <cell r="D8">
            <v>10435593000</v>
          </cell>
          <cell r="E8">
            <v>0</v>
          </cell>
          <cell r="J8">
            <v>9362438848</v>
          </cell>
          <cell r="M8">
            <v>8902174152</v>
          </cell>
        </row>
        <row r="69">
          <cell r="D69">
            <v>18500000000</v>
          </cell>
          <cell r="E69">
            <v>0</v>
          </cell>
          <cell r="J69">
            <v>18436613011</v>
          </cell>
          <cell r="M69">
            <v>11081769162</v>
          </cell>
        </row>
      </sheetData>
      <sheetData sheetId="20">
        <row r="8">
          <cell r="D8">
            <v>37538439000</v>
          </cell>
          <cell r="E8">
            <v>79279549</v>
          </cell>
          <cell r="J8">
            <v>34840863951</v>
          </cell>
          <cell r="M8">
            <v>31282892306</v>
          </cell>
        </row>
        <row r="68">
          <cell r="D68">
            <v>14876328000</v>
          </cell>
          <cell r="E68">
            <v>-1261621840</v>
          </cell>
          <cell r="J68">
            <v>11195987738</v>
          </cell>
          <cell r="M68">
            <v>8034937115</v>
          </cell>
        </row>
      </sheetData>
      <sheetData sheetId="21">
        <row r="8">
          <cell r="D8">
            <v>16772128000</v>
          </cell>
          <cell r="E8">
            <v>0</v>
          </cell>
          <cell r="J8">
            <v>15720906626</v>
          </cell>
          <cell r="M8">
            <v>15160728514</v>
          </cell>
        </row>
        <row r="73">
          <cell r="D73">
            <v>193824085000</v>
          </cell>
          <cell r="E73">
            <v>-2844000000</v>
          </cell>
          <cell r="J73">
            <v>128047369016</v>
          </cell>
          <cell r="M73">
            <v>46464713683</v>
          </cell>
        </row>
      </sheetData>
      <sheetData sheetId="22">
        <row r="8">
          <cell r="D8">
            <v>192615105000</v>
          </cell>
          <cell r="E8">
            <v>0</v>
          </cell>
          <cell r="J8">
            <v>151855963101</v>
          </cell>
          <cell r="M8">
            <v>135248214234</v>
          </cell>
        </row>
        <row r="73">
          <cell r="D73">
            <v>195710779000</v>
          </cell>
          <cell r="E73">
            <v>0</v>
          </cell>
          <cell r="J73">
            <v>184318992154</v>
          </cell>
          <cell r="M73">
            <v>150413353665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"/>
      <sheetName val="INDICE"/>
      <sheetName val="TOTAL RED"/>
      <sheetName val="RED NORTE"/>
      <sheetName val="RED SUR"/>
      <sheetName val="RED CENTRO ORIENTE"/>
      <sheetName val="RED SUR OCCIDENTE"/>
      <sheetName val="PRODUCCION"/>
      <sheetName val="CXC Y CXP PROYECTADAS"/>
      <sheetName val="FACTURACIÓN"/>
      <sheetName val="PRESENTACIÓN 1410"/>
      <sheetName val="Hoja1"/>
      <sheetName val="DICIEMBRE 2014"/>
      <sheetName val="REVISION SGP RSSF"/>
      <sheetName val="PIC CERTIFICADO"/>
      <sheetName val="NECESIDADES PRESPUESTALES"/>
      <sheetName val="TRASLADOS"/>
      <sheetName val="PRESENTACION - A +"/>
      <sheetName val="FACTOR RECAUDO"/>
      <sheetName val="ing eses"/>
      <sheetName val="gas eses"/>
      <sheetName val="GASTOS "/>
      <sheetName val=" INGRESOS"/>
      <sheetName val="I VICTORIA"/>
      <sheetName val="I TUNAL"/>
      <sheetName val="I SIMON BOLIVAR"/>
      <sheetName val="I KENNEDY"/>
      <sheetName val="I SANTA CLARA"/>
      <sheetName val="I BOSA"/>
      <sheetName val="I ENGATIVA"/>
      <sheetName val="I FONTIBON"/>
      <sheetName val="I MEISSEN"/>
      <sheetName val="I TUNJUELITO"/>
      <sheetName val="I CENTRO ORIENTE"/>
      <sheetName val="I SAN BLAS"/>
      <sheetName val="I CHAPINERO"/>
      <sheetName val="I SUBA"/>
      <sheetName val="I USAQUEN"/>
      <sheetName val="I USME"/>
      <sheetName val="I DEL SUR"/>
      <sheetName val="I NAZARETH"/>
      <sheetName val="I PABLO VI"/>
      <sheetName val="I SAN CRISTOBAL"/>
      <sheetName val="I RAFAEL URIBE"/>
      <sheetName val="I VISTA HERMOSA"/>
      <sheetName val="GASTOS SERIES"/>
      <sheetName val="GASTOS VICTORIA 01"/>
      <sheetName val="GASTOS VICTORIA 02"/>
      <sheetName val="GASTOS MEISSEN 01"/>
      <sheetName val="GASTOS MEISSEN 02"/>
      <sheetName val="TOTAL RED GASTO"/>
      <sheetName val="G VICTORIA"/>
      <sheetName val="G TUNAL"/>
      <sheetName val="G SIMON BOLIVAR"/>
      <sheetName val="G KENNEDY"/>
      <sheetName val="G SANTA CLARA"/>
      <sheetName val="G BOSA"/>
      <sheetName val="G ENGATIVA"/>
      <sheetName val="G FONTIBON"/>
      <sheetName val="G MEISSEN"/>
      <sheetName val="G TUNJUELITO"/>
      <sheetName val="G CENTRO ORIENTE"/>
      <sheetName val="G SAN BLAS"/>
      <sheetName val="G CHAPINERO"/>
      <sheetName val="G SUBA"/>
      <sheetName val="G USAQUEN"/>
      <sheetName val="G USME"/>
      <sheetName val="G DEL SUR"/>
      <sheetName val="G NAZARETH"/>
      <sheetName val="G PABLO VI"/>
      <sheetName val="G SAN CRISTOBAL"/>
      <sheetName val="G RAFAEL URIBE"/>
      <sheetName val="G VISTA HERMO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0">
          <cell r="M10">
            <v>266707000000</v>
          </cell>
        </row>
      </sheetData>
      <sheetData sheetId="22">
        <row r="8">
          <cell r="D8">
            <v>32668000000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0">
          <cell r="M10">
            <v>14803000000</v>
          </cell>
          <cell r="N10">
            <v>2513813801.5</v>
          </cell>
          <cell r="R10">
            <v>16790046578.5</v>
          </cell>
          <cell r="U10">
            <v>16290294815.5</v>
          </cell>
        </row>
        <row r="99">
          <cell r="M99">
            <v>57164000000</v>
          </cell>
          <cell r="N99">
            <v>11306706079</v>
          </cell>
          <cell r="R99">
            <v>65933807498</v>
          </cell>
          <cell r="U99">
            <v>63451703092</v>
          </cell>
        </row>
        <row r="171">
          <cell r="M171">
            <v>0</v>
          </cell>
          <cell r="N171">
            <v>1148976739</v>
          </cell>
          <cell r="R171">
            <v>1138053730</v>
          </cell>
          <cell r="U171">
            <v>260718339</v>
          </cell>
        </row>
        <row r="208">
          <cell r="N208">
            <v>3494359351</v>
          </cell>
        </row>
      </sheetData>
      <sheetData sheetId="52">
        <row r="10">
          <cell r="M10">
            <v>20927000000</v>
          </cell>
          <cell r="N10">
            <v>5145599732</v>
          </cell>
          <cell r="R10">
            <v>25471878458</v>
          </cell>
          <cell r="U10">
            <v>22836345568</v>
          </cell>
        </row>
        <row r="99">
          <cell r="M99">
            <v>73833000000</v>
          </cell>
          <cell r="N99">
            <v>26453672173</v>
          </cell>
          <cell r="R99">
            <v>98170575716</v>
          </cell>
          <cell r="U99">
            <v>82353347299</v>
          </cell>
        </row>
        <row r="171">
          <cell r="M171">
            <v>0</v>
          </cell>
          <cell r="N171">
            <v>1459756413</v>
          </cell>
          <cell r="R171">
            <v>1459756413</v>
          </cell>
          <cell r="U171">
            <v>937311065</v>
          </cell>
        </row>
        <row r="208">
          <cell r="N208">
            <v>0</v>
          </cell>
        </row>
      </sheetData>
      <sheetData sheetId="53">
        <row r="10">
          <cell r="M10">
            <v>22937000000</v>
          </cell>
          <cell r="N10">
            <v>10783660964</v>
          </cell>
          <cell r="R10">
            <v>33582487648</v>
          </cell>
          <cell r="U10">
            <v>29282543952</v>
          </cell>
        </row>
        <row r="99">
          <cell r="M99">
            <v>73341000000</v>
          </cell>
          <cell r="N99">
            <v>33713501989</v>
          </cell>
          <cell r="R99">
            <v>106763310397</v>
          </cell>
          <cell r="U99">
            <v>98003546531</v>
          </cell>
        </row>
        <row r="171">
          <cell r="M171">
            <v>0</v>
          </cell>
          <cell r="N171">
            <v>8238004507</v>
          </cell>
          <cell r="R171">
            <v>5177749677</v>
          </cell>
          <cell r="U171">
            <v>594040894</v>
          </cell>
        </row>
        <row r="208">
          <cell r="N208">
            <v>0</v>
          </cell>
        </row>
      </sheetData>
      <sheetData sheetId="54">
        <row r="10">
          <cell r="M10">
            <v>21018000000</v>
          </cell>
          <cell r="N10">
            <v>5494720001</v>
          </cell>
          <cell r="R10">
            <v>26244863186</v>
          </cell>
          <cell r="U10">
            <v>22591207258</v>
          </cell>
        </row>
        <row r="99">
          <cell r="M99">
            <v>83247000000</v>
          </cell>
          <cell r="N99">
            <v>21367764377</v>
          </cell>
          <cell r="R99">
            <v>104256408315</v>
          </cell>
          <cell r="U99">
            <v>89975151141</v>
          </cell>
        </row>
        <row r="171">
          <cell r="M171">
            <v>0</v>
          </cell>
          <cell r="N171">
            <v>3420916503</v>
          </cell>
          <cell r="R171">
            <v>3403465569</v>
          </cell>
          <cell r="U171">
            <v>2101889567</v>
          </cell>
        </row>
        <row r="208">
          <cell r="N208">
            <v>0</v>
          </cell>
        </row>
      </sheetData>
      <sheetData sheetId="55">
        <row r="10">
          <cell r="M10">
            <v>14895000000</v>
          </cell>
          <cell r="N10">
            <v>2801164347</v>
          </cell>
          <cell r="R10">
            <v>16477198506</v>
          </cell>
          <cell r="U10">
            <v>15797656485</v>
          </cell>
        </row>
        <row r="99">
          <cell r="M99">
            <v>62799000000</v>
          </cell>
          <cell r="N99">
            <v>30075817623</v>
          </cell>
          <cell r="R99">
            <v>91377196004.229996</v>
          </cell>
          <cell r="U99">
            <v>86099065342</v>
          </cell>
        </row>
        <row r="171">
          <cell r="M171">
            <v>0</v>
          </cell>
          <cell r="N171">
            <v>1070642582</v>
          </cell>
          <cell r="R171">
            <v>387700705</v>
          </cell>
          <cell r="U171">
            <v>367070705</v>
          </cell>
        </row>
        <row r="208">
          <cell r="N208">
            <v>0</v>
          </cell>
        </row>
      </sheetData>
      <sheetData sheetId="56">
        <row r="10">
          <cell r="M10">
            <v>3747000000</v>
          </cell>
          <cell r="N10">
            <v>1953871526</v>
          </cell>
          <cell r="R10">
            <v>5408734266</v>
          </cell>
          <cell r="U10">
            <v>4439968893</v>
          </cell>
        </row>
        <row r="99">
          <cell r="M99">
            <v>9389000000</v>
          </cell>
          <cell r="N99">
            <v>6549840255</v>
          </cell>
          <cell r="R99">
            <v>15403582453</v>
          </cell>
          <cell r="U99">
            <v>13206247497</v>
          </cell>
        </row>
        <row r="171">
          <cell r="M171">
            <v>18746000000</v>
          </cell>
          <cell r="N171">
            <v>809441388</v>
          </cell>
          <cell r="R171">
            <v>2253572012</v>
          </cell>
          <cell r="U171">
            <v>47036100</v>
          </cell>
        </row>
        <row r="208">
          <cell r="N208">
            <v>1524786105</v>
          </cell>
        </row>
      </sheetData>
      <sheetData sheetId="57">
        <row r="10">
          <cell r="M10">
            <v>16454000000</v>
          </cell>
          <cell r="N10">
            <v>-659473620</v>
          </cell>
          <cell r="R10">
            <v>14924364635</v>
          </cell>
          <cell r="U10">
            <v>14273357965</v>
          </cell>
        </row>
        <row r="99">
          <cell r="M99">
            <v>54378000000</v>
          </cell>
          <cell r="N99">
            <v>9446171128</v>
          </cell>
          <cell r="R99">
            <v>63294232662</v>
          </cell>
          <cell r="U99">
            <v>60867479003</v>
          </cell>
        </row>
        <row r="171">
          <cell r="M171">
            <v>0</v>
          </cell>
          <cell r="N171">
            <v>1745255192</v>
          </cell>
          <cell r="R171">
            <v>1544995400</v>
          </cell>
          <cell r="U171">
            <v>1516450603</v>
          </cell>
        </row>
        <row r="208">
          <cell r="N208">
            <v>1157818531</v>
          </cell>
        </row>
      </sheetData>
      <sheetData sheetId="58">
        <row r="10">
          <cell r="M10">
            <v>9575000000</v>
          </cell>
          <cell r="N10">
            <v>-825874446</v>
          </cell>
          <cell r="R10">
            <v>8367923449.29</v>
          </cell>
          <cell r="U10">
            <v>7962144258</v>
          </cell>
        </row>
        <row r="99">
          <cell r="M99">
            <v>38502000000</v>
          </cell>
          <cell r="N99">
            <v>6474026976</v>
          </cell>
          <cell r="R99">
            <v>42541855100</v>
          </cell>
          <cell r="U99">
            <v>38714396610</v>
          </cell>
        </row>
        <row r="171">
          <cell r="M171">
            <v>0</v>
          </cell>
          <cell r="N171">
            <v>1103353950</v>
          </cell>
          <cell r="R171">
            <v>1087431792</v>
          </cell>
          <cell r="U171">
            <v>926254250</v>
          </cell>
        </row>
        <row r="208">
          <cell r="N208">
            <v>0</v>
          </cell>
        </row>
      </sheetData>
      <sheetData sheetId="59">
        <row r="10">
          <cell r="M10">
            <v>18089000000</v>
          </cell>
          <cell r="N10">
            <v>7213766941</v>
          </cell>
          <cell r="R10">
            <v>24473360435</v>
          </cell>
          <cell r="U10">
            <v>20706134704</v>
          </cell>
        </row>
        <row r="99">
          <cell r="M99">
            <v>47196000000</v>
          </cell>
          <cell r="N99">
            <v>22180969548</v>
          </cell>
          <cell r="R99">
            <v>68368451319</v>
          </cell>
          <cell r="U99">
            <v>61080753277</v>
          </cell>
        </row>
        <row r="171">
          <cell r="M171">
            <v>0</v>
          </cell>
          <cell r="N171">
            <v>7206815387</v>
          </cell>
          <cell r="R171">
            <v>5877170921</v>
          </cell>
          <cell r="U171">
            <v>442485167</v>
          </cell>
        </row>
        <row r="208">
          <cell r="N208">
            <v>0</v>
          </cell>
        </row>
      </sheetData>
      <sheetData sheetId="60">
        <row r="10">
          <cell r="M10">
            <v>9046000000</v>
          </cell>
          <cell r="N10">
            <v>2280752143</v>
          </cell>
          <cell r="R10">
            <v>10805066014.933334</v>
          </cell>
          <cell r="U10">
            <v>9374375018.2000008</v>
          </cell>
        </row>
        <row r="99">
          <cell r="M99">
            <v>22637000000</v>
          </cell>
          <cell r="N99">
            <v>13288470361</v>
          </cell>
          <cell r="R99">
            <v>35289301373.618668</v>
          </cell>
          <cell r="U99">
            <v>32482911313.318668</v>
          </cell>
        </row>
        <row r="171">
          <cell r="M171">
            <v>0</v>
          </cell>
          <cell r="N171">
            <v>1230778293</v>
          </cell>
          <cell r="R171">
            <v>746979839</v>
          </cell>
          <cell r="U171">
            <v>312869852</v>
          </cell>
        </row>
        <row r="208">
          <cell r="N208">
            <v>426028222</v>
          </cell>
        </row>
      </sheetData>
      <sheetData sheetId="61">
        <row r="10">
          <cell r="M10">
            <v>8329000000</v>
          </cell>
          <cell r="N10">
            <v>1383035326</v>
          </cell>
          <cell r="R10">
            <v>9278375475</v>
          </cell>
          <cell r="U10">
            <v>7036984945</v>
          </cell>
        </row>
        <row r="99">
          <cell r="M99">
            <v>28829000000</v>
          </cell>
          <cell r="N99">
            <v>10376474100</v>
          </cell>
          <cell r="R99">
            <v>38305876332</v>
          </cell>
          <cell r="U99">
            <v>33644778300</v>
          </cell>
        </row>
        <row r="171">
          <cell r="M171">
            <v>0</v>
          </cell>
          <cell r="N171">
            <v>1658050884</v>
          </cell>
          <cell r="R171">
            <v>1519194818</v>
          </cell>
          <cell r="U171">
            <v>1150294449</v>
          </cell>
        </row>
        <row r="208">
          <cell r="N208">
            <v>0</v>
          </cell>
        </row>
      </sheetData>
      <sheetData sheetId="62">
        <row r="10">
          <cell r="M10">
            <v>5784000000</v>
          </cell>
          <cell r="N10">
            <v>4724234893</v>
          </cell>
          <cell r="R10">
            <v>9627901191</v>
          </cell>
          <cell r="U10">
            <v>7726779985</v>
          </cell>
        </row>
        <row r="99">
          <cell r="M99">
            <v>22125000000</v>
          </cell>
          <cell r="N99">
            <v>17706756001</v>
          </cell>
          <cell r="R99">
            <v>37824549245</v>
          </cell>
          <cell r="U99">
            <v>32177431160</v>
          </cell>
        </row>
        <row r="171">
          <cell r="M171">
            <v>0</v>
          </cell>
          <cell r="N171">
            <v>480000000</v>
          </cell>
          <cell r="R171">
            <v>218711000</v>
          </cell>
          <cell r="U171">
            <v>0</v>
          </cell>
        </row>
        <row r="208">
          <cell r="N208">
            <v>5392488278</v>
          </cell>
        </row>
      </sheetData>
      <sheetData sheetId="63">
        <row r="10">
          <cell r="M10">
            <v>5547000000</v>
          </cell>
          <cell r="N10">
            <v>882000000</v>
          </cell>
          <cell r="R10">
            <v>5839457195</v>
          </cell>
          <cell r="U10">
            <v>5424643653</v>
          </cell>
        </row>
        <row r="99">
          <cell r="M99">
            <v>18330000000</v>
          </cell>
          <cell r="N99">
            <v>4241659551</v>
          </cell>
          <cell r="R99">
            <v>20368757125</v>
          </cell>
          <cell r="U99">
            <v>19199948532</v>
          </cell>
        </row>
        <row r="171">
          <cell r="M171">
            <v>0</v>
          </cell>
          <cell r="N171">
            <v>784483924</v>
          </cell>
          <cell r="R171">
            <v>734566237</v>
          </cell>
          <cell r="U171">
            <v>599104773</v>
          </cell>
        </row>
        <row r="208">
          <cell r="N208">
            <v>773726099</v>
          </cell>
        </row>
      </sheetData>
      <sheetData sheetId="64">
        <row r="10">
          <cell r="M10">
            <v>15052000000</v>
          </cell>
          <cell r="N10">
            <v>4899743689</v>
          </cell>
          <cell r="R10">
            <v>18033391946</v>
          </cell>
          <cell r="U10">
            <v>14848545577</v>
          </cell>
        </row>
        <row r="99">
          <cell r="M99">
            <v>61263000000</v>
          </cell>
          <cell r="N99">
            <v>41052236817</v>
          </cell>
          <cell r="R99">
            <v>100532907327</v>
          </cell>
          <cell r="U99">
            <v>90331077901</v>
          </cell>
        </row>
        <row r="171">
          <cell r="M171">
            <v>0</v>
          </cell>
          <cell r="N171">
            <v>0</v>
          </cell>
          <cell r="R171">
            <v>0</v>
          </cell>
          <cell r="U171">
            <v>0</v>
          </cell>
        </row>
        <row r="208">
          <cell r="N208">
            <v>3703643521.8483276</v>
          </cell>
        </row>
      </sheetData>
      <sheetData sheetId="65">
        <row r="10">
          <cell r="M10">
            <v>5564000000</v>
          </cell>
          <cell r="N10">
            <v>560157102</v>
          </cell>
          <cell r="R10">
            <v>5887280123</v>
          </cell>
          <cell r="U10">
            <v>5687172220</v>
          </cell>
        </row>
        <row r="99">
          <cell r="M99">
            <v>16805000000</v>
          </cell>
          <cell r="N99">
            <v>8051712139</v>
          </cell>
          <cell r="R99">
            <v>24257149315</v>
          </cell>
          <cell r="U99">
            <v>23621511948</v>
          </cell>
        </row>
        <row r="171">
          <cell r="M171">
            <v>0</v>
          </cell>
          <cell r="N171">
            <v>484294514</v>
          </cell>
          <cell r="R171">
            <v>461827548</v>
          </cell>
          <cell r="U171">
            <v>460826697</v>
          </cell>
        </row>
        <row r="208">
          <cell r="N208">
            <v>487557295</v>
          </cell>
        </row>
      </sheetData>
      <sheetData sheetId="66">
        <row r="10">
          <cell r="M10">
            <v>8229000000</v>
          </cell>
          <cell r="N10">
            <v>1339697467</v>
          </cell>
          <cell r="R10">
            <v>7473838466</v>
          </cell>
          <cell r="U10">
            <v>7453256847</v>
          </cell>
        </row>
        <row r="99">
          <cell r="M99">
            <v>23236000000</v>
          </cell>
          <cell r="N99">
            <v>13657007682</v>
          </cell>
          <cell r="R99">
            <v>33703491842</v>
          </cell>
          <cell r="U99">
            <v>33589442775</v>
          </cell>
        </row>
        <row r="171">
          <cell r="M171">
            <v>13922000000</v>
          </cell>
          <cell r="N171">
            <v>852148657</v>
          </cell>
          <cell r="R171">
            <v>808883000</v>
          </cell>
          <cell r="U171">
            <v>182339213</v>
          </cell>
        </row>
        <row r="208">
          <cell r="N208">
            <v>7927010645</v>
          </cell>
        </row>
      </sheetData>
      <sheetData sheetId="67">
        <row r="10">
          <cell r="M10">
            <v>11682000000</v>
          </cell>
          <cell r="N10">
            <v>126066449</v>
          </cell>
          <cell r="R10">
            <v>11372933004</v>
          </cell>
          <cell r="U10">
            <v>10687208404</v>
          </cell>
        </row>
        <row r="99">
          <cell r="M99">
            <v>37650000000</v>
          </cell>
          <cell r="N99">
            <v>4167590833</v>
          </cell>
          <cell r="R99">
            <v>40033012405</v>
          </cell>
          <cell r="U99">
            <v>37800743427</v>
          </cell>
        </row>
        <row r="171">
          <cell r="M171">
            <v>0</v>
          </cell>
          <cell r="N171">
            <v>10515858811</v>
          </cell>
          <cell r="R171">
            <v>625233241</v>
          </cell>
          <cell r="U171">
            <v>505125677</v>
          </cell>
        </row>
        <row r="208">
          <cell r="N208">
            <v>0</v>
          </cell>
        </row>
      </sheetData>
      <sheetData sheetId="68">
        <row r="10">
          <cell r="M10">
            <v>3727000000</v>
          </cell>
          <cell r="N10">
            <v>-1912139</v>
          </cell>
          <cell r="R10">
            <v>3061300635</v>
          </cell>
          <cell r="U10">
            <v>2904903031</v>
          </cell>
        </row>
        <row r="99">
          <cell r="M99">
            <v>7924000000</v>
          </cell>
          <cell r="N99">
            <v>-203053798</v>
          </cell>
          <cell r="R99">
            <v>6160918447</v>
          </cell>
          <cell r="U99">
            <v>5898130356</v>
          </cell>
        </row>
        <row r="171">
          <cell r="M171">
            <v>0</v>
          </cell>
          <cell r="N171">
            <v>0</v>
          </cell>
          <cell r="R171">
            <v>0</v>
          </cell>
          <cell r="U171">
            <v>0</v>
          </cell>
        </row>
        <row r="208">
          <cell r="N208">
            <v>0</v>
          </cell>
        </row>
      </sheetData>
      <sheetData sheetId="69">
        <row r="10">
          <cell r="M10">
            <v>18768000000</v>
          </cell>
          <cell r="N10">
            <v>2102081760</v>
          </cell>
          <cell r="R10">
            <v>19346611099</v>
          </cell>
          <cell r="U10">
            <v>18303790907</v>
          </cell>
        </row>
        <row r="99">
          <cell r="M99">
            <v>48801000000</v>
          </cell>
          <cell r="N99">
            <v>14464758053</v>
          </cell>
          <cell r="R99">
            <v>61181931138</v>
          </cell>
          <cell r="U99">
            <v>58944574654</v>
          </cell>
        </row>
        <row r="171">
          <cell r="M171">
            <v>0</v>
          </cell>
          <cell r="N171">
            <v>2810801927</v>
          </cell>
          <cell r="R171">
            <v>2307266797</v>
          </cell>
          <cell r="U171">
            <v>1727483703</v>
          </cell>
        </row>
        <row r="208">
          <cell r="N208">
            <v>0</v>
          </cell>
        </row>
      </sheetData>
      <sheetData sheetId="70">
        <row r="10">
          <cell r="M10">
            <v>8699000000</v>
          </cell>
          <cell r="N10">
            <v>1808117308</v>
          </cell>
          <cell r="R10">
            <v>9772652975</v>
          </cell>
          <cell r="U10">
            <v>8135348738</v>
          </cell>
        </row>
        <row r="99">
          <cell r="M99">
            <v>25827000000</v>
          </cell>
          <cell r="N99">
            <v>5102909600</v>
          </cell>
          <cell r="R99">
            <v>29644426117</v>
          </cell>
          <cell r="U99">
            <v>27970934197</v>
          </cell>
        </row>
        <row r="171">
          <cell r="M171">
            <v>0</v>
          </cell>
          <cell r="N171">
            <v>599722671</v>
          </cell>
          <cell r="R171">
            <v>530715222</v>
          </cell>
          <cell r="U171">
            <v>114898290</v>
          </cell>
        </row>
        <row r="208">
          <cell r="N208">
            <v>11617691340</v>
          </cell>
        </row>
      </sheetData>
      <sheetData sheetId="71">
        <row r="10">
          <cell r="M10">
            <v>8960000000</v>
          </cell>
          <cell r="N10">
            <v>533746373</v>
          </cell>
          <cell r="R10">
            <v>9272533260</v>
          </cell>
          <cell r="U10">
            <v>8675456371</v>
          </cell>
        </row>
        <row r="99">
          <cell r="M99">
            <v>24596000000</v>
          </cell>
          <cell r="N99">
            <v>11337656285</v>
          </cell>
          <cell r="R99">
            <v>35427329222</v>
          </cell>
          <cell r="U99">
            <v>32979294272.599998</v>
          </cell>
        </row>
        <row r="171">
          <cell r="M171">
            <v>0</v>
          </cell>
          <cell r="N171">
            <v>11461253120</v>
          </cell>
          <cell r="R171">
            <v>803311929</v>
          </cell>
          <cell r="U171">
            <v>317651650</v>
          </cell>
        </row>
        <row r="208">
          <cell r="N208">
            <v>0</v>
          </cell>
        </row>
      </sheetData>
      <sheetData sheetId="72">
        <row r="10">
          <cell r="M10">
            <v>14875000000</v>
          </cell>
          <cell r="N10">
            <v>444183488</v>
          </cell>
          <cell r="R10">
            <v>13004293365</v>
          </cell>
          <cell r="U10">
            <v>10782077302</v>
          </cell>
        </row>
        <row r="99">
          <cell r="M99">
            <v>49554000000</v>
          </cell>
          <cell r="N99">
            <v>5637731924</v>
          </cell>
          <cell r="R99">
            <v>51490456928</v>
          </cell>
          <cell r="U99">
            <v>45510976143</v>
          </cell>
        </row>
        <row r="171">
          <cell r="M171">
            <v>0</v>
          </cell>
          <cell r="N171">
            <v>102546375</v>
          </cell>
          <cell r="R171">
            <v>99799880</v>
          </cell>
          <cell r="U171">
            <v>28710000</v>
          </cell>
        </row>
        <row r="208">
          <cell r="N208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l"/>
      <sheetName val="Hoja8"/>
      <sheetName val="g anu"/>
      <sheetName val="g eic"/>
      <sheetName val="g ese"/>
      <sheetName val="ingreso ent"/>
      <sheetName val="gasto ent"/>
      <sheetName val="ing cta"/>
      <sheetName val="khg"/>
      <sheetName val="Hoja2"/>
      <sheetName val="Hoja3"/>
      <sheetName val="Hoja6"/>
      <sheetName val="Hoja5"/>
      <sheetName val="Hoja1"/>
      <sheetName val="Hoja4"/>
      <sheetName val="dgfdg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4">
          <cell r="BF34">
            <v>7591629338724</v>
          </cell>
        </row>
        <row r="91">
          <cell r="BD91">
            <v>20594413344224</v>
          </cell>
          <cell r="BE91">
            <v>-97564155332.150024</v>
          </cell>
          <cell r="BF91">
            <v>20496849188891.852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60"/>
  <sheetViews>
    <sheetView workbookViewId="0">
      <selection activeCell="K9" sqref="K9"/>
    </sheetView>
  </sheetViews>
  <sheetFormatPr baseColWidth="10" defaultRowHeight="12.75" x14ac:dyDescent="0.2"/>
  <cols>
    <col min="1" max="1" width="14.125" style="87" customWidth="1"/>
    <col min="2" max="2" width="43.625" style="87" customWidth="1"/>
    <col min="3" max="3" width="15.125" style="87" bestFit="1" customWidth="1"/>
    <col min="4" max="4" width="13.375" style="87" bestFit="1" customWidth="1"/>
    <col min="5" max="5" width="15.125" style="87" bestFit="1" customWidth="1"/>
    <col min="6" max="6" width="6.25" style="87" bestFit="1" customWidth="1"/>
    <col min="7" max="7" width="15.125" style="87" bestFit="1" customWidth="1"/>
    <col min="8" max="8" width="7.25" style="87" bestFit="1" customWidth="1"/>
    <col min="9" max="9" width="16.75" style="87" bestFit="1" customWidth="1"/>
    <col min="10" max="10" width="8" style="87" customWidth="1"/>
    <col min="11" max="12" width="0" style="87" hidden="1" customWidth="1"/>
    <col min="13" max="257" width="11" style="87"/>
    <col min="258" max="258" width="43.625" style="87" customWidth="1"/>
    <col min="259" max="261" width="11" style="87"/>
    <col min="262" max="262" width="6.25" style="87" bestFit="1" customWidth="1"/>
    <col min="263" max="263" width="11" style="87"/>
    <col min="264" max="264" width="7.25" style="87" bestFit="1" customWidth="1"/>
    <col min="265" max="265" width="15" style="87" customWidth="1"/>
    <col min="266" max="266" width="8" style="87" customWidth="1"/>
    <col min="267" max="268" width="0" style="87" hidden="1" customWidth="1"/>
    <col min="269" max="513" width="11" style="87"/>
    <col min="514" max="514" width="43.625" style="87" customWidth="1"/>
    <col min="515" max="517" width="11" style="87"/>
    <col min="518" max="518" width="6.25" style="87" bestFit="1" customWidth="1"/>
    <col min="519" max="519" width="11" style="87"/>
    <col min="520" max="520" width="7.25" style="87" bestFit="1" customWidth="1"/>
    <col min="521" max="521" width="15" style="87" customWidth="1"/>
    <col min="522" max="522" width="8" style="87" customWidth="1"/>
    <col min="523" max="524" width="0" style="87" hidden="1" customWidth="1"/>
    <col min="525" max="769" width="11" style="87"/>
    <col min="770" max="770" width="43.625" style="87" customWidth="1"/>
    <col min="771" max="773" width="11" style="87"/>
    <col min="774" max="774" width="6.25" style="87" bestFit="1" customWidth="1"/>
    <col min="775" max="775" width="11" style="87"/>
    <col min="776" max="776" width="7.25" style="87" bestFit="1" customWidth="1"/>
    <col min="777" max="777" width="15" style="87" customWidth="1"/>
    <col min="778" max="778" width="8" style="87" customWidth="1"/>
    <col min="779" max="780" width="0" style="87" hidden="1" customWidth="1"/>
    <col min="781" max="1025" width="11" style="87"/>
    <col min="1026" max="1026" width="43.625" style="87" customWidth="1"/>
    <col min="1027" max="1029" width="11" style="87"/>
    <col min="1030" max="1030" width="6.25" style="87" bestFit="1" customWidth="1"/>
    <col min="1031" max="1031" width="11" style="87"/>
    <col min="1032" max="1032" width="7.25" style="87" bestFit="1" customWidth="1"/>
    <col min="1033" max="1033" width="15" style="87" customWidth="1"/>
    <col min="1034" max="1034" width="8" style="87" customWidth="1"/>
    <col min="1035" max="1036" width="0" style="87" hidden="1" customWidth="1"/>
    <col min="1037" max="1281" width="11" style="87"/>
    <col min="1282" max="1282" width="43.625" style="87" customWidth="1"/>
    <col min="1283" max="1285" width="11" style="87"/>
    <col min="1286" max="1286" width="6.25" style="87" bestFit="1" customWidth="1"/>
    <col min="1287" max="1287" width="11" style="87"/>
    <col min="1288" max="1288" width="7.25" style="87" bestFit="1" customWidth="1"/>
    <col min="1289" max="1289" width="15" style="87" customWidth="1"/>
    <col min="1290" max="1290" width="8" style="87" customWidth="1"/>
    <col min="1291" max="1292" width="0" style="87" hidden="1" customWidth="1"/>
    <col min="1293" max="1537" width="11" style="87"/>
    <col min="1538" max="1538" width="43.625" style="87" customWidth="1"/>
    <col min="1539" max="1541" width="11" style="87"/>
    <col min="1542" max="1542" width="6.25" style="87" bestFit="1" customWidth="1"/>
    <col min="1543" max="1543" width="11" style="87"/>
    <col min="1544" max="1544" width="7.25" style="87" bestFit="1" customWidth="1"/>
    <col min="1545" max="1545" width="15" style="87" customWidth="1"/>
    <col min="1546" max="1546" width="8" style="87" customWidth="1"/>
    <col min="1547" max="1548" width="0" style="87" hidden="1" customWidth="1"/>
    <col min="1549" max="1793" width="11" style="87"/>
    <col min="1794" max="1794" width="43.625" style="87" customWidth="1"/>
    <col min="1795" max="1797" width="11" style="87"/>
    <col min="1798" max="1798" width="6.25" style="87" bestFit="1" customWidth="1"/>
    <col min="1799" max="1799" width="11" style="87"/>
    <col min="1800" max="1800" width="7.25" style="87" bestFit="1" customWidth="1"/>
    <col min="1801" max="1801" width="15" style="87" customWidth="1"/>
    <col min="1802" max="1802" width="8" style="87" customWidth="1"/>
    <col min="1803" max="1804" width="0" style="87" hidden="1" customWidth="1"/>
    <col min="1805" max="2049" width="11" style="87"/>
    <col min="2050" max="2050" width="43.625" style="87" customWidth="1"/>
    <col min="2051" max="2053" width="11" style="87"/>
    <col min="2054" max="2054" width="6.25" style="87" bestFit="1" customWidth="1"/>
    <col min="2055" max="2055" width="11" style="87"/>
    <col min="2056" max="2056" width="7.25" style="87" bestFit="1" customWidth="1"/>
    <col min="2057" max="2057" width="15" style="87" customWidth="1"/>
    <col min="2058" max="2058" width="8" style="87" customWidth="1"/>
    <col min="2059" max="2060" width="0" style="87" hidden="1" customWidth="1"/>
    <col min="2061" max="2305" width="11" style="87"/>
    <col min="2306" max="2306" width="43.625" style="87" customWidth="1"/>
    <col min="2307" max="2309" width="11" style="87"/>
    <col min="2310" max="2310" width="6.25" style="87" bestFit="1" customWidth="1"/>
    <col min="2311" max="2311" width="11" style="87"/>
    <col min="2312" max="2312" width="7.25" style="87" bestFit="1" customWidth="1"/>
    <col min="2313" max="2313" width="15" style="87" customWidth="1"/>
    <col min="2314" max="2314" width="8" style="87" customWidth="1"/>
    <col min="2315" max="2316" width="0" style="87" hidden="1" customWidth="1"/>
    <col min="2317" max="2561" width="11" style="87"/>
    <col min="2562" max="2562" width="43.625" style="87" customWidth="1"/>
    <col min="2563" max="2565" width="11" style="87"/>
    <col min="2566" max="2566" width="6.25" style="87" bestFit="1" customWidth="1"/>
    <col min="2567" max="2567" width="11" style="87"/>
    <col min="2568" max="2568" width="7.25" style="87" bestFit="1" customWidth="1"/>
    <col min="2569" max="2569" width="15" style="87" customWidth="1"/>
    <col min="2570" max="2570" width="8" style="87" customWidth="1"/>
    <col min="2571" max="2572" width="0" style="87" hidden="1" customWidth="1"/>
    <col min="2573" max="2817" width="11" style="87"/>
    <col min="2818" max="2818" width="43.625" style="87" customWidth="1"/>
    <col min="2819" max="2821" width="11" style="87"/>
    <col min="2822" max="2822" width="6.25" style="87" bestFit="1" customWidth="1"/>
    <col min="2823" max="2823" width="11" style="87"/>
    <col min="2824" max="2824" width="7.25" style="87" bestFit="1" customWidth="1"/>
    <col min="2825" max="2825" width="15" style="87" customWidth="1"/>
    <col min="2826" max="2826" width="8" style="87" customWidth="1"/>
    <col min="2827" max="2828" width="0" style="87" hidden="1" customWidth="1"/>
    <col min="2829" max="3073" width="11" style="87"/>
    <col min="3074" max="3074" width="43.625" style="87" customWidth="1"/>
    <col min="3075" max="3077" width="11" style="87"/>
    <col min="3078" max="3078" width="6.25" style="87" bestFit="1" customWidth="1"/>
    <col min="3079" max="3079" width="11" style="87"/>
    <col min="3080" max="3080" width="7.25" style="87" bestFit="1" customWidth="1"/>
    <col min="3081" max="3081" width="15" style="87" customWidth="1"/>
    <col min="3082" max="3082" width="8" style="87" customWidth="1"/>
    <col min="3083" max="3084" width="0" style="87" hidden="1" customWidth="1"/>
    <col min="3085" max="3329" width="11" style="87"/>
    <col min="3330" max="3330" width="43.625" style="87" customWidth="1"/>
    <col min="3331" max="3333" width="11" style="87"/>
    <col min="3334" max="3334" width="6.25" style="87" bestFit="1" customWidth="1"/>
    <col min="3335" max="3335" width="11" style="87"/>
    <col min="3336" max="3336" width="7.25" style="87" bestFit="1" customWidth="1"/>
    <col min="3337" max="3337" width="15" style="87" customWidth="1"/>
    <col min="3338" max="3338" width="8" style="87" customWidth="1"/>
    <col min="3339" max="3340" width="0" style="87" hidden="1" customWidth="1"/>
    <col min="3341" max="3585" width="11" style="87"/>
    <col min="3586" max="3586" width="43.625" style="87" customWidth="1"/>
    <col min="3587" max="3589" width="11" style="87"/>
    <col min="3590" max="3590" width="6.25" style="87" bestFit="1" customWidth="1"/>
    <col min="3591" max="3591" width="11" style="87"/>
    <col min="3592" max="3592" width="7.25" style="87" bestFit="1" customWidth="1"/>
    <col min="3593" max="3593" width="15" style="87" customWidth="1"/>
    <col min="3594" max="3594" width="8" style="87" customWidth="1"/>
    <col min="3595" max="3596" width="0" style="87" hidden="1" customWidth="1"/>
    <col min="3597" max="3841" width="11" style="87"/>
    <col min="3842" max="3842" width="43.625" style="87" customWidth="1"/>
    <col min="3843" max="3845" width="11" style="87"/>
    <col min="3846" max="3846" width="6.25" style="87" bestFit="1" customWidth="1"/>
    <col min="3847" max="3847" width="11" style="87"/>
    <col min="3848" max="3848" width="7.25" style="87" bestFit="1" customWidth="1"/>
    <col min="3849" max="3849" width="15" style="87" customWidth="1"/>
    <col min="3850" max="3850" width="8" style="87" customWidth="1"/>
    <col min="3851" max="3852" width="0" style="87" hidden="1" customWidth="1"/>
    <col min="3853" max="4097" width="11" style="87"/>
    <col min="4098" max="4098" width="43.625" style="87" customWidth="1"/>
    <col min="4099" max="4101" width="11" style="87"/>
    <col min="4102" max="4102" width="6.25" style="87" bestFit="1" customWidth="1"/>
    <col min="4103" max="4103" width="11" style="87"/>
    <col min="4104" max="4104" width="7.25" style="87" bestFit="1" customWidth="1"/>
    <col min="4105" max="4105" width="15" style="87" customWidth="1"/>
    <col min="4106" max="4106" width="8" style="87" customWidth="1"/>
    <col min="4107" max="4108" width="0" style="87" hidden="1" customWidth="1"/>
    <col min="4109" max="4353" width="11" style="87"/>
    <col min="4354" max="4354" width="43.625" style="87" customWidth="1"/>
    <col min="4355" max="4357" width="11" style="87"/>
    <col min="4358" max="4358" width="6.25" style="87" bestFit="1" customWidth="1"/>
    <col min="4359" max="4359" width="11" style="87"/>
    <col min="4360" max="4360" width="7.25" style="87" bestFit="1" customWidth="1"/>
    <col min="4361" max="4361" width="15" style="87" customWidth="1"/>
    <col min="4362" max="4362" width="8" style="87" customWidth="1"/>
    <col min="4363" max="4364" width="0" style="87" hidden="1" customWidth="1"/>
    <col min="4365" max="4609" width="11" style="87"/>
    <col min="4610" max="4610" width="43.625" style="87" customWidth="1"/>
    <col min="4611" max="4613" width="11" style="87"/>
    <col min="4614" max="4614" width="6.25" style="87" bestFit="1" customWidth="1"/>
    <col min="4615" max="4615" width="11" style="87"/>
    <col min="4616" max="4616" width="7.25" style="87" bestFit="1" customWidth="1"/>
    <col min="4617" max="4617" width="15" style="87" customWidth="1"/>
    <col min="4618" max="4618" width="8" style="87" customWidth="1"/>
    <col min="4619" max="4620" width="0" style="87" hidden="1" customWidth="1"/>
    <col min="4621" max="4865" width="11" style="87"/>
    <col min="4866" max="4866" width="43.625" style="87" customWidth="1"/>
    <col min="4867" max="4869" width="11" style="87"/>
    <col min="4870" max="4870" width="6.25" style="87" bestFit="1" customWidth="1"/>
    <col min="4871" max="4871" width="11" style="87"/>
    <col min="4872" max="4872" width="7.25" style="87" bestFit="1" customWidth="1"/>
    <col min="4873" max="4873" width="15" style="87" customWidth="1"/>
    <col min="4874" max="4874" width="8" style="87" customWidth="1"/>
    <col min="4875" max="4876" width="0" style="87" hidden="1" customWidth="1"/>
    <col min="4877" max="5121" width="11" style="87"/>
    <col min="5122" max="5122" width="43.625" style="87" customWidth="1"/>
    <col min="5123" max="5125" width="11" style="87"/>
    <col min="5126" max="5126" width="6.25" style="87" bestFit="1" customWidth="1"/>
    <col min="5127" max="5127" width="11" style="87"/>
    <col min="5128" max="5128" width="7.25" style="87" bestFit="1" customWidth="1"/>
    <col min="5129" max="5129" width="15" style="87" customWidth="1"/>
    <col min="5130" max="5130" width="8" style="87" customWidth="1"/>
    <col min="5131" max="5132" width="0" style="87" hidden="1" customWidth="1"/>
    <col min="5133" max="5377" width="11" style="87"/>
    <col min="5378" max="5378" width="43.625" style="87" customWidth="1"/>
    <col min="5379" max="5381" width="11" style="87"/>
    <col min="5382" max="5382" width="6.25" style="87" bestFit="1" customWidth="1"/>
    <col min="5383" max="5383" width="11" style="87"/>
    <col min="5384" max="5384" width="7.25" style="87" bestFit="1" customWidth="1"/>
    <col min="5385" max="5385" width="15" style="87" customWidth="1"/>
    <col min="5386" max="5386" width="8" style="87" customWidth="1"/>
    <col min="5387" max="5388" width="0" style="87" hidden="1" customWidth="1"/>
    <col min="5389" max="5633" width="11" style="87"/>
    <col min="5634" max="5634" width="43.625" style="87" customWidth="1"/>
    <col min="5635" max="5637" width="11" style="87"/>
    <col min="5638" max="5638" width="6.25" style="87" bestFit="1" customWidth="1"/>
    <col min="5639" max="5639" width="11" style="87"/>
    <col min="5640" max="5640" width="7.25" style="87" bestFit="1" customWidth="1"/>
    <col min="5641" max="5641" width="15" style="87" customWidth="1"/>
    <col min="5642" max="5642" width="8" style="87" customWidth="1"/>
    <col min="5643" max="5644" width="0" style="87" hidden="1" customWidth="1"/>
    <col min="5645" max="5889" width="11" style="87"/>
    <col min="5890" max="5890" width="43.625" style="87" customWidth="1"/>
    <col min="5891" max="5893" width="11" style="87"/>
    <col min="5894" max="5894" width="6.25" style="87" bestFit="1" customWidth="1"/>
    <col min="5895" max="5895" width="11" style="87"/>
    <col min="5896" max="5896" width="7.25" style="87" bestFit="1" customWidth="1"/>
    <col min="5897" max="5897" width="15" style="87" customWidth="1"/>
    <col min="5898" max="5898" width="8" style="87" customWidth="1"/>
    <col min="5899" max="5900" width="0" style="87" hidden="1" customWidth="1"/>
    <col min="5901" max="6145" width="11" style="87"/>
    <col min="6146" max="6146" width="43.625" style="87" customWidth="1"/>
    <col min="6147" max="6149" width="11" style="87"/>
    <col min="6150" max="6150" width="6.25" style="87" bestFit="1" customWidth="1"/>
    <col min="6151" max="6151" width="11" style="87"/>
    <col min="6152" max="6152" width="7.25" style="87" bestFit="1" customWidth="1"/>
    <col min="6153" max="6153" width="15" style="87" customWidth="1"/>
    <col min="6154" max="6154" width="8" style="87" customWidth="1"/>
    <col min="6155" max="6156" width="0" style="87" hidden="1" customWidth="1"/>
    <col min="6157" max="6401" width="11" style="87"/>
    <col min="6402" max="6402" width="43.625" style="87" customWidth="1"/>
    <col min="6403" max="6405" width="11" style="87"/>
    <col min="6406" max="6406" width="6.25" style="87" bestFit="1" customWidth="1"/>
    <col min="6407" max="6407" width="11" style="87"/>
    <col min="6408" max="6408" width="7.25" style="87" bestFit="1" customWidth="1"/>
    <col min="6409" max="6409" width="15" style="87" customWidth="1"/>
    <col min="6410" max="6410" width="8" style="87" customWidth="1"/>
    <col min="6411" max="6412" width="0" style="87" hidden="1" customWidth="1"/>
    <col min="6413" max="6657" width="11" style="87"/>
    <col min="6658" max="6658" width="43.625" style="87" customWidth="1"/>
    <col min="6659" max="6661" width="11" style="87"/>
    <col min="6662" max="6662" width="6.25" style="87" bestFit="1" customWidth="1"/>
    <col min="6663" max="6663" width="11" style="87"/>
    <col min="6664" max="6664" width="7.25" style="87" bestFit="1" customWidth="1"/>
    <col min="6665" max="6665" width="15" style="87" customWidth="1"/>
    <col min="6666" max="6666" width="8" style="87" customWidth="1"/>
    <col min="6667" max="6668" width="0" style="87" hidden="1" customWidth="1"/>
    <col min="6669" max="6913" width="11" style="87"/>
    <col min="6914" max="6914" width="43.625" style="87" customWidth="1"/>
    <col min="6915" max="6917" width="11" style="87"/>
    <col min="6918" max="6918" width="6.25" style="87" bestFit="1" customWidth="1"/>
    <col min="6919" max="6919" width="11" style="87"/>
    <col min="6920" max="6920" width="7.25" style="87" bestFit="1" customWidth="1"/>
    <col min="6921" max="6921" width="15" style="87" customWidth="1"/>
    <col min="6922" max="6922" width="8" style="87" customWidth="1"/>
    <col min="6923" max="6924" width="0" style="87" hidden="1" customWidth="1"/>
    <col min="6925" max="7169" width="11" style="87"/>
    <col min="7170" max="7170" width="43.625" style="87" customWidth="1"/>
    <col min="7171" max="7173" width="11" style="87"/>
    <col min="7174" max="7174" width="6.25" style="87" bestFit="1" customWidth="1"/>
    <col min="7175" max="7175" width="11" style="87"/>
    <col min="7176" max="7176" width="7.25" style="87" bestFit="1" customWidth="1"/>
    <col min="7177" max="7177" width="15" style="87" customWidth="1"/>
    <col min="7178" max="7178" width="8" style="87" customWidth="1"/>
    <col min="7179" max="7180" width="0" style="87" hidden="1" customWidth="1"/>
    <col min="7181" max="7425" width="11" style="87"/>
    <col min="7426" max="7426" width="43.625" style="87" customWidth="1"/>
    <col min="7427" max="7429" width="11" style="87"/>
    <col min="7430" max="7430" width="6.25" style="87" bestFit="1" customWidth="1"/>
    <col min="7431" max="7431" width="11" style="87"/>
    <col min="7432" max="7432" width="7.25" style="87" bestFit="1" customWidth="1"/>
    <col min="7433" max="7433" width="15" style="87" customWidth="1"/>
    <col min="7434" max="7434" width="8" style="87" customWidth="1"/>
    <col min="7435" max="7436" width="0" style="87" hidden="1" customWidth="1"/>
    <col min="7437" max="7681" width="11" style="87"/>
    <col min="7682" max="7682" width="43.625" style="87" customWidth="1"/>
    <col min="7683" max="7685" width="11" style="87"/>
    <col min="7686" max="7686" width="6.25" style="87" bestFit="1" customWidth="1"/>
    <col min="7687" max="7687" width="11" style="87"/>
    <col min="7688" max="7688" width="7.25" style="87" bestFit="1" customWidth="1"/>
    <col min="7689" max="7689" width="15" style="87" customWidth="1"/>
    <col min="7690" max="7690" width="8" style="87" customWidth="1"/>
    <col min="7691" max="7692" width="0" style="87" hidden="1" customWidth="1"/>
    <col min="7693" max="7937" width="11" style="87"/>
    <col min="7938" max="7938" width="43.625" style="87" customWidth="1"/>
    <col min="7939" max="7941" width="11" style="87"/>
    <col min="7942" max="7942" width="6.25" style="87" bestFit="1" customWidth="1"/>
    <col min="7943" max="7943" width="11" style="87"/>
    <col min="7944" max="7944" width="7.25" style="87" bestFit="1" customWidth="1"/>
    <col min="7945" max="7945" width="15" style="87" customWidth="1"/>
    <col min="7946" max="7946" width="8" style="87" customWidth="1"/>
    <col min="7947" max="7948" width="0" style="87" hidden="1" customWidth="1"/>
    <col min="7949" max="8193" width="11" style="87"/>
    <col min="8194" max="8194" width="43.625" style="87" customWidth="1"/>
    <col min="8195" max="8197" width="11" style="87"/>
    <col min="8198" max="8198" width="6.25" style="87" bestFit="1" customWidth="1"/>
    <col min="8199" max="8199" width="11" style="87"/>
    <col min="8200" max="8200" width="7.25" style="87" bestFit="1" customWidth="1"/>
    <col min="8201" max="8201" width="15" style="87" customWidth="1"/>
    <col min="8202" max="8202" width="8" style="87" customWidth="1"/>
    <col min="8203" max="8204" width="0" style="87" hidden="1" customWidth="1"/>
    <col min="8205" max="8449" width="11" style="87"/>
    <col min="8450" max="8450" width="43.625" style="87" customWidth="1"/>
    <col min="8451" max="8453" width="11" style="87"/>
    <col min="8454" max="8454" width="6.25" style="87" bestFit="1" customWidth="1"/>
    <col min="8455" max="8455" width="11" style="87"/>
    <col min="8456" max="8456" width="7.25" style="87" bestFit="1" customWidth="1"/>
    <col min="8457" max="8457" width="15" style="87" customWidth="1"/>
    <col min="8458" max="8458" width="8" style="87" customWidth="1"/>
    <col min="8459" max="8460" width="0" style="87" hidden="1" customWidth="1"/>
    <col min="8461" max="8705" width="11" style="87"/>
    <col min="8706" max="8706" width="43.625" style="87" customWidth="1"/>
    <col min="8707" max="8709" width="11" style="87"/>
    <col min="8710" max="8710" width="6.25" style="87" bestFit="1" customWidth="1"/>
    <col min="8711" max="8711" width="11" style="87"/>
    <col min="8712" max="8712" width="7.25" style="87" bestFit="1" customWidth="1"/>
    <col min="8713" max="8713" width="15" style="87" customWidth="1"/>
    <col min="8714" max="8714" width="8" style="87" customWidth="1"/>
    <col min="8715" max="8716" width="0" style="87" hidden="1" customWidth="1"/>
    <col min="8717" max="8961" width="11" style="87"/>
    <col min="8962" max="8962" width="43.625" style="87" customWidth="1"/>
    <col min="8963" max="8965" width="11" style="87"/>
    <col min="8966" max="8966" width="6.25" style="87" bestFit="1" customWidth="1"/>
    <col min="8967" max="8967" width="11" style="87"/>
    <col min="8968" max="8968" width="7.25" style="87" bestFit="1" customWidth="1"/>
    <col min="8969" max="8969" width="15" style="87" customWidth="1"/>
    <col min="8970" max="8970" width="8" style="87" customWidth="1"/>
    <col min="8971" max="8972" width="0" style="87" hidden="1" customWidth="1"/>
    <col min="8973" max="9217" width="11" style="87"/>
    <col min="9218" max="9218" width="43.625" style="87" customWidth="1"/>
    <col min="9219" max="9221" width="11" style="87"/>
    <col min="9222" max="9222" width="6.25" style="87" bestFit="1" customWidth="1"/>
    <col min="9223" max="9223" width="11" style="87"/>
    <col min="9224" max="9224" width="7.25" style="87" bestFit="1" customWidth="1"/>
    <col min="9225" max="9225" width="15" style="87" customWidth="1"/>
    <col min="9226" max="9226" width="8" style="87" customWidth="1"/>
    <col min="9227" max="9228" width="0" style="87" hidden="1" customWidth="1"/>
    <col min="9229" max="9473" width="11" style="87"/>
    <col min="9474" max="9474" width="43.625" style="87" customWidth="1"/>
    <col min="9475" max="9477" width="11" style="87"/>
    <col min="9478" max="9478" width="6.25" style="87" bestFit="1" customWidth="1"/>
    <col min="9479" max="9479" width="11" style="87"/>
    <col min="9480" max="9480" width="7.25" style="87" bestFit="1" customWidth="1"/>
    <col min="9481" max="9481" width="15" style="87" customWidth="1"/>
    <col min="9482" max="9482" width="8" style="87" customWidth="1"/>
    <col min="9483" max="9484" width="0" style="87" hidden="1" customWidth="1"/>
    <col min="9485" max="9729" width="11" style="87"/>
    <col min="9730" max="9730" width="43.625" style="87" customWidth="1"/>
    <col min="9731" max="9733" width="11" style="87"/>
    <col min="9734" max="9734" width="6.25" style="87" bestFit="1" customWidth="1"/>
    <col min="9735" max="9735" width="11" style="87"/>
    <col min="9736" max="9736" width="7.25" style="87" bestFit="1" customWidth="1"/>
    <col min="9737" max="9737" width="15" style="87" customWidth="1"/>
    <col min="9738" max="9738" width="8" style="87" customWidth="1"/>
    <col min="9739" max="9740" width="0" style="87" hidden="1" customWidth="1"/>
    <col min="9741" max="9985" width="11" style="87"/>
    <col min="9986" max="9986" width="43.625" style="87" customWidth="1"/>
    <col min="9987" max="9989" width="11" style="87"/>
    <col min="9990" max="9990" width="6.25" style="87" bestFit="1" customWidth="1"/>
    <col min="9991" max="9991" width="11" style="87"/>
    <col min="9992" max="9992" width="7.25" style="87" bestFit="1" customWidth="1"/>
    <col min="9993" max="9993" width="15" style="87" customWidth="1"/>
    <col min="9994" max="9994" width="8" style="87" customWidth="1"/>
    <col min="9995" max="9996" width="0" style="87" hidden="1" customWidth="1"/>
    <col min="9997" max="10241" width="11" style="87"/>
    <col min="10242" max="10242" width="43.625" style="87" customWidth="1"/>
    <col min="10243" max="10245" width="11" style="87"/>
    <col min="10246" max="10246" width="6.25" style="87" bestFit="1" customWidth="1"/>
    <col min="10247" max="10247" width="11" style="87"/>
    <col min="10248" max="10248" width="7.25" style="87" bestFit="1" customWidth="1"/>
    <col min="10249" max="10249" width="15" style="87" customWidth="1"/>
    <col min="10250" max="10250" width="8" style="87" customWidth="1"/>
    <col min="10251" max="10252" width="0" style="87" hidden="1" customWidth="1"/>
    <col min="10253" max="10497" width="11" style="87"/>
    <col min="10498" max="10498" width="43.625" style="87" customWidth="1"/>
    <col min="10499" max="10501" width="11" style="87"/>
    <col min="10502" max="10502" width="6.25" style="87" bestFit="1" customWidth="1"/>
    <col min="10503" max="10503" width="11" style="87"/>
    <col min="10504" max="10504" width="7.25" style="87" bestFit="1" customWidth="1"/>
    <col min="10505" max="10505" width="15" style="87" customWidth="1"/>
    <col min="10506" max="10506" width="8" style="87" customWidth="1"/>
    <col min="10507" max="10508" width="0" style="87" hidden="1" customWidth="1"/>
    <col min="10509" max="10753" width="11" style="87"/>
    <col min="10754" max="10754" width="43.625" style="87" customWidth="1"/>
    <col min="10755" max="10757" width="11" style="87"/>
    <col min="10758" max="10758" width="6.25" style="87" bestFit="1" customWidth="1"/>
    <col min="10759" max="10759" width="11" style="87"/>
    <col min="10760" max="10760" width="7.25" style="87" bestFit="1" customWidth="1"/>
    <col min="10761" max="10761" width="15" style="87" customWidth="1"/>
    <col min="10762" max="10762" width="8" style="87" customWidth="1"/>
    <col min="10763" max="10764" width="0" style="87" hidden="1" customWidth="1"/>
    <col min="10765" max="11009" width="11" style="87"/>
    <col min="11010" max="11010" width="43.625" style="87" customWidth="1"/>
    <col min="11011" max="11013" width="11" style="87"/>
    <col min="11014" max="11014" width="6.25" style="87" bestFit="1" customWidth="1"/>
    <col min="11015" max="11015" width="11" style="87"/>
    <col min="11016" max="11016" width="7.25" style="87" bestFit="1" customWidth="1"/>
    <col min="11017" max="11017" width="15" style="87" customWidth="1"/>
    <col min="11018" max="11018" width="8" style="87" customWidth="1"/>
    <col min="11019" max="11020" width="0" style="87" hidden="1" customWidth="1"/>
    <col min="11021" max="11265" width="11" style="87"/>
    <col min="11266" max="11266" width="43.625" style="87" customWidth="1"/>
    <col min="11267" max="11269" width="11" style="87"/>
    <col min="11270" max="11270" width="6.25" style="87" bestFit="1" customWidth="1"/>
    <col min="11271" max="11271" width="11" style="87"/>
    <col min="11272" max="11272" width="7.25" style="87" bestFit="1" customWidth="1"/>
    <col min="11273" max="11273" width="15" style="87" customWidth="1"/>
    <col min="11274" max="11274" width="8" style="87" customWidth="1"/>
    <col min="11275" max="11276" width="0" style="87" hidden="1" customWidth="1"/>
    <col min="11277" max="11521" width="11" style="87"/>
    <col min="11522" max="11522" width="43.625" style="87" customWidth="1"/>
    <col min="11523" max="11525" width="11" style="87"/>
    <col min="11526" max="11526" width="6.25" style="87" bestFit="1" customWidth="1"/>
    <col min="11527" max="11527" width="11" style="87"/>
    <col min="11528" max="11528" width="7.25" style="87" bestFit="1" customWidth="1"/>
    <col min="11529" max="11529" width="15" style="87" customWidth="1"/>
    <col min="11530" max="11530" width="8" style="87" customWidth="1"/>
    <col min="11531" max="11532" width="0" style="87" hidden="1" customWidth="1"/>
    <col min="11533" max="11777" width="11" style="87"/>
    <col min="11778" max="11778" width="43.625" style="87" customWidth="1"/>
    <col min="11779" max="11781" width="11" style="87"/>
    <col min="11782" max="11782" width="6.25" style="87" bestFit="1" customWidth="1"/>
    <col min="11783" max="11783" width="11" style="87"/>
    <col min="11784" max="11784" width="7.25" style="87" bestFit="1" customWidth="1"/>
    <col min="11785" max="11785" width="15" style="87" customWidth="1"/>
    <col min="11786" max="11786" width="8" style="87" customWidth="1"/>
    <col min="11787" max="11788" width="0" style="87" hidden="1" customWidth="1"/>
    <col min="11789" max="12033" width="11" style="87"/>
    <col min="12034" max="12034" width="43.625" style="87" customWidth="1"/>
    <col min="12035" max="12037" width="11" style="87"/>
    <col min="12038" max="12038" width="6.25" style="87" bestFit="1" customWidth="1"/>
    <col min="12039" max="12039" width="11" style="87"/>
    <col min="12040" max="12040" width="7.25" style="87" bestFit="1" customWidth="1"/>
    <col min="12041" max="12041" width="15" style="87" customWidth="1"/>
    <col min="12042" max="12042" width="8" style="87" customWidth="1"/>
    <col min="12043" max="12044" width="0" style="87" hidden="1" customWidth="1"/>
    <col min="12045" max="12289" width="11" style="87"/>
    <col min="12290" max="12290" width="43.625" style="87" customWidth="1"/>
    <col min="12291" max="12293" width="11" style="87"/>
    <col min="12294" max="12294" width="6.25" style="87" bestFit="1" customWidth="1"/>
    <col min="12295" max="12295" width="11" style="87"/>
    <col min="12296" max="12296" width="7.25" style="87" bestFit="1" customWidth="1"/>
    <col min="12297" max="12297" width="15" style="87" customWidth="1"/>
    <col min="12298" max="12298" width="8" style="87" customWidth="1"/>
    <col min="12299" max="12300" width="0" style="87" hidden="1" customWidth="1"/>
    <col min="12301" max="12545" width="11" style="87"/>
    <col min="12546" max="12546" width="43.625" style="87" customWidth="1"/>
    <col min="12547" max="12549" width="11" style="87"/>
    <col min="12550" max="12550" width="6.25" style="87" bestFit="1" customWidth="1"/>
    <col min="12551" max="12551" width="11" style="87"/>
    <col min="12552" max="12552" width="7.25" style="87" bestFit="1" customWidth="1"/>
    <col min="12553" max="12553" width="15" style="87" customWidth="1"/>
    <col min="12554" max="12554" width="8" style="87" customWidth="1"/>
    <col min="12555" max="12556" width="0" style="87" hidden="1" customWidth="1"/>
    <col min="12557" max="12801" width="11" style="87"/>
    <col min="12802" max="12802" width="43.625" style="87" customWidth="1"/>
    <col min="12803" max="12805" width="11" style="87"/>
    <col min="12806" max="12806" width="6.25" style="87" bestFit="1" customWidth="1"/>
    <col min="12807" max="12807" width="11" style="87"/>
    <col min="12808" max="12808" width="7.25" style="87" bestFit="1" customWidth="1"/>
    <col min="12809" max="12809" width="15" style="87" customWidth="1"/>
    <col min="12810" max="12810" width="8" style="87" customWidth="1"/>
    <col min="12811" max="12812" width="0" style="87" hidden="1" customWidth="1"/>
    <col min="12813" max="13057" width="11" style="87"/>
    <col min="13058" max="13058" width="43.625" style="87" customWidth="1"/>
    <col min="13059" max="13061" width="11" style="87"/>
    <col min="13062" max="13062" width="6.25" style="87" bestFit="1" customWidth="1"/>
    <col min="13063" max="13063" width="11" style="87"/>
    <col min="13064" max="13064" width="7.25" style="87" bestFit="1" customWidth="1"/>
    <col min="13065" max="13065" width="15" style="87" customWidth="1"/>
    <col min="13066" max="13066" width="8" style="87" customWidth="1"/>
    <col min="13067" max="13068" width="0" style="87" hidden="1" customWidth="1"/>
    <col min="13069" max="13313" width="11" style="87"/>
    <col min="13314" max="13314" width="43.625" style="87" customWidth="1"/>
    <col min="13315" max="13317" width="11" style="87"/>
    <col min="13318" max="13318" width="6.25" style="87" bestFit="1" customWidth="1"/>
    <col min="13319" max="13319" width="11" style="87"/>
    <col min="13320" max="13320" width="7.25" style="87" bestFit="1" customWidth="1"/>
    <col min="13321" max="13321" width="15" style="87" customWidth="1"/>
    <col min="13322" max="13322" width="8" style="87" customWidth="1"/>
    <col min="13323" max="13324" width="0" style="87" hidden="1" customWidth="1"/>
    <col min="13325" max="13569" width="11" style="87"/>
    <col min="13570" max="13570" width="43.625" style="87" customWidth="1"/>
    <col min="13571" max="13573" width="11" style="87"/>
    <col min="13574" max="13574" width="6.25" style="87" bestFit="1" customWidth="1"/>
    <col min="13575" max="13575" width="11" style="87"/>
    <col min="13576" max="13576" width="7.25" style="87" bestFit="1" customWidth="1"/>
    <col min="13577" max="13577" width="15" style="87" customWidth="1"/>
    <col min="13578" max="13578" width="8" style="87" customWidth="1"/>
    <col min="13579" max="13580" width="0" style="87" hidden="1" customWidth="1"/>
    <col min="13581" max="13825" width="11" style="87"/>
    <col min="13826" max="13826" width="43.625" style="87" customWidth="1"/>
    <col min="13827" max="13829" width="11" style="87"/>
    <col min="13830" max="13830" width="6.25" style="87" bestFit="1" customWidth="1"/>
    <col min="13831" max="13831" width="11" style="87"/>
    <col min="13832" max="13832" width="7.25" style="87" bestFit="1" customWidth="1"/>
    <col min="13833" max="13833" width="15" style="87" customWidth="1"/>
    <col min="13834" max="13834" width="8" style="87" customWidth="1"/>
    <col min="13835" max="13836" width="0" style="87" hidden="1" customWidth="1"/>
    <col min="13837" max="14081" width="11" style="87"/>
    <col min="14082" max="14082" width="43.625" style="87" customWidth="1"/>
    <col min="14083" max="14085" width="11" style="87"/>
    <col min="14086" max="14086" width="6.25" style="87" bestFit="1" customWidth="1"/>
    <col min="14087" max="14087" width="11" style="87"/>
    <col min="14088" max="14088" width="7.25" style="87" bestFit="1" customWidth="1"/>
    <col min="14089" max="14089" width="15" style="87" customWidth="1"/>
    <col min="14090" max="14090" width="8" style="87" customWidth="1"/>
    <col min="14091" max="14092" width="0" style="87" hidden="1" customWidth="1"/>
    <col min="14093" max="14337" width="11" style="87"/>
    <col min="14338" max="14338" width="43.625" style="87" customWidth="1"/>
    <col min="14339" max="14341" width="11" style="87"/>
    <col min="14342" max="14342" width="6.25" style="87" bestFit="1" customWidth="1"/>
    <col min="14343" max="14343" width="11" style="87"/>
    <col min="14344" max="14344" width="7.25" style="87" bestFit="1" customWidth="1"/>
    <col min="14345" max="14345" width="15" style="87" customWidth="1"/>
    <col min="14346" max="14346" width="8" style="87" customWidth="1"/>
    <col min="14347" max="14348" width="0" style="87" hidden="1" customWidth="1"/>
    <col min="14349" max="14593" width="11" style="87"/>
    <col min="14594" max="14594" width="43.625" style="87" customWidth="1"/>
    <col min="14595" max="14597" width="11" style="87"/>
    <col min="14598" max="14598" width="6.25" style="87" bestFit="1" customWidth="1"/>
    <col min="14599" max="14599" width="11" style="87"/>
    <col min="14600" max="14600" width="7.25" style="87" bestFit="1" customWidth="1"/>
    <col min="14601" max="14601" width="15" style="87" customWidth="1"/>
    <col min="14602" max="14602" width="8" style="87" customWidth="1"/>
    <col min="14603" max="14604" width="0" style="87" hidden="1" customWidth="1"/>
    <col min="14605" max="14849" width="11" style="87"/>
    <col min="14850" max="14850" width="43.625" style="87" customWidth="1"/>
    <col min="14851" max="14853" width="11" style="87"/>
    <col min="14854" max="14854" width="6.25" style="87" bestFit="1" customWidth="1"/>
    <col min="14855" max="14855" width="11" style="87"/>
    <col min="14856" max="14856" width="7.25" style="87" bestFit="1" customWidth="1"/>
    <col min="14857" max="14857" width="15" style="87" customWidth="1"/>
    <col min="14858" max="14858" width="8" style="87" customWidth="1"/>
    <col min="14859" max="14860" width="0" style="87" hidden="1" customWidth="1"/>
    <col min="14861" max="15105" width="11" style="87"/>
    <col min="15106" max="15106" width="43.625" style="87" customWidth="1"/>
    <col min="15107" max="15109" width="11" style="87"/>
    <col min="15110" max="15110" width="6.25" style="87" bestFit="1" customWidth="1"/>
    <col min="15111" max="15111" width="11" style="87"/>
    <col min="15112" max="15112" width="7.25" style="87" bestFit="1" customWidth="1"/>
    <col min="15113" max="15113" width="15" style="87" customWidth="1"/>
    <col min="15114" max="15114" width="8" style="87" customWidth="1"/>
    <col min="15115" max="15116" width="0" style="87" hidden="1" customWidth="1"/>
    <col min="15117" max="15361" width="11" style="87"/>
    <col min="15362" max="15362" width="43.625" style="87" customWidth="1"/>
    <col min="15363" max="15365" width="11" style="87"/>
    <col min="15366" max="15366" width="6.25" style="87" bestFit="1" customWidth="1"/>
    <col min="15367" max="15367" width="11" style="87"/>
    <col min="15368" max="15368" width="7.25" style="87" bestFit="1" customWidth="1"/>
    <col min="15369" max="15369" width="15" style="87" customWidth="1"/>
    <col min="15370" max="15370" width="8" style="87" customWidth="1"/>
    <col min="15371" max="15372" width="0" style="87" hidden="1" customWidth="1"/>
    <col min="15373" max="15617" width="11" style="87"/>
    <col min="15618" max="15618" width="43.625" style="87" customWidth="1"/>
    <col min="15619" max="15621" width="11" style="87"/>
    <col min="15622" max="15622" width="6.25" style="87" bestFit="1" customWidth="1"/>
    <col min="15623" max="15623" width="11" style="87"/>
    <col min="15624" max="15624" width="7.25" style="87" bestFit="1" customWidth="1"/>
    <col min="15625" max="15625" width="15" style="87" customWidth="1"/>
    <col min="15626" max="15626" width="8" style="87" customWidth="1"/>
    <col min="15627" max="15628" width="0" style="87" hidden="1" customWidth="1"/>
    <col min="15629" max="15873" width="11" style="87"/>
    <col min="15874" max="15874" width="43.625" style="87" customWidth="1"/>
    <col min="15875" max="15877" width="11" style="87"/>
    <col min="15878" max="15878" width="6.25" style="87" bestFit="1" customWidth="1"/>
    <col min="15879" max="15879" width="11" style="87"/>
    <col min="15880" max="15880" width="7.25" style="87" bestFit="1" customWidth="1"/>
    <col min="15881" max="15881" width="15" style="87" customWidth="1"/>
    <col min="15882" max="15882" width="8" style="87" customWidth="1"/>
    <col min="15883" max="15884" width="0" style="87" hidden="1" customWidth="1"/>
    <col min="15885" max="16129" width="11" style="87"/>
    <col min="16130" max="16130" width="43.625" style="87" customWidth="1"/>
    <col min="16131" max="16133" width="11" style="87"/>
    <col min="16134" max="16134" width="6.25" style="87" bestFit="1" customWidth="1"/>
    <col min="16135" max="16135" width="11" style="87"/>
    <col min="16136" max="16136" width="7.25" style="87" bestFit="1" customWidth="1"/>
    <col min="16137" max="16137" width="15" style="87" customWidth="1"/>
    <col min="16138" max="16138" width="8" style="87" customWidth="1"/>
    <col min="16139" max="16140" width="0" style="87" hidden="1" customWidth="1"/>
    <col min="16141" max="16384" width="11" style="87"/>
  </cols>
  <sheetData>
    <row r="1" spans="1:34" ht="15.75" x14ac:dyDescent="0.25">
      <c r="B1" s="89"/>
      <c r="C1" s="266" t="s">
        <v>1292</v>
      </c>
      <c r="D1" s="266"/>
      <c r="E1" s="266"/>
      <c r="F1" s="266"/>
      <c r="G1" s="266"/>
      <c r="H1" s="266"/>
      <c r="I1" s="266"/>
    </row>
    <row r="2" spans="1:34" ht="15.75" x14ac:dyDescent="0.25">
      <c r="A2" s="267" t="s">
        <v>862</v>
      </c>
      <c r="B2" s="267"/>
      <c r="C2" s="266" t="s">
        <v>863</v>
      </c>
      <c r="D2" s="266"/>
      <c r="E2" s="266"/>
      <c r="F2" s="266"/>
      <c r="G2" s="266"/>
      <c r="H2" s="266"/>
      <c r="I2" s="266"/>
    </row>
    <row r="3" spans="1:34" ht="15.75" x14ac:dyDescent="0.25">
      <c r="A3" s="267" t="s">
        <v>864</v>
      </c>
      <c r="B3" s="267"/>
      <c r="C3" s="266" t="s">
        <v>1153</v>
      </c>
      <c r="D3" s="266"/>
      <c r="E3" s="266"/>
      <c r="F3" s="266"/>
      <c r="G3" s="266"/>
      <c r="H3" s="266"/>
      <c r="I3" s="266"/>
    </row>
    <row r="4" spans="1:34" ht="16.5" thickBot="1" x14ac:dyDescent="0.3">
      <c r="B4" s="89" t="s">
        <v>866</v>
      </c>
      <c r="C4" s="268" t="s">
        <v>4</v>
      </c>
      <c r="D4" s="268"/>
      <c r="E4" s="268"/>
      <c r="F4" s="268"/>
      <c r="G4" s="268"/>
      <c r="H4" s="268"/>
      <c r="I4" s="268"/>
    </row>
    <row r="5" spans="1:34" x14ac:dyDescent="0.2">
      <c r="A5" s="260" t="s">
        <v>5</v>
      </c>
      <c r="B5" s="261"/>
      <c r="C5" s="262" t="s">
        <v>7</v>
      </c>
      <c r="D5" s="263"/>
      <c r="E5" s="263"/>
      <c r="F5" s="264" t="s">
        <v>15</v>
      </c>
      <c r="G5" s="262" t="s">
        <v>867</v>
      </c>
      <c r="H5" s="263"/>
      <c r="I5" s="261"/>
    </row>
    <row r="6" spans="1:34" ht="13.5" thickBot="1" x14ac:dyDescent="0.25">
      <c r="A6" s="90" t="s">
        <v>10</v>
      </c>
      <c r="B6" s="91" t="s">
        <v>11</v>
      </c>
      <c r="C6" s="92" t="s">
        <v>12</v>
      </c>
      <c r="D6" s="93" t="s">
        <v>868</v>
      </c>
      <c r="E6" s="93" t="s">
        <v>869</v>
      </c>
      <c r="F6" s="265"/>
      <c r="G6" s="92" t="s">
        <v>870</v>
      </c>
      <c r="H6" s="93" t="s">
        <v>22</v>
      </c>
      <c r="I6" s="94" t="s">
        <v>871</v>
      </c>
    </row>
    <row r="7" spans="1:34" x14ac:dyDescent="0.2">
      <c r="A7" s="95"/>
      <c r="B7" s="96" t="s">
        <v>872</v>
      </c>
      <c r="C7" s="97">
        <f>SUM(C8+C12)</f>
        <v>14730328933000</v>
      </c>
      <c r="D7" s="97">
        <f>SUM(D8+D12)</f>
        <v>-777026346312</v>
      </c>
      <c r="E7" s="98">
        <f>SUM(C7:D7)</f>
        <v>13953302586688</v>
      </c>
      <c r="F7" s="99">
        <f>IF(OR(E7=0,E$7=0),0,E7/E$7)*100</f>
        <v>100</v>
      </c>
      <c r="G7" s="97">
        <f>SUM(G8+G12)</f>
        <v>13628884648941</v>
      </c>
      <c r="H7" s="100">
        <f t="shared" ref="H7:H74" si="0">IF(OR(G7=0,E7=0),0,G7/E7)*100</f>
        <v>97.674973822638179</v>
      </c>
      <c r="I7" s="99">
        <f>SUM(E7-G7)</f>
        <v>324417937747</v>
      </c>
      <c r="J7" s="86"/>
      <c r="K7" s="79">
        <f>SUM([1]anual!G7+[1]eic!G7+[1]eses!G7)</f>
        <v>13484887437.476002</v>
      </c>
      <c r="L7" s="86">
        <f>SUM(G7-K7)</f>
        <v>13615399761503.523</v>
      </c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</row>
    <row r="8" spans="1:34" hidden="1" x14ac:dyDescent="0.2">
      <c r="A8" s="78">
        <v>1</v>
      </c>
      <c r="B8" s="101" t="s">
        <v>873</v>
      </c>
      <c r="C8" s="76">
        <f>SUM(C9:C11)</f>
        <v>0</v>
      </c>
      <c r="D8" s="76">
        <f>SUM(D9:D11)</f>
        <v>0</v>
      </c>
      <c r="E8" s="77">
        <f>SUM(C8:D8)</f>
        <v>0</v>
      </c>
      <c r="F8" s="102">
        <f>IF(OR(E8=0,E$7=0),0,E8/E$7)*100</f>
        <v>0</v>
      </c>
      <c r="G8" s="76">
        <f>SUM(G9:G11)</f>
        <v>0</v>
      </c>
      <c r="H8" s="24">
        <f t="shared" si="0"/>
        <v>0</v>
      </c>
      <c r="I8" s="102">
        <f t="shared" ref="I8:I75" si="1">SUM(E8-G8)</f>
        <v>0</v>
      </c>
      <c r="J8" s="86"/>
      <c r="K8" s="79">
        <f>SUM([1]anual!G8+[1]eic!G8+[1]eses!G8)</f>
        <v>1552126365.3900001</v>
      </c>
      <c r="L8" s="86">
        <f t="shared" ref="L8:L74" si="2">SUM(G8-K8)</f>
        <v>-1552126365.3900001</v>
      </c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</row>
    <row r="9" spans="1:34" hidden="1" x14ac:dyDescent="0.2">
      <c r="A9" s="78">
        <v>101</v>
      </c>
      <c r="B9" s="103" t="s">
        <v>874</v>
      </c>
      <c r="C9" s="79"/>
      <c r="D9" s="79"/>
      <c r="E9" s="80">
        <f t="shared" ref="E9:E76" si="3">SUM(C9:D9)</f>
        <v>0</v>
      </c>
      <c r="F9" s="104">
        <f t="shared" ref="F9:F76" si="4">IF(OR(E9=0,E$7=0),0,E9/E$7)*100</f>
        <v>0</v>
      </c>
      <c r="G9" s="79"/>
      <c r="H9" s="31">
        <f t="shared" si="0"/>
        <v>0</v>
      </c>
      <c r="I9" s="104">
        <f t="shared" si="1"/>
        <v>0</v>
      </c>
      <c r="J9" s="86"/>
      <c r="K9" s="79">
        <f>SUM([1]anual!G9+[1]eic!G9+[1]eses!G9)</f>
        <v>529011151.333</v>
      </c>
      <c r="L9" s="86">
        <f t="shared" si="2"/>
        <v>-529011151.333</v>
      </c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</row>
    <row r="10" spans="1:34" hidden="1" x14ac:dyDescent="0.2">
      <c r="A10" s="78">
        <v>102</v>
      </c>
      <c r="B10" s="103" t="s">
        <v>875</v>
      </c>
      <c r="C10" s="79"/>
      <c r="D10" s="79"/>
      <c r="E10" s="80">
        <f t="shared" si="3"/>
        <v>0</v>
      </c>
      <c r="F10" s="104">
        <f t="shared" si="4"/>
        <v>0</v>
      </c>
      <c r="G10" s="79"/>
      <c r="H10" s="31">
        <f t="shared" si="0"/>
        <v>0</v>
      </c>
      <c r="I10" s="104">
        <f t="shared" si="1"/>
        <v>0</v>
      </c>
      <c r="J10" s="86"/>
      <c r="K10" s="79">
        <f>SUM([1]anual!G10+[1]eic!G10+[1]eses!G10)</f>
        <v>90486538.120000005</v>
      </c>
      <c r="L10" s="86">
        <f t="shared" si="2"/>
        <v>-90486538.120000005</v>
      </c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</row>
    <row r="11" spans="1:34" hidden="1" x14ac:dyDescent="0.2">
      <c r="A11" s="78">
        <v>103</v>
      </c>
      <c r="B11" s="103" t="s">
        <v>873</v>
      </c>
      <c r="C11" s="79"/>
      <c r="D11" s="79"/>
      <c r="E11" s="80">
        <f t="shared" si="3"/>
        <v>0</v>
      </c>
      <c r="F11" s="104">
        <f t="shared" si="4"/>
        <v>0</v>
      </c>
      <c r="G11" s="79"/>
      <c r="H11" s="31">
        <f t="shared" si="0"/>
        <v>0</v>
      </c>
      <c r="I11" s="104">
        <f t="shared" si="1"/>
        <v>0</v>
      </c>
      <c r="J11" s="86"/>
      <c r="K11" s="79">
        <f>SUM([1]anual!G11+[1]eic!G11+[1]eses!G11)</f>
        <v>932628675.93700004</v>
      </c>
      <c r="L11" s="86">
        <f t="shared" si="2"/>
        <v>-932628675.93700004</v>
      </c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</row>
    <row r="12" spans="1:34" x14ac:dyDescent="0.2">
      <c r="A12" s="78">
        <v>2</v>
      </c>
      <c r="B12" s="38" t="s">
        <v>876</v>
      </c>
      <c r="C12" s="76">
        <f>SUM(C13+C198+C278)</f>
        <v>14730328933000</v>
      </c>
      <c r="D12" s="76">
        <f>SUM(D13+D198+D278)</f>
        <v>-777026346312</v>
      </c>
      <c r="E12" s="77">
        <f t="shared" si="3"/>
        <v>13953302586688</v>
      </c>
      <c r="F12" s="102">
        <f t="shared" si="4"/>
        <v>100</v>
      </c>
      <c r="G12" s="76">
        <f>SUM(G13+G198+G278)</f>
        <v>13628884648941</v>
      </c>
      <c r="H12" s="24">
        <f t="shared" si="0"/>
        <v>97.674973822638179</v>
      </c>
      <c r="I12" s="102">
        <f t="shared" si="1"/>
        <v>324417937747</v>
      </c>
      <c r="J12" s="86"/>
      <c r="K12" s="79">
        <f>SUM([1]anual!G12+[1]eic!G12+[1]eses!G12)</f>
        <v>11932761072.086002</v>
      </c>
      <c r="L12" s="86">
        <f t="shared" si="2"/>
        <v>13616951887868.914</v>
      </c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</row>
    <row r="13" spans="1:34" x14ac:dyDescent="0.2">
      <c r="A13" s="78">
        <v>21</v>
      </c>
      <c r="B13" s="38" t="s">
        <v>877</v>
      </c>
      <c r="C13" s="76">
        <f>SUM(C14+C31+C194)</f>
        <v>7096089625000</v>
      </c>
      <c r="D13" s="76">
        <f>SUM(D14+D31+D194)</f>
        <v>-145294632</v>
      </c>
      <c r="E13" s="77">
        <f t="shared" si="3"/>
        <v>7095944330368</v>
      </c>
      <c r="F13" s="102">
        <f t="shared" si="4"/>
        <v>50.854944815271267</v>
      </c>
      <c r="G13" s="76">
        <f>SUM(G14+G31+G194)</f>
        <v>7546082821386</v>
      </c>
      <c r="H13" s="24">
        <f t="shared" si="0"/>
        <v>106.34360234608344</v>
      </c>
      <c r="I13" s="102">
        <f t="shared" si="1"/>
        <v>-450138491018</v>
      </c>
      <c r="J13" s="86"/>
      <c r="K13" s="79">
        <f>SUM([1]anual!G13+[1]eic!G13+[1]eses!G13)</f>
        <v>7355782698.1590004</v>
      </c>
      <c r="L13" s="86">
        <f t="shared" si="2"/>
        <v>7538727038687.8408</v>
      </c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</row>
    <row r="14" spans="1:34" x14ac:dyDescent="0.2">
      <c r="A14" s="78">
        <v>211</v>
      </c>
      <c r="B14" s="56" t="s">
        <v>878</v>
      </c>
      <c r="C14" s="79">
        <f>SUM(C15:C30)</f>
        <v>6018485772000</v>
      </c>
      <c r="D14" s="79">
        <f>SUM(D15:D30)</f>
        <v>-48382783000</v>
      </c>
      <c r="E14" s="80">
        <f t="shared" si="3"/>
        <v>5970102989000</v>
      </c>
      <c r="F14" s="104">
        <f t="shared" si="4"/>
        <v>42.786307771292172</v>
      </c>
      <c r="G14" s="79">
        <f>SUM(G15:G30)</f>
        <v>6117305765151</v>
      </c>
      <c r="H14" s="31">
        <f t="shared" si="0"/>
        <v>102.46566560781653</v>
      </c>
      <c r="I14" s="104">
        <f t="shared" si="1"/>
        <v>-147202776151</v>
      </c>
      <c r="J14" s="86"/>
      <c r="K14" s="79">
        <f>SUM([1]anual!G14+[1]eic!G14+[1]eses!G14)</f>
        <v>4523240194.6600008</v>
      </c>
      <c r="L14" s="86">
        <f t="shared" si="2"/>
        <v>6112782524956.3398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</row>
    <row r="15" spans="1:34" x14ac:dyDescent="0.2">
      <c r="A15" s="78">
        <v>21101</v>
      </c>
      <c r="B15" s="35" t="s">
        <v>879</v>
      </c>
      <c r="C15" s="79">
        <v>1638503985000</v>
      </c>
      <c r="D15" s="79"/>
      <c r="E15" s="80">
        <f t="shared" si="3"/>
        <v>1638503985000</v>
      </c>
      <c r="F15" s="104">
        <f t="shared" si="4"/>
        <v>11.742768243005045</v>
      </c>
      <c r="G15" s="79">
        <v>1733327429099</v>
      </c>
      <c r="H15" s="31">
        <f t="shared" si="0"/>
        <v>105.78719642839319</v>
      </c>
      <c r="I15" s="104">
        <f t="shared" si="1"/>
        <v>-94823444099</v>
      </c>
      <c r="J15" s="86"/>
      <c r="K15" s="79">
        <f>SUM([1]anual!G15+[1]eic!G15+[1]eses!G15)</f>
        <v>1464604958.1270001</v>
      </c>
      <c r="L15" s="86">
        <f t="shared" si="2"/>
        <v>1731862824140.873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</row>
    <row r="16" spans="1:34" x14ac:dyDescent="0.2">
      <c r="A16" s="78">
        <v>21102</v>
      </c>
      <c r="B16" s="35" t="s">
        <v>880</v>
      </c>
      <c r="C16" s="79">
        <v>3008192346000</v>
      </c>
      <c r="D16" s="79">
        <v>-1070000000</v>
      </c>
      <c r="E16" s="80">
        <f t="shared" si="3"/>
        <v>3007122346000</v>
      </c>
      <c r="F16" s="104">
        <f t="shared" si="4"/>
        <v>21.551330427456744</v>
      </c>
      <c r="G16" s="79">
        <v>2940348004366</v>
      </c>
      <c r="H16" s="31">
        <f t="shared" si="0"/>
        <v>97.779460429243201</v>
      </c>
      <c r="I16" s="104">
        <f t="shared" si="1"/>
        <v>66774341634</v>
      </c>
      <c r="J16" s="86"/>
      <c r="K16" s="79">
        <f>SUM([1]anual!G16+[1]eic!G16+[1]eses!G16)</f>
        <v>1920814065.358</v>
      </c>
      <c r="L16" s="86">
        <f t="shared" si="2"/>
        <v>2938427190300.6421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</row>
    <row r="17" spans="1:34" x14ac:dyDescent="0.2">
      <c r="A17" s="78">
        <v>21103</v>
      </c>
      <c r="B17" s="35" t="s">
        <v>881</v>
      </c>
      <c r="C17" s="79"/>
      <c r="D17" s="79"/>
      <c r="E17" s="80">
        <f t="shared" si="3"/>
        <v>0</v>
      </c>
      <c r="F17" s="104">
        <f t="shared" si="4"/>
        <v>0</v>
      </c>
      <c r="G17" s="79">
        <v>-1665000</v>
      </c>
      <c r="H17" s="31">
        <f t="shared" si="0"/>
        <v>0</v>
      </c>
      <c r="I17" s="104">
        <f t="shared" si="1"/>
        <v>1665000</v>
      </c>
      <c r="J17" s="86"/>
      <c r="K17" s="79">
        <f>SUM([1]anual!G17+[1]eic!G17+[1]eses!G17)</f>
        <v>1239390</v>
      </c>
      <c r="L17" s="86">
        <f t="shared" si="2"/>
        <v>-2904390</v>
      </c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</row>
    <row r="18" spans="1:34" x14ac:dyDescent="0.2">
      <c r="A18" s="78">
        <v>21104</v>
      </c>
      <c r="B18" s="35" t="s">
        <v>882</v>
      </c>
      <c r="C18" s="79">
        <v>429788230000</v>
      </c>
      <c r="D18" s="79"/>
      <c r="E18" s="80">
        <f t="shared" si="3"/>
        <v>429788230000</v>
      </c>
      <c r="F18" s="104">
        <f t="shared" si="4"/>
        <v>3.0801899932280898</v>
      </c>
      <c r="G18" s="79">
        <v>480482917898</v>
      </c>
      <c r="H18" s="31">
        <f t="shared" si="0"/>
        <v>111.79527133583905</v>
      </c>
      <c r="I18" s="104">
        <f t="shared" si="1"/>
        <v>-50694687898</v>
      </c>
      <c r="J18" s="86"/>
      <c r="K18" s="79">
        <f>SUM([1]anual!G18+[1]eic!G18+[1]eses!G18)</f>
        <v>467351875.28399998</v>
      </c>
      <c r="L18" s="86">
        <f t="shared" si="2"/>
        <v>480015566022.716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</row>
    <row r="19" spans="1:34" x14ac:dyDescent="0.2">
      <c r="A19" s="78">
        <v>21105</v>
      </c>
      <c r="B19" s="35" t="s">
        <v>883</v>
      </c>
      <c r="C19" s="79">
        <v>107922276000</v>
      </c>
      <c r="D19" s="79"/>
      <c r="E19" s="80">
        <f t="shared" si="3"/>
        <v>107922276000</v>
      </c>
      <c r="F19" s="104">
        <f t="shared" si="4"/>
        <v>0.77345327623699711</v>
      </c>
      <c r="G19" s="79">
        <v>156192998603</v>
      </c>
      <c r="H19" s="31">
        <f t="shared" si="0"/>
        <v>144.72730226982981</v>
      </c>
      <c r="I19" s="104">
        <f t="shared" si="1"/>
        <v>-48270722603</v>
      </c>
      <c r="J19" s="86"/>
      <c r="K19" s="79">
        <f>SUM([1]anual!G19+[1]eic!G19+[1]eses!G19)</f>
        <v>113780026.719</v>
      </c>
      <c r="L19" s="86">
        <f t="shared" si="2"/>
        <v>156079218576.28101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</row>
    <row r="20" spans="1:34" x14ac:dyDescent="0.2">
      <c r="A20" s="78">
        <v>21106</v>
      </c>
      <c r="B20" s="35" t="s">
        <v>884</v>
      </c>
      <c r="C20" s="79">
        <v>16267814000</v>
      </c>
      <c r="D20" s="79"/>
      <c r="E20" s="80">
        <f t="shared" si="3"/>
        <v>16267814000</v>
      </c>
      <c r="F20" s="104">
        <f t="shared" si="4"/>
        <v>0.11658755265237446</v>
      </c>
      <c r="G20" s="79">
        <v>13333315000</v>
      </c>
      <c r="H20" s="31">
        <f t="shared" si="0"/>
        <v>81.961319449558502</v>
      </c>
      <c r="I20" s="104">
        <f t="shared" si="1"/>
        <v>2934499000</v>
      </c>
      <c r="J20" s="86"/>
      <c r="K20" s="79">
        <f>SUM([1]anual!G20+[1]eic!G20+[1]eses!G20)</f>
        <v>7655149</v>
      </c>
      <c r="L20" s="86">
        <f t="shared" si="2"/>
        <v>13325659851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</row>
    <row r="21" spans="1:34" x14ac:dyDescent="0.2">
      <c r="A21" s="78">
        <v>21107</v>
      </c>
      <c r="B21" s="35" t="s">
        <v>885</v>
      </c>
      <c r="C21" s="79">
        <v>301912030000</v>
      </c>
      <c r="D21" s="79"/>
      <c r="E21" s="80">
        <f t="shared" si="3"/>
        <v>301912030000</v>
      </c>
      <c r="F21" s="104">
        <f t="shared" si="4"/>
        <v>2.1637316909334134</v>
      </c>
      <c r="G21" s="79">
        <v>305588937198</v>
      </c>
      <c r="H21" s="31">
        <f t="shared" si="0"/>
        <v>101.2178736958577</v>
      </c>
      <c r="I21" s="104">
        <f t="shared" si="1"/>
        <v>-3676907198</v>
      </c>
      <c r="J21" s="86"/>
      <c r="K21" s="79">
        <f>SUM([1]anual!G21+[1]eic!G21+[1]eses!G21)</f>
        <v>219665054.15000001</v>
      </c>
      <c r="L21" s="86">
        <f t="shared" si="2"/>
        <v>305369272143.84998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</row>
    <row r="22" spans="1:34" x14ac:dyDescent="0.2">
      <c r="A22" s="78">
        <v>21108</v>
      </c>
      <c r="B22" s="35" t="s">
        <v>886</v>
      </c>
      <c r="C22" s="79">
        <v>369166845000</v>
      </c>
      <c r="D22" s="79">
        <v>-5976000000</v>
      </c>
      <c r="E22" s="80">
        <f t="shared" si="3"/>
        <v>363190845000</v>
      </c>
      <c r="F22" s="104">
        <f t="shared" si="4"/>
        <v>2.6029023791578805</v>
      </c>
      <c r="G22" s="79">
        <v>349492259000</v>
      </c>
      <c r="H22" s="31">
        <f t="shared" si="0"/>
        <v>96.228267813303503</v>
      </c>
      <c r="I22" s="104">
        <f t="shared" si="1"/>
        <v>13698586000</v>
      </c>
      <c r="J22" s="86"/>
      <c r="K22" s="79">
        <f>SUM([1]anual!G22+[1]eic!G22+[1]eses!G22)</f>
        <v>256463224</v>
      </c>
      <c r="L22" s="86">
        <f t="shared" si="2"/>
        <v>349235795776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</row>
    <row r="23" spans="1:34" x14ac:dyDescent="0.2">
      <c r="A23" s="78">
        <v>21109</v>
      </c>
      <c r="B23" s="35" t="s">
        <v>887</v>
      </c>
      <c r="C23" s="79">
        <v>25115533000</v>
      </c>
      <c r="D23" s="79">
        <v>-181783000</v>
      </c>
      <c r="E23" s="80">
        <f t="shared" si="3"/>
        <v>24933750000</v>
      </c>
      <c r="F23" s="104">
        <f t="shared" si="4"/>
        <v>0.17869425424621538</v>
      </c>
      <c r="G23" s="79">
        <v>34896121859</v>
      </c>
      <c r="H23" s="31">
        <f t="shared" si="0"/>
        <v>139.95536916428534</v>
      </c>
      <c r="I23" s="104">
        <f t="shared" si="1"/>
        <v>-9962371859</v>
      </c>
      <c r="J23" s="86"/>
      <c r="K23" s="79">
        <f>SUM([1]anual!G23+[1]eic!G23+[1]eses!G23)</f>
        <v>14831282.778000001</v>
      </c>
      <c r="L23" s="86">
        <f t="shared" si="2"/>
        <v>34881290576.222</v>
      </c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</row>
    <row r="24" spans="1:34" x14ac:dyDescent="0.2">
      <c r="A24" s="78">
        <v>21110</v>
      </c>
      <c r="B24" s="35" t="s">
        <v>888</v>
      </c>
      <c r="C24" s="79">
        <v>2918366000</v>
      </c>
      <c r="D24" s="79"/>
      <c r="E24" s="80">
        <f t="shared" si="3"/>
        <v>2918366000</v>
      </c>
      <c r="F24" s="104">
        <f t="shared" si="4"/>
        <v>2.0915234811751563E-2</v>
      </c>
      <c r="G24" s="79">
        <v>6830830000</v>
      </c>
      <c r="H24" s="31">
        <f t="shared" si="0"/>
        <v>234.06351362371956</v>
      </c>
      <c r="I24" s="104">
        <f t="shared" si="1"/>
        <v>-3912464000</v>
      </c>
      <c r="J24" s="86"/>
      <c r="K24" s="79">
        <f>SUM([1]anual!G24+[1]eic!G24+[1]eses!G24)</f>
        <v>2799098</v>
      </c>
      <c r="L24" s="86">
        <f t="shared" si="2"/>
        <v>6828030902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</row>
    <row r="25" spans="1:34" x14ac:dyDescent="0.2">
      <c r="A25" s="78">
        <v>21113</v>
      </c>
      <c r="B25" s="35" t="s">
        <v>889</v>
      </c>
      <c r="C25" s="79">
        <v>30000000000</v>
      </c>
      <c r="D25" s="79">
        <v>-30000000000</v>
      </c>
      <c r="E25" s="80">
        <f>SUM(C25:D25)</f>
        <v>0</v>
      </c>
      <c r="F25" s="104">
        <f t="shared" si="4"/>
        <v>0</v>
      </c>
      <c r="G25" s="79">
        <v>5902564</v>
      </c>
      <c r="H25" s="31">
        <f>IF(OR(G25=0,E25=0),0,G25/E25)*100</f>
        <v>0</v>
      </c>
      <c r="I25" s="104">
        <f>SUM(E25-G25)</f>
        <v>-5902564</v>
      </c>
      <c r="J25" s="86"/>
      <c r="K25" s="79">
        <f>SUM([1]anual!G25+[1]eic!G25+[1]eses!G25)</f>
        <v>63101</v>
      </c>
      <c r="L25" s="86">
        <f t="shared" si="2"/>
        <v>5839463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</row>
    <row r="26" spans="1:34" x14ac:dyDescent="0.2">
      <c r="A26" s="78">
        <v>21114</v>
      </c>
      <c r="B26" s="35" t="s">
        <v>890</v>
      </c>
      <c r="C26" s="79">
        <v>11739027000</v>
      </c>
      <c r="D26" s="79"/>
      <c r="E26" s="80">
        <f t="shared" si="3"/>
        <v>11739027000</v>
      </c>
      <c r="F26" s="104">
        <f t="shared" si="4"/>
        <v>8.4130813669872642E-2</v>
      </c>
      <c r="G26" s="79">
        <v>15291141206</v>
      </c>
      <c r="H26" s="31">
        <f t="shared" si="0"/>
        <v>130.2590172592669</v>
      </c>
      <c r="I26" s="104">
        <f t="shared" si="1"/>
        <v>-3552114206</v>
      </c>
      <c r="J26" s="86"/>
      <c r="K26" s="79">
        <f>SUM([1]anual!G26+[1]eic!G26+[1]eses!G26)</f>
        <v>8047669</v>
      </c>
      <c r="L26" s="86">
        <f t="shared" si="2"/>
        <v>15283093537</v>
      </c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</row>
    <row r="27" spans="1:34" x14ac:dyDescent="0.2">
      <c r="A27" s="78">
        <v>21115</v>
      </c>
      <c r="B27" s="35" t="s">
        <v>891</v>
      </c>
      <c r="C27" s="79">
        <v>11739027000</v>
      </c>
      <c r="D27" s="79"/>
      <c r="E27" s="80">
        <f t="shared" si="3"/>
        <v>11739027000</v>
      </c>
      <c r="F27" s="104">
        <f t="shared" si="4"/>
        <v>8.4130813669872642E-2</v>
      </c>
      <c r="G27" s="79">
        <v>15291143206</v>
      </c>
      <c r="H27" s="31">
        <f t="shared" si="0"/>
        <v>130.25903429645405</v>
      </c>
      <c r="I27" s="104">
        <f t="shared" si="1"/>
        <v>-3552116206</v>
      </c>
      <c r="J27" s="86"/>
      <c r="K27" s="79">
        <f>SUM([1]anual!G27+[1]eic!G27+[1]eses!G27)</f>
        <v>8047673</v>
      </c>
      <c r="L27" s="86">
        <f t="shared" si="2"/>
        <v>15283095533</v>
      </c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</row>
    <row r="28" spans="1:34" ht="25.5" x14ac:dyDescent="0.2">
      <c r="A28" s="78">
        <v>21116</v>
      </c>
      <c r="B28" s="105" t="s">
        <v>892</v>
      </c>
      <c r="C28" s="79">
        <v>12699888000</v>
      </c>
      <c r="D28" s="79"/>
      <c r="E28" s="80">
        <f t="shared" si="3"/>
        <v>12699888000</v>
      </c>
      <c r="F28" s="104">
        <f t="shared" si="4"/>
        <v>9.1017075857841662E-2</v>
      </c>
      <c r="G28" s="79">
        <v>10918291354</v>
      </c>
      <c r="H28" s="31">
        <f t="shared" si="0"/>
        <v>85.971556237346348</v>
      </c>
      <c r="I28" s="104">
        <f t="shared" si="1"/>
        <v>1781596646</v>
      </c>
      <c r="J28" s="86"/>
      <c r="K28" s="79">
        <f>SUM([1]anual!G28+[1]eic!G28+[1]eses!G28)</f>
        <v>13386550</v>
      </c>
      <c r="L28" s="86">
        <f t="shared" si="2"/>
        <v>10904904804</v>
      </c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</row>
    <row r="29" spans="1:34" x14ac:dyDescent="0.2">
      <c r="A29" s="78">
        <v>21117</v>
      </c>
      <c r="B29" s="105" t="s">
        <v>893</v>
      </c>
      <c r="C29" s="79">
        <v>52520405000</v>
      </c>
      <c r="D29" s="79">
        <v>-11155000000</v>
      </c>
      <c r="E29" s="80">
        <f t="shared" si="3"/>
        <v>41365405000</v>
      </c>
      <c r="F29" s="104">
        <f t="shared" si="4"/>
        <v>0.29645601636607682</v>
      </c>
      <c r="G29" s="79">
        <v>55308138798</v>
      </c>
      <c r="H29" s="31">
        <f t="shared" si="0"/>
        <v>133.70626686236966</v>
      </c>
      <c r="I29" s="104">
        <f t="shared" si="1"/>
        <v>-13942733798</v>
      </c>
      <c r="J29" s="86"/>
      <c r="K29" s="79">
        <f>SUM([1]anual!G29+[1]eic!G29+[1]eses!G29)</f>
        <v>24491012.734000001</v>
      </c>
      <c r="L29" s="86">
        <f t="shared" si="2"/>
        <v>55283647785.265999</v>
      </c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</row>
    <row r="30" spans="1:34" x14ac:dyDescent="0.2">
      <c r="A30" s="78">
        <v>21199</v>
      </c>
      <c r="B30" s="105" t="s">
        <v>894</v>
      </c>
      <c r="C30" s="79"/>
      <c r="D30" s="79"/>
      <c r="E30" s="80">
        <f t="shared" si="3"/>
        <v>0</v>
      </c>
      <c r="F30" s="104">
        <f t="shared" si="4"/>
        <v>0</v>
      </c>
      <c r="G30" s="79"/>
      <c r="H30" s="31">
        <f t="shared" si="0"/>
        <v>0</v>
      </c>
      <c r="I30" s="104">
        <f t="shared" si="1"/>
        <v>0</v>
      </c>
      <c r="J30" s="86"/>
      <c r="K30" s="79">
        <f>SUM([1]anual!G30+[1]eic!G30+[1]eses!G30)</f>
        <v>65.510000000000005</v>
      </c>
      <c r="L30" s="86">
        <f t="shared" si="2"/>
        <v>-65.510000000000005</v>
      </c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</row>
    <row r="31" spans="1:34" x14ac:dyDescent="0.2">
      <c r="A31" s="78">
        <v>212</v>
      </c>
      <c r="B31" s="56" t="s">
        <v>895</v>
      </c>
      <c r="C31" s="79">
        <f>SUM(C32+C34+C88+C91+C143+C152+C184+C186+C187+C190+C191+C192+C193)</f>
        <v>1077603853000</v>
      </c>
      <c r="D31" s="79">
        <f>SUM(D32+D34+D88+D91+D143+D152+D184+D186+D187+D190+D191+D192+D193)</f>
        <v>48237488368</v>
      </c>
      <c r="E31" s="80">
        <f t="shared" si="3"/>
        <v>1125841341368</v>
      </c>
      <c r="F31" s="104">
        <f t="shared" si="4"/>
        <v>8.068637043979086</v>
      </c>
      <c r="G31" s="79">
        <f>SUM(G32+G34+G88+G91+G143+G152+G184+G186+G187+G190+G191+G192+G193)</f>
        <v>1428777056235</v>
      </c>
      <c r="H31" s="31">
        <f t="shared" si="0"/>
        <v>126.90749608634069</v>
      </c>
      <c r="I31" s="104">
        <f t="shared" si="1"/>
        <v>-302935714867</v>
      </c>
      <c r="J31" s="86"/>
      <c r="K31" s="79">
        <f>SUM([1]anual!G31+[1]eic!G31+[1]eses!G31)</f>
        <v>2828324062.1899996</v>
      </c>
      <c r="L31" s="86">
        <f t="shared" si="2"/>
        <v>1425948732172.8101</v>
      </c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</row>
    <row r="32" spans="1:34" x14ac:dyDescent="0.2">
      <c r="A32" s="78">
        <v>21201</v>
      </c>
      <c r="B32" s="106" t="s">
        <v>896</v>
      </c>
      <c r="C32" s="79">
        <f>SUM(C33)</f>
        <v>1068433000</v>
      </c>
      <c r="D32" s="79">
        <f>SUM(D33)</f>
        <v>0</v>
      </c>
      <c r="E32" s="80">
        <f t="shared" si="3"/>
        <v>1068433000</v>
      </c>
      <c r="F32" s="104">
        <f t="shared" si="4"/>
        <v>7.6572051194484037E-3</v>
      </c>
      <c r="G32" s="79">
        <f>SUM(G33)</f>
        <v>983414415</v>
      </c>
      <c r="H32" s="31">
        <f t="shared" si="0"/>
        <v>92.042684473429787</v>
      </c>
      <c r="I32" s="104">
        <f t="shared" si="1"/>
        <v>85018585</v>
      </c>
      <c r="J32" s="86"/>
      <c r="K32" s="79">
        <f>SUM([1]anual!G32+[1]eic!G32+[1]eses!G32)</f>
        <v>1832941.7579999999</v>
      </c>
      <c r="L32" s="86">
        <f t="shared" si="2"/>
        <v>981581473.24199998</v>
      </c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</row>
    <row r="33" spans="1:34" x14ac:dyDescent="0.2">
      <c r="A33" s="78">
        <v>2120102</v>
      </c>
      <c r="B33" s="106" t="s">
        <v>897</v>
      </c>
      <c r="C33" s="79">
        <v>1068433000</v>
      </c>
      <c r="D33" s="79"/>
      <c r="E33" s="80">
        <f t="shared" si="3"/>
        <v>1068433000</v>
      </c>
      <c r="F33" s="104">
        <f t="shared" si="4"/>
        <v>7.6572051194484037E-3</v>
      </c>
      <c r="G33" s="79">
        <v>983414415</v>
      </c>
      <c r="H33" s="31">
        <f t="shared" si="0"/>
        <v>92.042684473429787</v>
      </c>
      <c r="I33" s="104">
        <f t="shared" si="1"/>
        <v>85018585</v>
      </c>
      <c r="J33" s="86"/>
      <c r="K33" s="79">
        <f>SUM([1]anual!G33+[1]eic!G33+[1]eses!G33)</f>
        <v>1832941.7579999999</v>
      </c>
      <c r="L33" s="86">
        <f t="shared" si="2"/>
        <v>981581473.24199998</v>
      </c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</row>
    <row r="34" spans="1:34" hidden="1" x14ac:dyDescent="0.2">
      <c r="A34" s="78">
        <v>21202</v>
      </c>
      <c r="B34" s="103" t="s">
        <v>898</v>
      </c>
      <c r="C34" s="79">
        <f>SUM(C35+C58+C68+C73)</f>
        <v>0</v>
      </c>
      <c r="D34" s="79">
        <f>SUM(D35+D58+D68+D73)</f>
        <v>0</v>
      </c>
      <c r="E34" s="80">
        <f t="shared" si="3"/>
        <v>0</v>
      </c>
      <c r="F34" s="104">
        <f t="shared" si="4"/>
        <v>0</v>
      </c>
      <c r="G34" s="79">
        <f>SUM(G35+G58+G68+G73)</f>
        <v>0</v>
      </c>
      <c r="H34" s="31">
        <f t="shared" si="0"/>
        <v>0</v>
      </c>
      <c r="I34" s="104">
        <f t="shared" si="1"/>
        <v>0</v>
      </c>
      <c r="J34" s="86"/>
      <c r="K34" s="79">
        <f>SUM([1]anual!G34+[1]eic!G34+[1]eses!G34)</f>
        <v>1177427535.4309998</v>
      </c>
      <c r="L34" s="86">
        <f t="shared" si="2"/>
        <v>-1177427535.4309998</v>
      </c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</row>
    <row r="35" spans="1:34" hidden="1" x14ac:dyDescent="0.2">
      <c r="A35" s="78">
        <v>2120201</v>
      </c>
      <c r="B35" s="103" t="s">
        <v>899</v>
      </c>
      <c r="C35" s="79">
        <f>SUM(C36+C46+C52+C53+C54)</f>
        <v>0</v>
      </c>
      <c r="D35" s="79">
        <f>SUM(D36+D46+D52+D53+D54)</f>
        <v>0</v>
      </c>
      <c r="E35" s="80">
        <f t="shared" si="3"/>
        <v>0</v>
      </c>
      <c r="F35" s="104">
        <f t="shared" si="4"/>
        <v>0</v>
      </c>
      <c r="G35" s="79">
        <f>SUM(G36+G46+G52+G53+G54)</f>
        <v>0</v>
      </c>
      <c r="H35" s="31">
        <f t="shared" si="0"/>
        <v>0</v>
      </c>
      <c r="I35" s="104">
        <f t="shared" si="1"/>
        <v>0</v>
      </c>
      <c r="J35" s="86"/>
      <c r="K35" s="79">
        <f>SUM([1]anual!G35+[1]eic!G35+[1]eses!G35)</f>
        <v>42429377.68</v>
      </c>
      <c r="L35" s="86">
        <f t="shared" si="2"/>
        <v>-42429377.68</v>
      </c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</row>
    <row r="36" spans="1:34" hidden="1" x14ac:dyDescent="0.2">
      <c r="A36" s="78">
        <v>212020101</v>
      </c>
      <c r="B36" s="103" t="s">
        <v>900</v>
      </c>
      <c r="C36" s="79">
        <f>SUM(C37+C40+C44+C45)</f>
        <v>0</v>
      </c>
      <c r="D36" s="79">
        <f>SUM(D37+D40+D44+D45)</f>
        <v>0</v>
      </c>
      <c r="E36" s="80">
        <f t="shared" si="3"/>
        <v>0</v>
      </c>
      <c r="F36" s="104">
        <f t="shared" si="4"/>
        <v>0</v>
      </c>
      <c r="G36" s="79">
        <f>SUM(G37+G40+G44+G45)</f>
        <v>0</v>
      </c>
      <c r="H36" s="31">
        <f t="shared" si="0"/>
        <v>0</v>
      </c>
      <c r="I36" s="104">
        <f t="shared" si="1"/>
        <v>0</v>
      </c>
      <c r="J36" s="86"/>
      <c r="K36" s="79">
        <f>SUM([1]anual!G36+[1]eic!G36+[1]eses!G36)</f>
        <v>35500598.566</v>
      </c>
      <c r="L36" s="86">
        <f t="shared" si="2"/>
        <v>-35500598.566</v>
      </c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</row>
    <row r="37" spans="1:34" hidden="1" x14ac:dyDescent="0.2">
      <c r="A37" s="78">
        <v>21202010101</v>
      </c>
      <c r="B37" s="103" t="s">
        <v>901</v>
      </c>
      <c r="C37" s="79">
        <f>SUM(C38:C39)</f>
        <v>0</v>
      </c>
      <c r="D37" s="79">
        <f>SUM(D38:D39)</f>
        <v>0</v>
      </c>
      <c r="E37" s="80">
        <f t="shared" si="3"/>
        <v>0</v>
      </c>
      <c r="F37" s="104">
        <f t="shared" si="4"/>
        <v>0</v>
      </c>
      <c r="G37" s="79">
        <f>SUM(G38:G39)</f>
        <v>0</v>
      </c>
      <c r="H37" s="31">
        <f t="shared" si="0"/>
        <v>0</v>
      </c>
      <c r="I37" s="104">
        <f t="shared" si="1"/>
        <v>0</v>
      </c>
      <c r="J37" s="86"/>
      <c r="K37" s="79">
        <f>SUM([1]anual!G37+[1]eic!G37+[1]eses!G37)</f>
        <v>34407487.101999998</v>
      </c>
      <c r="L37" s="86">
        <f t="shared" si="2"/>
        <v>-34407487.101999998</v>
      </c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</row>
    <row r="38" spans="1:34" hidden="1" x14ac:dyDescent="0.2">
      <c r="A38" s="78">
        <v>212020101011</v>
      </c>
      <c r="B38" s="103" t="s">
        <v>902</v>
      </c>
      <c r="C38" s="79"/>
      <c r="D38" s="79"/>
      <c r="E38" s="80">
        <f t="shared" si="3"/>
        <v>0</v>
      </c>
      <c r="F38" s="104">
        <f t="shared" si="4"/>
        <v>0</v>
      </c>
      <c r="G38" s="79"/>
      <c r="H38" s="31">
        <f t="shared" si="0"/>
        <v>0</v>
      </c>
      <c r="I38" s="104">
        <f t="shared" si="1"/>
        <v>0</v>
      </c>
      <c r="J38" s="86"/>
      <c r="K38" s="79">
        <f>SUM([1]anual!G38+[1]eic!G38+[1]eses!G38)</f>
        <v>14955904.884</v>
      </c>
      <c r="L38" s="86">
        <f t="shared" si="2"/>
        <v>-14955904.884</v>
      </c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</row>
    <row r="39" spans="1:34" hidden="1" x14ac:dyDescent="0.2">
      <c r="A39" s="78">
        <v>212020101012</v>
      </c>
      <c r="B39" s="103" t="s">
        <v>903</v>
      </c>
      <c r="C39" s="79"/>
      <c r="D39" s="79"/>
      <c r="E39" s="80">
        <f t="shared" si="3"/>
        <v>0</v>
      </c>
      <c r="F39" s="104">
        <f t="shared" si="4"/>
        <v>0</v>
      </c>
      <c r="G39" s="79"/>
      <c r="H39" s="31">
        <f t="shared" si="0"/>
        <v>0</v>
      </c>
      <c r="I39" s="104">
        <f t="shared" si="1"/>
        <v>0</v>
      </c>
      <c r="J39" s="86"/>
      <c r="K39" s="79">
        <f>SUM([1]anual!G39+[1]eic!G39+[1]eses!G39)</f>
        <v>19451582.217999998</v>
      </c>
      <c r="L39" s="86">
        <f t="shared" si="2"/>
        <v>-19451582.217999998</v>
      </c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</row>
    <row r="40" spans="1:34" hidden="1" x14ac:dyDescent="0.2">
      <c r="A40" s="78">
        <v>21202010103</v>
      </c>
      <c r="B40" s="103" t="s">
        <v>904</v>
      </c>
      <c r="C40" s="79">
        <f>SUM(C41:C43)</f>
        <v>0</v>
      </c>
      <c r="D40" s="79">
        <f>SUM(D41:D43)</f>
        <v>0</v>
      </c>
      <c r="E40" s="80">
        <f t="shared" si="3"/>
        <v>0</v>
      </c>
      <c r="F40" s="104">
        <f t="shared" si="4"/>
        <v>0</v>
      </c>
      <c r="G40" s="79">
        <f>SUM(G41:G43)</f>
        <v>0</v>
      </c>
      <c r="H40" s="31">
        <f t="shared" si="0"/>
        <v>0</v>
      </c>
      <c r="I40" s="104">
        <f t="shared" si="1"/>
        <v>0</v>
      </c>
      <c r="J40" s="86"/>
      <c r="K40" s="79">
        <f>SUM([1]anual!G40+[1]eic!G40+[1]eses!G40)</f>
        <v>47607.847999999998</v>
      </c>
      <c r="L40" s="86">
        <f t="shared" si="2"/>
        <v>-47607.847999999998</v>
      </c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</row>
    <row r="41" spans="1:34" hidden="1" x14ac:dyDescent="0.2">
      <c r="A41" s="78">
        <v>212020101031</v>
      </c>
      <c r="B41" s="103" t="s">
        <v>905</v>
      </c>
      <c r="C41" s="79"/>
      <c r="D41" s="79"/>
      <c r="E41" s="80">
        <f t="shared" si="3"/>
        <v>0</v>
      </c>
      <c r="F41" s="104">
        <f t="shared" si="4"/>
        <v>0</v>
      </c>
      <c r="G41" s="79"/>
      <c r="H41" s="31">
        <f t="shared" si="0"/>
        <v>0</v>
      </c>
      <c r="I41" s="104">
        <f t="shared" si="1"/>
        <v>0</v>
      </c>
      <c r="J41" s="86"/>
      <c r="K41" s="79">
        <f>SUM([1]anual!G41+[1]eic!G41+[1]eses!G41)</f>
        <v>32085.957999999999</v>
      </c>
      <c r="L41" s="86">
        <f t="shared" si="2"/>
        <v>-32085.957999999999</v>
      </c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</row>
    <row r="42" spans="1:34" hidden="1" x14ac:dyDescent="0.2">
      <c r="A42" s="78">
        <v>212020101032</v>
      </c>
      <c r="B42" s="103" t="s">
        <v>906</v>
      </c>
      <c r="C42" s="79"/>
      <c r="D42" s="79"/>
      <c r="E42" s="80">
        <f t="shared" si="3"/>
        <v>0</v>
      </c>
      <c r="F42" s="104">
        <f t="shared" si="4"/>
        <v>0</v>
      </c>
      <c r="G42" s="79"/>
      <c r="H42" s="31">
        <f t="shared" si="0"/>
        <v>0</v>
      </c>
      <c r="I42" s="104">
        <f t="shared" si="1"/>
        <v>0</v>
      </c>
      <c r="J42" s="86"/>
      <c r="K42" s="79">
        <f>SUM([1]anual!G42+[1]eic!G42+[1]eses!G42)</f>
        <v>8030.9129999999996</v>
      </c>
      <c r="L42" s="86">
        <f t="shared" si="2"/>
        <v>-8030.9129999999996</v>
      </c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</row>
    <row r="43" spans="1:34" hidden="1" x14ac:dyDescent="0.2">
      <c r="A43" s="78">
        <v>212020101033</v>
      </c>
      <c r="B43" s="103" t="s">
        <v>907</v>
      </c>
      <c r="C43" s="79"/>
      <c r="D43" s="79"/>
      <c r="E43" s="80">
        <f t="shared" si="3"/>
        <v>0</v>
      </c>
      <c r="F43" s="104">
        <f t="shared" si="4"/>
        <v>0</v>
      </c>
      <c r="G43" s="79"/>
      <c r="H43" s="31">
        <f t="shared" si="0"/>
        <v>0</v>
      </c>
      <c r="I43" s="104">
        <f t="shared" si="1"/>
        <v>0</v>
      </c>
      <c r="J43" s="86"/>
      <c r="K43" s="79">
        <f>SUM([1]anual!G43+[1]eic!G43+[1]eses!G43)</f>
        <v>7490.9769999999999</v>
      </c>
      <c r="L43" s="86">
        <f t="shared" si="2"/>
        <v>-7490.9769999999999</v>
      </c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</row>
    <row r="44" spans="1:34" hidden="1" x14ac:dyDescent="0.2">
      <c r="A44" s="78">
        <v>21202010104</v>
      </c>
      <c r="B44" s="103" t="s">
        <v>908</v>
      </c>
      <c r="C44" s="79"/>
      <c r="D44" s="79"/>
      <c r="E44" s="80">
        <f t="shared" si="3"/>
        <v>0</v>
      </c>
      <c r="F44" s="104">
        <f t="shared" si="4"/>
        <v>0</v>
      </c>
      <c r="G44" s="79"/>
      <c r="H44" s="31">
        <f t="shared" si="0"/>
        <v>0</v>
      </c>
      <c r="I44" s="104">
        <f t="shared" si="1"/>
        <v>0</v>
      </c>
      <c r="J44" s="86"/>
      <c r="K44" s="79">
        <f>SUM([1]anual!G44+[1]eic!G44+[1]eses!G44)</f>
        <v>915726.77</v>
      </c>
      <c r="L44" s="86">
        <f t="shared" si="2"/>
        <v>-915726.77</v>
      </c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</row>
    <row r="45" spans="1:34" hidden="1" x14ac:dyDescent="0.2">
      <c r="A45" s="78">
        <v>21102010105</v>
      </c>
      <c r="B45" s="103" t="s">
        <v>909</v>
      </c>
      <c r="C45" s="79"/>
      <c r="D45" s="79"/>
      <c r="E45" s="80">
        <f t="shared" si="3"/>
        <v>0</v>
      </c>
      <c r="F45" s="104">
        <f t="shared" si="4"/>
        <v>0</v>
      </c>
      <c r="G45" s="79"/>
      <c r="H45" s="31">
        <f t="shared" si="0"/>
        <v>0</v>
      </c>
      <c r="I45" s="104">
        <f t="shared" si="1"/>
        <v>0</v>
      </c>
      <c r="J45" s="86"/>
      <c r="K45" s="79">
        <f>SUM([1]anual!G45+[1]eic!G45+[1]eses!G45)</f>
        <v>129776.84600000001</v>
      </c>
      <c r="L45" s="86">
        <f t="shared" si="2"/>
        <v>-129776.84600000001</v>
      </c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</row>
    <row r="46" spans="1:34" hidden="1" x14ac:dyDescent="0.2">
      <c r="A46" s="78">
        <v>212020102</v>
      </c>
      <c r="B46" s="103" t="s">
        <v>910</v>
      </c>
      <c r="C46" s="79">
        <f>SUM(C47)</f>
        <v>0</v>
      </c>
      <c r="D46" s="79">
        <f>SUM(D47)</f>
        <v>0</v>
      </c>
      <c r="E46" s="80">
        <f t="shared" si="3"/>
        <v>0</v>
      </c>
      <c r="F46" s="104">
        <f t="shared" si="4"/>
        <v>0</v>
      </c>
      <c r="G46" s="79">
        <f>SUM(G47)</f>
        <v>0</v>
      </c>
      <c r="H46" s="31">
        <f t="shared" si="0"/>
        <v>0</v>
      </c>
      <c r="I46" s="104">
        <f t="shared" si="1"/>
        <v>0</v>
      </c>
      <c r="J46" s="86"/>
      <c r="K46" s="79">
        <f>SUM([1]anual!G46+[1]eic!G46+[1]eses!G46)</f>
        <v>3315040.9419999998</v>
      </c>
      <c r="L46" s="86">
        <f t="shared" si="2"/>
        <v>-3315040.9419999998</v>
      </c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</row>
    <row r="47" spans="1:34" hidden="1" x14ac:dyDescent="0.2">
      <c r="A47" s="78">
        <v>21202010201</v>
      </c>
      <c r="B47" s="103" t="s">
        <v>910</v>
      </c>
      <c r="C47" s="79">
        <f>SUM(C48:C51)</f>
        <v>0</v>
      </c>
      <c r="D47" s="79">
        <f>SUM(D48:D51)</f>
        <v>0</v>
      </c>
      <c r="E47" s="80">
        <f t="shared" si="3"/>
        <v>0</v>
      </c>
      <c r="F47" s="104">
        <f t="shared" si="4"/>
        <v>0</v>
      </c>
      <c r="G47" s="79">
        <f>SUM(G48:G51)</f>
        <v>0</v>
      </c>
      <c r="H47" s="31">
        <f t="shared" si="0"/>
        <v>0</v>
      </c>
      <c r="I47" s="104">
        <f t="shared" si="1"/>
        <v>0</v>
      </c>
      <c r="J47" s="86"/>
      <c r="K47" s="79">
        <f>SUM([1]anual!G47+[1]eic!G47+[1]eses!G47)</f>
        <v>3315040.9419999998</v>
      </c>
      <c r="L47" s="86">
        <f t="shared" si="2"/>
        <v>-3315040.9419999998</v>
      </c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</row>
    <row r="48" spans="1:34" hidden="1" x14ac:dyDescent="0.2">
      <c r="A48" s="78">
        <v>212020102013</v>
      </c>
      <c r="B48" s="103" t="s">
        <v>911</v>
      </c>
      <c r="C48" s="79"/>
      <c r="D48" s="79"/>
      <c r="E48" s="80">
        <f t="shared" si="3"/>
        <v>0</v>
      </c>
      <c r="F48" s="104">
        <f t="shared" si="4"/>
        <v>0</v>
      </c>
      <c r="G48" s="79"/>
      <c r="H48" s="31">
        <f t="shared" si="0"/>
        <v>0</v>
      </c>
      <c r="I48" s="104">
        <f t="shared" si="1"/>
        <v>0</v>
      </c>
      <c r="J48" s="86"/>
      <c r="K48" s="79">
        <f>SUM([1]anual!G48+[1]eic!G48+[1]eses!G48)</f>
        <v>2637928.5060000001</v>
      </c>
      <c r="L48" s="86">
        <f t="shared" si="2"/>
        <v>-2637928.5060000001</v>
      </c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</row>
    <row r="49" spans="1:34" hidden="1" x14ac:dyDescent="0.2">
      <c r="A49" s="78">
        <v>212020102014</v>
      </c>
      <c r="B49" s="103" t="s">
        <v>912</v>
      </c>
      <c r="C49" s="79"/>
      <c r="D49" s="79"/>
      <c r="E49" s="80">
        <f t="shared" si="3"/>
        <v>0</v>
      </c>
      <c r="F49" s="104">
        <f t="shared" si="4"/>
        <v>0</v>
      </c>
      <c r="G49" s="79"/>
      <c r="H49" s="31">
        <f t="shared" si="0"/>
        <v>0</v>
      </c>
      <c r="I49" s="104">
        <f t="shared" si="1"/>
        <v>0</v>
      </c>
      <c r="J49" s="86"/>
      <c r="K49" s="79">
        <f>SUM([1]anual!G49+[1]eic!G49+[1]eses!G49)</f>
        <v>82798.578999999998</v>
      </c>
      <c r="L49" s="86">
        <f t="shared" si="2"/>
        <v>-82798.578999999998</v>
      </c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</row>
    <row r="50" spans="1:34" hidden="1" x14ac:dyDescent="0.2">
      <c r="A50" s="78">
        <v>212020102015</v>
      </c>
      <c r="B50" s="103" t="s">
        <v>906</v>
      </c>
      <c r="C50" s="79"/>
      <c r="D50" s="79"/>
      <c r="E50" s="80">
        <f t="shared" si="3"/>
        <v>0</v>
      </c>
      <c r="F50" s="104">
        <f t="shared" si="4"/>
        <v>0</v>
      </c>
      <c r="G50" s="79"/>
      <c r="H50" s="31">
        <f t="shared" si="0"/>
        <v>0</v>
      </c>
      <c r="I50" s="104">
        <f t="shared" si="1"/>
        <v>0</v>
      </c>
      <c r="J50" s="86"/>
      <c r="K50" s="79">
        <f>SUM([1]anual!G50+[1]eic!G50+[1]eses!G50)</f>
        <v>352580.24599999998</v>
      </c>
      <c r="L50" s="86">
        <f t="shared" si="2"/>
        <v>-352580.24599999998</v>
      </c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</row>
    <row r="51" spans="1:34" hidden="1" x14ac:dyDescent="0.2">
      <c r="A51" s="78">
        <v>212020102016</v>
      </c>
      <c r="B51" s="103" t="s">
        <v>913</v>
      </c>
      <c r="C51" s="79"/>
      <c r="D51" s="79"/>
      <c r="E51" s="80">
        <f t="shared" si="3"/>
        <v>0</v>
      </c>
      <c r="F51" s="104">
        <f t="shared" si="4"/>
        <v>0</v>
      </c>
      <c r="G51" s="79"/>
      <c r="H51" s="31">
        <f t="shared" si="0"/>
        <v>0</v>
      </c>
      <c r="I51" s="104">
        <f t="shared" si="1"/>
        <v>0</v>
      </c>
      <c r="J51" s="86"/>
      <c r="K51" s="79">
        <f>SUM([1]anual!G51+[1]eic!G51+[1]eses!G51)</f>
        <v>241733.611</v>
      </c>
      <c r="L51" s="86">
        <f t="shared" si="2"/>
        <v>-241733.611</v>
      </c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</row>
    <row r="52" spans="1:34" hidden="1" x14ac:dyDescent="0.2">
      <c r="A52" s="78">
        <v>212020103</v>
      </c>
      <c r="B52" s="103" t="s">
        <v>914</v>
      </c>
      <c r="C52" s="79"/>
      <c r="D52" s="79"/>
      <c r="E52" s="80">
        <f t="shared" si="3"/>
        <v>0</v>
      </c>
      <c r="F52" s="104">
        <f t="shared" si="4"/>
        <v>0</v>
      </c>
      <c r="G52" s="79"/>
      <c r="H52" s="31">
        <f t="shared" si="0"/>
        <v>0</v>
      </c>
      <c r="I52" s="104">
        <f t="shared" si="1"/>
        <v>0</v>
      </c>
      <c r="J52" s="86"/>
      <c r="K52" s="79">
        <f>SUM([1]anual!G52+[1]eic!G52+[1]eses!G52)</f>
        <v>3414570.969</v>
      </c>
      <c r="L52" s="86">
        <f t="shared" si="2"/>
        <v>-3414570.969</v>
      </c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</row>
    <row r="53" spans="1:34" hidden="1" x14ac:dyDescent="0.2">
      <c r="A53" s="78">
        <v>212020104</v>
      </c>
      <c r="B53" s="103" t="s">
        <v>915</v>
      </c>
      <c r="C53" s="79"/>
      <c r="D53" s="79"/>
      <c r="E53" s="80">
        <f t="shared" si="3"/>
        <v>0</v>
      </c>
      <c r="F53" s="104">
        <f t="shared" si="4"/>
        <v>0</v>
      </c>
      <c r="G53" s="79"/>
      <c r="H53" s="31">
        <f t="shared" si="0"/>
        <v>0</v>
      </c>
      <c r="I53" s="104">
        <f t="shared" si="1"/>
        <v>0</v>
      </c>
      <c r="J53" s="86"/>
      <c r="K53" s="79">
        <f>SUM([1]anual!G53+[1]eic!G53+[1]eses!G53)</f>
        <v>0</v>
      </c>
      <c r="L53" s="86">
        <f t="shared" si="2"/>
        <v>0</v>
      </c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</row>
    <row r="54" spans="1:34" hidden="1" x14ac:dyDescent="0.2">
      <c r="A54" s="78">
        <v>212020105</v>
      </c>
      <c r="B54" s="103" t="s">
        <v>916</v>
      </c>
      <c r="C54" s="79"/>
      <c r="D54" s="79"/>
      <c r="E54" s="80">
        <f t="shared" si="3"/>
        <v>0</v>
      </c>
      <c r="F54" s="104">
        <f t="shared" si="4"/>
        <v>0</v>
      </c>
      <c r="G54" s="79"/>
      <c r="H54" s="31">
        <f t="shared" si="0"/>
        <v>0</v>
      </c>
      <c r="I54" s="104">
        <f t="shared" si="1"/>
        <v>0</v>
      </c>
      <c r="J54" s="86"/>
      <c r="K54" s="79">
        <f>SUM([1]anual!G54+[1]eic!G54+[1]eses!G54)</f>
        <v>199167.20300000001</v>
      </c>
      <c r="L54" s="86">
        <f t="shared" si="2"/>
        <v>-199167.20300000001</v>
      </c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</row>
    <row r="55" spans="1:34" x14ac:dyDescent="0.2">
      <c r="A55" s="78">
        <v>212020106</v>
      </c>
      <c r="B55" s="103" t="s">
        <v>917</v>
      </c>
      <c r="C55" s="79"/>
      <c r="D55" s="79"/>
      <c r="E55" s="80"/>
      <c r="F55" s="104"/>
      <c r="G55" s="79"/>
      <c r="H55" s="31"/>
      <c r="I55" s="104"/>
      <c r="J55" s="86"/>
      <c r="K55" s="79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</row>
    <row r="56" spans="1:34" x14ac:dyDescent="0.2">
      <c r="A56" s="78">
        <v>212020107</v>
      </c>
      <c r="B56" s="103" t="s">
        <v>918</v>
      </c>
      <c r="C56" s="79"/>
      <c r="D56" s="79"/>
      <c r="E56" s="80"/>
      <c r="F56" s="104"/>
      <c r="G56" s="79"/>
      <c r="H56" s="31"/>
      <c r="I56" s="104"/>
      <c r="J56" s="86"/>
      <c r="K56" s="79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</row>
    <row r="57" spans="1:34" x14ac:dyDescent="0.2">
      <c r="A57" s="78">
        <v>212020108</v>
      </c>
      <c r="B57" s="103" t="s">
        <v>919</v>
      </c>
      <c r="C57" s="79"/>
      <c r="D57" s="79"/>
      <c r="E57" s="80"/>
      <c r="F57" s="104"/>
      <c r="G57" s="79"/>
      <c r="H57" s="31"/>
      <c r="I57" s="104"/>
      <c r="J57" s="86"/>
      <c r="K57" s="79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</row>
    <row r="58" spans="1:34" hidden="1" x14ac:dyDescent="0.2">
      <c r="A58" s="78">
        <v>2120202</v>
      </c>
      <c r="B58" s="103" t="s">
        <v>920</v>
      </c>
      <c r="C58" s="79">
        <f>SUM(C59:C67)</f>
        <v>0</v>
      </c>
      <c r="D58" s="79">
        <f>SUM(D59:D67)</f>
        <v>0</v>
      </c>
      <c r="E58" s="80">
        <f t="shared" si="3"/>
        <v>0</v>
      </c>
      <c r="F58" s="104">
        <f t="shared" si="4"/>
        <v>0</v>
      </c>
      <c r="G58" s="79">
        <f>SUM(G59:G67)</f>
        <v>0</v>
      </c>
      <c r="H58" s="31">
        <f t="shared" si="0"/>
        <v>0</v>
      </c>
      <c r="I58" s="104">
        <f t="shared" si="1"/>
        <v>0</v>
      </c>
      <c r="J58" s="86"/>
      <c r="K58" s="79">
        <f>SUM([1]anual!G55+[1]eic!G55+[1]eses!G55)</f>
        <v>1065082968.748</v>
      </c>
      <c r="L58" s="86">
        <f t="shared" si="2"/>
        <v>-1065082968.748</v>
      </c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</row>
    <row r="59" spans="1:34" hidden="1" x14ac:dyDescent="0.2">
      <c r="A59" s="78">
        <v>212020201</v>
      </c>
      <c r="B59" s="103" t="s">
        <v>921</v>
      </c>
      <c r="C59" s="79"/>
      <c r="D59" s="79"/>
      <c r="E59" s="80">
        <f t="shared" si="3"/>
        <v>0</v>
      </c>
      <c r="F59" s="104">
        <f t="shared" si="4"/>
        <v>0</v>
      </c>
      <c r="G59" s="79"/>
      <c r="H59" s="31">
        <f t="shared" si="0"/>
        <v>0</v>
      </c>
      <c r="I59" s="104">
        <f t="shared" si="1"/>
        <v>0</v>
      </c>
      <c r="J59" s="86"/>
      <c r="K59" s="79">
        <f>SUM([1]anual!G56+[1]eic!G56+[1]eses!G56)</f>
        <v>572055357.13900006</v>
      </c>
      <c r="L59" s="86">
        <f t="shared" si="2"/>
        <v>-572055357.13900006</v>
      </c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</row>
    <row r="60" spans="1:34" hidden="1" x14ac:dyDescent="0.2">
      <c r="A60" s="78">
        <v>212020202</v>
      </c>
      <c r="B60" s="103" t="s">
        <v>922</v>
      </c>
      <c r="C60" s="79"/>
      <c r="D60" s="79"/>
      <c r="E60" s="80">
        <f t="shared" si="3"/>
        <v>0</v>
      </c>
      <c r="F60" s="104">
        <f t="shared" si="4"/>
        <v>0</v>
      </c>
      <c r="G60" s="79"/>
      <c r="H60" s="31">
        <f t="shared" si="0"/>
        <v>0</v>
      </c>
      <c r="I60" s="104">
        <f t="shared" si="1"/>
        <v>0</v>
      </c>
      <c r="J60" s="86"/>
      <c r="K60" s="79">
        <f>SUM([1]anual!G57+[1]eic!G57+[1]eses!G57)</f>
        <v>360814688.47399998</v>
      </c>
      <c r="L60" s="86">
        <f t="shared" si="2"/>
        <v>-360814688.47399998</v>
      </c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</row>
    <row r="61" spans="1:34" hidden="1" x14ac:dyDescent="0.2">
      <c r="A61" s="78">
        <v>212020203</v>
      </c>
      <c r="B61" s="103" t="s">
        <v>923</v>
      </c>
      <c r="C61" s="79"/>
      <c r="D61" s="79"/>
      <c r="E61" s="80">
        <f t="shared" si="3"/>
        <v>0</v>
      </c>
      <c r="F61" s="104">
        <f t="shared" si="4"/>
        <v>0</v>
      </c>
      <c r="G61" s="79"/>
      <c r="H61" s="31">
        <f t="shared" si="0"/>
        <v>0</v>
      </c>
      <c r="I61" s="104">
        <f t="shared" si="1"/>
        <v>0</v>
      </c>
      <c r="J61" s="86"/>
      <c r="K61" s="79">
        <f>SUM([1]anual!G58+[1]eic!G58+[1]eses!G58)</f>
        <v>48145392.259000003</v>
      </c>
      <c r="L61" s="86">
        <f t="shared" si="2"/>
        <v>-48145392.259000003</v>
      </c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</row>
    <row r="62" spans="1:34" hidden="1" x14ac:dyDescent="0.2">
      <c r="A62" s="78">
        <v>212020204</v>
      </c>
      <c r="B62" s="103" t="s">
        <v>251</v>
      </c>
      <c r="C62" s="79"/>
      <c r="D62" s="79"/>
      <c r="E62" s="80">
        <f t="shared" si="3"/>
        <v>0</v>
      </c>
      <c r="F62" s="104">
        <f t="shared" si="4"/>
        <v>0</v>
      </c>
      <c r="G62" s="79"/>
      <c r="H62" s="31">
        <f t="shared" si="0"/>
        <v>0</v>
      </c>
      <c r="I62" s="104">
        <f t="shared" si="1"/>
        <v>0</v>
      </c>
      <c r="J62" s="86"/>
      <c r="K62" s="79">
        <f>SUM([1]anual!G59+[1]eic!G59+[1]eses!G59)</f>
        <v>51491.5</v>
      </c>
      <c r="L62" s="86">
        <f t="shared" si="2"/>
        <v>-51491.5</v>
      </c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</row>
    <row r="63" spans="1:34" hidden="1" x14ac:dyDescent="0.2">
      <c r="A63" s="78">
        <v>212020205</v>
      </c>
      <c r="B63" s="103" t="s">
        <v>924</v>
      </c>
      <c r="C63" s="79"/>
      <c r="D63" s="79"/>
      <c r="E63" s="80">
        <f t="shared" si="3"/>
        <v>0</v>
      </c>
      <c r="F63" s="104">
        <f t="shared" si="4"/>
        <v>0</v>
      </c>
      <c r="G63" s="79"/>
      <c r="H63" s="31">
        <f t="shared" si="0"/>
        <v>0</v>
      </c>
      <c r="I63" s="104">
        <f t="shared" si="1"/>
        <v>0</v>
      </c>
      <c r="J63" s="86"/>
      <c r="K63" s="79">
        <f>SUM([1]anual!G60+[1]eic!G60+[1]eses!G60)</f>
        <v>0</v>
      </c>
      <c r="L63" s="86">
        <f t="shared" si="2"/>
        <v>0</v>
      </c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</row>
    <row r="64" spans="1:34" hidden="1" x14ac:dyDescent="0.2">
      <c r="A64" s="78">
        <v>212020206</v>
      </c>
      <c r="B64" s="103" t="s">
        <v>925</v>
      </c>
      <c r="C64" s="79"/>
      <c r="D64" s="79"/>
      <c r="E64" s="80">
        <f t="shared" si="3"/>
        <v>0</v>
      </c>
      <c r="F64" s="104">
        <f t="shared" si="4"/>
        <v>0</v>
      </c>
      <c r="G64" s="79"/>
      <c r="H64" s="31">
        <f t="shared" si="0"/>
        <v>0</v>
      </c>
      <c r="I64" s="104">
        <f t="shared" si="1"/>
        <v>0</v>
      </c>
      <c r="J64" s="86"/>
      <c r="K64" s="79">
        <f>SUM([1]anual!G61+[1]eic!G61+[1]eses!G61)</f>
        <v>1129076.2439999999</v>
      </c>
      <c r="L64" s="86">
        <f t="shared" si="2"/>
        <v>-1129076.2439999999</v>
      </c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</row>
    <row r="65" spans="1:34" hidden="1" x14ac:dyDescent="0.2">
      <c r="A65" s="78">
        <v>212020207</v>
      </c>
      <c r="B65" s="103" t="s">
        <v>926</v>
      </c>
      <c r="C65" s="79"/>
      <c r="D65" s="79"/>
      <c r="E65" s="80">
        <f t="shared" si="3"/>
        <v>0</v>
      </c>
      <c r="F65" s="104">
        <f t="shared" si="4"/>
        <v>0</v>
      </c>
      <c r="G65" s="79"/>
      <c r="H65" s="31">
        <f t="shared" si="0"/>
        <v>0</v>
      </c>
      <c r="I65" s="104">
        <f t="shared" si="1"/>
        <v>0</v>
      </c>
      <c r="J65" s="86"/>
      <c r="K65" s="79">
        <f>SUM([1]anual!G62+[1]eic!G62+[1]eses!G62)</f>
        <v>8468.3889999999992</v>
      </c>
      <c r="L65" s="86">
        <f t="shared" si="2"/>
        <v>-8468.3889999999992</v>
      </c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</row>
    <row r="66" spans="1:34" hidden="1" x14ac:dyDescent="0.2">
      <c r="A66" s="78">
        <v>212020208</v>
      </c>
      <c r="B66" s="103" t="s">
        <v>927</v>
      </c>
      <c r="C66" s="79"/>
      <c r="D66" s="79"/>
      <c r="E66" s="80">
        <f t="shared" si="3"/>
        <v>0</v>
      </c>
      <c r="F66" s="104">
        <f t="shared" si="4"/>
        <v>0</v>
      </c>
      <c r="G66" s="79"/>
      <c r="H66" s="31">
        <f t="shared" si="0"/>
        <v>0</v>
      </c>
      <c r="I66" s="104">
        <f t="shared" si="1"/>
        <v>0</v>
      </c>
      <c r="J66" s="86"/>
      <c r="K66" s="79">
        <f>SUM([1]anual!G63+[1]eic!G63+[1]eses!G63)</f>
        <v>0</v>
      </c>
      <c r="L66" s="86">
        <f t="shared" si="2"/>
        <v>0</v>
      </c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</row>
    <row r="67" spans="1:34" hidden="1" x14ac:dyDescent="0.2">
      <c r="A67" s="78">
        <v>212020209</v>
      </c>
      <c r="B67" s="103" t="s">
        <v>928</v>
      </c>
      <c r="C67" s="79"/>
      <c r="D67" s="79"/>
      <c r="E67" s="80">
        <f t="shared" si="3"/>
        <v>0</v>
      </c>
      <c r="F67" s="104">
        <f t="shared" si="4"/>
        <v>0</v>
      </c>
      <c r="G67" s="79"/>
      <c r="H67" s="31">
        <f t="shared" si="0"/>
        <v>0</v>
      </c>
      <c r="I67" s="104">
        <f t="shared" si="1"/>
        <v>0</v>
      </c>
      <c r="J67" s="86"/>
      <c r="K67" s="79">
        <f>SUM([1]anual!G64+[1]eic!G64+[1]eses!G64)</f>
        <v>82878494.743000001</v>
      </c>
      <c r="L67" s="86">
        <f t="shared" si="2"/>
        <v>-82878494.743000001</v>
      </c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</row>
    <row r="68" spans="1:34" hidden="1" x14ac:dyDescent="0.2">
      <c r="A68" s="78">
        <v>2120206</v>
      </c>
      <c r="B68" s="103" t="s">
        <v>929</v>
      </c>
      <c r="C68" s="79">
        <f>SUM(C69:C72)</f>
        <v>0</v>
      </c>
      <c r="D68" s="79">
        <f>SUM(D69:D72)</f>
        <v>0</v>
      </c>
      <c r="E68" s="80">
        <f t="shared" si="3"/>
        <v>0</v>
      </c>
      <c r="F68" s="104">
        <f t="shared" si="4"/>
        <v>0</v>
      </c>
      <c r="G68" s="79">
        <f>SUM(G69:G72)</f>
        <v>0</v>
      </c>
      <c r="H68" s="31">
        <f t="shared" si="0"/>
        <v>0</v>
      </c>
      <c r="I68" s="104">
        <f t="shared" si="1"/>
        <v>0</v>
      </c>
      <c r="J68" s="86"/>
      <c r="K68" s="79">
        <f>SUM([1]anual!G65+[1]eic!G65+[1]eses!G65)</f>
        <v>47783481.949000001</v>
      </c>
      <c r="L68" s="86">
        <f t="shared" si="2"/>
        <v>-47783481.949000001</v>
      </c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</row>
    <row r="69" spans="1:34" hidden="1" x14ac:dyDescent="0.2">
      <c r="A69" s="78">
        <v>212020601</v>
      </c>
      <c r="B69" s="103" t="s">
        <v>930</v>
      </c>
      <c r="C69" s="79"/>
      <c r="D69" s="79"/>
      <c r="E69" s="80">
        <f t="shared" si="3"/>
        <v>0</v>
      </c>
      <c r="F69" s="104">
        <f t="shared" si="4"/>
        <v>0</v>
      </c>
      <c r="G69" s="79"/>
      <c r="H69" s="31">
        <f t="shared" si="0"/>
        <v>0</v>
      </c>
      <c r="I69" s="104">
        <f t="shared" si="1"/>
        <v>0</v>
      </c>
      <c r="J69" s="86"/>
      <c r="K69" s="79">
        <f>SUM([1]anual!G66+[1]eic!G66+[1]eses!G66)</f>
        <v>37432621.5</v>
      </c>
      <c r="L69" s="86">
        <f t="shared" si="2"/>
        <v>-37432621.5</v>
      </c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</row>
    <row r="70" spans="1:34" hidden="1" x14ac:dyDescent="0.2">
      <c r="A70" s="78">
        <v>212020602</v>
      </c>
      <c r="B70" s="103" t="s">
        <v>931</v>
      </c>
      <c r="C70" s="79"/>
      <c r="D70" s="79"/>
      <c r="E70" s="80">
        <f t="shared" si="3"/>
        <v>0</v>
      </c>
      <c r="F70" s="104">
        <f t="shared" si="4"/>
        <v>0</v>
      </c>
      <c r="G70" s="79"/>
      <c r="H70" s="31">
        <f t="shared" si="0"/>
        <v>0</v>
      </c>
      <c r="I70" s="104">
        <f t="shared" si="1"/>
        <v>0</v>
      </c>
      <c r="J70" s="86"/>
      <c r="K70" s="79">
        <f>SUM([1]anual!G67+[1]eic!G67+[1]eses!G67)</f>
        <v>7436248.5640000002</v>
      </c>
      <c r="L70" s="86">
        <f t="shared" si="2"/>
        <v>-7436248.5640000002</v>
      </c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</row>
    <row r="71" spans="1:34" hidden="1" x14ac:dyDescent="0.2">
      <c r="A71" s="78">
        <v>212020604</v>
      </c>
      <c r="B71" s="103" t="s">
        <v>932</v>
      </c>
      <c r="C71" s="79"/>
      <c r="D71" s="79"/>
      <c r="E71" s="80">
        <f t="shared" si="3"/>
        <v>0</v>
      </c>
      <c r="F71" s="104">
        <f t="shared" si="4"/>
        <v>0</v>
      </c>
      <c r="G71" s="79"/>
      <c r="H71" s="31">
        <f t="shared" si="0"/>
        <v>0</v>
      </c>
      <c r="I71" s="104">
        <f t="shared" si="1"/>
        <v>0</v>
      </c>
      <c r="J71" s="86"/>
      <c r="K71" s="79">
        <f>SUM([1]anual!G68+[1]eic!G68+[1]eses!G68)</f>
        <v>107443.429</v>
      </c>
      <c r="L71" s="86">
        <f t="shared" si="2"/>
        <v>-107443.429</v>
      </c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</row>
    <row r="72" spans="1:34" hidden="1" x14ac:dyDescent="0.2">
      <c r="A72" s="78">
        <v>212020605</v>
      </c>
      <c r="B72" s="103" t="s">
        <v>933</v>
      </c>
      <c r="C72" s="79"/>
      <c r="D72" s="79"/>
      <c r="E72" s="80">
        <f t="shared" si="3"/>
        <v>0</v>
      </c>
      <c r="F72" s="104">
        <f t="shared" si="4"/>
        <v>0</v>
      </c>
      <c r="G72" s="79"/>
      <c r="H72" s="31">
        <f t="shared" si="0"/>
        <v>0</v>
      </c>
      <c r="I72" s="104">
        <f t="shared" si="1"/>
        <v>0</v>
      </c>
      <c r="J72" s="86"/>
      <c r="K72" s="79">
        <f>SUM([1]anual!G69+[1]eic!G69+[1]eses!G69)</f>
        <v>2807168.4559999998</v>
      </c>
      <c r="L72" s="86">
        <f t="shared" si="2"/>
        <v>-2807168.4559999998</v>
      </c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</row>
    <row r="73" spans="1:34" hidden="1" x14ac:dyDescent="0.2">
      <c r="A73" s="78">
        <v>2120299</v>
      </c>
      <c r="B73" s="103" t="s">
        <v>934</v>
      </c>
      <c r="C73" s="79">
        <f>SUM(C74:C87)</f>
        <v>0</v>
      </c>
      <c r="D73" s="79">
        <f>SUM(D74:D87)</f>
        <v>0</v>
      </c>
      <c r="E73" s="80">
        <f t="shared" si="3"/>
        <v>0</v>
      </c>
      <c r="F73" s="104">
        <f t="shared" si="4"/>
        <v>0</v>
      </c>
      <c r="G73" s="79">
        <f>SUM(G74:G87)</f>
        <v>0</v>
      </c>
      <c r="H73" s="31">
        <f t="shared" si="0"/>
        <v>0</v>
      </c>
      <c r="I73" s="104">
        <f t="shared" si="1"/>
        <v>0</v>
      </c>
      <c r="J73" s="86"/>
      <c r="K73" s="79">
        <f>SUM([1]anual!G70+[1]eic!G70+[1]eses!G70)</f>
        <v>22131707.054000001</v>
      </c>
      <c r="L73" s="86">
        <f t="shared" si="2"/>
        <v>-22131707.054000001</v>
      </c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</row>
    <row r="74" spans="1:34" hidden="1" x14ac:dyDescent="0.2">
      <c r="A74" s="78">
        <v>212029901</v>
      </c>
      <c r="B74" s="103" t="s">
        <v>78</v>
      </c>
      <c r="C74" s="79"/>
      <c r="D74" s="79"/>
      <c r="E74" s="80">
        <f t="shared" si="3"/>
        <v>0</v>
      </c>
      <c r="F74" s="104">
        <f t="shared" si="4"/>
        <v>0</v>
      </c>
      <c r="G74" s="79"/>
      <c r="H74" s="31">
        <f t="shared" si="0"/>
        <v>0</v>
      </c>
      <c r="I74" s="104">
        <f t="shared" si="1"/>
        <v>0</v>
      </c>
      <c r="J74" s="86"/>
      <c r="K74" s="79">
        <f>SUM([1]anual!G71+[1]eic!G71+[1]eses!G71)</f>
        <v>1276030.635</v>
      </c>
      <c r="L74" s="86">
        <f t="shared" si="2"/>
        <v>-1276030.635</v>
      </c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</row>
    <row r="75" spans="1:34" hidden="1" x14ac:dyDescent="0.2">
      <c r="A75" s="78">
        <v>212029902</v>
      </c>
      <c r="B75" s="103" t="s">
        <v>935</v>
      </c>
      <c r="C75" s="79"/>
      <c r="D75" s="79"/>
      <c r="E75" s="80">
        <f t="shared" si="3"/>
        <v>0</v>
      </c>
      <c r="F75" s="104">
        <f t="shared" si="4"/>
        <v>0</v>
      </c>
      <c r="G75" s="79"/>
      <c r="H75" s="31">
        <f t="shared" ref="H75:H139" si="5">IF(OR(G75=0,E75=0),0,G75/E75)*100</f>
        <v>0</v>
      </c>
      <c r="I75" s="104">
        <f t="shared" si="1"/>
        <v>0</v>
      </c>
      <c r="J75" s="86"/>
      <c r="K75" s="79">
        <f>SUM([1]anual!G72+[1]eic!G72+[1]eses!G72)</f>
        <v>353764.74099999998</v>
      </c>
      <c r="L75" s="86">
        <f t="shared" ref="L75:L138" si="6">SUM(G75-K75)</f>
        <v>-353764.74099999998</v>
      </c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</row>
    <row r="76" spans="1:34" hidden="1" x14ac:dyDescent="0.2">
      <c r="A76" s="78">
        <v>212029903</v>
      </c>
      <c r="B76" s="103" t="s">
        <v>936</v>
      </c>
      <c r="C76" s="79"/>
      <c r="D76" s="79"/>
      <c r="E76" s="80">
        <f t="shared" si="3"/>
        <v>0</v>
      </c>
      <c r="F76" s="104">
        <f t="shared" si="4"/>
        <v>0</v>
      </c>
      <c r="G76" s="79"/>
      <c r="H76" s="31">
        <f t="shared" si="5"/>
        <v>0</v>
      </c>
      <c r="I76" s="104">
        <f t="shared" ref="I76:I141" si="7">SUM(E76-G76)</f>
        <v>0</v>
      </c>
      <c r="J76" s="86"/>
      <c r="K76" s="79">
        <f>SUM([1]anual!G73+[1]eic!G73+[1]eses!G73)</f>
        <v>385527.07500000001</v>
      </c>
      <c r="L76" s="86">
        <f t="shared" si="6"/>
        <v>-385527.07500000001</v>
      </c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</row>
    <row r="77" spans="1:34" hidden="1" x14ac:dyDescent="0.2">
      <c r="A77" s="78">
        <v>212029904</v>
      </c>
      <c r="B77" s="103" t="s">
        <v>937</v>
      </c>
      <c r="C77" s="79"/>
      <c r="D77" s="79"/>
      <c r="E77" s="80">
        <f t="shared" ref="E77:E143" si="8">SUM(C77:D77)</f>
        <v>0</v>
      </c>
      <c r="F77" s="104">
        <f t="shared" ref="F77:F143" si="9">IF(OR(E77=0,E$7=0),0,E77/E$7)*100</f>
        <v>0</v>
      </c>
      <c r="G77" s="79"/>
      <c r="H77" s="31">
        <f t="shared" si="5"/>
        <v>0</v>
      </c>
      <c r="I77" s="104">
        <f t="shared" si="7"/>
        <v>0</v>
      </c>
      <c r="J77" s="86"/>
      <c r="K77" s="79">
        <f>SUM([1]anual!G74+[1]eic!G74+[1]eses!G74)</f>
        <v>2519217.7510000002</v>
      </c>
      <c r="L77" s="86">
        <f t="shared" si="6"/>
        <v>-2519217.7510000002</v>
      </c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</row>
    <row r="78" spans="1:34" hidden="1" x14ac:dyDescent="0.2">
      <c r="A78" s="78">
        <v>212029905</v>
      </c>
      <c r="B78" s="103" t="s">
        <v>938</v>
      </c>
      <c r="C78" s="79"/>
      <c r="D78" s="79"/>
      <c r="E78" s="80">
        <f t="shared" si="8"/>
        <v>0</v>
      </c>
      <c r="F78" s="104">
        <f t="shared" si="9"/>
        <v>0</v>
      </c>
      <c r="G78" s="79"/>
      <c r="H78" s="31">
        <f t="shared" si="5"/>
        <v>0</v>
      </c>
      <c r="I78" s="104">
        <f t="shared" si="7"/>
        <v>0</v>
      </c>
      <c r="J78" s="86"/>
      <c r="K78" s="79">
        <f>SUM([1]anual!G75+[1]eic!G75+[1]eses!G75)</f>
        <v>29517.866000000002</v>
      </c>
      <c r="L78" s="86">
        <f t="shared" si="6"/>
        <v>-29517.866000000002</v>
      </c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</row>
    <row r="79" spans="1:34" hidden="1" x14ac:dyDescent="0.2">
      <c r="A79" s="78">
        <v>212029906</v>
      </c>
      <c r="B79" s="103" t="s">
        <v>939</v>
      </c>
      <c r="C79" s="79"/>
      <c r="D79" s="79"/>
      <c r="E79" s="80">
        <f t="shared" si="8"/>
        <v>0</v>
      </c>
      <c r="F79" s="104">
        <f t="shared" si="9"/>
        <v>0</v>
      </c>
      <c r="G79" s="79"/>
      <c r="H79" s="31">
        <f t="shared" si="5"/>
        <v>0</v>
      </c>
      <c r="I79" s="104">
        <f t="shared" si="7"/>
        <v>0</v>
      </c>
      <c r="J79" s="86"/>
      <c r="K79" s="79">
        <f>SUM([1]anual!G76+[1]eic!G76+[1]eses!G76)</f>
        <v>-4124.8040000000001</v>
      </c>
      <c r="L79" s="86">
        <f t="shared" si="6"/>
        <v>4124.8040000000001</v>
      </c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</row>
    <row r="80" spans="1:34" hidden="1" x14ac:dyDescent="0.2">
      <c r="A80" s="78">
        <v>212029907</v>
      </c>
      <c r="B80" s="103" t="s">
        <v>940</v>
      </c>
      <c r="C80" s="79"/>
      <c r="D80" s="79"/>
      <c r="E80" s="80">
        <f t="shared" si="8"/>
        <v>0</v>
      </c>
      <c r="F80" s="104">
        <f t="shared" si="9"/>
        <v>0</v>
      </c>
      <c r="G80" s="79"/>
      <c r="H80" s="31">
        <f t="shared" si="5"/>
        <v>0</v>
      </c>
      <c r="I80" s="104">
        <f t="shared" si="7"/>
        <v>0</v>
      </c>
      <c r="J80" s="86"/>
      <c r="K80" s="79">
        <f>SUM([1]anual!G77+[1]eic!G77+[1]eses!G77)</f>
        <v>363905.89</v>
      </c>
      <c r="L80" s="86">
        <f t="shared" si="6"/>
        <v>-363905.89</v>
      </c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</row>
    <row r="81" spans="1:34" hidden="1" x14ac:dyDescent="0.2">
      <c r="A81" s="78">
        <v>212029908</v>
      </c>
      <c r="B81" s="103" t="s">
        <v>941</v>
      </c>
      <c r="C81" s="79"/>
      <c r="D81" s="79"/>
      <c r="E81" s="80">
        <f t="shared" si="8"/>
        <v>0</v>
      </c>
      <c r="F81" s="104">
        <f t="shared" si="9"/>
        <v>0</v>
      </c>
      <c r="G81" s="79"/>
      <c r="H81" s="31">
        <f t="shared" si="5"/>
        <v>0</v>
      </c>
      <c r="I81" s="104">
        <f t="shared" si="7"/>
        <v>0</v>
      </c>
      <c r="J81" s="86"/>
      <c r="K81" s="79">
        <f>SUM([1]anual!G78+[1]eic!G78+[1]eses!G78)</f>
        <v>544213.81999999995</v>
      </c>
      <c r="L81" s="86">
        <f t="shared" si="6"/>
        <v>-544213.81999999995</v>
      </c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</row>
    <row r="82" spans="1:34" hidden="1" x14ac:dyDescent="0.2">
      <c r="A82" s="78">
        <v>212029909</v>
      </c>
      <c r="B82" s="103" t="s">
        <v>942</v>
      </c>
      <c r="C82" s="79"/>
      <c r="D82" s="79"/>
      <c r="E82" s="80">
        <f t="shared" si="8"/>
        <v>0</v>
      </c>
      <c r="F82" s="104">
        <f t="shared" si="9"/>
        <v>0</v>
      </c>
      <c r="G82" s="79"/>
      <c r="H82" s="31">
        <f t="shared" si="5"/>
        <v>0</v>
      </c>
      <c r="I82" s="104">
        <f t="shared" si="7"/>
        <v>0</v>
      </c>
      <c r="J82" s="86"/>
      <c r="K82" s="79">
        <f>SUM([1]anual!G79+[1]eic!G79+[1]eses!G79)</f>
        <v>4184326.0430000001</v>
      </c>
      <c r="L82" s="86">
        <f t="shared" si="6"/>
        <v>-4184326.0430000001</v>
      </c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</row>
    <row r="83" spans="1:34" hidden="1" x14ac:dyDescent="0.2">
      <c r="A83" s="78">
        <v>212029911</v>
      </c>
      <c r="B83" s="103" t="s">
        <v>943</v>
      </c>
      <c r="C83" s="79"/>
      <c r="D83" s="79"/>
      <c r="E83" s="80">
        <f t="shared" si="8"/>
        <v>0</v>
      </c>
      <c r="F83" s="104">
        <f t="shared" si="9"/>
        <v>0</v>
      </c>
      <c r="G83" s="79"/>
      <c r="H83" s="31">
        <f t="shared" si="5"/>
        <v>0</v>
      </c>
      <c r="I83" s="104">
        <f t="shared" si="7"/>
        <v>0</v>
      </c>
      <c r="J83" s="86"/>
      <c r="K83" s="79">
        <f>SUM([1]anual!G80+[1]eic!G80+[1]eses!G80)</f>
        <v>3473138.3730000001</v>
      </c>
      <c r="L83" s="86">
        <f t="shared" si="6"/>
        <v>-3473138.3730000001</v>
      </c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</row>
    <row r="84" spans="1:34" hidden="1" x14ac:dyDescent="0.2">
      <c r="A84" s="78">
        <v>212029913</v>
      </c>
      <c r="B84" s="103" t="s">
        <v>944</v>
      </c>
      <c r="C84" s="79"/>
      <c r="D84" s="79"/>
      <c r="E84" s="80">
        <f t="shared" si="8"/>
        <v>0</v>
      </c>
      <c r="F84" s="104">
        <f t="shared" si="9"/>
        <v>0</v>
      </c>
      <c r="G84" s="79"/>
      <c r="H84" s="31">
        <f t="shared" si="5"/>
        <v>0</v>
      </c>
      <c r="I84" s="104">
        <f t="shared" si="7"/>
        <v>0</v>
      </c>
      <c r="J84" s="86"/>
      <c r="K84" s="79">
        <f>SUM([1]anual!G81+[1]eic!G81+[1]eses!G81)</f>
        <v>414824.152</v>
      </c>
      <c r="L84" s="86">
        <f t="shared" si="6"/>
        <v>-414824.152</v>
      </c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</row>
    <row r="85" spans="1:34" hidden="1" x14ac:dyDescent="0.2">
      <c r="A85" s="78">
        <v>212029915</v>
      </c>
      <c r="B85" s="103" t="s">
        <v>945</v>
      </c>
      <c r="C85" s="79"/>
      <c r="D85" s="79"/>
      <c r="E85" s="80">
        <f t="shared" si="8"/>
        <v>0</v>
      </c>
      <c r="F85" s="104">
        <f t="shared" si="9"/>
        <v>0</v>
      </c>
      <c r="G85" s="79"/>
      <c r="H85" s="31">
        <f t="shared" si="5"/>
        <v>0</v>
      </c>
      <c r="I85" s="104">
        <f t="shared" si="7"/>
        <v>0</v>
      </c>
      <c r="J85" s="86"/>
      <c r="K85" s="79">
        <f>SUM([1]anual!G82+[1]eic!G82+[1]eses!G82)</f>
        <v>1191067.5430000001</v>
      </c>
      <c r="L85" s="86">
        <f t="shared" si="6"/>
        <v>-1191067.5430000001</v>
      </c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</row>
    <row r="86" spans="1:34" hidden="1" x14ac:dyDescent="0.2">
      <c r="A86" s="78">
        <v>212029916</v>
      </c>
      <c r="B86" s="103" t="s">
        <v>946</v>
      </c>
      <c r="C86" s="79"/>
      <c r="D86" s="79"/>
      <c r="E86" s="80">
        <f t="shared" si="8"/>
        <v>0</v>
      </c>
      <c r="F86" s="104">
        <f t="shared" si="9"/>
        <v>0</v>
      </c>
      <c r="G86" s="79"/>
      <c r="H86" s="31">
        <f t="shared" si="5"/>
        <v>0</v>
      </c>
      <c r="I86" s="104">
        <f t="shared" si="7"/>
        <v>0</v>
      </c>
      <c r="J86" s="86"/>
      <c r="K86" s="79">
        <f>SUM([1]anual!G83+[1]eic!G83+[1]eses!G83)</f>
        <v>1368252.6370000001</v>
      </c>
      <c r="L86" s="86">
        <f t="shared" si="6"/>
        <v>-1368252.6370000001</v>
      </c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</row>
    <row r="87" spans="1:34" hidden="1" x14ac:dyDescent="0.2">
      <c r="A87" s="78">
        <v>212029999</v>
      </c>
      <c r="B87" s="103" t="s">
        <v>947</v>
      </c>
      <c r="C87" s="79"/>
      <c r="D87" s="79"/>
      <c r="E87" s="80">
        <f t="shared" si="8"/>
        <v>0</v>
      </c>
      <c r="F87" s="104">
        <f t="shared" si="9"/>
        <v>0</v>
      </c>
      <c r="G87" s="79"/>
      <c r="H87" s="31">
        <f t="shared" si="5"/>
        <v>0</v>
      </c>
      <c r="I87" s="104">
        <f t="shared" si="7"/>
        <v>0</v>
      </c>
      <c r="J87" s="86"/>
      <c r="K87" s="79">
        <f>SUM([1]anual!G84+[1]eic!G84+[1]eses!G84)</f>
        <v>6032045.3320000004</v>
      </c>
      <c r="L87" s="86">
        <f t="shared" si="6"/>
        <v>-6032045.3320000004</v>
      </c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</row>
    <row r="88" spans="1:34" x14ac:dyDescent="0.2">
      <c r="A88" s="78">
        <v>21203</v>
      </c>
      <c r="B88" s="35" t="s">
        <v>932</v>
      </c>
      <c r="C88" s="79">
        <f>SUM(C89:C90)</f>
        <v>110810878000</v>
      </c>
      <c r="D88" s="79">
        <f>SUM(D89:D90)</f>
        <v>0</v>
      </c>
      <c r="E88" s="80">
        <f t="shared" si="8"/>
        <v>110810878000</v>
      </c>
      <c r="F88" s="104">
        <f t="shared" si="9"/>
        <v>0.79415519954192015</v>
      </c>
      <c r="G88" s="79">
        <f>SUM(G89:G90)</f>
        <v>139834906843</v>
      </c>
      <c r="H88" s="31">
        <f t="shared" si="5"/>
        <v>126.19240039141285</v>
      </c>
      <c r="I88" s="104">
        <f t="shared" si="7"/>
        <v>-29024028843</v>
      </c>
      <c r="J88" s="86"/>
      <c r="K88" s="79">
        <f>SUM([1]anual!G85+[1]eic!G85+[1]eses!G85)</f>
        <v>93722851.353</v>
      </c>
      <c r="L88" s="86">
        <f t="shared" si="6"/>
        <v>139741183991.647</v>
      </c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</row>
    <row r="89" spans="1:34" x14ac:dyDescent="0.2">
      <c r="A89" s="78">
        <v>2120302</v>
      </c>
      <c r="B89" s="35" t="s">
        <v>948</v>
      </c>
      <c r="C89" s="79">
        <v>107790664000</v>
      </c>
      <c r="D89" s="79"/>
      <c r="E89" s="80">
        <f t="shared" si="8"/>
        <v>107790664000</v>
      </c>
      <c r="F89" s="104">
        <f t="shared" si="9"/>
        <v>0.7725100443448889</v>
      </c>
      <c r="G89" s="79">
        <v>135648499715</v>
      </c>
      <c r="H89" s="31">
        <f t="shared" si="5"/>
        <v>125.84438640715673</v>
      </c>
      <c r="I89" s="104">
        <f t="shared" si="7"/>
        <v>-27857835715</v>
      </c>
      <c r="J89" s="86"/>
      <c r="K89" s="79">
        <f>SUM([1]anual!G86+[1]eic!G86+[1]eses!G86)</f>
        <v>90878455.449000001</v>
      </c>
      <c r="L89" s="86">
        <f t="shared" si="6"/>
        <v>135557621259.55099</v>
      </c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</row>
    <row r="90" spans="1:34" x14ac:dyDescent="0.2">
      <c r="A90" s="78">
        <v>2120399</v>
      </c>
      <c r="B90" s="35" t="s">
        <v>949</v>
      </c>
      <c r="C90" s="79">
        <v>3020214000</v>
      </c>
      <c r="D90" s="79"/>
      <c r="E90" s="80">
        <f t="shared" si="8"/>
        <v>3020214000</v>
      </c>
      <c r="F90" s="104">
        <f t="shared" si="9"/>
        <v>2.1645155197031297E-2</v>
      </c>
      <c r="G90" s="79">
        <v>4186407128</v>
      </c>
      <c r="H90" s="31">
        <f t="shared" si="5"/>
        <v>138.61293034202211</v>
      </c>
      <c r="I90" s="104">
        <f t="shared" si="7"/>
        <v>-1166193128</v>
      </c>
      <c r="J90" s="86"/>
      <c r="K90" s="79">
        <f>SUM([1]anual!G87+[1]eic!G87+[1]eses!G87)</f>
        <v>2844395.9040000001</v>
      </c>
      <c r="L90" s="86">
        <f t="shared" si="6"/>
        <v>4183562732.0960002</v>
      </c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</row>
    <row r="91" spans="1:34" x14ac:dyDescent="0.2">
      <c r="A91" s="78">
        <v>21204</v>
      </c>
      <c r="B91" s="35" t="s">
        <v>950</v>
      </c>
      <c r="C91" s="79">
        <f>SUM(C92+C126+C127+C128+C131+C132+C133)</f>
        <v>141972820000</v>
      </c>
      <c r="D91" s="79">
        <f>SUM(D92+D126+D127+D128+D131+D132+D133)</f>
        <v>63238796475</v>
      </c>
      <c r="E91" s="80">
        <f t="shared" si="8"/>
        <v>205211616475</v>
      </c>
      <c r="F91" s="104">
        <f t="shared" si="9"/>
        <v>1.4707028332545442</v>
      </c>
      <c r="G91" s="79">
        <f>SUM(G92+G126+G127+G128+G131+G132+G133)</f>
        <v>216490541616</v>
      </c>
      <c r="H91" s="31">
        <f t="shared" si="5"/>
        <v>105.49624106799726</v>
      </c>
      <c r="I91" s="104">
        <f t="shared" si="7"/>
        <v>-11278925141</v>
      </c>
      <c r="J91" s="86"/>
      <c r="K91" s="79">
        <f>SUM([1]anual!G88+[1]eic!G88+[1]eses!G88)</f>
        <v>947303252.57700002</v>
      </c>
      <c r="L91" s="86">
        <f t="shared" si="6"/>
        <v>215543238363.423</v>
      </c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</row>
    <row r="92" spans="1:34" x14ac:dyDescent="0.2">
      <c r="A92" s="78">
        <v>2120401</v>
      </c>
      <c r="B92" s="35" t="s">
        <v>951</v>
      </c>
      <c r="C92" s="79">
        <f>SUM(C93:C125)-C95-C104-C107-C115-C119</f>
        <v>40261819000</v>
      </c>
      <c r="D92" s="79">
        <f>SUM(D93:D125)-D95-D104-D107-D115-D119</f>
        <v>-768216386</v>
      </c>
      <c r="E92" s="80">
        <f t="shared" si="8"/>
        <v>39493602614</v>
      </c>
      <c r="F92" s="104">
        <f t="shared" si="9"/>
        <v>0.28304125398727076</v>
      </c>
      <c r="G92" s="79">
        <f>SUM(G93:G125)-G95-G104-G107-G115-G119</f>
        <v>38725228001</v>
      </c>
      <c r="H92" s="31">
        <f t="shared" si="5"/>
        <v>98.054432712786692</v>
      </c>
      <c r="I92" s="104">
        <f t="shared" si="7"/>
        <v>768374613</v>
      </c>
      <c r="J92" s="86"/>
      <c r="K92" s="79">
        <f>SUM([1]anual!G89+[1]eic!G89+[1]eses!G89)</f>
        <v>803644549.36199999</v>
      </c>
      <c r="L92" s="86">
        <f t="shared" si="6"/>
        <v>37921583451.638</v>
      </c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</row>
    <row r="93" spans="1:34" hidden="1" x14ac:dyDescent="0.2">
      <c r="A93" s="78">
        <v>212040101</v>
      </c>
      <c r="B93" s="27" t="s">
        <v>952</v>
      </c>
      <c r="C93" s="79"/>
      <c r="D93" s="79"/>
      <c r="E93" s="80">
        <f t="shared" si="8"/>
        <v>0</v>
      </c>
      <c r="F93" s="104">
        <f t="shared" si="9"/>
        <v>0</v>
      </c>
      <c r="G93" s="79"/>
      <c r="H93" s="31">
        <f t="shared" si="5"/>
        <v>0</v>
      </c>
      <c r="I93" s="104">
        <f t="shared" si="7"/>
        <v>0</v>
      </c>
      <c r="J93" s="86"/>
      <c r="K93" s="79">
        <f>SUM([1]anual!G90+[1]eic!G90+[1]eses!G90)</f>
        <v>90397020.820999995</v>
      </c>
      <c r="L93" s="86">
        <f t="shared" si="6"/>
        <v>-90397020.820999995</v>
      </c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</row>
    <row r="94" spans="1:34" hidden="1" x14ac:dyDescent="0.2">
      <c r="A94" s="78">
        <v>212040102</v>
      </c>
      <c r="B94" s="27" t="s">
        <v>953</v>
      </c>
      <c r="C94" s="79"/>
      <c r="D94" s="79"/>
      <c r="E94" s="80">
        <f t="shared" si="8"/>
        <v>0</v>
      </c>
      <c r="F94" s="104">
        <f t="shared" si="9"/>
        <v>0</v>
      </c>
      <c r="G94" s="79"/>
      <c r="H94" s="31">
        <f t="shared" si="5"/>
        <v>0</v>
      </c>
      <c r="I94" s="104">
        <f t="shared" si="7"/>
        <v>0</v>
      </c>
      <c r="J94" s="86"/>
      <c r="K94" s="79">
        <f>SUM([1]anual!G91+[1]eic!G91+[1]eses!G91)</f>
        <v>122583652.483</v>
      </c>
      <c r="L94" s="86">
        <f t="shared" si="6"/>
        <v>-122583652.483</v>
      </c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</row>
    <row r="95" spans="1:34" hidden="1" x14ac:dyDescent="0.2">
      <c r="A95" s="78">
        <v>212040104</v>
      </c>
      <c r="B95" s="27" t="s">
        <v>954</v>
      </c>
      <c r="C95" s="79">
        <f>SUM(C96:C97)</f>
        <v>0</v>
      </c>
      <c r="D95" s="79">
        <f>SUM(D96:D97)</f>
        <v>0</v>
      </c>
      <c r="E95" s="80">
        <f t="shared" si="8"/>
        <v>0</v>
      </c>
      <c r="F95" s="104">
        <f t="shared" si="9"/>
        <v>0</v>
      </c>
      <c r="G95" s="79">
        <f>SUM(G96:G97)</f>
        <v>0</v>
      </c>
      <c r="H95" s="31">
        <f t="shared" si="5"/>
        <v>0</v>
      </c>
      <c r="I95" s="104">
        <f t="shared" si="7"/>
        <v>0</v>
      </c>
      <c r="J95" s="86"/>
      <c r="K95" s="79">
        <f>SUM([1]anual!G92+[1]eic!G92+[1]eses!G92)</f>
        <v>13912906.535</v>
      </c>
      <c r="L95" s="86">
        <f t="shared" si="6"/>
        <v>-13912906.535</v>
      </c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</row>
    <row r="96" spans="1:34" hidden="1" x14ac:dyDescent="0.2">
      <c r="A96" s="78">
        <v>21204010401</v>
      </c>
      <c r="B96" s="27" t="s">
        <v>955</v>
      </c>
      <c r="C96" s="79"/>
      <c r="D96" s="79"/>
      <c r="E96" s="80">
        <f t="shared" si="8"/>
        <v>0</v>
      </c>
      <c r="F96" s="104">
        <f t="shared" si="9"/>
        <v>0</v>
      </c>
      <c r="G96" s="79"/>
      <c r="H96" s="31">
        <f t="shared" si="5"/>
        <v>0</v>
      </c>
      <c r="I96" s="104">
        <f t="shared" si="7"/>
        <v>0</v>
      </c>
      <c r="J96" s="86"/>
      <c r="K96" s="79">
        <f>SUM([1]anual!G93+[1]eic!G93+[1]eses!G93)</f>
        <v>10527856.915999999</v>
      </c>
      <c r="L96" s="86">
        <f t="shared" si="6"/>
        <v>-10527856.915999999</v>
      </c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</row>
    <row r="97" spans="1:34" hidden="1" x14ac:dyDescent="0.2">
      <c r="A97" s="78">
        <v>21204010402</v>
      </c>
      <c r="B97" s="27" t="s">
        <v>956</v>
      </c>
      <c r="C97" s="79"/>
      <c r="D97" s="79"/>
      <c r="E97" s="80">
        <f t="shared" si="8"/>
        <v>0</v>
      </c>
      <c r="F97" s="104">
        <f t="shared" si="9"/>
        <v>0</v>
      </c>
      <c r="G97" s="79"/>
      <c r="H97" s="31">
        <f t="shared" si="5"/>
        <v>0</v>
      </c>
      <c r="I97" s="104">
        <f t="shared" si="7"/>
        <v>0</v>
      </c>
      <c r="J97" s="86"/>
      <c r="K97" s="79">
        <f>SUM([1]anual!G94+[1]eic!G94+[1]eses!G94)</f>
        <v>3385049.6189999999</v>
      </c>
      <c r="L97" s="86">
        <f t="shared" si="6"/>
        <v>-3385049.6189999999</v>
      </c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</row>
    <row r="98" spans="1:34" hidden="1" x14ac:dyDescent="0.2">
      <c r="A98" s="78">
        <v>212040105</v>
      </c>
      <c r="B98" s="27" t="s">
        <v>957</v>
      </c>
      <c r="C98" s="79"/>
      <c r="D98" s="79"/>
      <c r="E98" s="80">
        <f t="shared" si="8"/>
        <v>0</v>
      </c>
      <c r="F98" s="104">
        <f t="shared" si="9"/>
        <v>0</v>
      </c>
      <c r="G98" s="79"/>
      <c r="H98" s="31">
        <f t="shared" si="5"/>
        <v>0</v>
      </c>
      <c r="I98" s="104">
        <f t="shared" si="7"/>
        <v>0</v>
      </c>
      <c r="J98" s="86"/>
      <c r="K98" s="79">
        <f>SUM([1]anual!G95+[1]eic!G95+[1]eses!G95)</f>
        <v>0</v>
      </c>
      <c r="L98" s="86">
        <f t="shared" si="6"/>
        <v>0</v>
      </c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</row>
    <row r="99" spans="1:34" hidden="1" x14ac:dyDescent="0.2">
      <c r="A99" s="78">
        <v>212040106</v>
      </c>
      <c r="B99" s="27" t="s">
        <v>958</v>
      </c>
      <c r="C99" s="79"/>
      <c r="D99" s="79"/>
      <c r="E99" s="80">
        <f t="shared" si="8"/>
        <v>0</v>
      </c>
      <c r="F99" s="104">
        <f t="shared" si="9"/>
        <v>0</v>
      </c>
      <c r="G99" s="79"/>
      <c r="H99" s="31">
        <f t="shared" si="5"/>
        <v>0</v>
      </c>
      <c r="I99" s="104">
        <f t="shared" si="7"/>
        <v>0</v>
      </c>
      <c r="J99" s="86"/>
      <c r="K99" s="79">
        <f>SUM([1]anual!G96+[1]eic!G96+[1]eses!G96)</f>
        <v>41176091.549999997</v>
      </c>
      <c r="L99" s="86">
        <f t="shared" si="6"/>
        <v>-41176091.549999997</v>
      </c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</row>
    <row r="100" spans="1:34" hidden="1" x14ac:dyDescent="0.2">
      <c r="A100" s="78">
        <v>212040107</v>
      </c>
      <c r="B100" s="27" t="s">
        <v>959</v>
      </c>
      <c r="C100" s="79"/>
      <c r="D100" s="79"/>
      <c r="E100" s="80">
        <f t="shared" si="8"/>
        <v>0</v>
      </c>
      <c r="F100" s="104">
        <f t="shared" si="9"/>
        <v>0</v>
      </c>
      <c r="G100" s="79"/>
      <c r="H100" s="31">
        <f t="shared" si="5"/>
        <v>0</v>
      </c>
      <c r="I100" s="104">
        <f t="shared" si="7"/>
        <v>0</v>
      </c>
      <c r="J100" s="86"/>
      <c r="K100" s="79">
        <f>SUM([1]anual!G97+[1]eic!G97+[1]eses!G97)</f>
        <v>1254678.0689999999</v>
      </c>
      <c r="L100" s="86">
        <f t="shared" si="6"/>
        <v>-1254678.0689999999</v>
      </c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</row>
    <row r="101" spans="1:34" hidden="1" x14ac:dyDescent="0.2">
      <c r="A101" s="78">
        <v>212040108</v>
      </c>
      <c r="B101" s="27" t="s">
        <v>960</v>
      </c>
      <c r="C101" s="79"/>
      <c r="D101" s="79"/>
      <c r="E101" s="80">
        <f t="shared" si="8"/>
        <v>0</v>
      </c>
      <c r="F101" s="104">
        <f t="shared" si="9"/>
        <v>0</v>
      </c>
      <c r="G101" s="79"/>
      <c r="H101" s="31">
        <f t="shared" si="5"/>
        <v>0</v>
      </c>
      <c r="I101" s="104">
        <f t="shared" si="7"/>
        <v>0</v>
      </c>
      <c r="J101" s="86"/>
      <c r="K101" s="79">
        <f>SUM([1]anual!G98+[1]eic!G98+[1]eses!G98)</f>
        <v>12140587.369000001</v>
      </c>
      <c r="L101" s="86">
        <f t="shared" si="6"/>
        <v>-12140587.369000001</v>
      </c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</row>
    <row r="102" spans="1:34" hidden="1" x14ac:dyDescent="0.2">
      <c r="A102" s="78">
        <v>212040109</v>
      </c>
      <c r="B102" s="27" t="s">
        <v>961</v>
      </c>
      <c r="C102" s="79"/>
      <c r="D102" s="79"/>
      <c r="E102" s="80">
        <f t="shared" si="8"/>
        <v>0</v>
      </c>
      <c r="F102" s="104">
        <f t="shared" si="9"/>
        <v>0</v>
      </c>
      <c r="G102" s="79"/>
      <c r="H102" s="31">
        <f t="shared" si="5"/>
        <v>0</v>
      </c>
      <c r="I102" s="104">
        <f t="shared" si="7"/>
        <v>0</v>
      </c>
      <c r="J102" s="86"/>
      <c r="K102" s="79">
        <f>SUM([1]anual!G99+[1]eic!G99+[1]eses!G99)</f>
        <v>89396306.745000005</v>
      </c>
      <c r="L102" s="86">
        <f t="shared" si="6"/>
        <v>-89396306.745000005</v>
      </c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</row>
    <row r="103" spans="1:34" hidden="1" x14ac:dyDescent="0.2">
      <c r="A103" s="78">
        <v>212040110</v>
      </c>
      <c r="B103" s="27" t="s">
        <v>962</v>
      </c>
      <c r="C103" s="79"/>
      <c r="D103" s="79"/>
      <c r="E103" s="80">
        <f t="shared" si="8"/>
        <v>0</v>
      </c>
      <c r="F103" s="104">
        <f t="shared" si="9"/>
        <v>0</v>
      </c>
      <c r="G103" s="79"/>
      <c r="H103" s="31">
        <f t="shared" si="5"/>
        <v>0</v>
      </c>
      <c r="I103" s="104">
        <f t="shared" si="7"/>
        <v>0</v>
      </c>
      <c r="J103" s="86"/>
      <c r="K103" s="79">
        <f>SUM([1]anual!G100+[1]eic!G100+[1]eses!G100)</f>
        <v>179270023.5</v>
      </c>
      <c r="L103" s="86">
        <f t="shared" si="6"/>
        <v>-179270023.5</v>
      </c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</row>
    <row r="104" spans="1:34" hidden="1" x14ac:dyDescent="0.2">
      <c r="A104" s="78">
        <v>212040111</v>
      </c>
      <c r="B104" s="27" t="s">
        <v>963</v>
      </c>
      <c r="C104" s="79">
        <f>SUM(C105:C106)</f>
        <v>0</v>
      </c>
      <c r="D104" s="79">
        <f>SUM(D105:D106)</f>
        <v>0</v>
      </c>
      <c r="E104" s="80">
        <f t="shared" si="8"/>
        <v>0</v>
      </c>
      <c r="F104" s="104">
        <f t="shared" si="9"/>
        <v>0</v>
      </c>
      <c r="G104" s="79">
        <f>SUM(G105:G106)</f>
        <v>0</v>
      </c>
      <c r="H104" s="31">
        <f t="shared" si="5"/>
        <v>0</v>
      </c>
      <c r="I104" s="104">
        <f t="shared" si="7"/>
        <v>0</v>
      </c>
      <c r="J104" s="86"/>
      <c r="K104" s="79">
        <f>SUM([1]anual!G101+[1]eic!G101+[1]eses!G101)</f>
        <v>4396735.585</v>
      </c>
      <c r="L104" s="86">
        <f t="shared" si="6"/>
        <v>-4396735.585</v>
      </c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</row>
    <row r="105" spans="1:34" hidden="1" x14ac:dyDescent="0.2">
      <c r="A105" s="78">
        <v>21204011101</v>
      </c>
      <c r="B105" s="27" t="s">
        <v>964</v>
      </c>
      <c r="C105" s="79"/>
      <c r="D105" s="79"/>
      <c r="E105" s="80">
        <f t="shared" si="8"/>
        <v>0</v>
      </c>
      <c r="F105" s="104">
        <f t="shared" si="9"/>
        <v>0</v>
      </c>
      <c r="G105" s="79"/>
      <c r="H105" s="31">
        <f t="shared" si="5"/>
        <v>0</v>
      </c>
      <c r="I105" s="104">
        <f t="shared" si="7"/>
        <v>0</v>
      </c>
      <c r="J105" s="86"/>
      <c r="K105" s="79">
        <f>SUM([1]anual!G102+[1]eic!G102+[1]eses!G102)</f>
        <v>4213962.5389999999</v>
      </c>
      <c r="L105" s="86">
        <f t="shared" si="6"/>
        <v>-4213962.5389999999</v>
      </c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</row>
    <row r="106" spans="1:34" hidden="1" x14ac:dyDescent="0.2">
      <c r="A106" s="78">
        <v>21204011102</v>
      </c>
      <c r="B106" s="27" t="s">
        <v>965</v>
      </c>
      <c r="C106" s="79"/>
      <c r="D106" s="79"/>
      <c r="E106" s="80">
        <f t="shared" si="8"/>
        <v>0</v>
      </c>
      <c r="F106" s="104">
        <f t="shared" si="9"/>
        <v>0</v>
      </c>
      <c r="G106" s="79"/>
      <c r="H106" s="31">
        <f t="shared" si="5"/>
        <v>0</v>
      </c>
      <c r="I106" s="104">
        <f t="shared" si="7"/>
        <v>0</v>
      </c>
      <c r="J106" s="86"/>
      <c r="K106" s="79">
        <f>SUM([1]anual!G103+[1]eic!G103+[1]eses!G103)</f>
        <v>182773.046</v>
      </c>
      <c r="L106" s="86">
        <f t="shared" si="6"/>
        <v>-182773.046</v>
      </c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</row>
    <row r="107" spans="1:34" hidden="1" x14ac:dyDescent="0.2">
      <c r="A107" s="78">
        <v>212040112</v>
      </c>
      <c r="B107" s="27" t="s">
        <v>966</v>
      </c>
      <c r="C107" s="79">
        <f>SUM(C108:C109)</f>
        <v>0</v>
      </c>
      <c r="D107" s="79">
        <f>SUM(D108:D109)</f>
        <v>0</v>
      </c>
      <c r="E107" s="80">
        <f t="shared" si="8"/>
        <v>0</v>
      </c>
      <c r="F107" s="104">
        <f t="shared" si="9"/>
        <v>0</v>
      </c>
      <c r="G107" s="79">
        <f>SUM(G108:G109)</f>
        <v>0</v>
      </c>
      <c r="H107" s="31">
        <f t="shared" si="5"/>
        <v>0</v>
      </c>
      <c r="I107" s="104">
        <f t="shared" si="7"/>
        <v>0</v>
      </c>
      <c r="J107" s="86"/>
      <c r="K107" s="79">
        <f>SUM([1]anual!G104+[1]eic!G104+[1]eses!G104)</f>
        <v>10254074.653999999</v>
      </c>
      <c r="L107" s="86">
        <f t="shared" si="6"/>
        <v>-10254074.653999999</v>
      </c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</row>
    <row r="108" spans="1:34" hidden="1" x14ac:dyDescent="0.2">
      <c r="A108" s="78">
        <v>21204011201</v>
      </c>
      <c r="B108" s="27" t="s">
        <v>967</v>
      </c>
      <c r="C108" s="79"/>
      <c r="D108" s="79"/>
      <c r="E108" s="80">
        <f t="shared" si="8"/>
        <v>0</v>
      </c>
      <c r="F108" s="104">
        <f t="shared" si="9"/>
        <v>0</v>
      </c>
      <c r="G108" s="79"/>
      <c r="H108" s="31">
        <f t="shared" si="5"/>
        <v>0</v>
      </c>
      <c r="I108" s="104">
        <f t="shared" si="7"/>
        <v>0</v>
      </c>
      <c r="J108" s="86"/>
      <c r="K108" s="79">
        <f>SUM([1]anual!G105+[1]eic!G105+[1]eses!G105)</f>
        <v>8500418.3019999992</v>
      </c>
      <c r="L108" s="86">
        <f t="shared" si="6"/>
        <v>-8500418.3019999992</v>
      </c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</row>
    <row r="109" spans="1:34" hidden="1" x14ac:dyDescent="0.2">
      <c r="A109" s="78">
        <v>21204011202</v>
      </c>
      <c r="B109" s="27" t="s">
        <v>968</v>
      </c>
      <c r="C109" s="79"/>
      <c r="D109" s="79"/>
      <c r="E109" s="80">
        <f t="shared" si="8"/>
        <v>0</v>
      </c>
      <c r="F109" s="104">
        <f t="shared" si="9"/>
        <v>0</v>
      </c>
      <c r="G109" s="79"/>
      <c r="H109" s="31">
        <f t="shared" si="5"/>
        <v>0</v>
      </c>
      <c r="I109" s="104">
        <f t="shared" si="7"/>
        <v>0</v>
      </c>
      <c r="J109" s="86"/>
      <c r="K109" s="79">
        <f>SUM([1]anual!G106+[1]eic!G106+[1]eses!G106)</f>
        <v>1753656.352</v>
      </c>
      <c r="L109" s="86">
        <f t="shared" si="6"/>
        <v>-1753656.352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</row>
    <row r="110" spans="1:34" hidden="1" x14ac:dyDescent="0.2">
      <c r="A110" s="78">
        <v>212040113</v>
      </c>
      <c r="B110" s="27" t="s">
        <v>969</v>
      </c>
      <c r="C110" s="79"/>
      <c r="D110" s="79"/>
      <c r="E110" s="80">
        <f t="shared" si="8"/>
        <v>0</v>
      </c>
      <c r="F110" s="104">
        <f t="shared" si="9"/>
        <v>0</v>
      </c>
      <c r="G110" s="79"/>
      <c r="H110" s="31">
        <f t="shared" si="5"/>
        <v>0</v>
      </c>
      <c r="I110" s="104">
        <f t="shared" si="7"/>
        <v>0</v>
      </c>
      <c r="J110" s="86"/>
      <c r="K110" s="79">
        <f>SUM([1]anual!G107+[1]eic!G107+[1]eses!G107)</f>
        <v>186876.62899999999</v>
      </c>
      <c r="L110" s="86">
        <f t="shared" si="6"/>
        <v>-186876.62899999999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</row>
    <row r="111" spans="1:34" hidden="1" x14ac:dyDescent="0.2">
      <c r="A111" s="78">
        <v>212040114</v>
      </c>
      <c r="B111" s="27" t="s">
        <v>970</v>
      </c>
      <c r="C111" s="79"/>
      <c r="D111" s="79"/>
      <c r="E111" s="80">
        <f t="shared" si="8"/>
        <v>0</v>
      </c>
      <c r="F111" s="104">
        <f t="shared" si="9"/>
        <v>0</v>
      </c>
      <c r="G111" s="79"/>
      <c r="H111" s="31">
        <f t="shared" si="5"/>
        <v>0</v>
      </c>
      <c r="I111" s="104">
        <f t="shared" si="7"/>
        <v>0</v>
      </c>
      <c r="J111" s="86"/>
      <c r="K111" s="79">
        <f>SUM([1]anual!G108+[1]eic!G108+[1]eses!G108)</f>
        <v>1272394.4979999999</v>
      </c>
      <c r="L111" s="86">
        <f t="shared" si="6"/>
        <v>-1272394.4979999999</v>
      </c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</row>
    <row r="112" spans="1:34" hidden="1" x14ac:dyDescent="0.2">
      <c r="A112" s="78">
        <v>212040115</v>
      </c>
      <c r="B112" s="27" t="s">
        <v>971</v>
      </c>
      <c r="C112" s="79"/>
      <c r="D112" s="79"/>
      <c r="E112" s="80">
        <f t="shared" si="8"/>
        <v>0</v>
      </c>
      <c r="F112" s="104">
        <f t="shared" si="9"/>
        <v>0</v>
      </c>
      <c r="G112" s="79"/>
      <c r="H112" s="31">
        <f t="shared" si="5"/>
        <v>0</v>
      </c>
      <c r="I112" s="104">
        <f t="shared" si="7"/>
        <v>0</v>
      </c>
      <c r="J112" s="86"/>
      <c r="K112" s="79">
        <f>SUM([1]anual!G109+[1]eic!G109+[1]eses!G109)</f>
        <v>4768525.159</v>
      </c>
      <c r="L112" s="86">
        <f t="shared" si="6"/>
        <v>-4768525.159</v>
      </c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</row>
    <row r="113" spans="1:34" hidden="1" x14ac:dyDescent="0.2">
      <c r="A113" s="78">
        <v>212040116</v>
      </c>
      <c r="B113" s="27" t="s">
        <v>972</v>
      </c>
      <c r="C113" s="79"/>
      <c r="D113" s="79"/>
      <c r="E113" s="80">
        <f t="shared" si="8"/>
        <v>0</v>
      </c>
      <c r="F113" s="104">
        <f t="shared" si="9"/>
        <v>0</v>
      </c>
      <c r="G113" s="79"/>
      <c r="H113" s="31">
        <f t="shared" si="5"/>
        <v>0</v>
      </c>
      <c r="I113" s="104">
        <f t="shared" si="7"/>
        <v>0</v>
      </c>
      <c r="J113" s="86"/>
      <c r="K113" s="79">
        <f>SUM([1]anual!G110+[1]eic!G110+[1]eses!G110)</f>
        <v>706793.61800000002</v>
      </c>
      <c r="L113" s="86">
        <f t="shared" si="6"/>
        <v>-706793.61800000002</v>
      </c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</row>
    <row r="114" spans="1:34" hidden="1" x14ac:dyDescent="0.2">
      <c r="A114" s="78">
        <v>212040117</v>
      </c>
      <c r="B114" s="27" t="s">
        <v>973</v>
      </c>
      <c r="C114" s="79"/>
      <c r="D114" s="79"/>
      <c r="E114" s="80">
        <f t="shared" si="8"/>
        <v>0</v>
      </c>
      <c r="F114" s="104">
        <f t="shared" si="9"/>
        <v>0</v>
      </c>
      <c r="G114" s="79"/>
      <c r="H114" s="31">
        <f t="shared" si="5"/>
        <v>0</v>
      </c>
      <c r="I114" s="104">
        <f t="shared" si="7"/>
        <v>0</v>
      </c>
      <c r="J114" s="86"/>
      <c r="K114" s="79">
        <f>SUM([1]anual!G111+[1]eic!G111+[1]eses!G111)</f>
        <v>5856760.6579999998</v>
      </c>
      <c r="L114" s="86">
        <f t="shared" si="6"/>
        <v>-5856760.6579999998</v>
      </c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</row>
    <row r="115" spans="1:34" ht="25.5" hidden="1" x14ac:dyDescent="0.2">
      <c r="A115" s="78">
        <v>212040118</v>
      </c>
      <c r="B115" s="27" t="s">
        <v>974</v>
      </c>
      <c r="C115" s="79">
        <f>SUM(C116:C124)-C119</f>
        <v>0</v>
      </c>
      <c r="D115" s="79">
        <f>SUM(D116:D124)-D119</f>
        <v>0</v>
      </c>
      <c r="E115" s="80">
        <f t="shared" si="8"/>
        <v>0</v>
      </c>
      <c r="F115" s="104">
        <f t="shared" si="9"/>
        <v>0</v>
      </c>
      <c r="G115" s="79">
        <f>SUM(G116:G124)-G119</f>
        <v>0</v>
      </c>
      <c r="H115" s="31">
        <f t="shared" si="5"/>
        <v>0</v>
      </c>
      <c r="I115" s="104">
        <f t="shared" si="7"/>
        <v>0</v>
      </c>
      <c r="J115" s="86"/>
      <c r="K115" s="79">
        <f>SUM([1]anual!G112+[1]eic!G112+[1]eses!G112)</f>
        <v>199220388.125</v>
      </c>
      <c r="L115" s="86">
        <f t="shared" si="6"/>
        <v>-199220388.125</v>
      </c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</row>
    <row r="116" spans="1:34" hidden="1" x14ac:dyDescent="0.2">
      <c r="A116" s="78">
        <v>21204011801</v>
      </c>
      <c r="B116" s="27" t="s">
        <v>975</v>
      </c>
      <c r="C116" s="79"/>
      <c r="D116" s="79"/>
      <c r="E116" s="80">
        <f t="shared" si="8"/>
        <v>0</v>
      </c>
      <c r="F116" s="104">
        <f t="shared" si="9"/>
        <v>0</v>
      </c>
      <c r="G116" s="79"/>
      <c r="H116" s="31">
        <f t="shared" si="5"/>
        <v>0</v>
      </c>
      <c r="I116" s="104">
        <f t="shared" si="7"/>
        <v>0</v>
      </c>
      <c r="J116" s="86"/>
      <c r="K116" s="79">
        <f>SUM([1]anual!G113+[1]eic!G113+[1]eses!G113)</f>
        <v>52932125.078000002</v>
      </c>
      <c r="L116" s="86">
        <f t="shared" si="6"/>
        <v>-52932125.078000002</v>
      </c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</row>
    <row r="117" spans="1:34" hidden="1" x14ac:dyDescent="0.2">
      <c r="A117" s="78">
        <v>21204011802</v>
      </c>
      <c r="B117" s="27" t="s">
        <v>960</v>
      </c>
      <c r="C117" s="79"/>
      <c r="D117" s="79"/>
      <c r="E117" s="80">
        <f t="shared" si="8"/>
        <v>0</v>
      </c>
      <c r="F117" s="104">
        <f t="shared" si="9"/>
        <v>0</v>
      </c>
      <c r="G117" s="79"/>
      <c r="H117" s="31">
        <f t="shared" si="5"/>
        <v>0</v>
      </c>
      <c r="I117" s="104">
        <f t="shared" si="7"/>
        <v>0</v>
      </c>
      <c r="J117" s="86"/>
      <c r="K117" s="79">
        <f>SUM([1]anual!G114+[1]eic!G114+[1]eses!G114)</f>
        <v>12769872.310000001</v>
      </c>
      <c r="L117" s="86">
        <f t="shared" si="6"/>
        <v>-12769872.310000001</v>
      </c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</row>
    <row r="118" spans="1:34" hidden="1" x14ac:dyDescent="0.2">
      <c r="A118" s="78">
        <v>21204011803</v>
      </c>
      <c r="B118" s="27" t="s">
        <v>976</v>
      </c>
      <c r="C118" s="79"/>
      <c r="D118" s="79"/>
      <c r="E118" s="80">
        <f t="shared" si="8"/>
        <v>0</v>
      </c>
      <c r="F118" s="104">
        <f t="shared" si="9"/>
        <v>0</v>
      </c>
      <c r="G118" s="79"/>
      <c r="H118" s="31">
        <f t="shared" si="5"/>
        <v>0</v>
      </c>
      <c r="I118" s="104">
        <f t="shared" si="7"/>
        <v>0</v>
      </c>
      <c r="J118" s="86"/>
      <c r="K118" s="79">
        <f>SUM([1]anual!G115+[1]eic!G115+[1]eses!G115)</f>
        <v>120857739.59</v>
      </c>
      <c r="L118" s="86">
        <f t="shared" si="6"/>
        <v>-120857739.59</v>
      </c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</row>
    <row r="119" spans="1:34" hidden="1" x14ac:dyDescent="0.2">
      <c r="A119" s="78">
        <v>21204011804</v>
      </c>
      <c r="B119" s="27" t="s">
        <v>963</v>
      </c>
      <c r="C119" s="79">
        <f>SUM(C120:C121)</f>
        <v>0</v>
      </c>
      <c r="D119" s="79">
        <f>SUM(D120:D121)</f>
        <v>0</v>
      </c>
      <c r="E119" s="80">
        <f t="shared" si="8"/>
        <v>0</v>
      </c>
      <c r="F119" s="104">
        <f t="shared" si="9"/>
        <v>0</v>
      </c>
      <c r="G119" s="79">
        <f>SUM(G120:G121)</f>
        <v>0</v>
      </c>
      <c r="H119" s="31">
        <f t="shared" si="5"/>
        <v>0</v>
      </c>
      <c r="I119" s="104">
        <f t="shared" si="7"/>
        <v>0</v>
      </c>
      <c r="J119" s="86"/>
      <c r="K119" s="79">
        <f>SUM([1]anual!G116+[1]eic!G116+[1]eses!G116)</f>
        <v>3588638.2030000002</v>
      </c>
      <c r="L119" s="86">
        <f t="shared" si="6"/>
        <v>-3588638.2030000002</v>
      </c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</row>
    <row r="120" spans="1:34" hidden="1" x14ac:dyDescent="0.2">
      <c r="A120" s="78">
        <v>212040118041</v>
      </c>
      <c r="B120" s="27" t="s">
        <v>964</v>
      </c>
      <c r="C120" s="79"/>
      <c r="D120" s="79"/>
      <c r="E120" s="80">
        <f t="shared" si="8"/>
        <v>0</v>
      </c>
      <c r="F120" s="104">
        <f t="shared" si="9"/>
        <v>0</v>
      </c>
      <c r="G120" s="79"/>
      <c r="H120" s="31">
        <f t="shared" si="5"/>
        <v>0</v>
      </c>
      <c r="I120" s="104">
        <f t="shared" si="7"/>
        <v>0</v>
      </c>
      <c r="J120" s="86"/>
      <c r="K120" s="79">
        <f>SUM([1]anual!G117+[1]eic!G117+[1]eses!G117)</f>
        <v>2866735.9939999999</v>
      </c>
      <c r="L120" s="86">
        <f t="shared" si="6"/>
        <v>-2866735.9939999999</v>
      </c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</row>
    <row r="121" spans="1:34" hidden="1" x14ac:dyDescent="0.2">
      <c r="A121" s="78">
        <v>212040118042</v>
      </c>
      <c r="B121" s="27" t="s">
        <v>965</v>
      </c>
      <c r="C121" s="79"/>
      <c r="D121" s="79"/>
      <c r="E121" s="80">
        <f t="shared" si="8"/>
        <v>0</v>
      </c>
      <c r="F121" s="104">
        <f t="shared" si="9"/>
        <v>0</v>
      </c>
      <c r="G121" s="79"/>
      <c r="H121" s="31">
        <f t="shared" si="5"/>
        <v>0</v>
      </c>
      <c r="I121" s="104">
        <f t="shared" si="7"/>
        <v>0</v>
      </c>
      <c r="J121" s="86"/>
      <c r="K121" s="79">
        <f>SUM([1]anual!G118+[1]eic!G118+[1]eses!G118)</f>
        <v>721902.20900000003</v>
      </c>
      <c r="L121" s="86">
        <f t="shared" si="6"/>
        <v>-721902.20900000003</v>
      </c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</row>
    <row r="122" spans="1:34" hidden="1" x14ac:dyDescent="0.2">
      <c r="A122" s="78">
        <v>21204011805</v>
      </c>
      <c r="B122" s="27" t="s">
        <v>971</v>
      </c>
      <c r="C122" s="79"/>
      <c r="D122" s="79"/>
      <c r="E122" s="80">
        <f t="shared" si="8"/>
        <v>0</v>
      </c>
      <c r="F122" s="104">
        <f t="shared" si="9"/>
        <v>0</v>
      </c>
      <c r="G122" s="79"/>
      <c r="H122" s="31">
        <f t="shared" si="5"/>
        <v>0</v>
      </c>
      <c r="I122" s="104">
        <f t="shared" si="7"/>
        <v>0</v>
      </c>
      <c r="J122" s="86"/>
      <c r="K122" s="79">
        <f>SUM([1]anual!G119+[1]eic!G119+[1]eses!G119)</f>
        <v>1608891.764</v>
      </c>
      <c r="L122" s="86">
        <f t="shared" si="6"/>
        <v>-1608891.764</v>
      </c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</row>
    <row r="123" spans="1:34" hidden="1" x14ac:dyDescent="0.2">
      <c r="A123" s="78">
        <v>21204011806</v>
      </c>
      <c r="B123" s="27" t="s">
        <v>972</v>
      </c>
      <c r="C123" s="79"/>
      <c r="D123" s="79"/>
      <c r="E123" s="80">
        <f t="shared" si="8"/>
        <v>0</v>
      </c>
      <c r="F123" s="104">
        <f t="shared" si="9"/>
        <v>0</v>
      </c>
      <c r="G123" s="79"/>
      <c r="H123" s="31">
        <f t="shared" si="5"/>
        <v>0</v>
      </c>
      <c r="I123" s="104">
        <f t="shared" si="7"/>
        <v>0</v>
      </c>
      <c r="J123" s="86"/>
      <c r="K123" s="79">
        <f>SUM([1]anual!G120+[1]eic!G120+[1]eses!G120)</f>
        <v>2317540.1519999998</v>
      </c>
      <c r="L123" s="86">
        <f t="shared" si="6"/>
        <v>-2317540.1519999998</v>
      </c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</row>
    <row r="124" spans="1:34" hidden="1" x14ac:dyDescent="0.2">
      <c r="A124" s="78">
        <v>21204011807</v>
      </c>
      <c r="B124" s="27" t="s">
        <v>973</v>
      </c>
      <c r="C124" s="79"/>
      <c r="D124" s="79"/>
      <c r="E124" s="80">
        <f t="shared" si="8"/>
        <v>0</v>
      </c>
      <c r="F124" s="104">
        <f t="shared" si="9"/>
        <v>0</v>
      </c>
      <c r="G124" s="79"/>
      <c r="H124" s="31">
        <f t="shared" si="5"/>
        <v>0</v>
      </c>
      <c r="I124" s="104">
        <f t="shared" si="7"/>
        <v>0</v>
      </c>
      <c r="J124" s="86"/>
      <c r="K124" s="79">
        <f>SUM([1]anual!G121+[1]eic!G121+[1]eses!G121)</f>
        <v>5145581.0279999999</v>
      </c>
      <c r="L124" s="86">
        <f t="shared" si="6"/>
        <v>-5145581.0279999999</v>
      </c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</row>
    <row r="125" spans="1:34" x14ac:dyDescent="0.2">
      <c r="A125" s="78">
        <v>212040119</v>
      </c>
      <c r="B125" s="27" t="s">
        <v>977</v>
      </c>
      <c r="C125" s="79">
        <v>40261819000</v>
      </c>
      <c r="D125" s="79">
        <v>-768216386</v>
      </c>
      <c r="E125" s="80">
        <f>SUM(C125:D125)</f>
        <v>39493602614</v>
      </c>
      <c r="F125" s="104">
        <f t="shared" si="9"/>
        <v>0.28304125398727076</v>
      </c>
      <c r="G125" s="79">
        <v>38725228001</v>
      </c>
      <c r="H125" s="31">
        <f>IF(OR(G125=0,E125=0),0,G125/E125)*100</f>
        <v>98.054432712786692</v>
      </c>
      <c r="I125" s="104">
        <f>SUM(E125-G125)</f>
        <v>768374613</v>
      </c>
      <c r="J125" s="86"/>
      <c r="K125" s="79">
        <f>SUM([1]anual!G122+[1]eic!G122+[1]eses!G122)</f>
        <v>26850733.364</v>
      </c>
      <c r="L125" s="86">
        <f t="shared" si="6"/>
        <v>38698377267.636002</v>
      </c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</row>
    <row r="126" spans="1:34" x14ac:dyDescent="0.2">
      <c r="A126" s="78">
        <v>2120402</v>
      </c>
      <c r="B126" s="35" t="s">
        <v>251</v>
      </c>
      <c r="C126" s="79">
        <v>2969125000</v>
      </c>
      <c r="D126" s="79"/>
      <c r="E126" s="80">
        <f t="shared" si="8"/>
        <v>2969125000</v>
      </c>
      <c r="F126" s="104">
        <f t="shared" si="9"/>
        <v>2.1279012488646682E-2</v>
      </c>
      <c r="G126" s="79">
        <v>2757814911</v>
      </c>
      <c r="H126" s="31">
        <f t="shared" si="5"/>
        <v>92.883085454468912</v>
      </c>
      <c r="I126" s="104">
        <f t="shared" si="7"/>
        <v>211310089</v>
      </c>
      <c r="J126" s="86"/>
      <c r="K126" s="79">
        <f>SUM([1]anual!G123+[1]eic!G123+[1]eses!G123)</f>
        <v>78046.909</v>
      </c>
      <c r="L126" s="86">
        <f t="shared" si="6"/>
        <v>2757736864.0910001</v>
      </c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</row>
    <row r="127" spans="1:34" x14ac:dyDescent="0.2">
      <c r="A127" s="78">
        <v>2120403</v>
      </c>
      <c r="B127" s="35" t="s">
        <v>978</v>
      </c>
      <c r="C127" s="79">
        <v>36000000</v>
      </c>
      <c r="D127" s="79"/>
      <c r="E127" s="80">
        <f t="shared" si="8"/>
        <v>36000000</v>
      </c>
      <c r="F127" s="104">
        <f t="shared" si="9"/>
        <v>2.580034352178775E-4</v>
      </c>
      <c r="G127" s="79">
        <v>40620862</v>
      </c>
      <c r="H127" s="31">
        <f t="shared" si="5"/>
        <v>112.83572777777778</v>
      </c>
      <c r="I127" s="104">
        <f t="shared" si="7"/>
        <v>-4620862</v>
      </c>
      <c r="J127" s="86"/>
      <c r="K127" s="79">
        <f>SUM([1]anual!G124+[1]eic!G124+[1]eses!G124)</f>
        <v>64574.286999999997</v>
      </c>
      <c r="L127" s="86">
        <f t="shared" si="6"/>
        <v>40556287.713</v>
      </c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</row>
    <row r="128" spans="1:34" x14ac:dyDescent="0.2">
      <c r="A128" s="78">
        <v>2120404</v>
      </c>
      <c r="B128" s="35" t="s">
        <v>979</v>
      </c>
      <c r="C128" s="79">
        <f>SUM(C129:C130)</f>
        <v>1885509000</v>
      </c>
      <c r="D128" s="79">
        <f>SUM(D129:D130)</f>
        <v>0</v>
      </c>
      <c r="E128" s="80">
        <f t="shared" si="8"/>
        <v>1885509000</v>
      </c>
      <c r="F128" s="104">
        <f t="shared" si="9"/>
        <v>1.3512994420395137E-2</v>
      </c>
      <c r="G128" s="79">
        <f>SUM(G129:G130)</f>
        <v>1731047508</v>
      </c>
      <c r="H128" s="31">
        <f t="shared" si="5"/>
        <v>91.807968458384451</v>
      </c>
      <c r="I128" s="104">
        <f t="shared" si="7"/>
        <v>154461492</v>
      </c>
      <c r="J128" s="86"/>
      <c r="K128" s="79">
        <f>SUM([1]anual!G125+[1]eic!G125+[1]eses!G125)</f>
        <v>1406569.405</v>
      </c>
      <c r="L128" s="86">
        <f t="shared" si="6"/>
        <v>1729640938.595</v>
      </c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</row>
    <row r="129" spans="1:34" x14ac:dyDescent="0.2">
      <c r="A129" s="78">
        <v>212040401</v>
      </c>
      <c r="B129" s="35" t="s">
        <v>980</v>
      </c>
      <c r="C129" s="79">
        <v>854620000</v>
      </c>
      <c r="D129" s="79"/>
      <c r="E129" s="80">
        <f t="shared" si="8"/>
        <v>854620000</v>
      </c>
      <c r="F129" s="104">
        <f t="shared" si="9"/>
        <v>6.1248582168306242E-3</v>
      </c>
      <c r="G129" s="79">
        <v>822821795</v>
      </c>
      <c r="H129" s="31">
        <f t="shared" si="5"/>
        <v>96.279258032809906</v>
      </c>
      <c r="I129" s="104">
        <f t="shared" si="7"/>
        <v>31798205</v>
      </c>
      <c r="J129" s="86"/>
      <c r="K129" s="79">
        <f>SUM([1]anual!G126+[1]eic!G126+[1]eses!G126)</f>
        <v>991339.68400000001</v>
      </c>
      <c r="L129" s="86">
        <f t="shared" si="6"/>
        <v>821830455.31599998</v>
      </c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</row>
    <row r="130" spans="1:34" x14ac:dyDescent="0.2">
      <c r="A130" s="78">
        <v>212040403</v>
      </c>
      <c r="B130" s="35" t="s">
        <v>981</v>
      </c>
      <c r="C130" s="79">
        <v>1030889000</v>
      </c>
      <c r="D130" s="79"/>
      <c r="E130" s="80">
        <f t="shared" si="8"/>
        <v>1030889000</v>
      </c>
      <c r="F130" s="104">
        <f t="shared" si="9"/>
        <v>7.3881362035645151E-3</v>
      </c>
      <c r="G130" s="79">
        <v>908225713</v>
      </c>
      <c r="H130" s="31">
        <f t="shared" si="5"/>
        <v>88.101212933691215</v>
      </c>
      <c r="I130" s="104">
        <f t="shared" si="7"/>
        <v>122663287</v>
      </c>
      <c r="J130" s="86"/>
      <c r="K130" s="79">
        <f>SUM([1]anual!G127+[1]eic!G127+[1]eses!G127)</f>
        <v>415229.72100000002</v>
      </c>
      <c r="L130" s="86">
        <f t="shared" si="6"/>
        <v>907810483.27900004</v>
      </c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</row>
    <row r="131" spans="1:34" x14ac:dyDescent="0.2">
      <c r="A131" s="78">
        <v>2120406</v>
      </c>
      <c r="B131" s="35" t="s">
        <v>982</v>
      </c>
      <c r="C131" s="79">
        <v>4200000</v>
      </c>
      <c r="D131" s="79"/>
      <c r="E131" s="80">
        <f t="shared" si="8"/>
        <v>4200000</v>
      </c>
      <c r="F131" s="104">
        <f t="shared" si="9"/>
        <v>3.0100400775419043E-5</v>
      </c>
      <c r="G131" s="79">
        <v>3657429</v>
      </c>
      <c r="H131" s="31">
        <f t="shared" si="5"/>
        <v>87.081642857142867</v>
      </c>
      <c r="I131" s="104">
        <f t="shared" si="7"/>
        <v>542571</v>
      </c>
      <c r="J131" s="86"/>
      <c r="K131" s="79">
        <f>SUM([1]anual!G128+[1]eic!G128+[1]eses!G128)</f>
        <v>4116.6840000000002</v>
      </c>
      <c r="L131" s="86">
        <f t="shared" si="6"/>
        <v>3653312.3160000001</v>
      </c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</row>
    <row r="132" spans="1:34" x14ac:dyDescent="0.2">
      <c r="A132" s="78">
        <v>2120407</v>
      </c>
      <c r="B132" s="35" t="s">
        <v>983</v>
      </c>
      <c r="C132" s="79">
        <v>20335718000</v>
      </c>
      <c r="D132" s="79"/>
      <c r="E132" s="80">
        <f t="shared" si="8"/>
        <v>20335718000</v>
      </c>
      <c r="F132" s="104">
        <f t="shared" si="9"/>
        <v>0.14574125282283404</v>
      </c>
      <c r="G132" s="79">
        <v>21423717724</v>
      </c>
      <c r="H132" s="31">
        <f t="shared" si="5"/>
        <v>105.35019085138768</v>
      </c>
      <c r="I132" s="104">
        <f t="shared" si="7"/>
        <v>-1087999724</v>
      </c>
      <c r="J132" s="86"/>
      <c r="K132" s="79">
        <f>SUM([1]anual!G129+[1]eic!G129+[1]eses!G129)</f>
        <v>18580885.412</v>
      </c>
      <c r="L132" s="86">
        <f t="shared" si="6"/>
        <v>21405136838.588001</v>
      </c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</row>
    <row r="133" spans="1:34" x14ac:dyDescent="0.2">
      <c r="A133" s="78">
        <v>2120499</v>
      </c>
      <c r="B133" s="35" t="s">
        <v>984</v>
      </c>
      <c r="C133" s="79">
        <f>SUM(C135:C142)</f>
        <v>76480449000</v>
      </c>
      <c r="D133" s="79">
        <f>SUM(D135:D142)</f>
        <v>64007012861</v>
      </c>
      <c r="E133" s="80">
        <f t="shared" si="8"/>
        <v>140487461861</v>
      </c>
      <c r="F133" s="104">
        <f t="shared" si="9"/>
        <v>1.0068402156994041</v>
      </c>
      <c r="G133" s="79">
        <f>SUM(G135:G142)</f>
        <v>151808455181</v>
      </c>
      <c r="H133" s="31">
        <f t="shared" si="5"/>
        <v>108.05836561500494</v>
      </c>
      <c r="I133" s="104">
        <f t="shared" si="7"/>
        <v>-11320993320</v>
      </c>
      <c r="J133" s="86"/>
      <c r="K133" s="79">
        <f>SUM([1]anual!G130+[1]eic!G130+[1]eses!G130)</f>
        <v>123524510.51800001</v>
      </c>
      <c r="L133" s="86">
        <f t="shared" si="6"/>
        <v>151684930670.48199</v>
      </c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</row>
    <row r="134" spans="1:34" hidden="1" x14ac:dyDescent="0.2">
      <c r="A134" s="78">
        <v>212049901</v>
      </c>
      <c r="B134" s="27" t="s">
        <v>985</v>
      </c>
      <c r="C134" s="79">
        <f>SUM(C135:C140)</f>
        <v>0</v>
      </c>
      <c r="D134" s="79">
        <f>SUM(D135:D140)</f>
        <v>0</v>
      </c>
      <c r="E134" s="80">
        <f t="shared" si="8"/>
        <v>0</v>
      </c>
      <c r="F134" s="104">
        <f t="shared" si="9"/>
        <v>0</v>
      </c>
      <c r="G134" s="79">
        <f>SUM(G135:G140)</f>
        <v>0</v>
      </c>
      <c r="H134" s="31">
        <f t="shared" si="5"/>
        <v>0</v>
      </c>
      <c r="I134" s="104">
        <f t="shared" si="7"/>
        <v>0</v>
      </c>
      <c r="J134" s="86"/>
      <c r="K134" s="79">
        <f>SUM([1]anual!G131+[1]eic!G131+[1]eses!G131)</f>
        <v>57825399.420000002</v>
      </c>
      <c r="L134" s="86">
        <f t="shared" si="6"/>
        <v>-57825399.420000002</v>
      </c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</row>
    <row r="135" spans="1:34" hidden="1" x14ac:dyDescent="0.2">
      <c r="A135" s="78">
        <v>21204990101</v>
      </c>
      <c r="B135" s="27" t="s">
        <v>986</v>
      </c>
      <c r="C135" s="79"/>
      <c r="D135" s="79"/>
      <c r="E135" s="80">
        <f t="shared" si="8"/>
        <v>0</v>
      </c>
      <c r="F135" s="104">
        <f t="shared" si="9"/>
        <v>0</v>
      </c>
      <c r="G135" s="79"/>
      <c r="H135" s="31">
        <f t="shared" si="5"/>
        <v>0</v>
      </c>
      <c r="I135" s="104">
        <f t="shared" si="7"/>
        <v>0</v>
      </c>
      <c r="J135" s="86"/>
      <c r="K135" s="79">
        <f>SUM([1]anual!G132+[1]eic!G132+[1]eses!G132)</f>
        <v>6929837.6449999996</v>
      </c>
      <c r="L135" s="86">
        <f t="shared" si="6"/>
        <v>-6929837.6449999996</v>
      </c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</row>
    <row r="136" spans="1:34" hidden="1" x14ac:dyDescent="0.2">
      <c r="A136" s="78">
        <v>21204990102</v>
      </c>
      <c r="B136" s="27" t="s">
        <v>987</v>
      </c>
      <c r="C136" s="79"/>
      <c r="D136" s="79"/>
      <c r="E136" s="80">
        <f t="shared" si="8"/>
        <v>0</v>
      </c>
      <c r="F136" s="104">
        <f t="shared" si="9"/>
        <v>0</v>
      </c>
      <c r="G136" s="79"/>
      <c r="H136" s="31">
        <f t="shared" si="5"/>
        <v>0</v>
      </c>
      <c r="I136" s="104">
        <f t="shared" si="7"/>
        <v>0</v>
      </c>
      <c r="J136" s="86"/>
      <c r="K136" s="79">
        <f>SUM([1]anual!G133+[1]eic!G133+[1]eses!G133)</f>
        <v>6005587.199</v>
      </c>
      <c r="L136" s="86">
        <f t="shared" si="6"/>
        <v>-6005587.199</v>
      </c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</row>
    <row r="137" spans="1:34" hidden="1" x14ac:dyDescent="0.2">
      <c r="A137" s="78">
        <v>21204990103</v>
      </c>
      <c r="B137" s="27" t="s">
        <v>988</v>
      </c>
      <c r="C137" s="79"/>
      <c r="D137" s="79"/>
      <c r="E137" s="80">
        <f t="shared" si="8"/>
        <v>0</v>
      </c>
      <c r="F137" s="104">
        <f t="shared" si="9"/>
        <v>0</v>
      </c>
      <c r="G137" s="79"/>
      <c r="H137" s="31">
        <f t="shared" si="5"/>
        <v>0</v>
      </c>
      <c r="I137" s="104">
        <f t="shared" si="7"/>
        <v>0</v>
      </c>
      <c r="J137" s="86"/>
      <c r="K137" s="79">
        <f>SUM([1]anual!G134+[1]eic!G134+[1]eses!G134)</f>
        <v>1462236.4809999999</v>
      </c>
      <c r="L137" s="86">
        <f t="shared" si="6"/>
        <v>-1462236.4809999999</v>
      </c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</row>
    <row r="138" spans="1:34" ht="25.5" hidden="1" x14ac:dyDescent="0.2">
      <c r="A138" s="78">
        <v>21204990104</v>
      </c>
      <c r="B138" s="27" t="s">
        <v>989</v>
      </c>
      <c r="C138" s="79"/>
      <c r="D138" s="79"/>
      <c r="E138" s="80">
        <f t="shared" si="8"/>
        <v>0</v>
      </c>
      <c r="F138" s="104">
        <f t="shared" si="9"/>
        <v>0</v>
      </c>
      <c r="G138" s="79"/>
      <c r="H138" s="31">
        <f t="shared" si="5"/>
        <v>0</v>
      </c>
      <c r="I138" s="104">
        <f t="shared" si="7"/>
        <v>0</v>
      </c>
      <c r="J138" s="86"/>
      <c r="K138" s="79">
        <f>SUM([1]anual!G135+[1]eic!G135+[1]eses!G135)</f>
        <v>2266594.0060000001</v>
      </c>
      <c r="L138" s="86">
        <f t="shared" si="6"/>
        <v>-2266594.0060000001</v>
      </c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</row>
    <row r="139" spans="1:34" hidden="1" x14ac:dyDescent="0.2">
      <c r="A139" s="78">
        <v>21204990105</v>
      </c>
      <c r="B139" s="27" t="s">
        <v>990</v>
      </c>
      <c r="C139" s="79"/>
      <c r="D139" s="79"/>
      <c r="E139" s="80">
        <f t="shared" si="8"/>
        <v>0</v>
      </c>
      <c r="F139" s="104">
        <f t="shared" si="9"/>
        <v>0</v>
      </c>
      <c r="G139" s="79"/>
      <c r="H139" s="31">
        <f t="shared" si="5"/>
        <v>0</v>
      </c>
      <c r="I139" s="104">
        <f t="shared" si="7"/>
        <v>0</v>
      </c>
      <c r="J139" s="86"/>
      <c r="K139" s="79">
        <f>SUM([1]anual!G136+[1]eic!G136+[1]eses!G136)</f>
        <v>1052131.44</v>
      </c>
      <c r="L139" s="86">
        <f t="shared" ref="L139:L204" si="10">SUM(G139-K139)</f>
        <v>-1052131.44</v>
      </c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</row>
    <row r="140" spans="1:34" ht="25.5" hidden="1" x14ac:dyDescent="0.2">
      <c r="A140" s="107">
        <v>21204990106</v>
      </c>
      <c r="B140" s="108" t="s">
        <v>991</v>
      </c>
      <c r="C140" s="79"/>
      <c r="D140" s="79"/>
      <c r="E140" s="80">
        <f>SUM(C140:D140)</f>
        <v>0</v>
      </c>
      <c r="F140" s="104">
        <f t="shared" si="9"/>
        <v>0</v>
      </c>
      <c r="G140" s="79"/>
      <c r="H140" s="31">
        <f>IF(OR(G140=0,E140=0),0,G140/E140)*100</f>
        <v>0</v>
      </c>
      <c r="I140" s="104">
        <f>SUM(E140-G140)</f>
        <v>0</v>
      </c>
      <c r="J140" s="86"/>
      <c r="K140" s="79">
        <f>SUM([1]anual!G137+[1]eic!G137+[1]eses!G137)</f>
        <v>40109012.648999996</v>
      </c>
      <c r="L140" s="86">
        <f t="shared" si="10"/>
        <v>-40109012.648999996</v>
      </c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</row>
    <row r="141" spans="1:34" hidden="1" x14ac:dyDescent="0.2">
      <c r="A141" s="78">
        <v>212049902</v>
      </c>
      <c r="B141" s="27" t="s">
        <v>992</v>
      </c>
      <c r="C141" s="79"/>
      <c r="D141" s="79"/>
      <c r="E141" s="80">
        <f t="shared" si="8"/>
        <v>0</v>
      </c>
      <c r="F141" s="104">
        <f t="shared" si="9"/>
        <v>0</v>
      </c>
      <c r="G141" s="79"/>
      <c r="H141" s="31">
        <f t="shared" ref="H141:H208" si="11">IF(OR(G141=0,E141=0),0,G141/E141)*100</f>
        <v>0</v>
      </c>
      <c r="I141" s="104">
        <f t="shared" si="7"/>
        <v>0</v>
      </c>
      <c r="J141" s="86"/>
      <c r="K141" s="79">
        <f>SUM([1]anual!G138+[1]eic!G138+[1]eses!G138)</f>
        <v>100000</v>
      </c>
      <c r="L141" s="86">
        <f t="shared" si="10"/>
        <v>-100000</v>
      </c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</row>
    <row r="142" spans="1:34" x14ac:dyDescent="0.2">
      <c r="A142" s="78">
        <v>212049999</v>
      </c>
      <c r="B142" s="27" t="s">
        <v>993</v>
      </c>
      <c r="C142" s="79">
        <v>76480449000</v>
      </c>
      <c r="D142" s="79">
        <v>64007012861</v>
      </c>
      <c r="E142" s="80">
        <f>SUM(C142:D142)</f>
        <v>140487461861</v>
      </c>
      <c r="F142" s="104">
        <f t="shared" si="9"/>
        <v>1.0068402156994041</v>
      </c>
      <c r="G142" s="79">
        <v>151808455181</v>
      </c>
      <c r="H142" s="31">
        <f t="shared" si="11"/>
        <v>108.05836561500494</v>
      </c>
      <c r="I142" s="104">
        <f>SUM(E142-G142)</f>
        <v>-11320993320</v>
      </c>
      <c r="J142" s="86"/>
      <c r="K142" s="79">
        <f>SUM([1]anual!G139+[1]eic!G139+[1]eses!G139)</f>
        <v>65599111.097999997</v>
      </c>
      <c r="L142" s="86">
        <f t="shared" si="10"/>
        <v>151742856069.90201</v>
      </c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</row>
    <row r="143" spans="1:34" x14ac:dyDescent="0.2">
      <c r="A143" s="78">
        <v>21205</v>
      </c>
      <c r="B143" s="35" t="s">
        <v>994</v>
      </c>
      <c r="C143" s="79">
        <f>SUM(C145:C151)</f>
        <v>226551328000</v>
      </c>
      <c r="D143" s="79">
        <f>SUM(D145:D151)</f>
        <v>0</v>
      </c>
      <c r="E143" s="80">
        <f t="shared" si="8"/>
        <v>226551328000</v>
      </c>
      <c r="F143" s="104">
        <f t="shared" si="9"/>
        <v>1.6236394688103366</v>
      </c>
      <c r="G143" s="79">
        <f>SUM(G145:G151)</f>
        <v>295710282869</v>
      </c>
      <c r="H143" s="31">
        <f t="shared" si="11"/>
        <v>130.52683710995504</v>
      </c>
      <c r="I143" s="104">
        <f t="shared" ref="I143:I209" si="12">SUM(E143-G143)</f>
        <v>-69158954869</v>
      </c>
      <c r="J143" s="86"/>
      <c r="K143" s="79">
        <f>SUM([1]anual!G140+[1]eic!G140+[1]eses!G140)</f>
        <v>202832324.065</v>
      </c>
      <c r="L143" s="86">
        <f t="shared" si="10"/>
        <v>295507450544.935</v>
      </c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</row>
    <row r="144" spans="1:34" x14ac:dyDescent="0.2">
      <c r="A144" s="78">
        <v>2120501</v>
      </c>
      <c r="B144" s="35" t="s">
        <v>995</v>
      </c>
      <c r="C144" s="79">
        <f>SUM(C145:C147)</f>
        <v>174107583000</v>
      </c>
      <c r="D144" s="79">
        <f>SUM(D145:D147)</f>
        <v>0</v>
      </c>
      <c r="E144" s="80">
        <f t="shared" ref="E144:E210" si="13">SUM(C144:D144)</f>
        <v>174107583000</v>
      </c>
      <c r="F144" s="104">
        <f t="shared" ref="F144:F210" si="14">IF(OR(E144=0,E$7=0),0,E144/E$7)*100</f>
        <v>1.2477876253189368</v>
      </c>
      <c r="G144" s="79">
        <f>SUM(G145:G147)</f>
        <v>231556021756</v>
      </c>
      <c r="H144" s="31">
        <f t="shared" si="11"/>
        <v>132.99594294867674</v>
      </c>
      <c r="I144" s="104">
        <f t="shared" si="12"/>
        <v>-57448438756</v>
      </c>
      <c r="J144" s="86"/>
      <c r="K144" s="79">
        <f>SUM([1]anual!G141+[1]eic!G141+[1]eses!G141)</f>
        <v>162649553.965</v>
      </c>
      <c r="L144" s="86">
        <f t="shared" si="10"/>
        <v>231393372202.035</v>
      </c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</row>
    <row r="145" spans="1:34" x14ac:dyDescent="0.2">
      <c r="A145" s="78">
        <v>212050101</v>
      </c>
      <c r="B145" s="35" t="s">
        <v>996</v>
      </c>
      <c r="C145" s="79">
        <v>1211646000</v>
      </c>
      <c r="D145" s="79"/>
      <c r="E145" s="80">
        <f t="shared" si="13"/>
        <v>1211646000</v>
      </c>
      <c r="F145" s="104">
        <f t="shared" si="14"/>
        <v>8.683578618555567E-3</v>
      </c>
      <c r="G145" s="79">
        <v>924661669</v>
      </c>
      <c r="H145" s="31">
        <f t="shared" si="11"/>
        <v>76.314506794888942</v>
      </c>
      <c r="I145" s="104">
        <f t="shared" si="12"/>
        <v>286984331</v>
      </c>
      <c r="J145" s="86"/>
      <c r="K145" s="79">
        <f>SUM([1]anual!G142+[1]eic!G142+[1]eses!G142)</f>
        <v>1271814.2109999999</v>
      </c>
      <c r="L145" s="86">
        <f t="shared" si="10"/>
        <v>923389854.78900003</v>
      </c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</row>
    <row r="146" spans="1:34" x14ac:dyDescent="0.2">
      <c r="A146" s="78">
        <v>212050102</v>
      </c>
      <c r="B146" s="35" t="s">
        <v>997</v>
      </c>
      <c r="C146" s="79">
        <v>10260937000</v>
      </c>
      <c r="D146" s="79"/>
      <c r="E146" s="80">
        <f t="shared" si="13"/>
        <v>10260937000</v>
      </c>
      <c r="F146" s="104">
        <f t="shared" si="14"/>
        <v>7.3537694293172834E-2</v>
      </c>
      <c r="G146" s="79">
        <v>6038953935</v>
      </c>
      <c r="H146" s="31">
        <f t="shared" si="11"/>
        <v>58.853825289054981</v>
      </c>
      <c r="I146" s="104">
        <f t="shared" si="12"/>
        <v>4221983065</v>
      </c>
      <c r="J146" s="86"/>
      <c r="K146" s="79">
        <f>SUM([1]anual!G143+[1]eic!G143+[1]eses!G143)</f>
        <v>161377739.75400001</v>
      </c>
      <c r="L146" s="86">
        <f t="shared" si="10"/>
        <v>5877576195.2460003</v>
      </c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</row>
    <row r="147" spans="1:34" x14ac:dyDescent="0.2">
      <c r="A147" s="78">
        <v>212050103</v>
      </c>
      <c r="B147" s="109" t="s">
        <v>998</v>
      </c>
      <c r="C147" s="79">
        <v>162635000000</v>
      </c>
      <c r="D147" s="79"/>
      <c r="E147" s="80">
        <f t="shared" si="13"/>
        <v>162635000000</v>
      </c>
      <c r="F147" s="104">
        <f t="shared" si="14"/>
        <v>1.1655663524072086</v>
      </c>
      <c r="G147" s="79">
        <v>224592406152</v>
      </c>
      <c r="H147" s="31">
        <f t="shared" si="11"/>
        <v>138.0959855824392</v>
      </c>
      <c r="I147" s="104">
        <f t="shared" si="12"/>
        <v>-61957406152</v>
      </c>
      <c r="J147" s="86"/>
      <c r="K147" s="79">
        <f>SUM([1]anual!G144+[1]eic!G144+[1]eses!G144)</f>
        <v>0</v>
      </c>
      <c r="L147" s="86">
        <f t="shared" si="10"/>
        <v>224592406152</v>
      </c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</row>
    <row r="148" spans="1:34" x14ac:dyDescent="0.2">
      <c r="A148" s="78">
        <v>2120502</v>
      </c>
      <c r="B148" s="35" t="s">
        <v>999</v>
      </c>
      <c r="C148" s="79">
        <v>61406000</v>
      </c>
      <c r="D148" s="79"/>
      <c r="E148" s="80">
        <f t="shared" si="13"/>
        <v>61406000</v>
      </c>
      <c r="F148" s="104">
        <f t="shared" si="14"/>
        <v>4.4008219286080513E-4</v>
      </c>
      <c r="G148" s="79">
        <v>107793800</v>
      </c>
      <c r="H148" s="31">
        <f t="shared" si="11"/>
        <v>175.54278083574894</v>
      </c>
      <c r="I148" s="104">
        <f t="shared" si="12"/>
        <v>-46387800</v>
      </c>
      <c r="J148" s="86"/>
      <c r="K148" s="79">
        <f>SUM([1]anual!G145+[1]eic!G145+[1]eses!G145)</f>
        <v>111558.6</v>
      </c>
      <c r="L148" s="86">
        <f t="shared" si="10"/>
        <v>107682241.40000001</v>
      </c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</row>
    <row r="149" spans="1:34" x14ac:dyDescent="0.2">
      <c r="A149" s="78">
        <v>2120508</v>
      </c>
      <c r="B149" s="35" t="s">
        <v>1000</v>
      </c>
      <c r="C149" s="79">
        <v>9307000</v>
      </c>
      <c r="D149" s="79"/>
      <c r="E149" s="80">
        <f t="shared" si="13"/>
        <v>9307000</v>
      </c>
      <c r="F149" s="104">
        <f t="shared" si="14"/>
        <v>6.6701054765910716E-5</v>
      </c>
      <c r="G149" s="79"/>
      <c r="H149" s="31">
        <f t="shared" si="11"/>
        <v>0</v>
      </c>
      <c r="I149" s="104">
        <f t="shared" si="12"/>
        <v>9307000</v>
      </c>
      <c r="J149" s="86"/>
      <c r="K149" s="79">
        <f>SUM([1]anual!G146+[1]eic!G146+[1]eses!G146)</f>
        <v>236237.5</v>
      </c>
      <c r="L149" s="86">
        <f t="shared" si="10"/>
        <v>-236237.5</v>
      </c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</row>
    <row r="150" spans="1:34" x14ac:dyDescent="0.2">
      <c r="A150" s="78">
        <v>2120509</v>
      </c>
      <c r="B150" s="35" t="s">
        <v>1001</v>
      </c>
      <c r="C150" s="79">
        <v>52373032000</v>
      </c>
      <c r="D150" s="79"/>
      <c r="E150" s="80">
        <f t="shared" si="13"/>
        <v>52373032000</v>
      </c>
      <c r="F150" s="104">
        <f t="shared" si="14"/>
        <v>0.3753450602437729</v>
      </c>
      <c r="G150" s="79">
        <v>62181279000</v>
      </c>
      <c r="H150" s="31">
        <f t="shared" si="11"/>
        <v>118.72766694126091</v>
      </c>
      <c r="I150" s="104">
        <f t="shared" si="12"/>
        <v>-9808247000</v>
      </c>
      <c r="J150" s="86"/>
      <c r="K150" s="79">
        <f>SUM([1]anual!G147+[1]eic!G147+[1]eses!G147)</f>
        <v>39834974</v>
      </c>
      <c r="L150" s="86">
        <f t="shared" si="10"/>
        <v>62141444026</v>
      </c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</row>
    <row r="151" spans="1:34" x14ac:dyDescent="0.2">
      <c r="A151" s="78">
        <v>2120510</v>
      </c>
      <c r="B151" s="35" t="s">
        <v>1002</v>
      </c>
      <c r="C151" s="79"/>
      <c r="D151" s="79"/>
      <c r="E151" s="80">
        <f t="shared" ref="E151" si="15">SUM(C151:D151)</f>
        <v>0</v>
      </c>
      <c r="F151" s="104">
        <f t="shared" si="14"/>
        <v>0</v>
      </c>
      <c r="G151" s="79">
        <v>1865188313</v>
      </c>
      <c r="H151" s="31">
        <f t="shared" si="11"/>
        <v>0</v>
      </c>
      <c r="I151" s="104">
        <f t="shared" ref="I151" si="16">SUM(E151-G151)</f>
        <v>-1865188313</v>
      </c>
      <c r="J151" s="86"/>
      <c r="K151" s="79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</row>
    <row r="152" spans="1:34" x14ac:dyDescent="0.2">
      <c r="A152" s="78">
        <v>21206</v>
      </c>
      <c r="B152" s="35" t="s">
        <v>929</v>
      </c>
      <c r="C152" s="79">
        <f>SUM(C153:C162)+C165+C166+C169+C172+C173+C176+C179+C183</f>
        <v>349707769000</v>
      </c>
      <c r="D152" s="79">
        <f>SUM(D153:D162)+D165+D166+D169+D172+D173+D176+D179+D183</f>
        <v>-15200179000</v>
      </c>
      <c r="E152" s="80">
        <f t="shared" si="13"/>
        <v>334507590000</v>
      </c>
      <c r="F152" s="104">
        <f t="shared" si="14"/>
        <v>2.3973363146237037</v>
      </c>
      <c r="G152" s="79">
        <f>SUM(G153:G162)+G165+G166+G169+G172+G173+G176+G179+G183</f>
        <v>364351904842</v>
      </c>
      <c r="H152" s="31">
        <f t="shared" si="11"/>
        <v>108.92186477502648</v>
      </c>
      <c r="I152" s="104">
        <f t="shared" si="12"/>
        <v>-29844314842</v>
      </c>
      <c r="J152" s="86"/>
      <c r="K152" s="79">
        <f>SUM([1]anual!G148+[1]eic!G148+[1]eses!G148)</f>
        <v>239993705.17299998</v>
      </c>
      <c r="L152" s="86">
        <f t="shared" si="10"/>
        <v>364111911136.82703</v>
      </c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</row>
    <row r="153" spans="1:34" x14ac:dyDescent="0.2">
      <c r="A153" s="78">
        <v>2120601</v>
      </c>
      <c r="B153" s="35" t="s">
        <v>1003</v>
      </c>
      <c r="C153" s="79">
        <v>79088733000</v>
      </c>
      <c r="D153" s="79"/>
      <c r="E153" s="80">
        <f t="shared" si="13"/>
        <v>79088733000</v>
      </c>
      <c r="F153" s="104">
        <f t="shared" si="14"/>
        <v>0.56681013336193087</v>
      </c>
      <c r="G153" s="79">
        <v>93169809796</v>
      </c>
      <c r="H153" s="31">
        <f t="shared" si="11"/>
        <v>117.80415017648596</v>
      </c>
      <c r="I153" s="104">
        <f t="shared" si="12"/>
        <v>-14081076796</v>
      </c>
      <c r="J153" s="86"/>
      <c r="K153" s="79">
        <f>SUM([1]anual!G149+[1]eic!G149+[1]eses!G149)</f>
        <v>64096909.490000002</v>
      </c>
      <c r="L153" s="86">
        <f t="shared" si="10"/>
        <v>93105712886.509995</v>
      </c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</row>
    <row r="154" spans="1:34" x14ac:dyDescent="0.2">
      <c r="A154" s="78">
        <v>2120603</v>
      </c>
      <c r="B154" s="35" t="s">
        <v>1004</v>
      </c>
      <c r="C154" s="79">
        <v>12013364000</v>
      </c>
      <c r="D154" s="79"/>
      <c r="E154" s="80">
        <f t="shared" si="13"/>
        <v>12013364000</v>
      </c>
      <c r="F154" s="104">
        <f t="shared" si="14"/>
        <v>8.6096921681188376E-2</v>
      </c>
      <c r="G154" s="79">
        <v>11382752000</v>
      </c>
      <c r="H154" s="31">
        <f t="shared" si="11"/>
        <v>94.750745919294545</v>
      </c>
      <c r="I154" s="104">
        <f t="shared" si="12"/>
        <v>630612000</v>
      </c>
      <c r="J154" s="86"/>
      <c r="K154" s="79">
        <f>SUM([1]anual!G150+[1]eic!G150+[1]eses!G150)</f>
        <v>10203084</v>
      </c>
      <c r="L154" s="86">
        <f t="shared" si="10"/>
        <v>11372548916</v>
      </c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</row>
    <row r="155" spans="1:34" x14ac:dyDescent="0.2">
      <c r="A155" s="78">
        <v>2120604</v>
      </c>
      <c r="B155" s="35" t="s">
        <v>1005</v>
      </c>
      <c r="C155" s="79"/>
      <c r="D155" s="79"/>
      <c r="E155" s="80">
        <f t="shared" si="13"/>
        <v>0</v>
      </c>
      <c r="F155" s="104">
        <f t="shared" si="14"/>
        <v>0</v>
      </c>
      <c r="G155" s="79"/>
      <c r="H155" s="31">
        <f t="shared" si="11"/>
        <v>0</v>
      </c>
      <c r="I155" s="104">
        <f t="shared" si="12"/>
        <v>0</v>
      </c>
      <c r="J155" s="86"/>
      <c r="K155" s="79">
        <f>SUM([1]anual!G151+[1]eic!G151+[1]eses!G151)</f>
        <v>81953.483999999997</v>
      </c>
      <c r="L155" s="86">
        <f t="shared" si="10"/>
        <v>-81953.483999999997</v>
      </c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</row>
    <row r="156" spans="1:34" x14ac:dyDescent="0.2">
      <c r="A156" s="78">
        <v>2120605</v>
      </c>
      <c r="B156" s="35" t="s">
        <v>1006</v>
      </c>
      <c r="C156" s="79"/>
      <c r="D156" s="79"/>
      <c r="E156" s="80">
        <f t="shared" si="13"/>
        <v>0</v>
      </c>
      <c r="F156" s="104">
        <f t="shared" si="14"/>
        <v>0</v>
      </c>
      <c r="G156" s="79"/>
      <c r="H156" s="31">
        <f t="shared" si="11"/>
        <v>0</v>
      </c>
      <c r="I156" s="104">
        <f t="shared" si="12"/>
        <v>0</v>
      </c>
      <c r="J156" s="86"/>
      <c r="K156" s="79">
        <f>SUM([1]anual!G152+[1]eic!G152+[1]eses!G152)</f>
        <v>-133071.60500000001</v>
      </c>
      <c r="L156" s="86">
        <f t="shared" si="10"/>
        <v>133071.60500000001</v>
      </c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</row>
    <row r="157" spans="1:34" x14ac:dyDescent="0.2">
      <c r="A157" s="78">
        <v>2120606</v>
      </c>
      <c r="B157" s="35" t="s">
        <v>1007</v>
      </c>
      <c r="C157" s="79">
        <v>10180000000</v>
      </c>
      <c r="D157" s="79">
        <v>-312000000</v>
      </c>
      <c r="E157" s="80">
        <f t="shared" si="13"/>
        <v>9868000000</v>
      </c>
      <c r="F157" s="104">
        <f t="shared" si="14"/>
        <v>7.0721608298055974E-2</v>
      </c>
      <c r="G157" s="79">
        <v>11629597000</v>
      </c>
      <c r="H157" s="31">
        <f t="shared" si="11"/>
        <v>117.85161126874746</v>
      </c>
      <c r="I157" s="104">
        <f t="shared" si="12"/>
        <v>-1761597000</v>
      </c>
      <c r="J157" s="86"/>
      <c r="K157" s="79">
        <f>SUM([1]anual!G153+[1]eic!G153+[1]eses!G153)</f>
        <v>5557710</v>
      </c>
      <c r="L157" s="86">
        <f t="shared" si="10"/>
        <v>11624039290</v>
      </c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</row>
    <row r="158" spans="1:34" x14ac:dyDescent="0.2">
      <c r="A158" s="78">
        <v>2120607</v>
      </c>
      <c r="B158" s="35" t="s">
        <v>1008</v>
      </c>
      <c r="C158" s="79">
        <v>35710053000</v>
      </c>
      <c r="D158" s="79">
        <v>-1350000000</v>
      </c>
      <c r="E158" s="80">
        <f t="shared" si="13"/>
        <v>34360053000</v>
      </c>
      <c r="F158" s="104">
        <f t="shared" si="14"/>
        <v>0.24625032522967602</v>
      </c>
      <c r="G158" s="79">
        <v>33929220240</v>
      </c>
      <c r="H158" s="31">
        <f t="shared" si="11"/>
        <v>98.746123121521379</v>
      </c>
      <c r="I158" s="104">
        <f t="shared" si="12"/>
        <v>430832760</v>
      </c>
      <c r="J158" s="86"/>
      <c r="K158" s="79">
        <f>SUM([1]anual!G154+[1]eic!G154+[1]eses!G154)</f>
        <v>24734084.179000001</v>
      </c>
      <c r="L158" s="86">
        <f t="shared" si="10"/>
        <v>33904486155.820999</v>
      </c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</row>
    <row r="159" spans="1:34" x14ac:dyDescent="0.2">
      <c r="A159" s="78">
        <v>2120608</v>
      </c>
      <c r="B159" s="35" t="s">
        <v>882</v>
      </c>
      <c r="C159" s="79">
        <v>3092002000</v>
      </c>
      <c r="D159" s="79"/>
      <c r="E159" s="80">
        <f t="shared" si="13"/>
        <v>3092002000</v>
      </c>
      <c r="F159" s="104">
        <f t="shared" si="14"/>
        <v>2.2159642713904103E-2</v>
      </c>
      <c r="G159" s="79">
        <v>3616509625</v>
      </c>
      <c r="H159" s="31">
        <f t="shared" si="11"/>
        <v>116.96336629148365</v>
      </c>
      <c r="I159" s="104">
        <f t="shared" si="12"/>
        <v>-524507625</v>
      </c>
      <c r="J159" s="86"/>
      <c r="K159" s="79">
        <f>SUM([1]anual!G155+[1]eic!G155+[1]eses!G155)</f>
        <v>2255657.2089999998</v>
      </c>
      <c r="L159" s="86">
        <f t="shared" si="10"/>
        <v>3614253967.7909999</v>
      </c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</row>
    <row r="160" spans="1:34" x14ac:dyDescent="0.2">
      <c r="A160" s="78">
        <v>2120609</v>
      </c>
      <c r="B160" s="35" t="s">
        <v>885</v>
      </c>
      <c r="C160" s="79">
        <v>60353120000</v>
      </c>
      <c r="D160" s="79">
        <v>-726143000</v>
      </c>
      <c r="E160" s="80">
        <f t="shared" si="13"/>
        <v>59626977000</v>
      </c>
      <c r="F160" s="104">
        <f t="shared" si="14"/>
        <v>0.42733235826826033</v>
      </c>
      <c r="G160" s="79">
        <v>60795185264</v>
      </c>
      <c r="H160" s="31">
        <f t="shared" si="11"/>
        <v>101.95919418151955</v>
      </c>
      <c r="I160" s="104">
        <f t="shared" si="12"/>
        <v>-1168208264</v>
      </c>
      <c r="J160" s="86"/>
      <c r="K160" s="79">
        <f>SUM([1]anual!G156+[1]eic!G156+[1]eses!G156)</f>
        <v>37999605.636</v>
      </c>
      <c r="L160" s="86">
        <f t="shared" si="10"/>
        <v>60757185658.363998</v>
      </c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</row>
    <row r="161" spans="1:34" x14ac:dyDescent="0.2">
      <c r="A161" s="78">
        <v>2120610</v>
      </c>
      <c r="B161" s="35" t="s">
        <v>1009</v>
      </c>
      <c r="C161" s="79">
        <v>27292784000</v>
      </c>
      <c r="D161" s="79">
        <v>-4866811000</v>
      </c>
      <c r="E161" s="80">
        <f t="shared" si="13"/>
        <v>22425973000</v>
      </c>
      <c r="F161" s="104">
        <f t="shared" si="14"/>
        <v>0.1607216131139825</v>
      </c>
      <c r="G161" s="79">
        <v>26822273278</v>
      </c>
      <c r="H161" s="31">
        <f t="shared" si="11"/>
        <v>119.6036099659979</v>
      </c>
      <c r="I161" s="104">
        <f t="shared" si="12"/>
        <v>-4396300278</v>
      </c>
      <c r="J161" s="86"/>
      <c r="K161" s="79">
        <f>SUM([1]anual!G157+[1]eic!G157+[1]eses!G157)</f>
        <v>12942070.07</v>
      </c>
      <c r="L161" s="86">
        <f t="shared" si="10"/>
        <v>26809331207.93</v>
      </c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</row>
    <row r="162" spans="1:34" x14ac:dyDescent="0.2">
      <c r="A162" s="78">
        <v>2120611</v>
      </c>
      <c r="B162" s="35" t="s">
        <v>1010</v>
      </c>
      <c r="C162" s="79">
        <f>SUM(C163:C164)</f>
        <v>11174269000</v>
      </c>
      <c r="D162" s="79">
        <f>SUM(D163:D164)</f>
        <v>-272987000</v>
      </c>
      <c r="E162" s="80">
        <f t="shared" si="13"/>
        <v>10901282000</v>
      </c>
      <c r="F162" s="104">
        <f t="shared" si="14"/>
        <v>7.8126894563300381E-2</v>
      </c>
      <c r="G162" s="79">
        <f>SUM(G163:G164)</f>
        <v>11887866147</v>
      </c>
      <c r="H162" s="31">
        <f t="shared" si="11"/>
        <v>109.05016627402171</v>
      </c>
      <c r="I162" s="104">
        <f t="shared" si="12"/>
        <v>-986584147</v>
      </c>
      <c r="J162" s="86"/>
      <c r="K162" s="79">
        <f>SUM([1]anual!G158+[1]eic!G158+[1]eses!G158)</f>
        <v>7697277.3569999998</v>
      </c>
      <c r="L162" s="86">
        <f t="shared" si="10"/>
        <v>11880168869.643</v>
      </c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</row>
    <row r="163" spans="1:34" x14ac:dyDescent="0.2">
      <c r="A163" s="78">
        <v>212061101</v>
      </c>
      <c r="B163" s="109" t="s">
        <v>1011</v>
      </c>
      <c r="C163" s="79">
        <v>8247756000</v>
      </c>
      <c r="D163" s="79"/>
      <c r="E163" s="80">
        <f t="shared" si="13"/>
        <v>8247756000</v>
      </c>
      <c r="F163" s="104">
        <f t="shared" si="14"/>
        <v>5.9109705023301679E-2</v>
      </c>
      <c r="G163" s="79">
        <v>9159825038</v>
      </c>
      <c r="H163" s="31">
        <f t="shared" si="11"/>
        <v>111.05839016091166</v>
      </c>
      <c r="I163" s="104">
        <f t="shared" si="12"/>
        <v>-912069038</v>
      </c>
      <c r="J163" s="86"/>
      <c r="K163" s="79">
        <f>SUM([1]anual!G159+[1]eic!G159+[1]eses!G159)</f>
        <v>5934470.2000000002</v>
      </c>
      <c r="L163" s="86">
        <f t="shared" si="10"/>
        <v>9153890567.7999992</v>
      </c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</row>
    <row r="164" spans="1:34" x14ac:dyDescent="0.2">
      <c r="A164" s="78">
        <v>212061102</v>
      </c>
      <c r="B164" s="109" t="s">
        <v>1012</v>
      </c>
      <c r="C164" s="79">
        <v>2926513000</v>
      </c>
      <c r="D164" s="79">
        <v>-272987000</v>
      </c>
      <c r="E164" s="80">
        <f t="shared" si="13"/>
        <v>2653526000</v>
      </c>
      <c r="F164" s="104">
        <f t="shared" si="14"/>
        <v>1.9017189539998713E-2</v>
      </c>
      <c r="G164" s="79">
        <v>2728041109</v>
      </c>
      <c r="H164" s="31">
        <f t="shared" si="11"/>
        <v>102.80815447069295</v>
      </c>
      <c r="I164" s="104">
        <f t="shared" si="12"/>
        <v>-74515109</v>
      </c>
      <c r="J164" s="86"/>
      <c r="K164" s="79">
        <f>SUM([1]anual!G160+[1]eic!G160+[1]eses!G160)</f>
        <v>1762807.1569999999</v>
      </c>
      <c r="L164" s="86">
        <f t="shared" si="10"/>
        <v>2726278301.8429999</v>
      </c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</row>
    <row r="165" spans="1:34" x14ac:dyDescent="0.2">
      <c r="A165" s="78">
        <v>21206112</v>
      </c>
      <c r="B165" s="35" t="s">
        <v>1013</v>
      </c>
      <c r="C165" s="79">
        <v>36111064000</v>
      </c>
      <c r="D165" s="79">
        <v>-925090000</v>
      </c>
      <c r="E165" s="80">
        <f t="shared" si="13"/>
        <v>35185974000</v>
      </c>
      <c r="F165" s="104">
        <f t="shared" si="14"/>
        <v>0.25216950454130338</v>
      </c>
      <c r="G165" s="79">
        <v>34728326435</v>
      </c>
      <c r="H165" s="31">
        <f t="shared" si="11"/>
        <v>98.699346606122091</v>
      </c>
      <c r="I165" s="104">
        <f t="shared" si="12"/>
        <v>457647565</v>
      </c>
      <c r="J165" s="86"/>
      <c r="K165" s="79">
        <f>SUM([1]anual!G161+[1]eic!G161+[1]eses!G161)</f>
        <v>22418734.855999999</v>
      </c>
      <c r="L165" s="86">
        <f t="shared" si="10"/>
        <v>34705907700.143997</v>
      </c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</row>
    <row r="166" spans="1:34" x14ac:dyDescent="0.2">
      <c r="A166" s="78">
        <v>21206113</v>
      </c>
      <c r="B166" s="35" t="s">
        <v>1014</v>
      </c>
      <c r="C166" s="79">
        <f>SUM(C167:C168)</f>
        <v>27075472000</v>
      </c>
      <c r="D166" s="79">
        <f>SUM(D167:D168)</f>
        <v>486826000</v>
      </c>
      <c r="E166" s="80">
        <f t="shared" si="13"/>
        <v>27562298000</v>
      </c>
      <c r="F166" s="104">
        <f t="shared" si="14"/>
        <v>0.19753243240274543</v>
      </c>
      <c r="G166" s="79">
        <f>SUM(G167:G168)</f>
        <v>37247091134</v>
      </c>
      <c r="H166" s="31">
        <f t="shared" si="11"/>
        <v>135.13782897928178</v>
      </c>
      <c r="I166" s="104">
        <f t="shared" si="12"/>
        <v>-9684793134</v>
      </c>
      <c r="J166" s="86"/>
      <c r="K166" s="79">
        <f>SUM([1]anual!G162+[1]eic!G162+[1]eses!G162)</f>
        <v>23242876.061000001</v>
      </c>
      <c r="L166" s="86">
        <f t="shared" si="10"/>
        <v>37223848257.939003</v>
      </c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</row>
    <row r="167" spans="1:34" x14ac:dyDescent="0.2">
      <c r="A167" s="78">
        <v>2120611302</v>
      </c>
      <c r="B167" s="109" t="s">
        <v>1015</v>
      </c>
      <c r="C167" s="79">
        <v>85500000</v>
      </c>
      <c r="D167" s="79">
        <v>-13174000</v>
      </c>
      <c r="E167" s="80">
        <f t="shared" si="13"/>
        <v>72326000</v>
      </c>
      <c r="F167" s="104">
        <f t="shared" si="14"/>
        <v>5.1834323487689473E-4</v>
      </c>
      <c r="G167" s="79">
        <v>68426010</v>
      </c>
      <c r="H167" s="31">
        <f t="shared" si="11"/>
        <v>94.607762077261299</v>
      </c>
      <c r="I167" s="104">
        <f t="shared" si="12"/>
        <v>3899990</v>
      </c>
      <c r="J167" s="86"/>
      <c r="K167" s="79">
        <f>SUM([1]anual!G163+[1]eic!G163+[1]eses!G163)</f>
        <v>36309.987999999998</v>
      </c>
      <c r="L167" s="86">
        <f t="shared" si="10"/>
        <v>68389700.011999995</v>
      </c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</row>
    <row r="168" spans="1:34" x14ac:dyDescent="0.2">
      <c r="A168" s="78">
        <v>2120611304</v>
      </c>
      <c r="B168" s="109" t="s">
        <v>1016</v>
      </c>
      <c r="C168" s="79">
        <v>26989972000</v>
      </c>
      <c r="D168" s="79">
        <v>500000000</v>
      </c>
      <c r="E168" s="80">
        <f t="shared" si="13"/>
        <v>27489972000</v>
      </c>
      <c r="F168" s="104">
        <f t="shared" si="14"/>
        <v>0.19701408916786853</v>
      </c>
      <c r="G168" s="79">
        <v>37178665124</v>
      </c>
      <c r="H168" s="31">
        <f t="shared" si="11"/>
        <v>135.24446341378595</v>
      </c>
      <c r="I168" s="104">
        <f t="shared" si="12"/>
        <v>-9688693124</v>
      </c>
      <c r="J168" s="86"/>
      <c r="K168" s="79">
        <f>SUM([1]anual!G164+[1]eic!G164+[1]eses!G164)</f>
        <v>23206566.072999999</v>
      </c>
      <c r="L168" s="86">
        <f t="shared" si="10"/>
        <v>37155458557.927002</v>
      </c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</row>
    <row r="169" spans="1:34" x14ac:dyDescent="0.2">
      <c r="A169" s="78">
        <v>21206114</v>
      </c>
      <c r="B169" s="35" t="s">
        <v>1017</v>
      </c>
      <c r="C169" s="79">
        <f>SUM(C170:C171)</f>
        <v>20032346000</v>
      </c>
      <c r="D169" s="79">
        <f>SUM(D170:D171)</f>
        <v>0</v>
      </c>
      <c r="E169" s="80">
        <f t="shared" si="13"/>
        <v>20032346000</v>
      </c>
      <c r="F169" s="104">
        <f t="shared" si="14"/>
        <v>0.14356705787425297</v>
      </c>
      <c r="G169" s="79">
        <f>SUM(G170:G171)</f>
        <v>15811520112</v>
      </c>
      <c r="H169" s="31">
        <f t="shared" si="11"/>
        <v>78.929947156463854</v>
      </c>
      <c r="I169" s="104">
        <f t="shared" si="12"/>
        <v>4220825888</v>
      </c>
      <c r="J169" s="86"/>
      <c r="K169" s="79">
        <f>SUM([1]anual!G165+[1]eic!G165+[1]eses!G165)</f>
        <v>13007832.904999999</v>
      </c>
      <c r="L169" s="86">
        <f t="shared" si="10"/>
        <v>15798512279.094999</v>
      </c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</row>
    <row r="170" spans="1:34" x14ac:dyDescent="0.2">
      <c r="A170" s="78">
        <v>2120611401</v>
      </c>
      <c r="B170" s="35" t="s">
        <v>1018</v>
      </c>
      <c r="C170" s="79">
        <v>15645613000</v>
      </c>
      <c r="D170" s="79"/>
      <c r="E170" s="80">
        <f t="shared" si="13"/>
        <v>15645613000</v>
      </c>
      <c r="F170" s="104">
        <f t="shared" si="14"/>
        <v>0.11212838611359673</v>
      </c>
      <c r="G170" s="79">
        <v>12475194000</v>
      </c>
      <c r="H170" s="31">
        <f t="shared" si="11"/>
        <v>79.736051249637839</v>
      </c>
      <c r="I170" s="104">
        <f t="shared" si="12"/>
        <v>3170419000</v>
      </c>
      <c r="J170" s="86"/>
      <c r="K170" s="79">
        <f>SUM([1]anual!G166+[1]eic!G166+[1]eses!G166)</f>
        <v>9296511</v>
      </c>
      <c r="L170" s="86">
        <f t="shared" si="10"/>
        <v>12465897489</v>
      </c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</row>
    <row r="171" spans="1:34" x14ac:dyDescent="0.2">
      <c r="A171" s="78">
        <v>2120611402</v>
      </c>
      <c r="B171" s="35" t="s">
        <v>1019</v>
      </c>
      <c r="C171" s="79">
        <v>4386733000</v>
      </c>
      <c r="D171" s="79"/>
      <c r="E171" s="80">
        <f t="shared" si="13"/>
        <v>4386733000</v>
      </c>
      <c r="F171" s="104">
        <f t="shared" si="14"/>
        <v>3.1438671760656262E-2</v>
      </c>
      <c r="G171" s="79">
        <v>3336326112</v>
      </c>
      <c r="H171" s="31">
        <f t="shared" si="11"/>
        <v>76.054916312435708</v>
      </c>
      <c r="I171" s="104">
        <f t="shared" si="12"/>
        <v>1050406888</v>
      </c>
      <c r="J171" s="86"/>
      <c r="K171" s="79">
        <f>SUM([1]anual!G167+[1]eic!G167+[1]eses!G167)</f>
        <v>3711321.9049999998</v>
      </c>
      <c r="L171" s="86">
        <f t="shared" si="10"/>
        <v>3332614790.0949998</v>
      </c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</row>
    <row r="172" spans="1:34" x14ac:dyDescent="0.2">
      <c r="A172" s="78">
        <v>21206115</v>
      </c>
      <c r="B172" s="35" t="s">
        <v>1020</v>
      </c>
      <c r="C172" s="79">
        <v>4170246000</v>
      </c>
      <c r="D172" s="79"/>
      <c r="E172" s="80">
        <f t="shared" si="13"/>
        <v>4170246000</v>
      </c>
      <c r="F172" s="104">
        <f t="shared" si="14"/>
        <v>2.9887160936211469E-2</v>
      </c>
      <c r="G172" s="79">
        <v>3653185367</v>
      </c>
      <c r="H172" s="31">
        <f t="shared" si="11"/>
        <v>87.601195876694078</v>
      </c>
      <c r="I172" s="104">
        <f t="shared" si="12"/>
        <v>517060633</v>
      </c>
      <c r="J172" s="86"/>
      <c r="K172" s="79">
        <f>SUM([1]anual!G168+[1]eic!G168+[1]eses!G168)</f>
        <v>1859715.2960000001</v>
      </c>
      <c r="L172" s="86">
        <f t="shared" si="10"/>
        <v>3651325651.704</v>
      </c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</row>
    <row r="173" spans="1:34" x14ac:dyDescent="0.2">
      <c r="A173" s="78">
        <v>21206116</v>
      </c>
      <c r="B173" s="35" t="s">
        <v>1021</v>
      </c>
      <c r="C173" s="79">
        <f>SUM(C174:C175)</f>
        <v>2850844000</v>
      </c>
      <c r="D173" s="79">
        <f>SUM(D174:D175)</f>
        <v>0</v>
      </c>
      <c r="E173" s="80">
        <f t="shared" si="13"/>
        <v>2850844000</v>
      </c>
      <c r="F173" s="104">
        <f t="shared" si="14"/>
        <v>2.0431320701952076E-2</v>
      </c>
      <c r="G173" s="79">
        <f>SUM(G174:G175)</f>
        <v>2991632290</v>
      </c>
      <c r="H173" s="31">
        <f t="shared" si="11"/>
        <v>104.93847751753516</v>
      </c>
      <c r="I173" s="104">
        <f t="shared" si="12"/>
        <v>-140788290</v>
      </c>
      <c r="J173" s="86"/>
      <c r="K173" s="79">
        <f>SUM([1]anual!G169+[1]eic!G169+[1]eses!G169)</f>
        <v>2688449.4210000001</v>
      </c>
      <c r="L173" s="86">
        <f t="shared" si="10"/>
        <v>2988943840.579</v>
      </c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</row>
    <row r="174" spans="1:34" x14ac:dyDescent="0.2">
      <c r="A174" s="78">
        <v>2120611601</v>
      </c>
      <c r="B174" s="35" t="s">
        <v>130</v>
      </c>
      <c r="C174" s="79">
        <v>1425422000</v>
      </c>
      <c r="D174" s="79"/>
      <c r="E174" s="80">
        <f t="shared" si="13"/>
        <v>1425422000</v>
      </c>
      <c r="F174" s="104">
        <f t="shared" si="14"/>
        <v>1.0215660350976038E-2</v>
      </c>
      <c r="G174" s="79">
        <v>1501087672</v>
      </c>
      <c r="H174" s="31">
        <f t="shared" si="11"/>
        <v>105.30829971755733</v>
      </c>
      <c r="I174" s="104">
        <f t="shared" si="12"/>
        <v>-75665672</v>
      </c>
      <c r="J174" s="86"/>
      <c r="K174" s="79">
        <f>SUM([1]anual!G170+[1]eic!G170+[1]eses!G170)</f>
        <v>1359608.625</v>
      </c>
      <c r="L174" s="86">
        <f t="shared" si="10"/>
        <v>1499728063.375</v>
      </c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</row>
    <row r="175" spans="1:34" x14ac:dyDescent="0.2">
      <c r="A175" s="78">
        <v>2120611604</v>
      </c>
      <c r="B175" s="27" t="s">
        <v>147</v>
      </c>
      <c r="C175" s="79">
        <v>1425422000</v>
      </c>
      <c r="D175" s="79"/>
      <c r="E175" s="80">
        <f t="shared" si="13"/>
        <v>1425422000</v>
      </c>
      <c r="F175" s="104">
        <f t="shared" si="14"/>
        <v>1.0215660350976038E-2</v>
      </c>
      <c r="G175" s="79">
        <v>1490544618</v>
      </c>
      <c r="H175" s="31">
        <f t="shared" si="11"/>
        <v>104.56865531751298</v>
      </c>
      <c r="I175" s="104">
        <f t="shared" si="12"/>
        <v>-65122618</v>
      </c>
      <c r="J175" s="86"/>
      <c r="K175" s="79">
        <f>SUM([1]anual!G171+[1]eic!G171+[1]eses!G171)</f>
        <v>1328840.7960000001</v>
      </c>
      <c r="L175" s="86">
        <f t="shared" si="10"/>
        <v>1489215777.204</v>
      </c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</row>
    <row r="176" spans="1:34" x14ac:dyDescent="0.2">
      <c r="A176" s="78">
        <v>21206117</v>
      </c>
      <c r="B176" s="106" t="s">
        <v>1022</v>
      </c>
      <c r="C176" s="79">
        <f>SUM(C177:C178)</f>
        <v>17477627000</v>
      </c>
      <c r="D176" s="79">
        <f>SUM(D177:D178)</f>
        <v>-6638794000</v>
      </c>
      <c r="E176" s="80">
        <f t="shared" si="13"/>
        <v>10838833000</v>
      </c>
      <c r="F176" s="104">
        <f t="shared" si="14"/>
        <v>7.7679337437580362E-2</v>
      </c>
      <c r="G176" s="79">
        <f>SUM(G177:G178)</f>
        <v>12291412000</v>
      </c>
      <c r="H176" s="31">
        <f t="shared" si="11"/>
        <v>113.40161805242317</v>
      </c>
      <c r="I176" s="104">
        <f t="shared" si="12"/>
        <v>-1452579000</v>
      </c>
      <c r="J176" s="86"/>
      <c r="K176" s="79">
        <f>SUM([1]anual!G172+[1]eic!G172+[1]eses!G172)</f>
        <v>8131739</v>
      </c>
      <c r="L176" s="86">
        <f t="shared" si="10"/>
        <v>12283280261</v>
      </c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</row>
    <row r="177" spans="1:34" x14ac:dyDescent="0.2">
      <c r="A177" s="78">
        <v>2120611701</v>
      </c>
      <c r="B177" s="106" t="s">
        <v>1023</v>
      </c>
      <c r="C177" s="79">
        <v>5155900000</v>
      </c>
      <c r="D177" s="79"/>
      <c r="E177" s="80">
        <f t="shared" si="13"/>
        <v>5155900000</v>
      </c>
      <c r="F177" s="104">
        <f t="shared" si="14"/>
        <v>3.6951108656662623E-2</v>
      </c>
      <c r="G177" s="79">
        <v>5351686000</v>
      </c>
      <c r="H177" s="31">
        <f t="shared" si="11"/>
        <v>103.7973195756318</v>
      </c>
      <c r="I177" s="104">
        <f t="shared" si="12"/>
        <v>-195786000</v>
      </c>
      <c r="J177" s="86"/>
      <c r="K177" s="79">
        <f>SUM([1]anual!G173+[1]eic!G173+[1]eses!G173)</f>
        <v>3866125</v>
      </c>
      <c r="L177" s="86">
        <f t="shared" si="10"/>
        <v>5347819875</v>
      </c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</row>
    <row r="178" spans="1:34" x14ac:dyDescent="0.2">
      <c r="A178" s="78">
        <v>2120611702</v>
      </c>
      <c r="B178" s="106" t="s">
        <v>1024</v>
      </c>
      <c r="C178" s="79">
        <v>12321727000</v>
      </c>
      <c r="D178" s="79">
        <v>-6638794000</v>
      </c>
      <c r="E178" s="80">
        <f t="shared" si="13"/>
        <v>5682933000</v>
      </c>
      <c r="F178" s="104">
        <f t="shared" si="14"/>
        <v>4.0728228780917732E-2</v>
      </c>
      <c r="G178" s="79">
        <v>6939726000</v>
      </c>
      <c r="H178" s="31">
        <f t="shared" si="11"/>
        <v>122.11521761738173</v>
      </c>
      <c r="I178" s="104">
        <f t="shared" si="12"/>
        <v>-1256793000</v>
      </c>
      <c r="J178" s="86"/>
      <c r="K178" s="79">
        <f>SUM([1]anual!G174+[1]eic!G174+[1]eses!G174)</f>
        <v>4265614</v>
      </c>
      <c r="L178" s="86">
        <f t="shared" si="10"/>
        <v>6935460386</v>
      </c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</row>
    <row r="179" spans="1:34" x14ac:dyDescent="0.2">
      <c r="A179" s="78">
        <v>21206118</v>
      </c>
      <c r="B179" s="106" t="s">
        <v>1025</v>
      </c>
      <c r="C179" s="79">
        <f>SUM(C180:C182)</f>
        <v>1157845000</v>
      </c>
      <c r="D179" s="79">
        <f>SUM(D180:D182)</f>
        <v>-595180000</v>
      </c>
      <c r="E179" s="80">
        <f t="shared" si="13"/>
        <v>562665000</v>
      </c>
      <c r="F179" s="104">
        <f t="shared" si="14"/>
        <v>4.0324861910240846E-3</v>
      </c>
      <c r="G179" s="79">
        <f>SUM(G180:G182)</f>
        <v>2212039394</v>
      </c>
      <c r="H179" s="31">
        <f t="shared" si="11"/>
        <v>393.13612789137409</v>
      </c>
      <c r="I179" s="104">
        <f t="shared" si="12"/>
        <v>-1649374394</v>
      </c>
      <c r="J179" s="86"/>
      <c r="K179" s="79">
        <f>SUM([1]anual!G175+[1]eic!G175+[1]eses!G175)</f>
        <v>1552220.878</v>
      </c>
      <c r="L179" s="86">
        <f t="shared" si="10"/>
        <v>2210487173.1220002</v>
      </c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</row>
    <row r="180" spans="1:34" x14ac:dyDescent="0.2">
      <c r="A180" s="78">
        <v>2120611801</v>
      </c>
      <c r="B180" s="106" t="s">
        <v>1026</v>
      </c>
      <c r="C180" s="79"/>
      <c r="D180" s="79"/>
      <c r="E180" s="80">
        <f t="shared" si="13"/>
        <v>0</v>
      </c>
      <c r="F180" s="104">
        <f t="shared" si="14"/>
        <v>0</v>
      </c>
      <c r="G180" s="79">
        <v>733513754</v>
      </c>
      <c r="H180" s="31">
        <f t="shared" si="11"/>
        <v>0</v>
      </c>
      <c r="I180" s="104">
        <f t="shared" si="12"/>
        <v>-733513754</v>
      </c>
      <c r="J180" s="86"/>
      <c r="K180" s="79">
        <f>SUM([1]anual!G176+[1]eic!G176+[1]eses!G176)</f>
        <v>556612.34400000004</v>
      </c>
      <c r="L180" s="86">
        <f t="shared" si="10"/>
        <v>732957141.65600002</v>
      </c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</row>
    <row r="181" spans="1:34" x14ac:dyDescent="0.2">
      <c r="A181" s="78">
        <v>2120611802</v>
      </c>
      <c r="B181" s="106" t="s">
        <v>1027</v>
      </c>
      <c r="C181" s="79">
        <v>1157845000</v>
      </c>
      <c r="D181" s="79">
        <v>-595180000</v>
      </c>
      <c r="E181" s="80">
        <f t="shared" si="13"/>
        <v>562665000</v>
      </c>
      <c r="F181" s="104">
        <f t="shared" si="14"/>
        <v>4.0324861910240846E-3</v>
      </c>
      <c r="G181" s="79">
        <v>1372270680</v>
      </c>
      <c r="H181" s="31">
        <f t="shared" si="11"/>
        <v>243.88769161046091</v>
      </c>
      <c r="I181" s="104">
        <f t="shared" si="12"/>
        <v>-809605680</v>
      </c>
      <c r="J181" s="86"/>
      <c r="K181" s="79">
        <f>SUM([1]anual!G177+[1]eic!G177+[1]eses!G177)</f>
        <v>949798.03799999994</v>
      </c>
      <c r="L181" s="86">
        <f t="shared" si="10"/>
        <v>1371320881.9619999</v>
      </c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</row>
    <row r="182" spans="1:34" x14ac:dyDescent="0.2">
      <c r="A182" s="78">
        <v>2120611803</v>
      </c>
      <c r="B182" s="106" t="s">
        <v>1028</v>
      </c>
      <c r="C182" s="79"/>
      <c r="D182" s="79"/>
      <c r="E182" s="80">
        <f t="shared" si="13"/>
        <v>0</v>
      </c>
      <c r="F182" s="104">
        <f t="shared" si="14"/>
        <v>0</v>
      </c>
      <c r="G182" s="79">
        <v>106254960</v>
      </c>
      <c r="H182" s="31">
        <f t="shared" si="11"/>
        <v>0</v>
      </c>
      <c r="I182" s="104">
        <f t="shared" si="12"/>
        <v>-106254960</v>
      </c>
      <c r="J182" s="86"/>
      <c r="K182" s="79">
        <f>SUM([1]anual!G178+[1]eic!G178+[1]eses!G178)</f>
        <v>45810.495999999999</v>
      </c>
      <c r="L182" s="86">
        <f t="shared" si="10"/>
        <v>106209149.50399999</v>
      </c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</row>
    <row r="183" spans="1:34" x14ac:dyDescent="0.2">
      <c r="A183" s="78">
        <v>21206199</v>
      </c>
      <c r="B183" s="27" t="s">
        <v>1029</v>
      </c>
      <c r="C183" s="79">
        <v>1928000000</v>
      </c>
      <c r="D183" s="79"/>
      <c r="E183" s="80">
        <f t="shared" si="13"/>
        <v>1928000000</v>
      </c>
      <c r="F183" s="104">
        <f t="shared" si="14"/>
        <v>1.3817517308335218E-2</v>
      </c>
      <c r="G183" s="79">
        <v>2183484760</v>
      </c>
      <c r="H183" s="31">
        <f t="shared" si="11"/>
        <v>113.25128423236515</v>
      </c>
      <c r="I183" s="104">
        <f t="shared" si="12"/>
        <v>-255484760</v>
      </c>
      <c r="J183" s="86"/>
      <c r="K183" s="79">
        <f>SUM([1]anual!G179+[1]eic!G179+[1]eses!G179)</f>
        <v>1656856.936</v>
      </c>
      <c r="L183" s="86">
        <f t="shared" si="10"/>
        <v>2181827903.0640001</v>
      </c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</row>
    <row r="184" spans="1:34" x14ac:dyDescent="0.2">
      <c r="A184" s="78">
        <v>21207</v>
      </c>
      <c r="B184" s="27" t="s">
        <v>1030</v>
      </c>
      <c r="C184" s="79">
        <f>SUM(C185)</f>
        <v>54634159000</v>
      </c>
      <c r="D184" s="79">
        <f>SUM(D185)</f>
        <v>0</v>
      </c>
      <c r="E184" s="80">
        <f t="shared" si="13"/>
        <v>54634159000</v>
      </c>
      <c r="F184" s="104">
        <f t="shared" si="14"/>
        <v>0.39155001950665885</v>
      </c>
      <c r="G184" s="79">
        <f>SUM(G185)</f>
        <v>69601873046</v>
      </c>
      <c r="H184" s="31">
        <f t="shared" si="11"/>
        <v>127.39625596872462</v>
      </c>
      <c r="I184" s="104">
        <f t="shared" si="12"/>
        <v>-14967714046</v>
      </c>
      <c r="J184" s="86"/>
      <c r="K184" s="79">
        <f>SUM([1]anual!G180+[1]eic!G180+[1]eses!G180)</f>
        <v>41712937.133000001</v>
      </c>
      <c r="L184" s="86">
        <f t="shared" si="10"/>
        <v>69560160108.867004</v>
      </c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</row>
    <row r="185" spans="1:34" x14ac:dyDescent="0.2">
      <c r="A185" s="78">
        <v>2120701</v>
      </c>
      <c r="B185" s="27" t="s">
        <v>1031</v>
      </c>
      <c r="C185" s="79">
        <v>54634159000</v>
      </c>
      <c r="D185" s="79"/>
      <c r="E185" s="80">
        <f t="shared" si="13"/>
        <v>54634159000</v>
      </c>
      <c r="F185" s="104">
        <f t="shared" si="14"/>
        <v>0.39155001950665885</v>
      </c>
      <c r="G185" s="79">
        <v>69601873046</v>
      </c>
      <c r="H185" s="31">
        <f t="shared" si="11"/>
        <v>127.39625596872462</v>
      </c>
      <c r="I185" s="104">
        <f t="shared" si="12"/>
        <v>-14967714046</v>
      </c>
      <c r="J185" s="86"/>
      <c r="K185" s="79">
        <f>SUM([1]anual!G181+[1]eic!G181+[1]eses!G181)</f>
        <v>41712937.133000001</v>
      </c>
      <c r="L185" s="86">
        <f t="shared" si="10"/>
        <v>69560160108.867004</v>
      </c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</row>
    <row r="186" spans="1:34" x14ac:dyDescent="0.2">
      <c r="A186" s="78">
        <v>21209</v>
      </c>
      <c r="B186" s="35" t="s">
        <v>1032</v>
      </c>
      <c r="C186" s="79">
        <v>8000000000</v>
      </c>
      <c r="D186" s="79"/>
      <c r="E186" s="80">
        <f t="shared" si="13"/>
        <v>8000000000</v>
      </c>
      <c r="F186" s="104">
        <f t="shared" si="14"/>
        <v>5.7334096715083889E-2</v>
      </c>
      <c r="G186" s="79">
        <v>40280703811</v>
      </c>
      <c r="H186" s="31">
        <f t="shared" si="11"/>
        <v>503.50879763750004</v>
      </c>
      <c r="I186" s="104">
        <f t="shared" si="12"/>
        <v>-32280703811</v>
      </c>
      <c r="J186" s="86"/>
      <c r="K186" s="79">
        <f>SUM([1]anual!G182+[1]eic!G182+[1]eses!G182)</f>
        <v>5229436.1229999997</v>
      </c>
      <c r="L186" s="86">
        <f t="shared" si="10"/>
        <v>40275474374.876999</v>
      </c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</row>
    <row r="187" spans="1:34" x14ac:dyDescent="0.2">
      <c r="A187" s="78">
        <v>21210</v>
      </c>
      <c r="B187" s="35" t="s">
        <v>1033</v>
      </c>
      <c r="C187" s="79">
        <f>SUM(C188:C189)</f>
        <v>11930428000</v>
      </c>
      <c r="D187" s="79">
        <f>SUM(D188:D189)</f>
        <v>0</v>
      </c>
      <c r="E187" s="80">
        <f t="shared" si="13"/>
        <v>11930428000</v>
      </c>
      <c r="F187" s="104">
        <f t="shared" si="14"/>
        <v>8.5502539100543104E-2</v>
      </c>
      <c r="G187" s="79">
        <f>SUM(G188:G189)</f>
        <v>31913596034</v>
      </c>
      <c r="H187" s="31">
        <f t="shared" si="11"/>
        <v>267.49749492641837</v>
      </c>
      <c r="I187" s="104">
        <f t="shared" si="12"/>
        <v>-19983168034</v>
      </c>
      <c r="J187" s="86"/>
      <c r="K187" s="79">
        <f>SUM([1]anual!G183+[1]eic!G183+[1]eses!G183)</f>
        <v>12370471.050999999</v>
      </c>
      <c r="L187" s="86">
        <f t="shared" si="10"/>
        <v>31901225562.949001</v>
      </c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</row>
    <row r="188" spans="1:34" x14ac:dyDescent="0.2">
      <c r="A188" s="78">
        <v>2121001</v>
      </c>
      <c r="B188" s="35" t="s">
        <v>1034</v>
      </c>
      <c r="C188" s="79">
        <v>7786576000</v>
      </c>
      <c r="D188" s="79"/>
      <c r="E188" s="80">
        <f t="shared" si="13"/>
        <v>7786576000</v>
      </c>
      <c r="F188" s="104">
        <f t="shared" si="14"/>
        <v>5.5804537682918882E-2</v>
      </c>
      <c r="G188" s="79">
        <v>25410263146</v>
      </c>
      <c r="H188" s="31">
        <f t="shared" si="11"/>
        <v>326.33423402019065</v>
      </c>
      <c r="I188" s="104">
        <f t="shared" si="12"/>
        <v>-17623687146</v>
      </c>
      <c r="J188" s="86"/>
      <c r="K188" s="79">
        <f>SUM([1]anual!G184+[1]eic!G184+[1]eses!G184)</f>
        <v>8076421.8449999997</v>
      </c>
      <c r="L188" s="86">
        <f t="shared" si="10"/>
        <v>25402186724.154999</v>
      </c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</row>
    <row r="189" spans="1:34" x14ac:dyDescent="0.2">
      <c r="A189" s="78">
        <v>2121002</v>
      </c>
      <c r="B189" s="35" t="s">
        <v>1035</v>
      </c>
      <c r="C189" s="79">
        <v>4143852000</v>
      </c>
      <c r="D189" s="79"/>
      <c r="E189" s="80">
        <f t="shared" si="13"/>
        <v>4143852000</v>
      </c>
      <c r="F189" s="104">
        <f t="shared" si="14"/>
        <v>2.9698001417624222E-2</v>
      </c>
      <c r="G189" s="79">
        <v>6503332888</v>
      </c>
      <c r="H189" s="31">
        <f t="shared" si="11"/>
        <v>156.93931366274666</v>
      </c>
      <c r="I189" s="104">
        <f t="shared" si="12"/>
        <v>-2359480888</v>
      </c>
      <c r="J189" s="86"/>
      <c r="K189" s="79">
        <f>SUM([1]anual!G185+[1]eic!G185+[1]eses!G185)</f>
        <v>4294049.2060000002</v>
      </c>
      <c r="L189" s="86">
        <f t="shared" si="10"/>
        <v>6499038838.7939997</v>
      </c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</row>
    <row r="190" spans="1:34" x14ac:dyDescent="0.2">
      <c r="A190" s="78">
        <v>21211</v>
      </c>
      <c r="B190" s="109" t="s">
        <v>1036</v>
      </c>
      <c r="C190" s="79">
        <v>64160590000</v>
      </c>
      <c r="D190" s="79"/>
      <c r="E190" s="80">
        <f t="shared" si="13"/>
        <v>64160590000</v>
      </c>
      <c r="F190" s="104">
        <f t="shared" si="14"/>
        <v>0.4598236840446055</v>
      </c>
      <c r="G190" s="79">
        <v>132297180333</v>
      </c>
      <c r="H190" s="31">
        <f t="shared" si="11"/>
        <v>206.19695101463375</v>
      </c>
      <c r="I190" s="104">
        <f t="shared" si="12"/>
        <v>-68136590333</v>
      </c>
      <c r="J190" s="86"/>
      <c r="K190" s="79">
        <f>SUM([1]anual!G186+[1]eic!G186+[1]eses!G186)</f>
        <v>34383226.976000004</v>
      </c>
      <c r="L190" s="86">
        <f t="shared" si="10"/>
        <v>132262797106.024</v>
      </c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</row>
    <row r="191" spans="1:34" x14ac:dyDescent="0.2">
      <c r="A191" s="78">
        <v>21212</v>
      </c>
      <c r="B191" s="109" t="s">
        <v>1037</v>
      </c>
      <c r="C191" s="79">
        <v>63119756000</v>
      </c>
      <c r="D191" s="79"/>
      <c r="E191" s="80">
        <f t="shared" si="13"/>
        <v>63119756000</v>
      </c>
      <c r="F191" s="104">
        <f t="shared" si="14"/>
        <v>0.45236427439206206</v>
      </c>
      <c r="G191" s="79">
        <v>104073217097</v>
      </c>
      <c r="H191" s="31">
        <f t="shared" si="11"/>
        <v>164.88216002767817</v>
      </c>
      <c r="I191" s="104">
        <f t="shared" si="12"/>
        <v>-40953461097</v>
      </c>
      <c r="J191" s="86"/>
      <c r="K191" s="79">
        <f>SUM([1]anual!G187+[1]eic!G187+[1]eses!G187)</f>
        <v>36869815.891999997</v>
      </c>
      <c r="L191" s="86">
        <f t="shared" si="10"/>
        <v>104036347281.108</v>
      </c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</row>
    <row r="192" spans="1:34" ht="25.5" x14ac:dyDescent="0.2">
      <c r="A192" s="78">
        <v>21213</v>
      </c>
      <c r="B192" s="109" t="s">
        <v>1038</v>
      </c>
      <c r="C192" s="79">
        <v>8950000000</v>
      </c>
      <c r="D192" s="79"/>
      <c r="E192" s="80">
        <f t="shared" si="13"/>
        <v>8950000000</v>
      </c>
      <c r="F192" s="104">
        <f t="shared" si="14"/>
        <v>6.4142520700000108E-2</v>
      </c>
      <c r="G192" s="79">
        <v>4518700122</v>
      </c>
      <c r="H192" s="31">
        <f t="shared" si="11"/>
        <v>50.488269519553072</v>
      </c>
      <c r="I192" s="104">
        <f t="shared" si="12"/>
        <v>4431299878</v>
      </c>
      <c r="J192" s="86"/>
      <c r="K192" s="79">
        <f>SUM([1]anual!G188+[1]eic!G188+[1]eses!G188)</f>
        <v>10940940.368000001</v>
      </c>
      <c r="L192" s="86">
        <f t="shared" si="10"/>
        <v>4507759181.632</v>
      </c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</row>
    <row r="193" spans="1:34" x14ac:dyDescent="0.2">
      <c r="A193" s="78">
        <v>21299</v>
      </c>
      <c r="B193" s="35" t="s">
        <v>1039</v>
      </c>
      <c r="C193" s="79">
        <v>36697692000</v>
      </c>
      <c r="D193" s="79">
        <v>198870893</v>
      </c>
      <c r="E193" s="80">
        <f t="shared" si="13"/>
        <v>36896562893</v>
      </c>
      <c r="F193" s="104">
        <f t="shared" si="14"/>
        <v>0.26442888817017968</v>
      </c>
      <c r="G193" s="79">
        <v>28720735207</v>
      </c>
      <c r="H193" s="31">
        <f t="shared" si="11"/>
        <v>77.841221390431699</v>
      </c>
      <c r="I193" s="104">
        <f t="shared" si="12"/>
        <v>8175827686</v>
      </c>
      <c r="J193" s="86"/>
      <c r="K193" s="79">
        <f>SUM([1]anual!G189+[1]eic!G189+[1]eses!G189)</f>
        <v>23704624.290000003</v>
      </c>
      <c r="L193" s="86">
        <f t="shared" si="10"/>
        <v>28697030582.709999</v>
      </c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</row>
    <row r="194" spans="1:34" x14ac:dyDescent="0.2">
      <c r="A194" s="78">
        <v>2199</v>
      </c>
      <c r="B194" s="103" t="s">
        <v>1040</v>
      </c>
      <c r="C194" s="79">
        <f>SUM(C196:C197)</f>
        <v>0</v>
      </c>
      <c r="D194" s="79">
        <f>SUM(D196:D197)</f>
        <v>0</v>
      </c>
      <c r="E194" s="80">
        <f t="shared" si="13"/>
        <v>0</v>
      </c>
      <c r="F194" s="104">
        <f t="shared" si="14"/>
        <v>0</v>
      </c>
      <c r="G194" s="79">
        <f>SUM(G196:G197)</f>
        <v>0</v>
      </c>
      <c r="H194" s="31">
        <f t="shared" si="11"/>
        <v>0</v>
      </c>
      <c r="I194" s="104">
        <f t="shared" si="12"/>
        <v>0</v>
      </c>
      <c r="J194" s="86"/>
      <c r="K194" s="79">
        <f>SUM([1]anual!G190+[1]eic!G190+[1]eses!G190)</f>
        <v>4218441.3090000004</v>
      </c>
      <c r="L194" s="86">
        <f t="shared" si="10"/>
        <v>-4218441.3090000004</v>
      </c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</row>
    <row r="195" spans="1:34" x14ac:dyDescent="0.2">
      <c r="A195" s="78">
        <v>219901</v>
      </c>
      <c r="B195" s="103" t="s">
        <v>1041</v>
      </c>
      <c r="C195" s="79"/>
      <c r="D195" s="79"/>
      <c r="E195" s="80"/>
      <c r="F195" s="104"/>
      <c r="G195" s="79"/>
      <c r="H195" s="31"/>
      <c r="I195" s="104"/>
      <c r="J195" s="86"/>
      <c r="K195" s="79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</row>
    <row r="196" spans="1:34" x14ac:dyDescent="0.2">
      <c r="A196" s="78">
        <v>219902</v>
      </c>
      <c r="B196" s="103" t="s">
        <v>1040</v>
      </c>
      <c r="C196" s="79"/>
      <c r="D196" s="79"/>
      <c r="E196" s="80">
        <f t="shared" si="13"/>
        <v>0</v>
      </c>
      <c r="F196" s="104">
        <f t="shared" si="14"/>
        <v>0</v>
      </c>
      <c r="G196" s="79"/>
      <c r="H196" s="31">
        <f t="shared" si="11"/>
        <v>0</v>
      </c>
      <c r="I196" s="104">
        <f t="shared" si="12"/>
        <v>0</v>
      </c>
      <c r="J196" s="86"/>
      <c r="K196" s="79">
        <f>SUM([1]anual!G191+[1]eic!G191+[1]eses!G191)</f>
        <v>369902.65899999999</v>
      </c>
      <c r="L196" s="86">
        <f t="shared" si="10"/>
        <v>-369902.65899999999</v>
      </c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</row>
    <row r="197" spans="1:34" x14ac:dyDescent="0.2">
      <c r="A197" s="78">
        <v>219903</v>
      </c>
      <c r="B197" s="103" t="s">
        <v>1042</v>
      </c>
      <c r="C197" s="79"/>
      <c r="D197" s="79"/>
      <c r="E197" s="80">
        <f t="shared" si="13"/>
        <v>0</v>
      </c>
      <c r="F197" s="104">
        <f t="shared" si="14"/>
        <v>0</v>
      </c>
      <c r="G197" s="79"/>
      <c r="H197" s="31">
        <f t="shared" si="11"/>
        <v>0</v>
      </c>
      <c r="I197" s="104">
        <f t="shared" si="12"/>
        <v>0</v>
      </c>
      <c r="J197" s="86"/>
      <c r="K197" s="79">
        <f>SUM([1]anual!G192+[1]eic!G192+[1]eses!G192)</f>
        <v>3848538.65</v>
      </c>
      <c r="L197" s="86">
        <f t="shared" si="10"/>
        <v>-3848538.65</v>
      </c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</row>
    <row r="198" spans="1:34" x14ac:dyDescent="0.2">
      <c r="A198" s="78">
        <v>22</v>
      </c>
      <c r="B198" s="38" t="s">
        <v>1043</v>
      </c>
      <c r="C198" s="76">
        <f>SUM(C199+C228+C234+C242+C275)</f>
        <v>2822096582000</v>
      </c>
      <c r="D198" s="76">
        <f>SUM(D199+D228+D234+D242+D275)</f>
        <v>-250155760569</v>
      </c>
      <c r="E198" s="77">
        <f t="shared" si="13"/>
        <v>2571940821431</v>
      </c>
      <c r="F198" s="102">
        <f t="shared" si="14"/>
        <v>18.432487975174659</v>
      </c>
      <c r="G198" s="76">
        <f>SUM(G199+G228+G234+G242+G275)</f>
        <v>2622616505628</v>
      </c>
      <c r="H198" s="24">
        <f t="shared" si="11"/>
        <v>101.97032854623788</v>
      </c>
      <c r="I198" s="102">
        <f t="shared" si="12"/>
        <v>-50675684197</v>
      </c>
      <c r="J198" s="86"/>
      <c r="K198" s="79">
        <f>SUM([1]anual!G193+[1]eic!G193+[1]eses!G193)</f>
        <v>2124821766.5830002</v>
      </c>
      <c r="L198" s="86">
        <f t="shared" si="10"/>
        <v>2620491683861.417</v>
      </c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</row>
    <row r="199" spans="1:34" x14ac:dyDescent="0.2">
      <c r="A199" s="78">
        <v>221</v>
      </c>
      <c r="B199" s="56" t="s">
        <v>1044</v>
      </c>
      <c r="C199" s="79">
        <f>SUM(C200+C219+C220+C223+C224+C225)</f>
        <v>2755946555000</v>
      </c>
      <c r="D199" s="79">
        <f>SUM(D200+D219+D220+D223+D224+D225)</f>
        <v>-196560515811</v>
      </c>
      <c r="E199" s="80">
        <f t="shared" si="13"/>
        <v>2559386039189</v>
      </c>
      <c r="F199" s="104">
        <f t="shared" si="14"/>
        <v>18.342510837762202</v>
      </c>
      <c r="G199" s="79">
        <f>SUM(G200+G219+G220+G223+G224+G225)</f>
        <v>2612181555303</v>
      </c>
      <c r="H199" s="31">
        <f t="shared" si="11"/>
        <v>102.06281957100656</v>
      </c>
      <c r="I199" s="104">
        <f t="shared" si="12"/>
        <v>-52795516114</v>
      </c>
      <c r="J199" s="86"/>
      <c r="K199" s="79">
        <f>SUM([1]anual!G194+[1]eic!G194+[1]eses!G194)</f>
        <v>1947323298.7290003</v>
      </c>
      <c r="L199" s="86">
        <f t="shared" si="10"/>
        <v>2610234232004.271</v>
      </c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</row>
    <row r="200" spans="1:34" x14ac:dyDescent="0.2">
      <c r="A200" s="78">
        <v>22101</v>
      </c>
      <c r="B200" s="35" t="s">
        <v>1045</v>
      </c>
      <c r="C200" s="79">
        <f>SUM(C214:C218)+C201+C207</f>
        <v>2101649662000</v>
      </c>
      <c r="D200" s="79">
        <f>SUM(D214:D218)+D201+D207</f>
        <v>-9136983508</v>
      </c>
      <c r="E200" s="80">
        <f t="shared" si="13"/>
        <v>2092512678492</v>
      </c>
      <c r="F200" s="104">
        <f t="shared" si="14"/>
        <v>14.996540535774946</v>
      </c>
      <c r="G200" s="79">
        <f>SUM(G214:G218)+G201+G207</f>
        <v>2137129119080</v>
      </c>
      <c r="H200" s="31">
        <f t="shared" si="11"/>
        <v>102.13219451650603</v>
      </c>
      <c r="I200" s="104">
        <f t="shared" si="12"/>
        <v>-44616440588</v>
      </c>
      <c r="J200" s="86"/>
      <c r="K200" s="79">
        <f>SUM([1]anual!G195+[1]eic!G195+[1]eses!G195)</f>
        <v>1560266121.9260001</v>
      </c>
      <c r="L200" s="86">
        <f t="shared" si="10"/>
        <v>2135568852958.074</v>
      </c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</row>
    <row r="201" spans="1:34" x14ac:dyDescent="0.2">
      <c r="A201" s="110">
        <v>2210101</v>
      </c>
      <c r="B201" s="35" t="s">
        <v>1046</v>
      </c>
      <c r="C201" s="79">
        <f>SUM(C202:C206)</f>
        <v>1421415184000</v>
      </c>
      <c r="D201" s="79">
        <f>SUM(D202:D206)</f>
        <v>-458183111</v>
      </c>
      <c r="E201" s="80">
        <f t="shared" si="13"/>
        <v>1420957000889</v>
      </c>
      <c r="F201" s="104">
        <f t="shared" si="14"/>
        <v>10.183660764618184</v>
      </c>
      <c r="G201" s="79">
        <f>SUM(G202:G206)</f>
        <v>1434137838667</v>
      </c>
      <c r="H201" s="31">
        <f t="shared" si="11"/>
        <v>100.92760285988622</v>
      </c>
      <c r="I201" s="104">
        <f t="shared" si="12"/>
        <v>-13180837778</v>
      </c>
      <c r="J201" s="86"/>
      <c r="K201" s="79">
        <f>SUM([1]anual!G196+[1]eic!G196+[1]eses!G196)</f>
        <v>1032547209.5400001</v>
      </c>
      <c r="L201" s="86">
        <f t="shared" si="10"/>
        <v>1433105291457.46</v>
      </c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</row>
    <row r="202" spans="1:34" x14ac:dyDescent="0.2">
      <c r="A202" s="110">
        <v>221010101</v>
      </c>
      <c r="B202" s="35" t="s">
        <v>1047</v>
      </c>
      <c r="C202" s="79">
        <v>1314072642000</v>
      </c>
      <c r="D202" s="79">
        <v>-28328851698</v>
      </c>
      <c r="E202" s="80">
        <f t="shared" si="13"/>
        <v>1285743790302</v>
      </c>
      <c r="F202" s="104">
        <f t="shared" si="14"/>
        <v>9.2146198529991761</v>
      </c>
      <c r="G202" s="79">
        <v>1153593107727</v>
      </c>
      <c r="H202" s="31">
        <f t="shared" si="11"/>
        <v>89.721849440629228</v>
      </c>
      <c r="I202" s="104">
        <f t="shared" si="12"/>
        <v>132150682575</v>
      </c>
      <c r="J202" s="86"/>
      <c r="K202" s="79">
        <f>SUM([1]anual!G197+[1]eic!G197+[1]eses!G197)</f>
        <v>823887635.227</v>
      </c>
      <c r="L202" s="86">
        <f t="shared" si="10"/>
        <v>1152769220091.7729</v>
      </c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</row>
    <row r="203" spans="1:34" x14ac:dyDescent="0.2">
      <c r="A203" s="110">
        <v>221010102</v>
      </c>
      <c r="B203" s="35" t="s">
        <v>1048</v>
      </c>
      <c r="C203" s="79"/>
      <c r="D203" s="79"/>
      <c r="E203" s="80">
        <f t="shared" si="13"/>
        <v>0</v>
      </c>
      <c r="F203" s="104">
        <f t="shared" si="14"/>
        <v>0</v>
      </c>
      <c r="G203" s="79">
        <v>145331520353</v>
      </c>
      <c r="H203" s="31">
        <f t="shared" si="11"/>
        <v>0</v>
      </c>
      <c r="I203" s="104">
        <f t="shared" si="12"/>
        <v>-145331520353</v>
      </c>
      <c r="J203" s="86"/>
      <c r="K203" s="79">
        <f>SUM([1]anual!G198+[1]eic!G198+[1]eses!G198)</f>
        <v>98250224.375</v>
      </c>
      <c r="L203" s="86">
        <f t="shared" si="10"/>
        <v>145233270128.625</v>
      </c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</row>
    <row r="204" spans="1:34" x14ac:dyDescent="0.2">
      <c r="A204" s="110">
        <v>221010103</v>
      </c>
      <c r="B204" s="35" t="s">
        <v>1049</v>
      </c>
      <c r="C204" s="79">
        <v>45790931000</v>
      </c>
      <c r="D204" s="79">
        <v>4148388023</v>
      </c>
      <c r="E204" s="80">
        <f t="shared" si="13"/>
        <v>49939319023</v>
      </c>
      <c r="F204" s="104">
        <f t="shared" si="14"/>
        <v>0.35790321834376387</v>
      </c>
      <c r="G204" s="79">
        <v>49939319023</v>
      </c>
      <c r="H204" s="31">
        <f t="shared" si="11"/>
        <v>100</v>
      </c>
      <c r="I204" s="104">
        <f t="shared" si="12"/>
        <v>0</v>
      </c>
      <c r="J204" s="86"/>
      <c r="K204" s="79">
        <f>SUM([1]anual!G199+[1]eic!G199+[1]eses!G199)</f>
        <v>33282860.949999999</v>
      </c>
      <c r="L204" s="86">
        <f t="shared" si="10"/>
        <v>49906036162.050003</v>
      </c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</row>
    <row r="205" spans="1:34" x14ac:dyDescent="0.2">
      <c r="A205" s="110">
        <v>221010104</v>
      </c>
      <c r="B205" s="35" t="s">
        <v>1050</v>
      </c>
      <c r="C205" s="79">
        <v>61551611000</v>
      </c>
      <c r="D205" s="79">
        <v>-30075993436</v>
      </c>
      <c r="E205" s="80">
        <f t="shared" si="13"/>
        <v>31475617564</v>
      </c>
      <c r="F205" s="104">
        <f t="shared" si="14"/>
        <v>0.22557826269767114</v>
      </c>
      <c r="G205" s="79">
        <v>31475617564</v>
      </c>
      <c r="H205" s="31">
        <f t="shared" si="11"/>
        <v>100</v>
      </c>
      <c r="I205" s="104">
        <f t="shared" si="12"/>
        <v>0</v>
      </c>
      <c r="J205" s="86"/>
      <c r="K205" s="79">
        <f>SUM([1]anual!G200+[1]eic!G200+[1]eses!G200)</f>
        <v>77126488.988000005</v>
      </c>
      <c r="L205" s="86">
        <f t="shared" ref="L205:L272" si="17">SUM(G205-K205)</f>
        <v>31398491075.012001</v>
      </c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</row>
    <row r="206" spans="1:34" x14ac:dyDescent="0.2">
      <c r="A206" s="110">
        <v>221010105</v>
      </c>
      <c r="B206" s="35" t="s">
        <v>1051</v>
      </c>
      <c r="C206" s="79"/>
      <c r="D206" s="79">
        <v>53798274000</v>
      </c>
      <c r="E206" s="80">
        <f>SUM(C206:D206)</f>
        <v>53798274000</v>
      </c>
      <c r="F206" s="104">
        <f t="shared" si="14"/>
        <v>0.38555943057757291</v>
      </c>
      <c r="G206" s="79">
        <v>53798274000</v>
      </c>
      <c r="H206" s="31">
        <f>IF(OR(G206=0,E206=0),0,G206/E206)*100</f>
        <v>100</v>
      </c>
      <c r="I206" s="104">
        <f>SUM(E206-G206)</f>
        <v>0</v>
      </c>
      <c r="J206" s="86"/>
      <c r="K206" s="79">
        <f>SUM([1]anual!G201+[1]eic!G201+[1]eses!G201)</f>
        <v>0</v>
      </c>
      <c r="L206" s="86">
        <f t="shared" si="17"/>
        <v>53798274000</v>
      </c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</row>
    <row r="207" spans="1:34" x14ac:dyDescent="0.2">
      <c r="A207" s="110">
        <v>2210102</v>
      </c>
      <c r="B207" s="35" t="s">
        <v>1052</v>
      </c>
      <c r="C207" s="79">
        <f>SUM(C211:C213)+C208</f>
        <v>437515356000</v>
      </c>
      <c r="D207" s="79">
        <f>SUM(D211:D213)+D208</f>
        <v>0</v>
      </c>
      <c r="E207" s="80">
        <f t="shared" si="13"/>
        <v>437515356000</v>
      </c>
      <c r="F207" s="104">
        <f t="shared" si="14"/>
        <v>3.135568466904795</v>
      </c>
      <c r="G207" s="79">
        <f>SUM(G211:G213)+G208</f>
        <v>466926156071</v>
      </c>
      <c r="H207" s="31">
        <f t="shared" si="11"/>
        <v>106.72223264113272</v>
      </c>
      <c r="I207" s="104">
        <f t="shared" si="12"/>
        <v>-29410800071</v>
      </c>
      <c r="J207" s="86"/>
      <c r="K207" s="79">
        <f>SUM([1]anual!G202+[1]eic!G202+[1]eses!G202)</f>
        <v>336633701.57300001</v>
      </c>
      <c r="L207" s="86">
        <f t="shared" si="17"/>
        <v>466589522369.427</v>
      </c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</row>
    <row r="208" spans="1:34" x14ac:dyDescent="0.2">
      <c r="A208" s="110">
        <v>221010201</v>
      </c>
      <c r="B208" s="35" t="s">
        <v>1047</v>
      </c>
      <c r="C208" s="79">
        <v>66873306000</v>
      </c>
      <c r="D208" s="79">
        <v>-10562563619</v>
      </c>
      <c r="E208" s="80">
        <f t="shared" si="13"/>
        <v>56310742381</v>
      </c>
      <c r="F208" s="104">
        <f t="shared" si="14"/>
        <v>0.40356569372130341</v>
      </c>
      <c r="G208" s="79">
        <v>81696655028</v>
      </c>
      <c r="H208" s="31">
        <f t="shared" si="11"/>
        <v>145.08182910329654</v>
      </c>
      <c r="I208" s="104">
        <f t="shared" si="12"/>
        <v>-25385912647</v>
      </c>
      <c r="J208" s="86"/>
      <c r="K208" s="79">
        <f>SUM([1]anual!G203+[1]eic!G203+[1]eses!G203)</f>
        <v>67598409.216000006</v>
      </c>
      <c r="L208" s="86">
        <f t="shared" si="17"/>
        <v>81629056618.783997</v>
      </c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</row>
    <row r="209" spans="1:34" x14ac:dyDescent="0.2">
      <c r="A209" s="110">
        <v>221010202</v>
      </c>
      <c r="B209" s="35" t="s">
        <v>1053</v>
      </c>
      <c r="C209" s="79">
        <f>SUM(C210)</f>
        <v>256263716000</v>
      </c>
      <c r="D209" s="79">
        <f>SUM(D210)</f>
        <v>-9405332882</v>
      </c>
      <c r="E209" s="80">
        <f t="shared" si="13"/>
        <v>246858383118</v>
      </c>
      <c r="F209" s="104">
        <f t="shared" si="14"/>
        <v>1.7691753015770806</v>
      </c>
      <c r="G209" s="79">
        <f>SUM(G210)</f>
        <v>246858383118</v>
      </c>
      <c r="H209" s="31">
        <f t="shared" ref="H209:H278" si="18">IF(OR(G209=0,E209=0),0,G209/E209)*100</f>
        <v>100</v>
      </c>
      <c r="I209" s="104">
        <f t="shared" si="12"/>
        <v>0</v>
      </c>
      <c r="J209" s="86"/>
      <c r="K209" s="79">
        <f>SUM([1]anual!G204+[1]eic!G204+[1]eses!G204)</f>
        <v>177340407.91999999</v>
      </c>
      <c r="L209" s="86">
        <f t="shared" si="17"/>
        <v>246681042710.07999</v>
      </c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</row>
    <row r="210" spans="1:34" x14ac:dyDescent="0.2">
      <c r="A210" s="110">
        <v>2210102021</v>
      </c>
      <c r="B210" s="109" t="s">
        <v>1054</v>
      </c>
      <c r="C210" s="79">
        <f>SUM(C211)</f>
        <v>256263716000</v>
      </c>
      <c r="D210" s="79">
        <f>SUM(D211)</f>
        <v>-9405332882</v>
      </c>
      <c r="E210" s="80">
        <f t="shared" si="13"/>
        <v>246858383118</v>
      </c>
      <c r="F210" s="104">
        <f t="shared" si="14"/>
        <v>1.7691753015770806</v>
      </c>
      <c r="G210" s="79">
        <f>SUM(G211)</f>
        <v>246858383118</v>
      </c>
      <c r="H210" s="31">
        <f t="shared" si="18"/>
        <v>100</v>
      </c>
      <c r="I210" s="104">
        <f t="shared" ref="I210:I279" si="19">SUM(E210-G210)</f>
        <v>0</v>
      </c>
      <c r="J210" s="86"/>
      <c r="K210" s="79">
        <f>SUM([1]anual!G205+[1]eic!G205+[1]eses!G205)</f>
        <v>177340407.91999999</v>
      </c>
      <c r="L210" s="86">
        <f t="shared" si="17"/>
        <v>246681042710.07999</v>
      </c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</row>
    <row r="211" spans="1:34" x14ac:dyDescent="0.2">
      <c r="A211" s="110">
        <v>22101020211</v>
      </c>
      <c r="B211" s="109" t="s">
        <v>1055</v>
      </c>
      <c r="C211" s="79">
        <v>256263716000</v>
      </c>
      <c r="D211" s="79">
        <v>-9405332882</v>
      </c>
      <c r="E211" s="80">
        <f t="shared" ref="E211:E280" si="20">SUM(C211:D211)</f>
        <v>246858383118</v>
      </c>
      <c r="F211" s="104">
        <f t="shared" ref="F211:F280" si="21">IF(OR(E211=0,E$7=0),0,E211/E$7)*100</f>
        <v>1.7691753015770806</v>
      </c>
      <c r="G211" s="79">
        <v>246858383118</v>
      </c>
      <c r="H211" s="31">
        <f t="shared" si="18"/>
        <v>100</v>
      </c>
      <c r="I211" s="104">
        <f t="shared" si="19"/>
        <v>0</v>
      </c>
      <c r="J211" s="86"/>
      <c r="K211" s="79">
        <f>SUM([1]anual!G206+[1]eic!G206+[1]eses!G206)</f>
        <v>177340407.91999999</v>
      </c>
      <c r="L211" s="86">
        <f t="shared" si="17"/>
        <v>246681042710.07999</v>
      </c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</row>
    <row r="212" spans="1:34" x14ac:dyDescent="0.2">
      <c r="A212" s="110">
        <v>221010203</v>
      </c>
      <c r="B212" s="35" t="s">
        <v>1056</v>
      </c>
      <c r="C212" s="79">
        <v>51780977000</v>
      </c>
      <c r="D212" s="79">
        <v>19967896501</v>
      </c>
      <c r="E212" s="80">
        <f t="shared" si="20"/>
        <v>71748873501</v>
      </c>
      <c r="F212" s="104">
        <f t="shared" si="21"/>
        <v>0.51420710656308177</v>
      </c>
      <c r="G212" s="79">
        <v>71748874501</v>
      </c>
      <c r="H212" s="31">
        <f t="shared" si="18"/>
        <v>100.00000139375011</v>
      </c>
      <c r="I212" s="104">
        <f t="shared" si="19"/>
        <v>-1000</v>
      </c>
      <c r="J212" s="86"/>
      <c r="K212" s="79">
        <f>SUM([1]anual!G207+[1]eic!G207+[1]eses!G207)</f>
        <v>40328285.535999998</v>
      </c>
      <c r="L212" s="86">
        <f t="shared" si="17"/>
        <v>71708546215.464005</v>
      </c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</row>
    <row r="213" spans="1:34" x14ac:dyDescent="0.2">
      <c r="A213" s="110">
        <v>221010204</v>
      </c>
      <c r="B213" s="35" t="s">
        <v>1048</v>
      </c>
      <c r="C213" s="79">
        <v>62597357000</v>
      </c>
      <c r="D213" s="79"/>
      <c r="E213" s="80">
        <f t="shared" si="20"/>
        <v>62597357000</v>
      </c>
      <c r="F213" s="104">
        <f t="shared" si="21"/>
        <v>0.44862036504332914</v>
      </c>
      <c r="G213" s="79">
        <v>66622243424</v>
      </c>
      <c r="H213" s="31">
        <f t="shared" si="18"/>
        <v>106.4298024978914</v>
      </c>
      <c r="I213" s="104">
        <f t="shared" si="19"/>
        <v>-4024886424</v>
      </c>
      <c r="J213" s="86"/>
      <c r="K213" s="79">
        <f>SUM([1]anual!G208+[1]eic!G208+[1]eses!G208)</f>
        <v>51366598.901000001</v>
      </c>
      <c r="L213" s="86">
        <f t="shared" si="17"/>
        <v>66570876825.098999</v>
      </c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</row>
    <row r="214" spans="1:34" x14ac:dyDescent="0.2">
      <c r="A214" s="110">
        <v>2210103</v>
      </c>
      <c r="B214" s="35" t="s">
        <v>1057</v>
      </c>
      <c r="C214" s="79">
        <v>156161575000</v>
      </c>
      <c r="D214" s="79">
        <v>-4619612659</v>
      </c>
      <c r="E214" s="80">
        <f t="shared" si="20"/>
        <v>151541962341</v>
      </c>
      <c r="F214" s="104">
        <f t="shared" si="21"/>
        <v>1.0860651906565619</v>
      </c>
      <c r="G214" s="79">
        <v>153566765080</v>
      </c>
      <c r="H214" s="31">
        <f t="shared" si="18"/>
        <v>101.33613337700073</v>
      </c>
      <c r="I214" s="104">
        <f t="shared" si="19"/>
        <v>-2024802739</v>
      </c>
      <c r="J214" s="86"/>
      <c r="K214" s="79">
        <f>SUM([1]anual!G209+[1]eic!G209+[1]eses!G209)</f>
        <v>110604662.153</v>
      </c>
      <c r="L214" s="86">
        <f t="shared" si="17"/>
        <v>153456160417.84698</v>
      </c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</row>
    <row r="215" spans="1:34" x14ac:dyDescent="0.2">
      <c r="A215" s="110">
        <v>2210104</v>
      </c>
      <c r="B215" s="35" t="s">
        <v>1058</v>
      </c>
      <c r="C215" s="79">
        <v>5674893000</v>
      </c>
      <c r="D215" s="79">
        <v>258183111</v>
      </c>
      <c r="E215" s="80">
        <f t="shared" si="20"/>
        <v>5933076111</v>
      </c>
      <c r="F215" s="104">
        <f t="shared" si="21"/>
        <v>4.2520944945753474E-2</v>
      </c>
      <c r="G215" s="79">
        <v>5933076111</v>
      </c>
      <c r="H215" s="31">
        <f t="shared" si="18"/>
        <v>100</v>
      </c>
      <c r="I215" s="104">
        <f t="shared" si="19"/>
        <v>0</v>
      </c>
      <c r="J215" s="86"/>
      <c r="K215" s="79">
        <f>SUM([1]anual!G210+[1]eic!G210+[1]eses!G210)</f>
        <v>4069345.9950000001</v>
      </c>
      <c r="L215" s="86">
        <f t="shared" si="17"/>
        <v>5929006765.0050001</v>
      </c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</row>
    <row r="216" spans="1:34" x14ac:dyDescent="0.2">
      <c r="A216" s="110">
        <v>2210105</v>
      </c>
      <c r="B216" s="35" t="s">
        <v>1059</v>
      </c>
      <c r="C216" s="79">
        <v>66774229000</v>
      </c>
      <c r="D216" s="79">
        <v>-4177906242</v>
      </c>
      <c r="E216" s="80">
        <f t="shared" si="20"/>
        <v>62596322758</v>
      </c>
      <c r="F216" s="104">
        <f t="shared" si="21"/>
        <v>0.44861295287697234</v>
      </c>
      <c r="G216" s="79">
        <v>62596322758</v>
      </c>
      <c r="H216" s="31">
        <f t="shared" si="18"/>
        <v>100</v>
      </c>
      <c r="I216" s="104">
        <f t="shared" si="19"/>
        <v>0</v>
      </c>
      <c r="J216" s="86"/>
      <c r="K216" s="79">
        <f>SUM([1]anual!G211+[1]eic!G211+[1]eses!G211)</f>
        <v>48805055.353</v>
      </c>
      <c r="L216" s="86">
        <f t="shared" si="17"/>
        <v>62547517702.647003</v>
      </c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</row>
    <row r="217" spans="1:34" x14ac:dyDescent="0.2">
      <c r="A217" s="110">
        <v>2210106</v>
      </c>
      <c r="B217" s="35" t="s">
        <v>1060</v>
      </c>
      <c r="C217" s="79">
        <v>14108425000</v>
      </c>
      <c r="D217" s="79">
        <v>-139464607</v>
      </c>
      <c r="E217" s="80">
        <f t="shared" si="20"/>
        <v>13968960393</v>
      </c>
      <c r="F217" s="104">
        <f t="shared" si="21"/>
        <v>0.10011221577267979</v>
      </c>
      <c r="G217" s="79">
        <v>13968960393</v>
      </c>
      <c r="H217" s="31">
        <f t="shared" si="18"/>
        <v>100</v>
      </c>
      <c r="I217" s="104">
        <f t="shared" si="19"/>
        <v>0</v>
      </c>
      <c r="J217" s="86"/>
      <c r="K217" s="79">
        <f>SUM([1]anual!G212+[1]eic!G212+[1]eses!G212)</f>
        <v>10506981.482000001</v>
      </c>
      <c r="L217" s="86">
        <f t="shared" si="17"/>
        <v>13958453411.518</v>
      </c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</row>
    <row r="218" spans="1:34" hidden="1" x14ac:dyDescent="0.2">
      <c r="A218" s="110">
        <v>2210107</v>
      </c>
      <c r="B218" s="35" t="s">
        <v>1061</v>
      </c>
      <c r="C218" s="79"/>
      <c r="D218" s="79"/>
      <c r="E218" s="80">
        <f t="shared" si="20"/>
        <v>0</v>
      </c>
      <c r="F218" s="104">
        <f t="shared" si="21"/>
        <v>0</v>
      </c>
      <c r="G218" s="79"/>
      <c r="H218" s="31">
        <f t="shared" si="18"/>
        <v>0</v>
      </c>
      <c r="I218" s="104">
        <f t="shared" si="19"/>
        <v>0</v>
      </c>
      <c r="J218" s="86"/>
      <c r="K218" s="79">
        <f>SUM([1]anual!G213+[1]eic!G213+[1]eses!G213)</f>
        <v>17099165.829999998</v>
      </c>
      <c r="L218" s="86">
        <f t="shared" si="17"/>
        <v>-17099165.829999998</v>
      </c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</row>
    <row r="219" spans="1:34" hidden="1" x14ac:dyDescent="0.2">
      <c r="A219" s="78">
        <v>22102</v>
      </c>
      <c r="B219" s="103" t="s">
        <v>1062</v>
      </c>
      <c r="C219" s="79"/>
      <c r="D219" s="79"/>
      <c r="E219" s="80">
        <f t="shared" si="20"/>
        <v>0</v>
      </c>
      <c r="F219" s="104">
        <f t="shared" si="21"/>
        <v>0</v>
      </c>
      <c r="G219" s="79"/>
      <c r="H219" s="31">
        <f t="shared" si="18"/>
        <v>0</v>
      </c>
      <c r="I219" s="104">
        <f t="shared" si="19"/>
        <v>0</v>
      </c>
      <c r="J219" s="86"/>
      <c r="K219" s="79">
        <f>SUM([1]anual!G214+[1]eic!G214+[1]eses!G214)</f>
        <v>86467.043999999994</v>
      </c>
      <c r="L219" s="86">
        <f t="shared" si="17"/>
        <v>-86467.043999999994</v>
      </c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</row>
    <row r="220" spans="1:34" hidden="1" x14ac:dyDescent="0.2">
      <c r="A220" s="78">
        <v>22103</v>
      </c>
      <c r="B220" s="103" t="s">
        <v>1063</v>
      </c>
      <c r="C220" s="79">
        <f>SUM(C221:C222)</f>
        <v>0</v>
      </c>
      <c r="D220" s="79">
        <f>SUM(D221:D222)</f>
        <v>0</v>
      </c>
      <c r="E220" s="80">
        <f t="shared" si="20"/>
        <v>0</v>
      </c>
      <c r="F220" s="104">
        <f t="shared" si="21"/>
        <v>0</v>
      </c>
      <c r="G220" s="79">
        <f>SUM(G221:G222)</f>
        <v>0</v>
      </c>
      <c r="H220" s="31">
        <f t="shared" si="18"/>
        <v>0</v>
      </c>
      <c r="I220" s="104">
        <f t="shared" si="19"/>
        <v>0</v>
      </c>
      <c r="J220" s="86"/>
      <c r="K220" s="79">
        <f>SUM([1]anual!G215+[1]eic!G215+[1]eses!G215)</f>
        <v>7582833.8780000005</v>
      </c>
      <c r="L220" s="86">
        <f t="shared" si="17"/>
        <v>-7582833.8780000005</v>
      </c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</row>
    <row r="221" spans="1:34" hidden="1" x14ac:dyDescent="0.2">
      <c r="A221" s="78">
        <v>2210301</v>
      </c>
      <c r="B221" s="103" t="s">
        <v>928</v>
      </c>
      <c r="C221" s="79"/>
      <c r="D221" s="79"/>
      <c r="E221" s="80">
        <f t="shared" si="20"/>
        <v>0</v>
      </c>
      <c r="F221" s="104">
        <f t="shared" si="21"/>
        <v>0</v>
      </c>
      <c r="G221" s="79"/>
      <c r="H221" s="31">
        <f t="shared" si="18"/>
        <v>0</v>
      </c>
      <c r="I221" s="104">
        <f t="shared" si="19"/>
        <v>0</v>
      </c>
      <c r="J221" s="86"/>
      <c r="K221" s="79">
        <f>SUM([1]anual!G216+[1]eic!G216+[1]eses!G216)</f>
        <v>297440.2</v>
      </c>
      <c r="L221" s="86">
        <f t="shared" si="17"/>
        <v>-297440.2</v>
      </c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</row>
    <row r="222" spans="1:34" hidden="1" x14ac:dyDescent="0.2">
      <c r="A222" s="78">
        <v>2210302</v>
      </c>
      <c r="B222" s="103" t="s">
        <v>1064</v>
      </c>
      <c r="C222" s="79"/>
      <c r="D222" s="79"/>
      <c r="E222" s="80">
        <f t="shared" si="20"/>
        <v>0</v>
      </c>
      <c r="F222" s="104">
        <f t="shared" si="21"/>
        <v>0</v>
      </c>
      <c r="G222" s="79"/>
      <c r="H222" s="31">
        <f t="shared" si="18"/>
        <v>0</v>
      </c>
      <c r="I222" s="104">
        <f t="shared" si="19"/>
        <v>0</v>
      </c>
      <c r="J222" s="86"/>
      <c r="K222" s="79">
        <f>SUM([1]anual!G217+[1]eic!G217+[1]eses!G217)</f>
        <v>7285393.6780000003</v>
      </c>
      <c r="L222" s="86">
        <f t="shared" si="17"/>
        <v>-7285393.6780000003</v>
      </c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</row>
    <row r="223" spans="1:34" hidden="1" x14ac:dyDescent="0.2">
      <c r="A223" s="78">
        <v>22104</v>
      </c>
      <c r="B223" s="103" t="s">
        <v>1065</v>
      </c>
      <c r="C223" s="79"/>
      <c r="D223" s="79"/>
      <c r="E223" s="80">
        <f t="shared" si="20"/>
        <v>0</v>
      </c>
      <c r="F223" s="104">
        <f t="shared" si="21"/>
        <v>0</v>
      </c>
      <c r="G223" s="79"/>
      <c r="H223" s="31">
        <f t="shared" si="18"/>
        <v>0</v>
      </c>
      <c r="I223" s="104">
        <f t="shared" si="19"/>
        <v>0</v>
      </c>
      <c r="J223" s="86"/>
      <c r="K223" s="79">
        <f>SUM([1]anual!G218+[1]eic!G218+[1]eses!G218)</f>
        <v>0</v>
      </c>
      <c r="L223" s="86">
        <f t="shared" si="17"/>
        <v>0</v>
      </c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</row>
    <row r="224" spans="1:34" hidden="1" x14ac:dyDescent="0.2">
      <c r="A224" s="78">
        <v>22105</v>
      </c>
      <c r="B224" s="103" t="s">
        <v>1066</v>
      </c>
      <c r="C224" s="79"/>
      <c r="D224" s="79"/>
      <c r="E224" s="80">
        <f t="shared" si="20"/>
        <v>0</v>
      </c>
      <c r="F224" s="104">
        <f t="shared" si="21"/>
        <v>0</v>
      </c>
      <c r="G224" s="79"/>
      <c r="H224" s="31">
        <f t="shared" si="18"/>
        <v>0</v>
      </c>
      <c r="I224" s="104">
        <f t="shared" si="19"/>
        <v>0</v>
      </c>
      <c r="J224" s="86"/>
      <c r="K224" s="79">
        <f>SUM([1]anual!G219+[1]eic!G219+[1]eses!G219)</f>
        <v>21378504.875999998</v>
      </c>
      <c r="L224" s="86">
        <f t="shared" si="17"/>
        <v>-21378504.875999998</v>
      </c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</row>
    <row r="225" spans="1:34" x14ac:dyDescent="0.2">
      <c r="A225" s="78">
        <v>22106</v>
      </c>
      <c r="B225" s="35" t="s">
        <v>1067</v>
      </c>
      <c r="C225" s="79">
        <f>SUM(C226:C227)</f>
        <v>654296893000</v>
      </c>
      <c r="D225" s="79">
        <f>SUM(D226:D227)</f>
        <v>-187423532303</v>
      </c>
      <c r="E225" s="80">
        <f t="shared" si="20"/>
        <v>466873360697</v>
      </c>
      <c r="F225" s="104">
        <f t="shared" si="21"/>
        <v>3.3459703019872555</v>
      </c>
      <c r="G225" s="79">
        <f>SUM(G226:G227)</f>
        <v>475052436223</v>
      </c>
      <c r="H225" s="31">
        <f t="shared" si="18"/>
        <v>101.75188310461523</v>
      </c>
      <c r="I225" s="104">
        <f t="shared" si="19"/>
        <v>-8179075526</v>
      </c>
      <c r="J225" s="86"/>
      <c r="K225" s="79">
        <f>SUM([1]anual!G220+[1]eic!G220+[1]eses!G220)</f>
        <v>358009371.005</v>
      </c>
      <c r="L225" s="86">
        <f t="shared" si="17"/>
        <v>474694426851.995</v>
      </c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</row>
    <row r="226" spans="1:34" x14ac:dyDescent="0.2">
      <c r="A226" s="78">
        <v>2210601</v>
      </c>
      <c r="B226" s="35" t="s">
        <v>1068</v>
      </c>
      <c r="C226" s="79">
        <v>617000000000</v>
      </c>
      <c r="D226" s="79">
        <v>-184690550000</v>
      </c>
      <c r="E226" s="80">
        <f t="shared" si="20"/>
        <v>432309450000</v>
      </c>
      <c r="F226" s="104">
        <f t="shared" si="21"/>
        <v>3.0982589771430904</v>
      </c>
      <c r="G226" s="79">
        <v>432204952228</v>
      </c>
      <c r="H226" s="31">
        <f t="shared" si="18"/>
        <v>99.975828015788224</v>
      </c>
      <c r="I226" s="104">
        <f t="shared" si="19"/>
        <v>104497772</v>
      </c>
      <c r="J226" s="86"/>
      <c r="K226" s="79">
        <f>SUM([1]anual!G221+[1]eic!G221+[1]eses!G221)</f>
        <v>324213023.97399998</v>
      </c>
      <c r="L226" s="86">
        <f t="shared" si="17"/>
        <v>431880739204.026</v>
      </c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</row>
    <row r="227" spans="1:34" x14ac:dyDescent="0.2">
      <c r="A227" s="78">
        <v>2210603</v>
      </c>
      <c r="B227" s="35" t="s">
        <v>1069</v>
      </c>
      <c r="C227" s="79">
        <v>37296893000</v>
      </c>
      <c r="D227" s="79">
        <v>-2732982303</v>
      </c>
      <c r="E227" s="80">
        <f t="shared" si="20"/>
        <v>34563910697</v>
      </c>
      <c r="F227" s="104">
        <f t="shared" si="21"/>
        <v>0.24771132484416508</v>
      </c>
      <c r="G227" s="79">
        <v>42847483995</v>
      </c>
      <c r="H227" s="31">
        <f t="shared" si="18"/>
        <v>123.96596082722485</v>
      </c>
      <c r="I227" s="104">
        <f t="shared" si="19"/>
        <v>-8283573298</v>
      </c>
      <c r="J227" s="86"/>
      <c r="K227" s="79">
        <f>SUM([1]anual!G222+[1]eic!G222+[1]eses!G222)</f>
        <v>33796347.031000003</v>
      </c>
      <c r="L227" s="86">
        <f t="shared" si="17"/>
        <v>42813687647.969002</v>
      </c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</row>
    <row r="228" spans="1:34" hidden="1" x14ac:dyDescent="0.2">
      <c r="A228" s="78">
        <v>222</v>
      </c>
      <c r="B228" s="103" t="s">
        <v>1070</v>
      </c>
      <c r="C228" s="79">
        <f>SUM(C229:C230)</f>
        <v>0</v>
      </c>
      <c r="D228" s="79">
        <f>SUM(D229:D230)</f>
        <v>0</v>
      </c>
      <c r="E228" s="80">
        <f t="shared" si="20"/>
        <v>0</v>
      </c>
      <c r="F228" s="104">
        <f t="shared" si="21"/>
        <v>0</v>
      </c>
      <c r="G228" s="79">
        <f>SUM(G229:G230)</f>
        <v>0</v>
      </c>
      <c r="H228" s="31">
        <f t="shared" si="18"/>
        <v>0</v>
      </c>
      <c r="I228" s="104">
        <f t="shared" si="19"/>
        <v>0</v>
      </c>
      <c r="J228" s="86"/>
      <c r="K228" s="79">
        <f>SUM([1]anual!G223+[1]eic!G223+[1]eses!G223)</f>
        <v>1893720.361</v>
      </c>
      <c r="L228" s="86">
        <f t="shared" si="17"/>
        <v>-1893720.361</v>
      </c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</row>
    <row r="229" spans="1:34" hidden="1" x14ac:dyDescent="0.2">
      <c r="A229" s="78">
        <v>22201</v>
      </c>
      <c r="B229" s="103" t="s">
        <v>1071</v>
      </c>
      <c r="C229" s="79">
        <f>SUM([1]anual!C224+[1]eic!C224+[1]eses!C224)</f>
        <v>0</v>
      </c>
      <c r="D229" s="79">
        <f>SUM([1]anual!D224+[1]eic!D224+[1]eses!D224)</f>
        <v>0</v>
      </c>
      <c r="E229" s="80">
        <f t="shared" si="20"/>
        <v>0</v>
      </c>
      <c r="F229" s="104">
        <f t="shared" si="21"/>
        <v>0</v>
      </c>
      <c r="G229" s="79">
        <f>SUM([1]anual!G224+[1]eic!G224+[1]eses!G224)</f>
        <v>0</v>
      </c>
      <c r="H229" s="31">
        <f t="shared" si="18"/>
        <v>0</v>
      </c>
      <c r="I229" s="104">
        <f t="shared" si="19"/>
        <v>0</v>
      </c>
      <c r="J229" s="86"/>
      <c r="K229" s="79">
        <f>SUM([1]anual!G224+[1]eic!G224+[1]eses!G224)</f>
        <v>0</v>
      </c>
      <c r="L229" s="86">
        <f t="shared" si="17"/>
        <v>0</v>
      </c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</row>
    <row r="230" spans="1:34" hidden="1" x14ac:dyDescent="0.2">
      <c r="A230" s="78">
        <v>22202</v>
      </c>
      <c r="B230" s="103" t="s">
        <v>1072</v>
      </c>
      <c r="C230" s="79">
        <f>SUM(C231:C233)</f>
        <v>0</v>
      </c>
      <c r="D230" s="79">
        <f>SUM(D231:D233)</f>
        <v>0</v>
      </c>
      <c r="E230" s="80">
        <f t="shared" si="20"/>
        <v>0</v>
      </c>
      <c r="F230" s="104">
        <f t="shared" si="21"/>
        <v>0</v>
      </c>
      <c r="G230" s="79">
        <f>SUM(G231:G233)</f>
        <v>0</v>
      </c>
      <c r="H230" s="31">
        <f t="shared" si="18"/>
        <v>0</v>
      </c>
      <c r="I230" s="104">
        <f t="shared" si="19"/>
        <v>0</v>
      </c>
      <c r="J230" s="86"/>
      <c r="K230" s="79">
        <f>SUM([1]anual!G225+[1]eic!G225+[1]eses!G225)</f>
        <v>1893720.361</v>
      </c>
      <c r="L230" s="86">
        <f t="shared" si="17"/>
        <v>-1893720.361</v>
      </c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</row>
    <row r="231" spans="1:34" hidden="1" x14ac:dyDescent="0.2">
      <c r="A231" s="78">
        <v>2220201</v>
      </c>
      <c r="B231" s="103" t="s">
        <v>1073</v>
      </c>
      <c r="C231" s="79"/>
      <c r="D231" s="79"/>
      <c r="E231" s="80">
        <f t="shared" si="20"/>
        <v>0</v>
      </c>
      <c r="F231" s="104">
        <f t="shared" si="21"/>
        <v>0</v>
      </c>
      <c r="G231" s="79"/>
      <c r="H231" s="31">
        <f t="shared" si="18"/>
        <v>0</v>
      </c>
      <c r="I231" s="104">
        <f t="shared" si="19"/>
        <v>0</v>
      </c>
      <c r="J231" s="86"/>
      <c r="K231" s="79">
        <f>SUM([1]anual!G226+[1]eic!G226+[1]eses!G226)</f>
        <v>0</v>
      </c>
      <c r="L231" s="86">
        <f t="shared" si="17"/>
        <v>0</v>
      </c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</row>
    <row r="232" spans="1:34" hidden="1" x14ac:dyDescent="0.2">
      <c r="A232" s="78">
        <v>2220203</v>
      </c>
      <c r="B232" s="103" t="s">
        <v>1074</v>
      </c>
      <c r="C232" s="79"/>
      <c r="D232" s="79"/>
      <c r="E232" s="80">
        <f t="shared" si="20"/>
        <v>0</v>
      </c>
      <c r="F232" s="104">
        <f t="shared" si="21"/>
        <v>0</v>
      </c>
      <c r="G232" s="79"/>
      <c r="H232" s="31">
        <f t="shared" si="18"/>
        <v>0</v>
      </c>
      <c r="I232" s="104">
        <f t="shared" si="19"/>
        <v>0</v>
      </c>
      <c r="J232" s="86"/>
      <c r="K232" s="79">
        <f>SUM([1]anual!G227+[1]eic!G227+[1]eses!G227)</f>
        <v>1847166.0930000001</v>
      </c>
      <c r="L232" s="86">
        <f t="shared" si="17"/>
        <v>-1847166.0930000001</v>
      </c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</row>
    <row r="233" spans="1:34" hidden="1" x14ac:dyDescent="0.2">
      <c r="A233" s="78">
        <v>2220204</v>
      </c>
      <c r="B233" s="103" t="s">
        <v>1075</v>
      </c>
      <c r="C233" s="79"/>
      <c r="D233" s="79"/>
      <c r="E233" s="80">
        <f t="shared" si="20"/>
        <v>0</v>
      </c>
      <c r="F233" s="104">
        <f t="shared" si="21"/>
        <v>0</v>
      </c>
      <c r="G233" s="79"/>
      <c r="H233" s="31">
        <f t="shared" si="18"/>
        <v>0</v>
      </c>
      <c r="I233" s="104">
        <f t="shared" si="19"/>
        <v>0</v>
      </c>
      <c r="J233" s="86"/>
      <c r="K233" s="79">
        <f>SUM([1]anual!G228+[1]eic!G228+[1]eses!G228)</f>
        <v>46554.267999999996</v>
      </c>
      <c r="L233" s="86">
        <f t="shared" si="17"/>
        <v>-46554.267999999996</v>
      </c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</row>
    <row r="234" spans="1:34" hidden="1" x14ac:dyDescent="0.2">
      <c r="A234" s="78">
        <v>223</v>
      </c>
      <c r="B234" s="35" t="s">
        <v>1076</v>
      </c>
      <c r="C234" s="79">
        <f>SUM(C235:C241)</f>
        <v>0</v>
      </c>
      <c r="D234" s="79">
        <f>SUM(D235:D241)</f>
        <v>0</v>
      </c>
      <c r="E234" s="80">
        <f t="shared" si="20"/>
        <v>0</v>
      </c>
      <c r="F234" s="104">
        <f t="shared" si="21"/>
        <v>0</v>
      </c>
      <c r="G234" s="79">
        <f>SUM(G235:G241)</f>
        <v>0</v>
      </c>
      <c r="H234" s="31">
        <f t="shared" si="18"/>
        <v>0</v>
      </c>
      <c r="I234" s="104">
        <f t="shared" si="19"/>
        <v>0</v>
      </c>
      <c r="J234" s="86"/>
      <c r="K234" s="79">
        <f>SUM([1]anual!G229+[1]eic!G229+[1]eses!G229)</f>
        <v>11482371.93</v>
      </c>
      <c r="L234" s="86">
        <f t="shared" si="17"/>
        <v>-11482371.93</v>
      </c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</row>
    <row r="235" spans="1:34" hidden="1" x14ac:dyDescent="0.2">
      <c r="A235" s="78">
        <v>22301</v>
      </c>
      <c r="B235" s="103" t="s">
        <v>1077</v>
      </c>
      <c r="C235" s="79"/>
      <c r="D235" s="79"/>
      <c r="E235" s="80">
        <f t="shared" si="20"/>
        <v>0</v>
      </c>
      <c r="F235" s="104">
        <f t="shared" si="21"/>
        <v>0</v>
      </c>
      <c r="G235" s="79"/>
      <c r="H235" s="31">
        <f t="shared" si="18"/>
        <v>0</v>
      </c>
      <c r="I235" s="104">
        <f t="shared" si="19"/>
        <v>0</v>
      </c>
      <c r="J235" s="86"/>
      <c r="K235" s="79">
        <f>SUM([1]anual!G230+[1]eic!G230+[1]eses!G230)</f>
        <v>6202693.2989999996</v>
      </c>
      <c r="L235" s="86">
        <f t="shared" si="17"/>
        <v>-6202693.2989999996</v>
      </c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</row>
    <row r="236" spans="1:34" hidden="1" x14ac:dyDescent="0.2">
      <c r="A236" s="78">
        <v>22302</v>
      </c>
      <c r="B236" s="111" t="s">
        <v>1078</v>
      </c>
      <c r="C236" s="79"/>
      <c r="D236" s="79"/>
      <c r="E236" s="80">
        <f t="shared" si="20"/>
        <v>0</v>
      </c>
      <c r="F236" s="104">
        <f t="shared" si="21"/>
        <v>0</v>
      </c>
      <c r="G236" s="79"/>
      <c r="H236" s="31">
        <f t="shared" si="18"/>
        <v>0</v>
      </c>
      <c r="I236" s="104">
        <f t="shared" si="19"/>
        <v>0</v>
      </c>
      <c r="J236" s="86"/>
      <c r="K236" s="79">
        <f>SUM([1]anual!G231+[1]eic!G231+[1]eses!G231)</f>
        <v>3661.7530000000002</v>
      </c>
      <c r="L236" s="86">
        <f t="shared" si="17"/>
        <v>-3661.7530000000002</v>
      </c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</row>
    <row r="237" spans="1:34" hidden="1" x14ac:dyDescent="0.2">
      <c r="A237" s="78">
        <v>22303</v>
      </c>
      <c r="B237" s="112" t="s">
        <v>1079</v>
      </c>
      <c r="C237" s="79"/>
      <c r="D237" s="79"/>
      <c r="E237" s="80"/>
      <c r="F237" s="104"/>
      <c r="G237" s="79"/>
      <c r="H237" s="31"/>
      <c r="I237" s="104"/>
      <c r="J237" s="86"/>
      <c r="K237" s="79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</row>
    <row r="238" spans="1:34" hidden="1" x14ac:dyDescent="0.2">
      <c r="A238" s="78">
        <v>22304</v>
      </c>
      <c r="B238" s="112" t="s">
        <v>1080</v>
      </c>
      <c r="C238" s="79"/>
      <c r="D238" s="79"/>
      <c r="E238" s="80"/>
      <c r="F238" s="104"/>
      <c r="G238" s="79"/>
      <c r="H238" s="31"/>
      <c r="I238" s="104"/>
      <c r="J238" s="86"/>
      <c r="K238" s="79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</row>
    <row r="239" spans="1:34" hidden="1" x14ac:dyDescent="0.2">
      <c r="A239" s="78">
        <v>22305</v>
      </c>
      <c r="B239" s="112" t="s">
        <v>1081</v>
      </c>
      <c r="C239" s="79"/>
      <c r="D239" s="79"/>
      <c r="E239" s="80"/>
      <c r="F239" s="104"/>
      <c r="G239" s="79"/>
      <c r="H239" s="31"/>
      <c r="I239" s="104"/>
      <c r="J239" s="86"/>
      <c r="K239" s="79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</row>
    <row r="240" spans="1:34" hidden="1" x14ac:dyDescent="0.2">
      <c r="A240" s="78">
        <v>22306</v>
      </c>
      <c r="B240" s="112" t="s">
        <v>1082</v>
      </c>
      <c r="C240" s="79"/>
      <c r="D240" s="79"/>
      <c r="E240" s="80"/>
      <c r="F240" s="104"/>
      <c r="G240" s="79"/>
      <c r="H240" s="31"/>
      <c r="I240" s="104"/>
      <c r="J240" s="86"/>
      <c r="K240" s="79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</row>
    <row r="241" spans="1:34" hidden="1" x14ac:dyDescent="0.2">
      <c r="A241" s="78">
        <v>22303</v>
      </c>
      <c r="B241" s="111" t="s">
        <v>1083</v>
      </c>
      <c r="C241" s="79"/>
      <c r="D241" s="79"/>
      <c r="E241" s="80">
        <f t="shared" si="20"/>
        <v>0</v>
      </c>
      <c r="F241" s="104">
        <f t="shared" si="21"/>
        <v>0</v>
      </c>
      <c r="G241" s="79"/>
      <c r="H241" s="31">
        <f t="shared" si="18"/>
        <v>0</v>
      </c>
      <c r="I241" s="104">
        <f t="shared" si="19"/>
        <v>0</v>
      </c>
      <c r="J241" s="86"/>
      <c r="K241" s="79">
        <f>SUM([1]anual!G232+[1]eic!G232+[1]eses!G232)</f>
        <v>5276016.8779999996</v>
      </c>
      <c r="L241" s="86">
        <f t="shared" si="17"/>
        <v>-5276016.8779999996</v>
      </c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</row>
    <row r="242" spans="1:34" hidden="1" x14ac:dyDescent="0.2">
      <c r="A242" s="78">
        <v>224</v>
      </c>
      <c r="B242" s="56" t="s">
        <v>1034</v>
      </c>
      <c r="C242" s="79">
        <f>SUM(C260:C272)+C243+C249+C257+C258</f>
        <v>0</v>
      </c>
      <c r="D242" s="79">
        <f>SUM(D260:D272)+D243+D249+D257+D258</f>
        <v>0</v>
      </c>
      <c r="E242" s="80">
        <f t="shared" si="20"/>
        <v>0</v>
      </c>
      <c r="F242" s="104">
        <f t="shared" si="21"/>
        <v>0</v>
      </c>
      <c r="G242" s="79">
        <f>SUM(G260:G272)+G243+G249+G257+G258</f>
        <v>0</v>
      </c>
      <c r="H242" s="31">
        <f t="shared" si="18"/>
        <v>0</v>
      </c>
      <c r="I242" s="104">
        <f t="shared" si="19"/>
        <v>0</v>
      </c>
      <c r="J242" s="86"/>
      <c r="K242" s="79">
        <f>SUM([1]anual!G233+[1]eic!G233+[1]eses!G233)</f>
        <v>153762452.42199999</v>
      </c>
      <c r="L242" s="86">
        <f t="shared" si="17"/>
        <v>-153762452.42199999</v>
      </c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</row>
    <row r="243" spans="1:34" hidden="1" x14ac:dyDescent="0.2">
      <c r="A243" s="110">
        <v>22401</v>
      </c>
      <c r="B243" s="35" t="s">
        <v>187</v>
      </c>
      <c r="C243" s="79">
        <f>SUM(C244:C248)-C245</f>
        <v>0</v>
      </c>
      <c r="D243" s="79">
        <f>SUM(D244:D248)-D245</f>
        <v>0</v>
      </c>
      <c r="E243" s="80">
        <f t="shared" si="20"/>
        <v>0</v>
      </c>
      <c r="F243" s="104">
        <f t="shared" si="21"/>
        <v>0</v>
      </c>
      <c r="G243" s="79">
        <f>SUM(G244:G248)-G245</f>
        <v>0</v>
      </c>
      <c r="H243" s="31">
        <f t="shared" si="18"/>
        <v>0</v>
      </c>
      <c r="I243" s="104">
        <f t="shared" si="19"/>
        <v>0</v>
      </c>
      <c r="J243" s="86"/>
      <c r="K243" s="79">
        <f>SUM([1]anual!G234+[1]eic!G234+[1]eses!G234)</f>
        <v>0</v>
      </c>
      <c r="L243" s="86">
        <f t="shared" si="17"/>
        <v>0</v>
      </c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</row>
    <row r="244" spans="1:34" hidden="1" x14ac:dyDescent="0.2">
      <c r="A244" s="110">
        <v>2240101</v>
      </c>
      <c r="B244" s="35" t="s">
        <v>1084</v>
      </c>
      <c r="C244" s="79">
        <f>SUM([1]anual!C235+[1]eic!C235+[1]eses!C235)</f>
        <v>0</v>
      </c>
      <c r="D244" s="79">
        <f>SUM([1]anual!D235+[1]eic!D235+[1]eses!D235)</f>
        <v>0</v>
      </c>
      <c r="E244" s="80">
        <f t="shared" si="20"/>
        <v>0</v>
      </c>
      <c r="F244" s="104">
        <f t="shared" si="21"/>
        <v>0</v>
      </c>
      <c r="G244" s="79">
        <f>SUM([1]anual!G235+[1]eic!G235+[1]eses!G235)</f>
        <v>0</v>
      </c>
      <c r="H244" s="31">
        <f t="shared" si="18"/>
        <v>0</v>
      </c>
      <c r="I244" s="104">
        <f t="shared" si="19"/>
        <v>0</v>
      </c>
      <c r="J244" s="86"/>
      <c r="K244" s="79">
        <f>SUM([1]anual!G235+[1]eic!G235+[1]eses!G235)</f>
        <v>0</v>
      </c>
      <c r="L244" s="86">
        <f t="shared" si="17"/>
        <v>0</v>
      </c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</row>
    <row r="245" spans="1:34" hidden="1" x14ac:dyDescent="0.2">
      <c r="A245" s="110">
        <v>2240102</v>
      </c>
      <c r="B245" s="109" t="s">
        <v>1085</v>
      </c>
      <c r="C245" s="79">
        <f>SUM(C246:C247)</f>
        <v>0</v>
      </c>
      <c r="D245" s="79">
        <f>SUM(D246:D247)</f>
        <v>0</v>
      </c>
      <c r="E245" s="80">
        <f t="shared" si="20"/>
        <v>0</v>
      </c>
      <c r="F245" s="104">
        <f t="shared" si="21"/>
        <v>0</v>
      </c>
      <c r="G245" s="79">
        <f>SUM(G246:G247)</f>
        <v>0</v>
      </c>
      <c r="H245" s="31">
        <f t="shared" si="18"/>
        <v>0</v>
      </c>
      <c r="I245" s="104">
        <f t="shared" si="19"/>
        <v>0</v>
      </c>
      <c r="J245" s="86"/>
      <c r="K245" s="79">
        <f>SUM([1]anual!G236+[1]eic!G236+[1]eses!G236)</f>
        <v>0</v>
      </c>
      <c r="L245" s="86">
        <f t="shared" si="17"/>
        <v>0</v>
      </c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</row>
    <row r="246" spans="1:34" hidden="1" x14ac:dyDescent="0.2">
      <c r="A246" s="110">
        <v>224010201</v>
      </c>
      <c r="B246" s="109" t="s">
        <v>1086</v>
      </c>
      <c r="C246" s="79">
        <f>SUM([1]anual!C237+[1]eic!C237+[1]eses!C237)</f>
        <v>0</v>
      </c>
      <c r="D246" s="79">
        <f>SUM([1]anual!D237+[1]eic!D237+[1]eses!D237)</f>
        <v>0</v>
      </c>
      <c r="E246" s="80">
        <f t="shared" si="20"/>
        <v>0</v>
      </c>
      <c r="F246" s="104">
        <f t="shared" si="21"/>
        <v>0</v>
      </c>
      <c r="G246" s="79">
        <f>SUM([1]anual!G237+[1]eic!G237+[1]eses!G237)</f>
        <v>0</v>
      </c>
      <c r="H246" s="31">
        <f t="shared" si="18"/>
        <v>0</v>
      </c>
      <c r="I246" s="104">
        <f t="shared" si="19"/>
        <v>0</v>
      </c>
      <c r="J246" s="86"/>
      <c r="K246" s="79">
        <f>SUM([1]anual!G237+[1]eic!G237+[1]eses!G237)</f>
        <v>0</v>
      </c>
      <c r="L246" s="86">
        <f t="shared" si="17"/>
        <v>0</v>
      </c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</row>
    <row r="247" spans="1:34" hidden="1" x14ac:dyDescent="0.2">
      <c r="A247" s="110">
        <v>224010202</v>
      </c>
      <c r="B247" s="109" t="s">
        <v>1087</v>
      </c>
      <c r="C247" s="79">
        <f>SUM([1]anual!C238+[1]eic!C238+[1]eses!C238)</f>
        <v>0</v>
      </c>
      <c r="D247" s="79">
        <f>SUM([1]anual!D238+[1]eic!D238+[1]eses!D238)</f>
        <v>0</v>
      </c>
      <c r="E247" s="80">
        <f t="shared" si="20"/>
        <v>0</v>
      </c>
      <c r="F247" s="104">
        <f t="shared" si="21"/>
        <v>0</v>
      </c>
      <c r="G247" s="79">
        <f>SUM([1]anual!G238+[1]eic!G238+[1]eses!G238)</f>
        <v>0</v>
      </c>
      <c r="H247" s="31">
        <f t="shared" si="18"/>
        <v>0</v>
      </c>
      <c r="I247" s="104">
        <f t="shared" si="19"/>
        <v>0</v>
      </c>
      <c r="J247" s="86"/>
      <c r="K247" s="79">
        <f>SUM([1]anual!G238+[1]eic!G238+[1]eses!G238)</f>
        <v>0</v>
      </c>
      <c r="L247" s="86">
        <f t="shared" si="17"/>
        <v>0</v>
      </c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</row>
    <row r="248" spans="1:34" hidden="1" x14ac:dyDescent="0.2">
      <c r="A248" s="110">
        <v>2240103</v>
      </c>
      <c r="B248" s="109" t="s">
        <v>1088</v>
      </c>
      <c r="C248" s="79">
        <f>SUM([1]anual!C239+[1]eic!C239+[1]eses!C239)</f>
        <v>0</v>
      </c>
      <c r="D248" s="79">
        <f>SUM([1]anual!D239+[1]eic!D239+[1]eses!D239)</f>
        <v>0</v>
      </c>
      <c r="E248" s="80">
        <f t="shared" si="20"/>
        <v>0</v>
      </c>
      <c r="F248" s="104">
        <f t="shared" si="21"/>
        <v>0</v>
      </c>
      <c r="G248" s="79">
        <f>SUM([1]anual!G239+[1]eic!G239+[1]eses!G239)</f>
        <v>0</v>
      </c>
      <c r="H248" s="31">
        <f t="shared" si="18"/>
        <v>0</v>
      </c>
      <c r="I248" s="104">
        <f t="shared" si="19"/>
        <v>0</v>
      </c>
      <c r="J248" s="86"/>
      <c r="K248" s="79">
        <f>SUM([1]anual!G239+[1]eic!G239+[1]eses!G239)</f>
        <v>0</v>
      </c>
      <c r="L248" s="86">
        <f t="shared" si="17"/>
        <v>0</v>
      </c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</row>
    <row r="249" spans="1:34" hidden="1" x14ac:dyDescent="0.2">
      <c r="A249" s="110">
        <v>22402</v>
      </c>
      <c r="B249" s="109" t="s">
        <v>1089</v>
      </c>
      <c r="C249" s="79">
        <f>SUM(C253:C256)+C250</f>
        <v>0</v>
      </c>
      <c r="D249" s="79">
        <f>SUM(D253:D256)+D250</f>
        <v>0</v>
      </c>
      <c r="E249" s="80">
        <f t="shared" si="20"/>
        <v>0</v>
      </c>
      <c r="F249" s="104">
        <f t="shared" si="21"/>
        <v>0</v>
      </c>
      <c r="G249" s="79">
        <f>SUM(G253:G256)+G250</f>
        <v>0</v>
      </c>
      <c r="H249" s="31">
        <f t="shared" si="18"/>
        <v>0</v>
      </c>
      <c r="I249" s="104">
        <f t="shared" si="19"/>
        <v>0</v>
      </c>
      <c r="J249" s="86"/>
      <c r="K249" s="79">
        <f>SUM([1]anual!G240+[1]eic!G240+[1]eses!G240)</f>
        <v>0</v>
      </c>
      <c r="L249" s="86">
        <f t="shared" si="17"/>
        <v>0</v>
      </c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</row>
    <row r="250" spans="1:34" hidden="1" x14ac:dyDescent="0.2">
      <c r="A250" s="110">
        <v>2240201</v>
      </c>
      <c r="B250" s="109" t="s">
        <v>1090</v>
      </c>
      <c r="C250" s="79">
        <f>SUM([1]anual!C241+[1]eic!C241+[1]eses!C241)</f>
        <v>0</v>
      </c>
      <c r="D250" s="79">
        <f>SUM([1]anual!D241+[1]eic!D241+[1]eses!D241)</f>
        <v>0</v>
      </c>
      <c r="E250" s="80">
        <f t="shared" si="20"/>
        <v>0</v>
      </c>
      <c r="F250" s="104">
        <f t="shared" si="21"/>
        <v>0</v>
      </c>
      <c r="G250" s="79">
        <f>SUM([1]anual!G241+[1]eic!G241+[1]eses!G241)</f>
        <v>0</v>
      </c>
      <c r="H250" s="31">
        <f t="shared" si="18"/>
        <v>0</v>
      </c>
      <c r="I250" s="104">
        <f t="shared" si="19"/>
        <v>0</v>
      </c>
      <c r="J250" s="86"/>
      <c r="K250" s="79">
        <f>SUM([1]anual!G241+[1]eic!G241+[1]eses!G241)</f>
        <v>0</v>
      </c>
      <c r="L250" s="86">
        <f t="shared" si="17"/>
        <v>0</v>
      </c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</row>
    <row r="251" spans="1:34" hidden="1" x14ac:dyDescent="0.2">
      <c r="A251" s="110">
        <v>2240202</v>
      </c>
      <c r="B251" s="109" t="s">
        <v>1091</v>
      </c>
      <c r="C251" s="79">
        <f>SUM(C252)</f>
        <v>0</v>
      </c>
      <c r="D251" s="79">
        <f>SUM(D252)</f>
        <v>0</v>
      </c>
      <c r="E251" s="80">
        <f t="shared" si="20"/>
        <v>0</v>
      </c>
      <c r="F251" s="104">
        <f t="shared" si="21"/>
        <v>0</v>
      </c>
      <c r="G251" s="79">
        <f>SUM(G252)</f>
        <v>0</v>
      </c>
      <c r="H251" s="31">
        <f t="shared" si="18"/>
        <v>0</v>
      </c>
      <c r="I251" s="104">
        <f t="shared" si="19"/>
        <v>0</v>
      </c>
      <c r="J251" s="86"/>
      <c r="K251" s="79">
        <f>SUM([1]anual!G242+[1]eic!G242+[1]eses!G242)</f>
        <v>0</v>
      </c>
      <c r="L251" s="86">
        <f t="shared" si="17"/>
        <v>0</v>
      </c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</row>
    <row r="252" spans="1:34" hidden="1" x14ac:dyDescent="0.2">
      <c r="A252" s="110">
        <v>224020201</v>
      </c>
      <c r="B252" s="109" t="s">
        <v>1054</v>
      </c>
      <c r="C252" s="79">
        <f>SUM(C253)</f>
        <v>0</v>
      </c>
      <c r="D252" s="79">
        <f>SUM(D253)</f>
        <v>0</v>
      </c>
      <c r="E252" s="80">
        <f t="shared" si="20"/>
        <v>0</v>
      </c>
      <c r="F252" s="104">
        <f t="shared" si="21"/>
        <v>0</v>
      </c>
      <c r="G252" s="79">
        <f>SUM(G253)</f>
        <v>0</v>
      </c>
      <c r="H252" s="31">
        <f t="shared" si="18"/>
        <v>0</v>
      </c>
      <c r="I252" s="104">
        <f t="shared" si="19"/>
        <v>0</v>
      </c>
      <c r="J252" s="86"/>
      <c r="K252" s="79">
        <f>SUM([1]anual!G243+[1]eic!G243+[1]eses!G243)</f>
        <v>0</v>
      </c>
      <c r="L252" s="86">
        <f t="shared" si="17"/>
        <v>0</v>
      </c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</row>
    <row r="253" spans="1:34" hidden="1" x14ac:dyDescent="0.2">
      <c r="A253" s="110">
        <v>22402020101</v>
      </c>
      <c r="B253" s="109" t="s">
        <v>1055</v>
      </c>
      <c r="C253" s="79">
        <f>SUM([1]anual!C244+[1]eic!C244+[1]eses!C244)</f>
        <v>0</v>
      </c>
      <c r="D253" s="79">
        <f>SUM([1]anual!D244+[1]eic!D244+[1]eses!D244)</f>
        <v>0</v>
      </c>
      <c r="E253" s="80">
        <f t="shared" si="20"/>
        <v>0</v>
      </c>
      <c r="F253" s="104">
        <f t="shared" si="21"/>
        <v>0</v>
      </c>
      <c r="G253" s="79">
        <f>SUM([1]anual!G244+[1]eic!G244+[1]eses!G244)</f>
        <v>0</v>
      </c>
      <c r="H253" s="31">
        <f t="shared" si="18"/>
        <v>0</v>
      </c>
      <c r="I253" s="104">
        <f t="shared" si="19"/>
        <v>0</v>
      </c>
      <c r="J253" s="86"/>
      <c r="K253" s="79">
        <f>SUM([1]anual!G244+[1]eic!G244+[1]eses!G244)</f>
        <v>0</v>
      </c>
      <c r="L253" s="86">
        <f t="shared" si="17"/>
        <v>0</v>
      </c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</row>
    <row r="254" spans="1:34" hidden="1" x14ac:dyDescent="0.2">
      <c r="A254" s="110">
        <v>2240203</v>
      </c>
      <c r="B254" s="109" t="s">
        <v>1092</v>
      </c>
      <c r="C254" s="79">
        <f>SUM([1]anual!C245+[1]eic!C245+[1]eses!C245)</f>
        <v>0</v>
      </c>
      <c r="D254" s="79">
        <f>SUM([1]anual!D245+[1]eic!D245+[1]eses!D245)</f>
        <v>0</v>
      </c>
      <c r="E254" s="80">
        <f t="shared" si="20"/>
        <v>0</v>
      </c>
      <c r="F254" s="104">
        <f t="shared" si="21"/>
        <v>0</v>
      </c>
      <c r="G254" s="79">
        <f>SUM([1]anual!G245+[1]eic!G245+[1]eses!G245)</f>
        <v>0</v>
      </c>
      <c r="H254" s="31">
        <f t="shared" si="18"/>
        <v>0</v>
      </c>
      <c r="I254" s="104">
        <f t="shared" si="19"/>
        <v>0</v>
      </c>
      <c r="J254" s="86"/>
      <c r="K254" s="79">
        <f>SUM([1]anual!G245+[1]eic!G245+[1]eses!G245)</f>
        <v>0</v>
      </c>
      <c r="L254" s="86">
        <f t="shared" si="17"/>
        <v>0</v>
      </c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</row>
    <row r="255" spans="1:34" hidden="1" x14ac:dyDescent="0.2">
      <c r="A255" s="110">
        <v>2240204</v>
      </c>
      <c r="B255" s="109" t="s">
        <v>1093</v>
      </c>
      <c r="C255" s="79">
        <f>SUM([1]anual!C246+[1]eic!C246+[1]eses!C246)</f>
        <v>0</v>
      </c>
      <c r="D255" s="79">
        <f>SUM([1]anual!D246+[1]eic!D246+[1]eses!D246)</f>
        <v>0</v>
      </c>
      <c r="E255" s="80">
        <f t="shared" si="20"/>
        <v>0</v>
      </c>
      <c r="F255" s="104">
        <f t="shared" si="21"/>
        <v>0</v>
      </c>
      <c r="G255" s="79">
        <f>SUM([1]anual!G246+[1]eic!G246+[1]eses!G246)</f>
        <v>0</v>
      </c>
      <c r="H255" s="31">
        <f t="shared" si="18"/>
        <v>0</v>
      </c>
      <c r="I255" s="104">
        <f t="shared" si="19"/>
        <v>0</v>
      </c>
      <c r="J255" s="86"/>
      <c r="K255" s="79">
        <f>SUM([1]anual!G246+[1]eic!G246+[1]eses!G246)</f>
        <v>0</v>
      </c>
      <c r="L255" s="86">
        <f t="shared" si="17"/>
        <v>0</v>
      </c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</row>
    <row r="256" spans="1:34" hidden="1" x14ac:dyDescent="0.2">
      <c r="A256" s="110">
        <v>2240205</v>
      </c>
      <c r="B256" s="109" t="s">
        <v>1094</v>
      </c>
      <c r="C256" s="79">
        <f>SUM([1]anual!C247+[1]eic!C247+[1]eses!C247)</f>
        <v>0</v>
      </c>
      <c r="D256" s="79">
        <f>SUM([1]anual!D247+[1]eic!D247+[1]eses!D247)</f>
        <v>0</v>
      </c>
      <c r="E256" s="80">
        <f t="shared" si="20"/>
        <v>0</v>
      </c>
      <c r="F256" s="104">
        <f t="shared" si="21"/>
        <v>0</v>
      </c>
      <c r="G256" s="79">
        <f>SUM([1]anual!G247+[1]eic!G247+[1]eses!G247)</f>
        <v>0</v>
      </c>
      <c r="H256" s="31">
        <f t="shared" si="18"/>
        <v>0</v>
      </c>
      <c r="I256" s="104">
        <f t="shared" si="19"/>
        <v>0</v>
      </c>
      <c r="J256" s="86"/>
      <c r="K256" s="79">
        <f>SUM([1]anual!G247+[1]eic!G247+[1]eses!G247)</f>
        <v>0</v>
      </c>
      <c r="L256" s="86">
        <f t="shared" si="17"/>
        <v>0</v>
      </c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</row>
    <row r="257" spans="1:34" hidden="1" x14ac:dyDescent="0.2">
      <c r="A257" s="110">
        <v>22403</v>
      </c>
      <c r="B257" s="109" t="s">
        <v>1095</v>
      </c>
      <c r="C257" s="79">
        <f>SUM([1]anual!C248+[1]eic!C248+[1]eses!C248)</f>
        <v>0</v>
      </c>
      <c r="D257" s="79">
        <f>SUM([1]anual!D248+[1]eic!D248+[1]eses!D248)</f>
        <v>0</v>
      </c>
      <c r="E257" s="80">
        <f t="shared" si="20"/>
        <v>0</v>
      </c>
      <c r="F257" s="104">
        <f t="shared" si="21"/>
        <v>0</v>
      </c>
      <c r="G257" s="79">
        <f>SUM([1]anual!G248+[1]eic!G248+[1]eses!G248)</f>
        <v>0</v>
      </c>
      <c r="H257" s="31">
        <f t="shared" si="18"/>
        <v>0</v>
      </c>
      <c r="I257" s="104">
        <f t="shared" si="19"/>
        <v>0</v>
      </c>
      <c r="J257" s="86"/>
      <c r="K257" s="79">
        <f>SUM([1]anual!G248+[1]eic!G248+[1]eses!G248)</f>
        <v>0</v>
      </c>
      <c r="L257" s="86">
        <f t="shared" si="17"/>
        <v>0</v>
      </c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</row>
    <row r="258" spans="1:34" hidden="1" x14ac:dyDescent="0.2">
      <c r="A258" s="110">
        <v>22404</v>
      </c>
      <c r="B258" s="109" t="s">
        <v>1096</v>
      </c>
      <c r="C258" s="79">
        <f>SUM([1]anual!C249+[1]eic!C249+[1]eses!C249)</f>
        <v>0</v>
      </c>
      <c r="D258" s="79">
        <f>SUM([1]anual!D249+[1]eic!D249+[1]eses!D249)</f>
        <v>0</v>
      </c>
      <c r="E258" s="80">
        <f t="shared" si="20"/>
        <v>0</v>
      </c>
      <c r="F258" s="104">
        <f t="shared" si="21"/>
        <v>0</v>
      </c>
      <c r="G258" s="79">
        <f>SUM([1]anual!G249+[1]eic!G249+[1]eses!G249)</f>
        <v>0</v>
      </c>
      <c r="H258" s="31">
        <f t="shared" si="18"/>
        <v>0</v>
      </c>
      <c r="I258" s="104">
        <f t="shared" si="19"/>
        <v>0</v>
      </c>
      <c r="J258" s="86"/>
      <c r="K258" s="79">
        <f>SUM([1]anual!G249+[1]eic!G249+[1]eses!G249)</f>
        <v>0</v>
      </c>
      <c r="L258" s="86">
        <f t="shared" si="17"/>
        <v>0</v>
      </c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</row>
    <row r="259" spans="1:34" hidden="1" x14ac:dyDescent="0.2">
      <c r="A259" s="110">
        <v>22405</v>
      </c>
      <c r="B259" s="109" t="s">
        <v>1097</v>
      </c>
      <c r="C259" s="79">
        <f>SUM(C260)</f>
        <v>0</v>
      </c>
      <c r="D259" s="79">
        <f>SUM(D260)</f>
        <v>0</v>
      </c>
      <c r="E259" s="80">
        <f t="shared" si="20"/>
        <v>0</v>
      </c>
      <c r="F259" s="104">
        <f t="shared" si="21"/>
        <v>0</v>
      </c>
      <c r="G259" s="79">
        <f>SUM(G260)</f>
        <v>0</v>
      </c>
      <c r="H259" s="31">
        <f t="shared" si="18"/>
        <v>0</v>
      </c>
      <c r="I259" s="104">
        <f t="shared" si="19"/>
        <v>0</v>
      </c>
      <c r="J259" s="86"/>
      <c r="K259" s="79">
        <f>SUM([1]anual!G250+[1]eic!G250+[1]eses!G250)</f>
        <v>0</v>
      </c>
      <c r="L259" s="86">
        <f t="shared" si="17"/>
        <v>0</v>
      </c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</row>
    <row r="260" spans="1:34" hidden="1" x14ac:dyDescent="0.2">
      <c r="A260" s="110">
        <v>2240501</v>
      </c>
      <c r="B260" s="109" t="s">
        <v>1098</v>
      </c>
      <c r="C260" s="79">
        <f>SUM([1]anual!C251+[1]eic!C251+[1]eses!C251)</f>
        <v>0</v>
      </c>
      <c r="D260" s="79">
        <f>SUM([1]anual!D251+[1]eic!D251+[1]eses!D251)</f>
        <v>0</v>
      </c>
      <c r="E260" s="80">
        <f t="shared" si="20"/>
        <v>0</v>
      </c>
      <c r="F260" s="104">
        <f t="shared" si="21"/>
        <v>0</v>
      </c>
      <c r="G260" s="79">
        <f>SUM([1]anual!G251+[1]eic!G251+[1]eses!G251)</f>
        <v>0</v>
      </c>
      <c r="H260" s="31">
        <f t="shared" si="18"/>
        <v>0</v>
      </c>
      <c r="I260" s="104">
        <f t="shared" si="19"/>
        <v>0</v>
      </c>
      <c r="J260" s="86"/>
      <c r="K260" s="79">
        <f>SUM([1]anual!G251+[1]eic!G251+[1]eses!G251)</f>
        <v>0</v>
      </c>
      <c r="L260" s="86">
        <f t="shared" si="17"/>
        <v>0</v>
      </c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</row>
    <row r="261" spans="1:34" hidden="1" x14ac:dyDescent="0.2">
      <c r="A261" s="110">
        <v>22406</v>
      </c>
      <c r="B261" s="109" t="s">
        <v>1099</v>
      </c>
      <c r="C261" s="79">
        <f>SUM([1]anual!C252+[1]eic!C252+[1]eses!C252)</f>
        <v>0</v>
      </c>
      <c r="D261" s="79">
        <f>SUM([1]anual!D252+[1]eic!D252+[1]eses!D252)</f>
        <v>0</v>
      </c>
      <c r="E261" s="80">
        <f t="shared" si="20"/>
        <v>0</v>
      </c>
      <c r="F261" s="104">
        <f t="shared" si="21"/>
        <v>0</v>
      </c>
      <c r="G261" s="79">
        <f>SUM([1]anual!G252+[1]eic!G252+[1]eses!G252)</f>
        <v>0</v>
      </c>
      <c r="H261" s="31">
        <f t="shared" si="18"/>
        <v>0</v>
      </c>
      <c r="I261" s="104">
        <f t="shared" si="19"/>
        <v>0</v>
      </c>
      <c r="J261" s="86"/>
      <c r="K261" s="79">
        <f>SUM([1]anual!G252+[1]eic!G252+[1]eses!G252)</f>
        <v>0</v>
      </c>
      <c r="L261" s="86">
        <f t="shared" si="17"/>
        <v>0</v>
      </c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</row>
    <row r="262" spans="1:34" hidden="1" x14ac:dyDescent="0.2">
      <c r="A262" s="110">
        <v>22407</v>
      </c>
      <c r="B262" s="109" t="s">
        <v>1100</v>
      </c>
      <c r="C262" s="79">
        <f>SUM([1]anual!C253+[1]eic!C253+[1]eses!C253)</f>
        <v>0</v>
      </c>
      <c r="D262" s="79">
        <f>SUM([1]anual!D253+[1]eic!D253+[1]eses!D253)</f>
        <v>0</v>
      </c>
      <c r="E262" s="80">
        <f t="shared" si="20"/>
        <v>0</v>
      </c>
      <c r="F262" s="104">
        <f t="shared" si="21"/>
        <v>0</v>
      </c>
      <c r="G262" s="79">
        <f>SUM([1]anual!G253+[1]eic!G253+[1]eses!G253)</f>
        <v>0</v>
      </c>
      <c r="H262" s="31">
        <f t="shared" si="18"/>
        <v>0</v>
      </c>
      <c r="I262" s="104">
        <f t="shared" si="19"/>
        <v>0</v>
      </c>
      <c r="J262" s="86"/>
      <c r="K262" s="79">
        <f>SUM([1]anual!G253+[1]eic!G253+[1]eses!G253)</f>
        <v>0</v>
      </c>
      <c r="L262" s="86">
        <f t="shared" si="17"/>
        <v>0</v>
      </c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</row>
    <row r="263" spans="1:34" hidden="1" x14ac:dyDescent="0.2">
      <c r="A263" s="110">
        <v>22408</v>
      </c>
      <c r="B263" s="109" t="s">
        <v>146</v>
      </c>
      <c r="C263" s="79">
        <f>SUM([1]anual!C254+[1]eic!C254+[1]eses!C254)</f>
        <v>0</v>
      </c>
      <c r="D263" s="79">
        <f>SUM([1]anual!D254+[1]eic!D254+[1]eses!D254)</f>
        <v>0</v>
      </c>
      <c r="E263" s="80">
        <f t="shared" si="20"/>
        <v>0</v>
      </c>
      <c r="F263" s="104">
        <f t="shared" si="21"/>
        <v>0</v>
      </c>
      <c r="G263" s="79">
        <f>SUM([1]anual!G254+[1]eic!G254+[1]eses!G254)</f>
        <v>0</v>
      </c>
      <c r="H263" s="31">
        <f t="shared" si="18"/>
        <v>0</v>
      </c>
      <c r="I263" s="104">
        <f t="shared" si="19"/>
        <v>0</v>
      </c>
      <c r="J263" s="86"/>
      <c r="K263" s="79">
        <f>SUM([1]anual!G254+[1]eic!G254+[1]eses!G254)</f>
        <v>0</v>
      </c>
      <c r="L263" s="86">
        <f t="shared" si="17"/>
        <v>0</v>
      </c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</row>
    <row r="264" spans="1:34" hidden="1" x14ac:dyDescent="0.2">
      <c r="A264" s="110">
        <v>22409</v>
      </c>
      <c r="B264" s="105" t="s">
        <v>893</v>
      </c>
      <c r="C264" s="79">
        <f>SUM([1]anual!C255+[1]eic!C255+[1]eses!C255)</f>
        <v>0</v>
      </c>
      <c r="D264" s="79">
        <f>SUM([1]anual!D255+[1]eic!D255+[1]eses!D255)</f>
        <v>0</v>
      </c>
      <c r="E264" s="80">
        <f t="shared" si="20"/>
        <v>0</v>
      </c>
      <c r="F264" s="104">
        <f t="shared" si="21"/>
        <v>0</v>
      </c>
      <c r="G264" s="79">
        <f>SUM([1]anual!G255+[1]eic!G255+[1]eses!G255)</f>
        <v>0</v>
      </c>
      <c r="H264" s="31">
        <f t="shared" si="18"/>
        <v>0</v>
      </c>
      <c r="I264" s="104">
        <f t="shared" si="19"/>
        <v>0</v>
      </c>
      <c r="J264" s="86"/>
      <c r="K264" s="79">
        <f>SUM([1]anual!G255+[1]eic!G255+[1]eses!G255)</f>
        <v>0</v>
      </c>
      <c r="L264" s="86">
        <f t="shared" si="17"/>
        <v>0</v>
      </c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</row>
    <row r="265" spans="1:34" hidden="1" x14ac:dyDescent="0.2">
      <c r="A265" s="78">
        <v>22411</v>
      </c>
      <c r="B265" s="103" t="s">
        <v>1101</v>
      </c>
      <c r="C265" s="79"/>
      <c r="D265" s="79"/>
      <c r="E265" s="80">
        <f t="shared" si="20"/>
        <v>0</v>
      </c>
      <c r="F265" s="104">
        <f t="shared" si="21"/>
        <v>0</v>
      </c>
      <c r="G265" s="79"/>
      <c r="H265" s="31">
        <f t="shared" si="18"/>
        <v>0</v>
      </c>
      <c r="I265" s="104">
        <f t="shared" si="19"/>
        <v>0</v>
      </c>
      <c r="J265" s="86"/>
      <c r="K265" s="79">
        <f>SUM([1]anual!G256+[1]eic!G256+[1]eses!G256)</f>
        <v>47798788.103</v>
      </c>
      <c r="L265" s="86">
        <f t="shared" si="17"/>
        <v>-47798788.103</v>
      </c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</row>
    <row r="266" spans="1:34" hidden="1" x14ac:dyDescent="0.2">
      <c r="A266" s="78">
        <v>22412</v>
      </c>
      <c r="B266" s="103" t="s">
        <v>479</v>
      </c>
      <c r="C266" s="79"/>
      <c r="D266" s="79"/>
      <c r="E266" s="80">
        <f t="shared" si="20"/>
        <v>0</v>
      </c>
      <c r="F266" s="104">
        <f t="shared" si="21"/>
        <v>0</v>
      </c>
      <c r="G266" s="79"/>
      <c r="H266" s="31">
        <f t="shared" si="18"/>
        <v>0</v>
      </c>
      <c r="I266" s="104">
        <f t="shared" si="19"/>
        <v>0</v>
      </c>
      <c r="J266" s="86"/>
      <c r="K266" s="79">
        <f>SUM([1]anual!G257+[1]eic!G257+[1]eses!G257)</f>
        <v>9018680</v>
      </c>
      <c r="L266" s="86">
        <f t="shared" si="17"/>
        <v>-9018680</v>
      </c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</row>
    <row r="267" spans="1:34" hidden="1" x14ac:dyDescent="0.2">
      <c r="A267" s="78">
        <v>22413</v>
      </c>
      <c r="B267" s="103" t="s">
        <v>1102</v>
      </c>
      <c r="C267" s="79"/>
      <c r="D267" s="79"/>
      <c r="E267" s="80">
        <f t="shared" si="20"/>
        <v>0</v>
      </c>
      <c r="F267" s="104">
        <f t="shared" si="21"/>
        <v>0</v>
      </c>
      <c r="G267" s="79"/>
      <c r="H267" s="31">
        <f t="shared" si="18"/>
        <v>0</v>
      </c>
      <c r="I267" s="104">
        <f t="shared" si="19"/>
        <v>0</v>
      </c>
      <c r="J267" s="86"/>
      <c r="K267" s="79">
        <f>SUM([1]anual!G258+[1]eic!G258+[1]eses!G258)</f>
        <v>66453128.112000003</v>
      </c>
      <c r="L267" s="86">
        <f t="shared" si="17"/>
        <v>-66453128.112000003</v>
      </c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</row>
    <row r="268" spans="1:34" hidden="1" x14ac:dyDescent="0.2">
      <c r="A268" s="78">
        <v>22414</v>
      </c>
      <c r="B268" s="103" t="s">
        <v>1103</v>
      </c>
      <c r="C268" s="79"/>
      <c r="D268" s="79"/>
      <c r="E268" s="80">
        <f t="shared" si="20"/>
        <v>0</v>
      </c>
      <c r="F268" s="104">
        <f t="shared" si="21"/>
        <v>0</v>
      </c>
      <c r="G268" s="79"/>
      <c r="H268" s="31">
        <f t="shared" si="18"/>
        <v>0</v>
      </c>
      <c r="I268" s="104">
        <f t="shared" si="19"/>
        <v>0</v>
      </c>
      <c r="J268" s="86"/>
      <c r="K268" s="79">
        <f>SUM([1]anual!G259+[1]eic!G259+[1]eses!G259)</f>
        <v>122078.151</v>
      </c>
      <c r="L268" s="86">
        <f t="shared" si="17"/>
        <v>-122078.151</v>
      </c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</row>
    <row r="269" spans="1:34" hidden="1" x14ac:dyDescent="0.2">
      <c r="A269" s="78">
        <v>22415</v>
      </c>
      <c r="B269" s="103" t="s">
        <v>1104</v>
      </c>
      <c r="C269" s="79"/>
      <c r="D269" s="79"/>
      <c r="E269" s="80">
        <f t="shared" si="20"/>
        <v>0</v>
      </c>
      <c r="F269" s="104">
        <f t="shared" si="21"/>
        <v>0</v>
      </c>
      <c r="G269" s="79"/>
      <c r="H269" s="31">
        <f t="shared" si="18"/>
        <v>0</v>
      </c>
      <c r="I269" s="104">
        <f t="shared" si="19"/>
        <v>0</v>
      </c>
      <c r="J269" s="86"/>
      <c r="K269" s="79">
        <f>SUM([1]anual!G260+[1]eic!G260+[1]eses!G260)</f>
        <v>0</v>
      </c>
      <c r="L269" s="86">
        <f t="shared" si="17"/>
        <v>0</v>
      </c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</row>
    <row r="270" spans="1:34" hidden="1" x14ac:dyDescent="0.2">
      <c r="A270" s="78">
        <v>22416</v>
      </c>
      <c r="B270" s="103" t="s">
        <v>1105</v>
      </c>
      <c r="C270" s="79"/>
      <c r="D270" s="79"/>
      <c r="E270" s="80">
        <f t="shared" si="20"/>
        <v>0</v>
      </c>
      <c r="F270" s="104">
        <f t="shared" si="21"/>
        <v>0</v>
      </c>
      <c r="G270" s="79"/>
      <c r="H270" s="31">
        <f t="shared" si="18"/>
        <v>0</v>
      </c>
      <c r="I270" s="104">
        <f t="shared" si="19"/>
        <v>0</v>
      </c>
      <c r="J270" s="86"/>
      <c r="K270" s="79">
        <f>SUM([1]anual!G261+[1]eic!G261+[1]eses!G261)</f>
        <v>0</v>
      </c>
      <c r="L270" s="86">
        <f t="shared" si="17"/>
        <v>0</v>
      </c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</row>
    <row r="271" spans="1:34" hidden="1" x14ac:dyDescent="0.2">
      <c r="A271" s="78">
        <v>22417</v>
      </c>
      <c r="B271" s="103" t="s">
        <v>1106</v>
      </c>
      <c r="C271" s="79"/>
      <c r="D271" s="79"/>
      <c r="E271" s="80">
        <f t="shared" si="20"/>
        <v>0</v>
      </c>
      <c r="F271" s="104">
        <f t="shared" si="21"/>
        <v>0</v>
      </c>
      <c r="G271" s="79"/>
      <c r="H271" s="31">
        <f t="shared" si="18"/>
        <v>0</v>
      </c>
      <c r="I271" s="104">
        <f t="shared" si="19"/>
        <v>0</v>
      </c>
      <c r="J271" s="86"/>
      <c r="K271" s="79">
        <f>SUM([1]anual!G262+[1]eic!G262+[1]eses!G262)</f>
        <v>30369778.056000002</v>
      </c>
      <c r="L271" s="86">
        <f t="shared" si="17"/>
        <v>-30369778.056000002</v>
      </c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</row>
    <row r="272" spans="1:34" hidden="1" x14ac:dyDescent="0.2">
      <c r="A272" s="78">
        <v>22418</v>
      </c>
      <c r="B272" s="103" t="s">
        <v>1107</v>
      </c>
      <c r="C272" s="79"/>
      <c r="D272" s="79"/>
      <c r="E272" s="80">
        <f t="shared" si="20"/>
        <v>0</v>
      </c>
      <c r="F272" s="104">
        <f t="shared" si="21"/>
        <v>0</v>
      </c>
      <c r="G272" s="79"/>
      <c r="H272" s="31">
        <f t="shared" si="18"/>
        <v>0</v>
      </c>
      <c r="I272" s="104">
        <f t="shared" si="19"/>
        <v>0</v>
      </c>
      <c r="J272" s="86"/>
      <c r="K272" s="79">
        <f>SUM([1]anual!G263+[1]eic!G263+[1]eses!G263)</f>
        <v>0</v>
      </c>
      <c r="L272" s="86">
        <f t="shared" si="17"/>
        <v>0</v>
      </c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</row>
    <row r="273" spans="1:34" hidden="1" x14ac:dyDescent="0.2">
      <c r="A273" s="78">
        <v>22319</v>
      </c>
      <c r="B273" s="103" t="s">
        <v>1108</v>
      </c>
      <c r="C273" s="79"/>
      <c r="D273" s="79"/>
      <c r="E273" s="80"/>
      <c r="F273" s="104"/>
      <c r="G273" s="79"/>
      <c r="H273" s="31"/>
      <c r="I273" s="104"/>
      <c r="J273" s="86"/>
      <c r="K273" s="79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</row>
    <row r="274" spans="1:34" hidden="1" x14ac:dyDescent="0.2">
      <c r="A274" s="78">
        <v>22320</v>
      </c>
      <c r="B274" s="103" t="s">
        <v>1109</v>
      </c>
      <c r="C274" s="79"/>
      <c r="D274" s="79"/>
      <c r="E274" s="80"/>
      <c r="F274" s="104"/>
      <c r="G274" s="79"/>
      <c r="H274" s="31"/>
      <c r="I274" s="104"/>
      <c r="J274" s="86"/>
      <c r="K274" s="79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</row>
    <row r="275" spans="1:34" x14ac:dyDescent="0.2">
      <c r="A275" s="53">
        <v>226</v>
      </c>
      <c r="B275" s="27" t="s">
        <v>1110</v>
      </c>
      <c r="C275" s="79">
        <f>SUM(C276:C277)</f>
        <v>66150027000</v>
      </c>
      <c r="D275" s="79">
        <f>SUM(D276:D277)</f>
        <v>-53595244758</v>
      </c>
      <c r="E275" s="80">
        <f t="shared" si="20"/>
        <v>12554782242</v>
      </c>
      <c r="F275" s="104">
        <f t="shared" si="21"/>
        <v>8.9977137412455721E-2</v>
      </c>
      <c r="G275" s="79">
        <f>SUM(G276:G277)</f>
        <v>10434950325</v>
      </c>
      <c r="H275" s="31">
        <f t="shared" si="18"/>
        <v>83.115343013210989</v>
      </c>
      <c r="I275" s="104">
        <f t="shared" si="19"/>
        <v>2119831917</v>
      </c>
      <c r="J275" s="86"/>
      <c r="K275" s="79">
        <f>SUM([1]anual!G264+[1]eic!G264+[1]eses!G264)</f>
        <v>10359923.141000001</v>
      </c>
      <c r="L275" s="86">
        <f t="shared" ref="L275:L319" si="22">SUM(G275-K275)</f>
        <v>10424590401.858999</v>
      </c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</row>
    <row r="276" spans="1:34" ht="25.5" x14ac:dyDescent="0.2">
      <c r="A276" s="110">
        <v>226005</v>
      </c>
      <c r="B276" s="35" t="s">
        <v>1111</v>
      </c>
      <c r="C276" s="79">
        <v>63716322000</v>
      </c>
      <c r="D276" s="79">
        <v>-53595244758</v>
      </c>
      <c r="E276" s="80">
        <f t="shared" si="20"/>
        <v>10121077242</v>
      </c>
      <c r="F276" s="104">
        <f t="shared" si="21"/>
        <v>7.2535352681707813E-2</v>
      </c>
      <c r="G276" s="79">
        <v>8001245725</v>
      </c>
      <c r="H276" s="31">
        <f t="shared" si="18"/>
        <v>79.055277750443224</v>
      </c>
      <c r="I276" s="104">
        <f t="shared" si="19"/>
        <v>2119831517</v>
      </c>
      <c r="J276" s="86"/>
      <c r="K276" s="79">
        <f>SUM([1]anual!G265+[1]eic!G265+[1]eses!G265)</f>
        <v>10359923.141000001</v>
      </c>
      <c r="L276" s="86">
        <f t="shared" si="22"/>
        <v>7990885801.8590002</v>
      </c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</row>
    <row r="277" spans="1:34" x14ac:dyDescent="0.2">
      <c r="A277" s="110">
        <v>226099</v>
      </c>
      <c r="B277" s="27" t="s">
        <v>1112</v>
      </c>
      <c r="C277" s="79">
        <v>2433705000</v>
      </c>
      <c r="D277" s="79"/>
      <c r="E277" s="80">
        <f t="shared" si="20"/>
        <v>2433705000</v>
      </c>
      <c r="F277" s="104">
        <f t="shared" si="21"/>
        <v>1.7441784730747905E-2</v>
      </c>
      <c r="G277" s="79">
        <v>2433704600</v>
      </c>
      <c r="H277" s="31">
        <f t="shared" si="18"/>
        <v>99.999983564154235</v>
      </c>
      <c r="I277" s="104">
        <f t="shared" si="19"/>
        <v>400</v>
      </c>
      <c r="J277" s="86"/>
      <c r="K277" s="79">
        <f>SUM([1]anual!G266+[1]eic!G266+[1]eses!G266)</f>
        <v>0</v>
      </c>
      <c r="L277" s="86">
        <f t="shared" si="22"/>
        <v>2433704600</v>
      </c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</row>
    <row r="278" spans="1:34" x14ac:dyDescent="0.2">
      <c r="A278" s="113">
        <v>24</v>
      </c>
      <c r="B278" s="38" t="s">
        <v>1113</v>
      </c>
      <c r="C278" s="76">
        <f>SUM(C308:C313)+C295+C290+C279</f>
        <v>4812142726000</v>
      </c>
      <c r="D278" s="76">
        <f>SUM(D308:D313)+D295+D290+D279</f>
        <v>-526725291111</v>
      </c>
      <c r="E278" s="77">
        <f t="shared" si="20"/>
        <v>4285417434889</v>
      </c>
      <c r="F278" s="102">
        <f t="shared" si="21"/>
        <v>30.712567209554081</v>
      </c>
      <c r="G278" s="76">
        <f>SUM(G308:G313)+G295+G290+G279</f>
        <v>3460185321927</v>
      </c>
      <c r="H278" s="24">
        <f t="shared" si="18"/>
        <v>80.743250208404135</v>
      </c>
      <c r="I278" s="102">
        <f t="shared" si="19"/>
        <v>825232112962</v>
      </c>
      <c r="J278" s="86"/>
      <c r="K278" s="79">
        <f>SUM([1]anual!G267+[1]eic!G267+[1]eses!G267)</f>
        <v>2452156607.3439999</v>
      </c>
      <c r="L278" s="86">
        <f t="shared" si="22"/>
        <v>3457733165319.6558</v>
      </c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</row>
    <row r="279" spans="1:34" x14ac:dyDescent="0.2">
      <c r="A279" s="114">
        <v>2401</v>
      </c>
      <c r="B279" s="56" t="s">
        <v>1114</v>
      </c>
      <c r="C279" s="79">
        <f>SUM(C280:C289)-C285</f>
        <v>2270412829000</v>
      </c>
      <c r="D279" s="79">
        <f>SUM(D280:D289)-D285</f>
        <v>143494103663</v>
      </c>
      <c r="E279" s="80">
        <f t="shared" si="20"/>
        <v>2413906932663</v>
      </c>
      <c r="F279" s="104">
        <f t="shared" si="21"/>
        <v>17.299896692313993</v>
      </c>
      <c r="G279" s="79">
        <f>SUM(G280:G289)-G285</f>
        <v>2342887050358</v>
      </c>
      <c r="H279" s="31">
        <f t="shared" ref="H279:H319" si="23">IF(OR(G279=0,E279=0),0,G279/E279)*100</f>
        <v>97.057886476731241</v>
      </c>
      <c r="I279" s="104">
        <f t="shared" si="19"/>
        <v>71019882305</v>
      </c>
      <c r="J279" s="86"/>
      <c r="K279" s="79">
        <f>SUM([1]anual!G268+[1]eic!G268+[1]eses!G268)</f>
        <v>1808285893.0139999</v>
      </c>
      <c r="L279" s="86">
        <f t="shared" si="22"/>
        <v>2341078764464.9858</v>
      </c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</row>
    <row r="280" spans="1:34" x14ac:dyDescent="0.2">
      <c r="A280" s="110">
        <v>240103</v>
      </c>
      <c r="B280" s="35" t="s">
        <v>1115</v>
      </c>
      <c r="C280" s="79">
        <v>1030000000</v>
      </c>
      <c r="D280" s="79"/>
      <c r="E280" s="80">
        <f t="shared" si="20"/>
        <v>1030000000</v>
      </c>
      <c r="F280" s="104">
        <f t="shared" si="21"/>
        <v>7.3817649520670509E-3</v>
      </c>
      <c r="G280" s="79">
        <v>965350498</v>
      </c>
      <c r="H280" s="31">
        <f t="shared" si="23"/>
        <v>93.723349320388351</v>
      </c>
      <c r="I280" s="104">
        <f t="shared" ref="I280:I319" si="24">SUM(E280-G280)</f>
        <v>64649502</v>
      </c>
      <c r="J280" s="86"/>
      <c r="K280" s="79">
        <f>SUM([1]anual!G269+[1]eic!G269+[1]eses!G269)</f>
        <v>131114.01800000001</v>
      </c>
      <c r="L280" s="86">
        <f t="shared" si="22"/>
        <v>965219383.98199999</v>
      </c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</row>
    <row r="281" spans="1:34" x14ac:dyDescent="0.2">
      <c r="A281" s="110">
        <v>240104</v>
      </c>
      <c r="B281" s="35" t="s">
        <v>1116</v>
      </c>
      <c r="C281" s="79"/>
      <c r="D281" s="79"/>
      <c r="E281" s="80">
        <f t="shared" ref="E281:E319" si="25">SUM(C281:D281)</f>
        <v>0</v>
      </c>
      <c r="F281" s="104">
        <f t="shared" ref="F281:F319" si="26">IF(OR(E281=0,E$7=0),0,E281/E$7)*100</f>
        <v>0</v>
      </c>
      <c r="G281" s="79"/>
      <c r="H281" s="31">
        <f t="shared" si="23"/>
        <v>0</v>
      </c>
      <c r="I281" s="104">
        <f t="shared" si="24"/>
        <v>0</v>
      </c>
      <c r="J281" s="86"/>
      <c r="K281" s="79">
        <f>SUM([1]anual!G270+[1]eic!G270+[1]eses!G270)</f>
        <v>17242763</v>
      </c>
      <c r="L281" s="86">
        <f t="shared" si="22"/>
        <v>-17242763</v>
      </c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</row>
    <row r="282" spans="1:34" x14ac:dyDescent="0.2">
      <c r="A282" s="110">
        <v>240105</v>
      </c>
      <c r="B282" s="35" t="s">
        <v>1117</v>
      </c>
      <c r="C282" s="79"/>
      <c r="D282" s="79">
        <v>302751962305</v>
      </c>
      <c r="E282" s="80">
        <f t="shared" si="25"/>
        <v>302751962305</v>
      </c>
      <c r="F282" s="104">
        <f t="shared" si="26"/>
        <v>2.169751285934538</v>
      </c>
      <c r="G282" s="79">
        <v>302751962305</v>
      </c>
      <c r="H282" s="31">
        <f t="shared" si="23"/>
        <v>100</v>
      </c>
      <c r="I282" s="104">
        <f t="shared" ref="I282" si="27">SUM(E282-G282)</f>
        <v>0</v>
      </c>
      <c r="J282" s="86"/>
      <c r="K282" s="79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</row>
    <row r="283" spans="1:34" x14ac:dyDescent="0.2">
      <c r="A283" s="110">
        <v>240106</v>
      </c>
      <c r="B283" s="35" t="s">
        <v>1118</v>
      </c>
      <c r="C283" s="79">
        <v>170943490000</v>
      </c>
      <c r="D283" s="79">
        <v>49695246529</v>
      </c>
      <c r="E283" s="80">
        <f t="shared" si="25"/>
        <v>220638736529</v>
      </c>
      <c r="F283" s="104">
        <f t="shared" si="26"/>
        <v>1.5812653324059498</v>
      </c>
      <c r="G283" s="79">
        <v>214795659570</v>
      </c>
      <c r="H283" s="31">
        <f t="shared" si="23"/>
        <v>97.351744733984191</v>
      </c>
      <c r="I283" s="104">
        <f t="shared" si="24"/>
        <v>5843076959</v>
      </c>
      <c r="J283" s="86"/>
      <c r="K283" s="79">
        <f>SUM([1]anual!G271+[1]eic!G271+[1]eses!G271)</f>
        <v>0</v>
      </c>
      <c r="L283" s="86">
        <f t="shared" si="22"/>
        <v>214795659570</v>
      </c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</row>
    <row r="284" spans="1:34" x14ac:dyDescent="0.2">
      <c r="A284" s="110">
        <v>240107</v>
      </c>
      <c r="B284" s="35" t="s">
        <v>1119</v>
      </c>
      <c r="C284" s="79"/>
      <c r="D284" s="79">
        <v>128121754</v>
      </c>
      <c r="E284" s="80">
        <f t="shared" si="25"/>
        <v>128121754</v>
      </c>
      <c r="F284" s="104">
        <f t="shared" si="26"/>
        <v>9.1821812939277324E-4</v>
      </c>
      <c r="G284" s="79">
        <v>128121754</v>
      </c>
      <c r="H284" s="31">
        <f t="shared" si="23"/>
        <v>100</v>
      </c>
      <c r="I284" s="104">
        <f t="shared" si="24"/>
        <v>0</v>
      </c>
      <c r="J284" s="86"/>
      <c r="K284" s="79">
        <f>SUM([1]anual!G272+[1]eic!G272+[1]eses!G272)</f>
        <v>276481199.028</v>
      </c>
      <c r="L284" s="86">
        <f t="shared" si="22"/>
        <v>-148359445.028</v>
      </c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</row>
    <row r="285" spans="1:34" x14ac:dyDescent="0.2">
      <c r="A285" s="110">
        <v>240108</v>
      </c>
      <c r="B285" s="35" t="s">
        <v>1120</v>
      </c>
      <c r="C285" s="79">
        <f>SUM(C286:C287)</f>
        <v>2087354872000</v>
      </c>
      <c r="D285" s="79">
        <f>SUM(D286:D287)</f>
        <v>-204372949721</v>
      </c>
      <c r="E285" s="80">
        <f t="shared" si="25"/>
        <v>1882981922279</v>
      </c>
      <c r="F285" s="104">
        <f t="shared" si="26"/>
        <v>13.494883455587345</v>
      </c>
      <c r="G285" s="79">
        <f>SUM(G286:G287)</f>
        <v>1817869766435</v>
      </c>
      <c r="H285" s="31">
        <f t="shared" si="23"/>
        <v>96.542072174267417</v>
      </c>
      <c r="I285" s="104">
        <f t="shared" si="24"/>
        <v>65112155844</v>
      </c>
      <c r="J285" s="86"/>
      <c r="K285" s="79">
        <f>SUM([1]anual!G273+[1]eic!G273+[1]eses!G273)</f>
        <v>2183966.8569999998</v>
      </c>
      <c r="L285" s="86">
        <f t="shared" si="22"/>
        <v>1817867582468.1431</v>
      </c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</row>
    <row r="286" spans="1:34" x14ac:dyDescent="0.2">
      <c r="A286" s="110">
        <v>24010801</v>
      </c>
      <c r="B286" s="35" t="s">
        <v>1121</v>
      </c>
      <c r="C286" s="79">
        <v>1175356844000</v>
      </c>
      <c r="D286" s="79">
        <v>-155929649577</v>
      </c>
      <c r="E286" s="80">
        <f t="shared" si="25"/>
        <v>1019427194423</v>
      </c>
      <c r="F286" s="104">
        <f t="shared" si="26"/>
        <v>7.3059921698793637</v>
      </c>
      <c r="G286" s="79">
        <v>1020173299528</v>
      </c>
      <c r="H286" s="31"/>
      <c r="I286" s="104"/>
      <c r="J286" s="86"/>
      <c r="K286" s="79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</row>
    <row r="287" spans="1:34" x14ac:dyDescent="0.2">
      <c r="A287" s="110">
        <v>24010802</v>
      </c>
      <c r="B287" s="35" t="s">
        <v>1122</v>
      </c>
      <c r="C287" s="79">
        <v>911998028000</v>
      </c>
      <c r="D287" s="79">
        <v>-48443300144</v>
      </c>
      <c r="E287" s="80">
        <f t="shared" si="25"/>
        <v>863554727856</v>
      </c>
      <c r="F287" s="104">
        <f t="shared" si="26"/>
        <v>6.1888912857079816</v>
      </c>
      <c r="G287" s="79">
        <v>797696466907</v>
      </c>
      <c r="H287" s="31"/>
      <c r="I287" s="104"/>
      <c r="J287" s="86"/>
      <c r="K287" s="79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</row>
    <row r="288" spans="1:34" x14ac:dyDescent="0.2">
      <c r="A288" s="110">
        <v>240109</v>
      </c>
      <c r="B288" s="35" t="s">
        <v>1123</v>
      </c>
      <c r="C288" s="79"/>
      <c r="D288" s="79">
        <v>6376189796</v>
      </c>
      <c r="E288" s="80">
        <f t="shared" si="25"/>
        <v>6376189796</v>
      </c>
      <c r="F288" s="104">
        <f t="shared" si="26"/>
        <v>4.5696635304699376E-2</v>
      </c>
      <c r="G288" s="79">
        <v>6376189796</v>
      </c>
      <c r="H288" s="31">
        <f t="shared" si="23"/>
        <v>100</v>
      </c>
      <c r="I288" s="104">
        <f t="shared" si="24"/>
        <v>0</v>
      </c>
      <c r="J288" s="86"/>
      <c r="K288" s="79">
        <f>SUM([1]anual!G274+[1]eic!G274+[1]eses!G274)</f>
        <v>1512246850.1110001</v>
      </c>
      <c r="L288" s="86">
        <f t="shared" si="22"/>
        <v>4863942945.8889999</v>
      </c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</row>
    <row r="289" spans="1:34" x14ac:dyDescent="0.2">
      <c r="A289" s="110">
        <v>240110</v>
      </c>
      <c r="B289" s="35" t="s">
        <v>1124</v>
      </c>
      <c r="C289" s="79">
        <v>11084467000</v>
      </c>
      <c r="D289" s="79">
        <v>-11084467000</v>
      </c>
      <c r="E289" s="80">
        <f t="shared" si="25"/>
        <v>0</v>
      </c>
      <c r="F289" s="104">
        <f t="shared" si="26"/>
        <v>0</v>
      </c>
      <c r="G289" s="79"/>
      <c r="H289" s="31">
        <f t="shared" si="23"/>
        <v>0</v>
      </c>
      <c r="I289" s="104">
        <f t="shared" si="24"/>
        <v>0</v>
      </c>
      <c r="J289" s="86"/>
      <c r="K289" s="79">
        <f>SUM([1]anual!G275+[1]eic!G275+[1]eses!G275)</f>
        <v>379882593.63099998</v>
      </c>
      <c r="L289" s="86">
        <f t="shared" si="22"/>
        <v>-379882593.63099998</v>
      </c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</row>
    <row r="290" spans="1:34" x14ac:dyDescent="0.2">
      <c r="A290" s="114">
        <v>2402</v>
      </c>
      <c r="B290" s="56" t="s">
        <v>1125</v>
      </c>
      <c r="C290" s="79">
        <f>SUM(C291:C294)</f>
        <v>1834755815000</v>
      </c>
      <c r="D290" s="79">
        <f>SUM(D291:D294)</f>
        <v>-709718884546</v>
      </c>
      <c r="E290" s="80">
        <f t="shared" si="25"/>
        <v>1125036930454</v>
      </c>
      <c r="F290" s="104">
        <f t="shared" si="26"/>
        <v>8.062872022336343</v>
      </c>
      <c r="G290" s="79">
        <f>SUM(G291:G294)</f>
        <v>61147527069</v>
      </c>
      <c r="H290" s="31">
        <f t="shared" si="23"/>
        <v>5.4351573191756808</v>
      </c>
      <c r="I290" s="104">
        <f t="shared" si="24"/>
        <v>1063889403385</v>
      </c>
      <c r="J290" s="86"/>
      <c r="K290" s="79">
        <f>SUM([1]anual!G277+[1]eic!G277+[1]eses!G277)</f>
        <v>11943408.903000001</v>
      </c>
      <c r="L290" s="86">
        <f t="shared" si="22"/>
        <v>61135583660.097</v>
      </c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</row>
    <row r="291" spans="1:34" x14ac:dyDescent="0.2">
      <c r="A291" s="78">
        <v>240201</v>
      </c>
      <c r="B291" s="103" t="s">
        <v>1126</v>
      </c>
      <c r="C291" s="79"/>
      <c r="D291" s="79"/>
      <c r="E291" s="80">
        <f t="shared" si="25"/>
        <v>0</v>
      </c>
      <c r="F291" s="104">
        <f t="shared" si="26"/>
        <v>0</v>
      </c>
      <c r="G291" s="79"/>
      <c r="H291" s="31">
        <f t="shared" si="23"/>
        <v>0</v>
      </c>
      <c r="I291" s="104">
        <f t="shared" si="24"/>
        <v>0</v>
      </c>
      <c r="J291" s="86"/>
      <c r="K291" s="79">
        <f>SUM([1]anual!G278+[1]eic!G278+[1]eses!G278)</f>
        <v>0</v>
      </c>
      <c r="L291" s="86">
        <f t="shared" si="22"/>
        <v>0</v>
      </c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</row>
    <row r="292" spans="1:34" x14ac:dyDescent="0.2">
      <c r="A292" s="78">
        <v>240202</v>
      </c>
      <c r="B292" s="103" t="s">
        <v>1127</v>
      </c>
      <c r="C292" s="79"/>
      <c r="D292" s="79"/>
      <c r="E292" s="80">
        <f t="shared" si="25"/>
        <v>0</v>
      </c>
      <c r="F292" s="104">
        <f t="shared" si="26"/>
        <v>0</v>
      </c>
      <c r="G292" s="79"/>
      <c r="H292" s="31">
        <f t="shared" si="23"/>
        <v>0</v>
      </c>
      <c r="I292" s="104">
        <f t="shared" si="24"/>
        <v>0</v>
      </c>
      <c r="J292" s="86"/>
      <c r="K292" s="79">
        <f>SUM([1]anual!G279+[1]eic!G279+[1]eses!G279)</f>
        <v>0</v>
      </c>
      <c r="L292" s="86">
        <f t="shared" si="22"/>
        <v>0</v>
      </c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</row>
    <row r="293" spans="1:34" x14ac:dyDescent="0.2">
      <c r="A293" s="78">
        <v>240203</v>
      </c>
      <c r="B293" s="109" t="s">
        <v>1128</v>
      </c>
      <c r="C293" s="79">
        <v>1833097161000</v>
      </c>
      <c r="D293" s="79">
        <v>-709718884546</v>
      </c>
      <c r="E293" s="80">
        <f t="shared" si="25"/>
        <v>1123378276454</v>
      </c>
      <c r="F293" s="104">
        <f t="shared" si="26"/>
        <v>8.0509848437297364</v>
      </c>
      <c r="G293" s="79"/>
      <c r="H293" s="31">
        <f t="shared" si="23"/>
        <v>0</v>
      </c>
      <c r="I293" s="104">
        <f t="shared" si="24"/>
        <v>1123378276454</v>
      </c>
      <c r="J293" s="86"/>
      <c r="K293" s="79">
        <f>SUM([1]anual!G280+[1]eic!G280+[1]eses!G280)</f>
        <v>0</v>
      </c>
      <c r="L293" s="86">
        <f t="shared" si="22"/>
        <v>0</v>
      </c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</row>
    <row r="294" spans="1:34" x14ac:dyDescent="0.2">
      <c r="A294" s="78">
        <v>240204</v>
      </c>
      <c r="B294" s="109" t="s">
        <v>1129</v>
      </c>
      <c r="C294" s="79">
        <v>1658654000</v>
      </c>
      <c r="D294" s="79"/>
      <c r="E294" s="80">
        <f t="shared" si="25"/>
        <v>1658654000</v>
      </c>
      <c r="F294" s="104">
        <f t="shared" si="26"/>
        <v>1.1887178606607594E-2</v>
      </c>
      <c r="G294" s="79">
        <v>61147527069</v>
      </c>
      <c r="H294" s="31">
        <f t="shared" si="23"/>
        <v>3686.5752030863582</v>
      </c>
      <c r="I294" s="104">
        <f t="shared" si="24"/>
        <v>-59488873069</v>
      </c>
      <c r="J294" s="86"/>
      <c r="K294" s="79">
        <f>SUM([1]anual!G281+[1]eic!G281+[1]eses!G281)</f>
        <v>11943408.903000001</v>
      </c>
      <c r="L294" s="86">
        <f t="shared" si="22"/>
        <v>61135583660.097</v>
      </c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</row>
    <row r="295" spans="1:34" x14ac:dyDescent="0.2">
      <c r="A295" s="78">
        <v>2403</v>
      </c>
      <c r="B295" s="56" t="s">
        <v>1130</v>
      </c>
      <c r="C295" s="79">
        <f>SUM(C296:C307)-C303</f>
        <v>236382134000</v>
      </c>
      <c r="D295" s="79">
        <f>SUM(D296:D307)-D303</f>
        <v>-535877000</v>
      </c>
      <c r="E295" s="80">
        <f t="shared" si="25"/>
        <v>235846257000</v>
      </c>
      <c r="F295" s="104">
        <f t="shared" si="26"/>
        <v>1.6902540135910662</v>
      </c>
      <c r="G295" s="79">
        <f>SUM(G296:G307)-G303</f>
        <v>374515734270</v>
      </c>
      <c r="H295" s="31">
        <f t="shared" si="23"/>
        <v>158.79655629641815</v>
      </c>
      <c r="I295" s="104">
        <f t="shared" si="24"/>
        <v>-138669477270</v>
      </c>
      <c r="J295" s="86"/>
      <c r="K295" s="79">
        <f>SUM([1]anual!G282+[1]eic!G282+[1]eses!G282)</f>
        <v>326898252.727</v>
      </c>
      <c r="L295" s="86">
        <f t="shared" si="22"/>
        <v>374188836017.27301</v>
      </c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</row>
    <row r="296" spans="1:34" ht="25.5" x14ac:dyDescent="0.2">
      <c r="A296" s="78">
        <v>240301</v>
      </c>
      <c r="B296" s="35" t="s">
        <v>1131</v>
      </c>
      <c r="C296" s="79">
        <v>104651085000</v>
      </c>
      <c r="D296" s="79">
        <v>11264123000</v>
      </c>
      <c r="E296" s="80">
        <f t="shared" si="25"/>
        <v>115915208000</v>
      </c>
      <c r="F296" s="104">
        <f t="shared" si="26"/>
        <v>0.83073671827763318</v>
      </c>
      <c r="G296" s="79">
        <v>169497927562</v>
      </c>
      <c r="H296" s="31">
        <f t="shared" si="23"/>
        <v>146.22578908023871</v>
      </c>
      <c r="I296" s="104">
        <f t="shared" si="24"/>
        <v>-53582719562</v>
      </c>
      <c r="J296" s="86"/>
      <c r="K296" s="79">
        <f>SUM([1]anual!G283+[1]eic!G283+[1]eses!G283)</f>
        <v>120655192.361</v>
      </c>
      <c r="L296" s="86">
        <f t="shared" si="22"/>
        <v>169377272369.63901</v>
      </c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</row>
    <row r="297" spans="1:34" ht="25.5" x14ac:dyDescent="0.2">
      <c r="A297" s="78">
        <v>240302</v>
      </c>
      <c r="B297" s="35" t="s">
        <v>1132</v>
      </c>
      <c r="C297" s="79">
        <v>119931049000</v>
      </c>
      <c r="D297" s="79"/>
      <c r="E297" s="80">
        <f t="shared" si="25"/>
        <v>119931049000</v>
      </c>
      <c r="F297" s="104">
        <f t="shared" si="26"/>
        <v>0.85951729531343313</v>
      </c>
      <c r="G297" s="79">
        <v>205017806708</v>
      </c>
      <c r="H297" s="31">
        <f t="shared" si="23"/>
        <v>170.94639663161789</v>
      </c>
      <c r="I297" s="104">
        <f t="shared" si="24"/>
        <v>-85086757708</v>
      </c>
      <c r="J297" s="86"/>
      <c r="K297" s="79">
        <f>SUM([1]anual!G284+[1]eic!G284+[1]eses!G284)</f>
        <v>142160283.24000001</v>
      </c>
      <c r="L297" s="86">
        <f t="shared" si="22"/>
        <v>204875646424.76001</v>
      </c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</row>
    <row r="298" spans="1:34" hidden="1" x14ac:dyDescent="0.2">
      <c r="A298" s="78">
        <v>240303</v>
      </c>
      <c r="B298" s="103" t="s">
        <v>1133</v>
      </c>
      <c r="C298" s="79"/>
      <c r="D298" s="79"/>
      <c r="E298" s="80">
        <f t="shared" si="25"/>
        <v>0</v>
      </c>
      <c r="F298" s="104">
        <f t="shared" si="26"/>
        <v>0</v>
      </c>
      <c r="G298" s="79"/>
      <c r="H298" s="31">
        <f t="shared" si="23"/>
        <v>0</v>
      </c>
      <c r="I298" s="104">
        <f t="shared" si="24"/>
        <v>0</v>
      </c>
      <c r="J298" s="86"/>
      <c r="K298" s="79">
        <f>SUM([1]anual!G285+[1]eic!G285+[1]eses!G285)</f>
        <v>12344.111000000001</v>
      </c>
      <c r="L298" s="86">
        <f t="shared" si="22"/>
        <v>-12344.111000000001</v>
      </c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</row>
    <row r="299" spans="1:34" hidden="1" x14ac:dyDescent="0.2">
      <c r="A299" s="78">
        <v>240304</v>
      </c>
      <c r="B299" s="103" t="s">
        <v>1134</v>
      </c>
      <c r="C299" s="79"/>
      <c r="D299" s="79"/>
      <c r="E299" s="80">
        <f t="shared" si="25"/>
        <v>0</v>
      </c>
      <c r="F299" s="104">
        <f t="shared" si="26"/>
        <v>0</v>
      </c>
      <c r="G299" s="79"/>
      <c r="H299" s="31">
        <f t="shared" si="23"/>
        <v>0</v>
      </c>
      <c r="I299" s="104">
        <f t="shared" si="24"/>
        <v>0</v>
      </c>
      <c r="J299" s="86"/>
      <c r="K299" s="79">
        <f>SUM([1]anual!G286+[1]eic!G286+[1]eses!G286)</f>
        <v>305569.82799999998</v>
      </c>
      <c r="L299" s="86">
        <f t="shared" si="22"/>
        <v>-305569.82799999998</v>
      </c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</row>
    <row r="300" spans="1:34" hidden="1" x14ac:dyDescent="0.2">
      <c r="A300" s="78">
        <v>240305</v>
      </c>
      <c r="B300" s="103" t="s">
        <v>1135</v>
      </c>
      <c r="C300" s="79"/>
      <c r="D300" s="79"/>
      <c r="E300" s="80">
        <f t="shared" si="25"/>
        <v>0</v>
      </c>
      <c r="F300" s="104">
        <f t="shared" si="26"/>
        <v>0</v>
      </c>
      <c r="G300" s="79"/>
      <c r="H300" s="31">
        <f t="shared" si="23"/>
        <v>0</v>
      </c>
      <c r="I300" s="104">
        <f t="shared" si="24"/>
        <v>0</v>
      </c>
      <c r="J300" s="86"/>
      <c r="K300" s="79">
        <f>SUM([1]anual!G287+[1]eic!G287+[1]eses!G287)</f>
        <v>6882303.6900000004</v>
      </c>
      <c r="L300" s="86">
        <f t="shared" si="22"/>
        <v>-6882303.6900000004</v>
      </c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</row>
    <row r="301" spans="1:34" hidden="1" x14ac:dyDescent="0.2">
      <c r="A301" s="78">
        <v>240306</v>
      </c>
      <c r="B301" s="103" t="s">
        <v>1136</v>
      </c>
      <c r="C301" s="79"/>
      <c r="D301" s="79"/>
      <c r="E301" s="80">
        <f t="shared" si="25"/>
        <v>0</v>
      </c>
      <c r="F301" s="104">
        <f t="shared" si="26"/>
        <v>0</v>
      </c>
      <c r="G301" s="79"/>
      <c r="H301" s="31">
        <f t="shared" si="23"/>
        <v>0</v>
      </c>
      <c r="I301" s="104">
        <f t="shared" si="24"/>
        <v>0</v>
      </c>
      <c r="J301" s="86"/>
      <c r="K301" s="79">
        <f>SUM([1]anual!G288+[1]eic!G288+[1]eses!G288)</f>
        <v>804525.45299999998</v>
      </c>
      <c r="L301" s="86">
        <f t="shared" si="22"/>
        <v>-804525.45299999998</v>
      </c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</row>
    <row r="302" spans="1:34" hidden="1" x14ac:dyDescent="0.2">
      <c r="A302" s="78">
        <v>240307</v>
      </c>
      <c r="B302" s="103" t="s">
        <v>1137</v>
      </c>
      <c r="C302" s="79"/>
      <c r="D302" s="79"/>
      <c r="E302" s="80">
        <f t="shared" si="25"/>
        <v>0</v>
      </c>
      <c r="F302" s="104">
        <f t="shared" si="26"/>
        <v>0</v>
      </c>
      <c r="G302" s="79"/>
      <c r="H302" s="31">
        <f t="shared" si="23"/>
        <v>0</v>
      </c>
      <c r="I302" s="104">
        <f t="shared" si="24"/>
        <v>0</v>
      </c>
      <c r="J302" s="86"/>
      <c r="K302" s="79">
        <f>SUM([1]anual!G289+[1]eic!G289+[1]eses!G289)</f>
        <v>5874958.0999999996</v>
      </c>
      <c r="L302" s="86">
        <f t="shared" si="22"/>
        <v>-5874958.0999999996</v>
      </c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</row>
    <row r="303" spans="1:34" hidden="1" x14ac:dyDescent="0.2">
      <c r="A303" s="78">
        <v>240308</v>
      </c>
      <c r="B303" s="103" t="s">
        <v>1138</v>
      </c>
      <c r="C303" s="79">
        <f>SUM(C304:C306)</f>
        <v>0</v>
      </c>
      <c r="D303" s="79">
        <f>SUM(D304:D306)</f>
        <v>0</v>
      </c>
      <c r="E303" s="80">
        <f t="shared" si="25"/>
        <v>0</v>
      </c>
      <c r="F303" s="104">
        <f t="shared" si="26"/>
        <v>0</v>
      </c>
      <c r="G303" s="79">
        <f>SUM(G304:G306)</f>
        <v>0</v>
      </c>
      <c r="H303" s="31">
        <f t="shared" si="23"/>
        <v>0</v>
      </c>
      <c r="I303" s="104">
        <f t="shared" si="24"/>
        <v>0</v>
      </c>
      <c r="J303" s="86"/>
      <c r="K303" s="79">
        <f>SUM([1]anual!G290+[1]eic!G290+[1]eses!G290)</f>
        <v>35226865.847000003</v>
      </c>
      <c r="L303" s="86">
        <f t="shared" si="22"/>
        <v>-35226865.847000003</v>
      </c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</row>
    <row r="304" spans="1:34" hidden="1" x14ac:dyDescent="0.2">
      <c r="A304" s="78">
        <v>24030801</v>
      </c>
      <c r="B304" s="103" t="s">
        <v>1139</v>
      </c>
      <c r="C304" s="79"/>
      <c r="D304" s="79"/>
      <c r="E304" s="80">
        <f t="shared" si="25"/>
        <v>0</v>
      </c>
      <c r="F304" s="104">
        <f t="shared" si="26"/>
        <v>0</v>
      </c>
      <c r="G304" s="79"/>
      <c r="H304" s="31">
        <f t="shared" si="23"/>
        <v>0</v>
      </c>
      <c r="I304" s="104">
        <f t="shared" si="24"/>
        <v>0</v>
      </c>
      <c r="J304" s="86"/>
      <c r="K304" s="79">
        <f>SUM([1]anual!G291+[1]eic!G291+[1]eses!G291)</f>
        <v>300209.80200000003</v>
      </c>
      <c r="L304" s="86">
        <f t="shared" si="22"/>
        <v>-300209.80200000003</v>
      </c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</row>
    <row r="305" spans="1:34" hidden="1" x14ac:dyDescent="0.2">
      <c r="A305" s="78">
        <v>24030802</v>
      </c>
      <c r="B305" s="103" t="s">
        <v>1140</v>
      </c>
      <c r="C305" s="79"/>
      <c r="D305" s="79"/>
      <c r="E305" s="80">
        <f t="shared" si="25"/>
        <v>0</v>
      </c>
      <c r="F305" s="104">
        <f t="shared" si="26"/>
        <v>0</v>
      </c>
      <c r="G305" s="79"/>
      <c r="H305" s="31">
        <f t="shared" si="23"/>
        <v>0</v>
      </c>
      <c r="I305" s="104">
        <f t="shared" si="24"/>
        <v>0</v>
      </c>
      <c r="J305" s="86"/>
      <c r="K305" s="79">
        <f>SUM([1]anual!G292+[1]eic!G292+[1]eses!G292)</f>
        <v>29204534.565000001</v>
      </c>
      <c r="L305" s="86">
        <f t="shared" si="22"/>
        <v>-29204534.565000001</v>
      </c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</row>
    <row r="306" spans="1:34" hidden="1" x14ac:dyDescent="0.2">
      <c r="A306" s="78">
        <v>24030803</v>
      </c>
      <c r="B306" s="103" t="s">
        <v>1141</v>
      </c>
      <c r="C306" s="79"/>
      <c r="D306" s="79"/>
      <c r="E306" s="80">
        <f t="shared" si="25"/>
        <v>0</v>
      </c>
      <c r="F306" s="104">
        <f t="shared" si="26"/>
        <v>0</v>
      </c>
      <c r="G306" s="79"/>
      <c r="H306" s="31">
        <f t="shared" si="23"/>
        <v>0</v>
      </c>
      <c r="I306" s="104">
        <f t="shared" si="24"/>
        <v>0</v>
      </c>
      <c r="J306" s="86"/>
      <c r="K306" s="79">
        <f>SUM([1]anual!G293+[1]eic!G293+[1]eses!G293)</f>
        <v>5722121.4800000004</v>
      </c>
      <c r="L306" s="86">
        <f t="shared" si="22"/>
        <v>-5722121.4800000004</v>
      </c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</row>
    <row r="307" spans="1:34" x14ac:dyDescent="0.2">
      <c r="A307" s="78">
        <v>240309</v>
      </c>
      <c r="B307" s="103" t="s">
        <v>1130</v>
      </c>
      <c r="C307" s="79">
        <v>11800000000</v>
      </c>
      <c r="D307" s="79">
        <v>-11800000000</v>
      </c>
      <c r="E307" s="80">
        <f t="shared" si="25"/>
        <v>0</v>
      </c>
      <c r="F307" s="104">
        <f t="shared" si="26"/>
        <v>0</v>
      </c>
      <c r="G307" s="79"/>
      <c r="H307" s="31">
        <f t="shared" si="23"/>
        <v>0</v>
      </c>
      <c r="I307" s="104">
        <f t="shared" si="24"/>
        <v>0</v>
      </c>
      <c r="J307" s="86"/>
      <c r="K307" s="79">
        <f>SUM([1]anual!G294+[1]eic!G294+[1]eses!G294)</f>
        <v>14976210.096999999</v>
      </c>
      <c r="L307" s="86">
        <f t="shared" si="22"/>
        <v>-14976210.096999999</v>
      </c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</row>
    <row r="308" spans="1:34" x14ac:dyDescent="0.2">
      <c r="A308" s="78">
        <v>2404</v>
      </c>
      <c r="B308" s="56" t="s">
        <v>1142</v>
      </c>
      <c r="C308" s="79"/>
      <c r="D308" s="79"/>
      <c r="E308" s="80">
        <f t="shared" si="25"/>
        <v>0</v>
      </c>
      <c r="F308" s="104">
        <f t="shared" si="26"/>
        <v>0</v>
      </c>
      <c r="G308" s="79">
        <v>4823089</v>
      </c>
      <c r="H308" s="31">
        <f t="shared" si="23"/>
        <v>0</v>
      </c>
      <c r="I308" s="104">
        <f t="shared" si="24"/>
        <v>-4823089</v>
      </c>
      <c r="J308" s="86"/>
      <c r="K308" s="79">
        <f>SUM([1]anual!G295+[1]eic!G295+[1]eses!G295)</f>
        <v>-34612.828000000001</v>
      </c>
      <c r="L308" s="86">
        <f t="shared" si="22"/>
        <v>4857701.8279999997</v>
      </c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</row>
    <row r="309" spans="1:34" ht="25.5" x14ac:dyDescent="0.2">
      <c r="A309" s="78">
        <v>2405</v>
      </c>
      <c r="B309" s="56" t="s">
        <v>1143</v>
      </c>
      <c r="C309" s="79">
        <v>424615637000</v>
      </c>
      <c r="D309" s="79">
        <v>2618869012</v>
      </c>
      <c r="E309" s="80">
        <f t="shared" si="25"/>
        <v>427234506012</v>
      </c>
      <c r="F309" s="104">
        <f t="shared" si="26"/>
        <v>3.0618880609641375</v>
      </c>
      <c r="G309" s="79">
        <v>623540354112</v>
      </c>
      <c r="H309" s="31">
        <f t="shared" si="23"/>
        <v>145.94803213167577</v>
      </c>
      <c r="I309" s="104">
        <f t="shared" si="24"/>
        <v>-196305848100</v>
      </c>
      <c r="J309" s="86"/>
      <c r="K309" s="79">
        <f>SUM([1]anual!G296+[1]eic!G296+[1]eses!G296)</f>
        <v>190238095.13800001</v>
      </c>
      <c r="L309" s="86">
        <f t="shared" si="22"/>
        <v>623350116016.86206</v>
      </c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</row>
    <row r="310" spans="1:34" x14ac:dyDescent="0.2">
      <c r="A310" s="78">
        <v>2406</v>
      </c>
      <c r="B310" s="56" t="s">
        <v>1144</v>
      </c>
      <c r="C310" s="79"/>
      <c r="D310" s="79"/>
      <c r="E310" s="80">
        <f t="shared" si="25"/>
        <v>0</v>
      </c>
      <c r="F310" s="104">
        <f t="shared" si="26"/>
        <v>0</v>
      </c>
      <c r="G310" s="79">
        <v>896366138</v>
      </c>
      <c r="H310" s="31">
        <f t="shared" si="23"/>
        <v>0</v>
      </c>
      <c r="I310" s="104">
        <f t="shared" si="24"/>
        <v>-896366138</v>
      </c>
      <c r="J310" s="86"/>
      <c r="K310" s="79">
        <f>SUM([1]anual!G297+[1]eic!G297+[1]eses!G297)</f>
        <v>380644.12</v>
      </c>
      <c r="L310" s="86">
        <f t="shared" si="22"/>
        <v>895985493.88</v>
      </c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</row>
    <row r="311" spans="1:34" x14ac:dyDescent="0.2">
      <c r="A311" s="78">
        <v>2407</v>
      </c>
      <c r="B311" s="103" t="s">
        <v>846</v>
      </c>
      <c r="C311" s="79"/>
      <c r="D311" s="79"/>
      <c r="E311" s="80">
        <f t="shared" si="25"/>
        <v>0</v>
      </c>
      <c r="F311" s="104">
        <f t="shared" si="26"/>
        <v>0</v>
      </c>
      <c r="G311" s="79"/>
      <c r="H311" s="31">
        <f t="shared" si="23"/>
        <v>0</v>
      </c>
      <c r="I311" s="104">
        <f t="shared" si="24"/>
        <v>0</v>
      </c>
      <c r="J311" s="86"/>
      <c r="K311" s="79">
        <f>SUM([1]anual!G298+[1]eic!G298+[1]eses!G298)</f>
        <v>5400000</v>
      </c>
      <c r="L311" s="86">
        <f t="shared" si="22"/>
        <v>-5400000</v>
      </c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</row>
    <row r="312" spans="1:34" x14ac:dyDescent="0.2">
      <c r="A312" s="78">
        <v>2408</v>
      </c>
      <c r="B312" s="103" t="s">
        <v>1145</v>
      </c>
      <c r="C312" s="79"/>
      <c r="D312" s="79"/>
      <c r="E312" s="80">
        <f t="shared" si="25"/>
        <v>0</v>
      </c>
      <c r="F312" s="104">
        <f t="shared" si="26"/>
        <v>0</v>
      </c>
      <c r="G312" s="79"/>
      <c r="H312" s="31">
        <f t="shared" si="23"/>
        <v>0</v>
      </c>
      <c r="I312" s="104">
        <f t="shared" si="24"/>
        <v>0</v>
      </c>
      <c r="J312" s="86"/>
      <c r="K312" s="79">
        <f>SUM([1]anual!G299+[1]eic!G299+[1]eses!G299)</f>
        <v>300754.34499999997</v>
      </c>
      <c r="L312" s="86">
        <f t="shared" si="22"/>
        <v>-300754.34499999997</v>
      </c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</row>
    <row r="313" spans="1:34" x14ac:dyDescent="0.2">
      <c r="A313" s="78">
        <v>2499</v>
      </c>
      <c r="B313" s="56" t="s">
        <v>1146</v>
      </c>
      <c r="C313" s="79">
        <f>SUM(C314:C318)</f>
        <v>45976311000</v>
      </c>
      <c r="D313" s="79">
        <f>SUM(D314:D318)</f>
        <v>37416497760</v>
      </c>
      <c r="E313" s="80">
        <f t="shared" si="25"/>
        <v>83392808760</v>
      </c>
      <c r="F313" s="104">
        <f t="shared" si="26"/>
        <v>0.59765642034854183</v>
      </c>
      <c r="G313" s="79">
        <f>SUM(G314:G318)</f>
        <v>57193466891</v>
      </c>
      <c r="H313" s="31">
        <f t="shared" si="23"/>
        <v>68.583212079592755</v>
      </c>
      <c r="I313" s="104">
        <f t="shared" si="24"/>
        <v>26199341869</v>
      </c>
      <c r="J313" s="86"/>
      <c r="K313" s="79">
        <f>SUM([1]anual!G300+[1]eic!G300+[1]eses!G300)</f>
        <v>108744171.92499998</v>
      </c>
      <c r="L313" s="86">
        <f t="shared" si="22"/>
        <v>57084722719.074997</v>
      </c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</row>
    <row r="314" spans="1:34" hidden="1" x14ac:dyDescent="0.2">
      <c r="A314" s="78">
        <v>249901</v>
      </c>
      <c r="B314" s="103" t="s">
        <v>1147</v>
      </c>
      <c r="C314" s="79"/>
      <c r="D314" s="79"/>
      <c r="E314" s="80">
        <f t="shared" si="25"/>
        <v>0</v>
      </c>
      <c r="F314" s="104">
        <f t="shared" si="26"/>
        <v>0</v>
      </c>
      <c r="G314" s="79"/>
      <c r="H314" s="31">
        <f t="shared" si="23"/>
        <v>0</v>
      </c>
      <c r="I314" s="104">
        <f t="shared" si="24"/>
        <v>0</v>
      </c>
      <c r="J314" s="86"/>
      <c r="K314" s="79">
        <f>SUM([1]anual!G301+[1]eic!G301+[1]eses!G301)</f>
        <v>10137612.929</v>
      </c>
      <c r="L314" s="86">
        <f t="shared" si="22"/>
        <v>-10137612.929</v>
      </c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</row>
    <row r="315" spans="1:34" hidden="1" x14ac:dyDescent="0.2">
      <c r="A315" s="78">
        <v>249903</v>
      </c>
      <c r="B315" s="103" t="s">
        <v>1148</v>
      </c>
      <c r="C315" s="79"/>
      <c r="D315" s="79"/>
      <c r="E315" s="80">
        <f t="shared" si="25"/>
        <v>0</v>
      </c>
      <c r="F315" s="104">
        <f t="shared" si="26"/>
        <v>0</v>
      </c>
      <c r="G315" s="79"/>
      <c r="H315" s="31">
        <f t="shared" si="23"/>
        <v>0</v>
      </c>
      <c r="I315" s="104">
        <f t="shared" si="24"/>
        <v>0</v>
      </c>
      <c r="J315" s="86"/>
      <c r="K315" s="79">
        <f>SUM([1]anual!G302+[1]eic!G302+[1]eses!G302)</f>
        <v>198157.42300000001</v>
      </c>
      <c r="L315" s="86">
        <f t="shared" si="22"/>
        <v>-198157.42300000001</v>
      </c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</row>
    <row r="316" spans="1:34" hidden="1" x14ac:dyDescent="0.2">
      <c r="A316" s="78">
        <v>249904</v>
      </c>
      <c r="B316" s="103" t="s">
        <v>1149</v>
      </c>
      <c r="C316" s="79"/>
      <c r="D316" s="79"/>
      <c r="E316" s="80">
        <f t="shared" si="25"/>
        <v>0</v>
      </c>
      <c r="F316" s="104">
        <f t="shared" si="26"/>
        <v>0</v>
      </c>
      <c r="G316" s="79"/>
      <c r="H316" s="31">
        <f t="shared" si="23"/>
        <v>0</v>
      </c>
      <c r="I316" s="104">
        <f t="shared" si="24"/>
        <v>0</v>
      </c>
      <c r="J316" s="86"/>
      <c r="K316" s="79">
        <f>SUM([1]anual!G303+[1]eic!G303+[1]eses!G303)</f>
        <v>955955.62300000002</v>
      </c>
      <c r="L316" s="86">
        <f t="shared" si="22"/>
        <v>-955955.62300000002</v>
      </c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</row>
    <row r="317" spans="1:34" hidden="1" x14ac:dyDescent="0.2">
      <c r="A317" s="78">
        <v>249905</v>
      </c>
      <c r="B317" s="103" t="s">
        <v>1150</v>
      </c>
      <c r="C317" s="79"/>
      <c r="D317" s="79"/>
      <c r="E317" s="80"/>
      <c r="F317" s="104"/>
      <c r="G317" s="79"/>
      <c r="H317" s="31"/>
      <c r="I317" s="104"/>
      <c r="J317" s="86"/>
      <c r="K317" s="79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</row>
    <row r="318" spans="1:34" x14ac:dyDescent="0.2">
      <c r="A318" s="78">
        <v>249999</v>
      </c>
      <c r="B318" s="103" t="s">
        <v>1146</v>
      </c>
      <c r="C318" s="79">
        <v>45976311000</v>
      </c>
      <c r="D318" s="79">
        <v>37416497760</v>
      </c>
      <c r="E318" s="80">
        <f t="shared" si="25"/>
        <v>83392808760</v>
      </c>
      <c r="F318" s="104">
        <f t="shared" si="26"/>
        <v>0.59765642034854183</v>
      </c>
      <c r="G318" s="79">
        <v>57193466891</v>
      </c>
      <c r="H318" s="31">
        <f t="shared" si="23"/>
        <v>68.583212079592755</v>
      </c>
      <c r="I318" s="104">
        <f t="shared" si="24"/>
        <v>26199341869</v>
      </c>
      <c r="J318" s="86"/>
      <c r="K318" s="79">
        <f>SUM([1]anual!G304+[1]eic!G304+[1]eses!G304)</f>
        <v>97452445.949999988</v>
      </c>
      <c r="L318" s="86">
        <f t="shared" si="22"/>
        <v>57096014445.050003</v>
      </c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</row>
    <row r="319" spans="1:34" ht="13.5" thickBot="1" x14ac:dyDescent="0.25">
      <c r="A319" s="115">
        <v>2</v>
      </c>
      <c r="B319" s="116" t="s">
        <v>1151</v>
      </c>
      <c r="C319" s="84">
        <f>SUM(C8+C12)</f>
        <v>14730328933000</v>
      </c>
      <c r="D319" s="84">
        <f>SUM(D8+D12)</f>
        <v>-777026346312</v>
      </c>
      <c r="E319" s="85">
        <f t="shared" si="25"/>
        <v>13953302586688</v>
      </c>
      <c r="F319" s="117">
        <f t="shared" si="26"/>
        <v>100</v>
      </c>
      <c r="G319" s="84">
        <f>SUM(G8+G12)</f>
        <v>13628884648941</v>
      </c>
      <c r="H319" s="71">
        <f t="shared" si="23"/>
        <v>97.674973822638179</v>
      </c>
      <c r="I319" s="117">
        <f t="shared" si="24"/>
        <v>324417937747</v>
      </c>
      <c r="J319" s="86"/>
      <c r="K319" s="79">
        <f>SUM([1]anual!G305+[1]eic!G305+[1]eses!G305)</f>
        <v>13484887437.476002</v>
      </c>
      <c r="L319" s="86">
        <f t="shared" si="22"/>
        <v>13615399761503.523</v>
      </c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</row>
    <row r="320" spans="1:34" x14ac:dyDescent="0.2"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</row>
    <row r="321" spans="3:34" x14ac:dyDescent="0.2"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</row>
    <row r="322" spans="3:34" x14ac:dyDescent="0.2"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</row>
    <row r="323" spans="3:34" x14ac:dyDescent="0.2"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</row>
    <row r="324" spans="3:34" x14ac:dyDescent="0.2"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</row>
    <row r="325" spans="3:34" x14ac:dyDescent="0.2"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</row>
    <row r="326" spans="3:34" x14ac:dyDescent="0.2"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</row>
    <row r="327" spans="3:34" x14ac:dyDescent="0.2"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</row>
    <row r="328" spans="3:34" x14ac:dyDescent="0.2"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</row>
    <row r="329" spans="3:34" x14ac:dyDescent="0.2"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</row>
    <row r="330" spans="3:34" x14ac:dyDescent="0.2"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</row>
    <row r="331" spans="3:34" x14ac:dyDescent="0.2"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</row>
    <row r="332" spans="3:34" x14ac:dyDescent="0.2"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</row>
    <row r="333" spans="3:34" x14ac:dyDescent="0.2"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</row>
    <row r="334" spans="3:34" x14ac:dyDescent="0.2"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</row>
    <row r="335" spans="3:34" x14ac:dyDescent="0.2"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</row>
    <row r="336" spans="3:34" x14ac:dyDescent="0.2"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</row>
    <row r="337" spans="3:34" x14ac:dyDescent="0.2"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</row>
    <row r="338" spans="3:34" x14ac:dyDescent="0.2"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</row>
    <row r="339" spans="3:34" x14ac:dyDescent="0.2"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</row>
    <row r="340" spans="3:34" x14ac:dyDescent="0.2"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</row>
    <row r="341" spans="3:34" x14ac:dyDescent="0.2"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</row>
    <row r="342" spans="3:34" x14ac:dyDescent="0.2"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</row>
    <row r="343" spans="3:34" x14ac:dyDescent="0.2"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</row>
    <row r="344" spans="3:34" x14ac:dyDescent="0.2"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</row>
    <row r="345" spans="3:34" x14ac:dyDescent="0.2"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</row>
    <row r="346" spans="3:34" x14ac:dyDescent="0.2"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</row>
    <row r="347" spans="3:34" x14ac:dyDescent="0.2"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</row>
    <row r="348" spans="3:34" x14ac:dyDescent="0.2"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</row>
    <row r="349" spans="3:34" x14ac:dyDescent="0.2"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</row>
    <row r="350" spans="3:34" x14ac:dyDescent="0.2"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</row>
    <row r="351" spans="3:34" x14ac:dyDescent="0.2"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</row>
    <row r="352" spans="3:34" x14ac:dyDescent="0.2"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</row>
    <row r="353" spans="3:34" x14ac:dyDescent="0.2"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</row>
    <row r="354" spans="3:34" x14ac:dyDescent="0.2"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</row>
    <row r="355" spans="3:34" x14ac:dyDescent="0.2"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</row>
    <row r="356" spans="3:34" x14ac:dyDescent="0.2"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</row>
    <row r="357" spans="3:34" x14ac:dyDescent="0.2"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</row>
    <row r="358" spans="3:34" x14ac:dyDescent="0.2"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</row>
    <row r="359" spans="3:34" x14ac:dyDescent="0.2"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</row>
    <row r="360" spans="3:34" x14ac:dyDescent="0.2"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</row>
    <row r="361" spans="3:34" x14ac:dyDescent="0.2"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</row>
    <row r="362" spans="3:34" x14ac:dyDescent="0.2"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</row>
    <row r="363" spans="3:34" x14ac:dyDescent="0.2"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</row>
    <row r="364" spans="3:34" x14ac:dyDescent="0.2"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</row>
    <row r="365" spans="3:34" x14ac:dyDescent="0.2"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</row>
    <row r="366" spans="3:34" x14ac:dyDescent="0.2"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</row>
    <row r="367" spans="3:34" x14ac:dyDescent="0.2"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</row>
    <row r="368" spans="3:34" x14ac:dyDescent="0.2"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</row>
    <row r="369" spans="3:34" x14ac:dyDescent="0.2"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</row>
    <row r="370" spans="3:34" x14ac:dyDescent="0.2"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</row>
    <row r="371" spans="3:34" x14ac:dyDescent="0.2"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</row>
    <row r="372" spans="3:34" x14ac:dyDescent="0.2"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</row>
    <row r="373" spans="3:34" x14ac:dyDescent="0.2"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</row>
    <row r="374" spans="3:34" x14ac:dyDescent="0.2"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</row>
    <row r="375" spans="3:34" x14ac:dyDescent="0.2"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</row>
    <row r="376" spans="3:34" x14ac:dyDescent="0.2"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</row>
    <row r="377" spans="3:34" x14ac:dyDescent="0.2"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</row>
    <row r="378" spans="3:34" x14ac:dyDescent="0.2"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</row>
    <row r="379" spans="3:34" x14ac:dyDescent="0.2"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</row>
    <row r="380" spans="3:34" x14ac:dyDescent="0.2"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</row>
    <row r="381" spans="3:34" x14ac:dyDescent="0.2"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</row>
    <row r="382" spans="3:34" x14ac:dyDescent="0.2"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</row>
    <row r="383" spans="3:34" x14ac:dyDescent="0.2"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</row>
    <row r="384" spans="3:34" x14ac:dyDescent="0.2"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</row>
    <row r="385" spans="3:34" x14ac:dyDescent="0.2"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</row>
    <row r="386" spans="3:34" x14ac:dyDescent="0.2"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</row>
    <row r="387" spans="3:34" x14ac:dyDescent="0.2"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</row>
    <row r="388" spans="3:34" x14ac:dyDescent="0.2"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</row>
    <row r="389" spans="3:34" x14ac:dyDescent="0.2"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</row>
    <row r="390" spans="3:34" x14ac:dyDescent="0.2"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</row>
    <row r="391" spans="3:34" x14ac:dyDescent="0.2"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</row>
    <row r="392" spans="3:34" x14ac:dyDescent="0.2"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</row>
    <row r="393" spans="3:34" x14ac:dyDescent="0.2"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</row>
    <row r="394" spans="3:34" x14ac:dyDescent="0.2"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</row>
    <row r="395" spans="3:34" x14ac:dyDescent="0.2"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</row>
    <row r="396" spans="3:34" x14ac:dyDescent="0.2"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</row>
    <row r="397" spans="3:34" x14ac:dyDescent="0.2"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</row>
    <row r="398" spans="3:34" x14ac:dyDescent="0.2"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</row>
    <row r="399" spans="3:34" x14ac:dyDescent="0.2"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</row>
    <row r="400" spans="3:34" x14ac:dyDescent="0.2"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</row>
    <row r="401" spans="3:34" x14ac:dyDescent="0.2"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</row>
    <row r="402" spans="3:34" x14ac:dyDescent="0.2"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</row>
    <row r="403" spans="3:34" x14ac:dyDescent="0.2"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</row>
    <row r="404" spans="3:34" x14ac:dyDescent="0.2"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</row>
    <row r="405" spans="3:34" x14ac:dyDescent="0.2"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</row>
    <row r="406" spans="3:34" x14ac:dyDescent="0.2"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</row>
    <row r="407" spans="3:34" x14ac:dyDescent="0.2"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</row>
    <row r="408" spans="3:34" x14ac:dyDescent="0.2"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</row>
    <row r="409" spans="3:34" x14ac:dyDescent="0.2"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</row>
    <row r="410" spans="3:34" x14ac:dyDescent="0.2"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</row>
    <row r="411" spans="3:34" x14ac:dyDescent="0.2"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</row>
    <row r="412" spans="3:34" x14ac:dyDescent="0.2"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</row>
    <row r="413" spans="3:34" x14ac:dyDescent="0.2"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</row>
    <row r="414" spans="3:34" x14ac:dyDescent="0.2"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</row>
    <row r="415" spans="3:34" x14ac:dyDescent="0.2"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</row>
    <row r="416" spans="3:34" x14ac:dyDescent="0.2"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</row>
    <row r="417" spans="3:34" x14ac:dyDescent="0.2"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</row>
    <row r="418" spans="3:34" x14ac:dyDescent="0.2"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</row>
    <row r="419" spans="3:34" x14ac:dyDescent="0.2"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</row>
    <row r="420" spans="3:34" x14ac:dyDescent="0.2"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</row>
    <row r="421" spans="3:34" x14ac:dyDescent="0.2"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</row>
    <row r="422" spans="3:34" x14ac:dyDescent="0.2"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</row>
    <row r="423" spans="3:34" x14ac:dyDescent="0.2"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</row>
    <row r="424" spans="3:34" x14ac:dyDescent="0.2"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</row>
    <row r="425" spans="3:34" x14ac:dyDescent="0.2"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</row>
    <row r="426" spans="3:34" x14ac:dyDescent="0.2"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</row>
    <row r="427" spans="3:34" x14ac:dyDescent="0.2"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</row>
    <row r="428" spans="3:34" x14ac:dyDescent="0.2"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</row>
    <row r="429" spans="3:34" x14ac:dyDescent="0.2"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</row>
    <row r="430" spans="3:34" x14ac:dyDescent="0.2"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</row>
    <row r="431" spans="3:34" x14ac:dyDescent="0.2"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</row>
    <row r="432" spans="3:34" x14ac:dyDescent="0.2"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</row>
    <row r="433" spans="3:34" x14ac:dyDescent="0.2"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</row>
    <row r="434" spans="3:34" x14ac:dyDescent="0.2"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</row>
    <row r="435" spans="3:34" x14ac:dyDescent="0.2"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</row>
    <row r="436" spans="3:34" x14ac:dyDescent="0.2"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</row>
    <row r="437" spans="3:34" x14ac:dyDescent="0.2"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</row>
    <row r="438" spans="3:34" x14ac:dyDescent="0.2"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</row>
    <row r="439" spans="3:34" x14ac:dyDescent="0.2"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</row>
    <row r="440" spans="3:34" x14ac:dyDescent="0.2"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</row>
    <row r="441" spans="3:34" x14ac:dyDescent="0.2"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</row>
    <row r="442" spans="3:34" x14ac:dyDescent="0.2"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</row>
    <row r="443" spans="3:34" x14ac:dyDescent="0.2"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</row>
    <row r="444" spans="3:34" x14ac:dyDescent="0.2"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</row>
    <row r="445" spans="3:34" x14ac:dyDescent="0.2"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</row>
    <row r="446" spans="3:34" x14ac:dyDescent="0.2"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</row>
    <row r="447" spans="3:34" x14ac:dyDescent="0.2"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</row>
    <row r="448" spans="3:34" x14ac:dyDescent="0.2"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</row>
    <row r="449" spans="3:34" x14ac:dyDescent="0.2"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</row>
    <row r="450" spans="3:34" x14ac:dyDescent="0.2"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</row>
    <row r="451" spans="3:34" x14ac:dyDescent="0.2"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</row>
    <row r="452" spans="3:34" x14ac:dyDescent="0.2"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</row>
    <row r="453" spans="3:34" x14ac:dyDescent="0.2"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</row>
    <row r="454" spans="3:34" x14ac:dyDescent="0.2"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</row>
    <row r="455" spans="3:34" x14ac:dyDescent="0.2"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</row>
    <row r="456" spans="3:34" x14ac:dyDescent="0.2"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</row>
    <row r="457" spans="3:34" x14ac:dyDescent="0.2"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</row>
    <row r="458" spans="3:34" x14ac:dyDescent="0.2"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</row>
    <row r="459" spans="3:34" x14ac:dyDescent="0.2"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</row>
    <row r="460" spans="3:34" x14ac:dyDescent="0.2"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</row>
    <row r="461" spans="3:34" x14ac:dyDescent="0.2"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</row>
    <row r="462" spans="3:34" x14ac:dyDescent="0.2"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</row>
    <row r="463" spans="3:34" x14ac:dyDescent="0.2"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</row>
    <row r="464" spans="3:34" x14ac:dyDescent="0.2"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</row>
    <row r="465" spans="3:34" x14ac:dyDescent="0.2"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</row>
    <row r="466" spans="3:34" x14ac:dyDescent="0.2"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</row>
    <row r="467" spans="3:34" x14ac:dyDescent="0.2"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</row>
    <row r="468" spans="3:34" x14ac:dyDescent="0.2"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</row>
    <row r="469" spans="3:34" x14ac:dyDescent="0.2"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</row>
    <row r="470" spans="3:34" x14ac:dyDescent="0.2"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</row>
    <row r="471" spans="3:34" x14ac:dyDescent="0.2"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</row>
    <row r="472" spans="3:34" x14ac:dyDescent="0.2"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</row>
    <row r="473" spans="3:34" x14ac:dyDescent="0.2"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</row>
    <row r="474" spans="3:34" x14ac:dyDescent="0.2"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</row>
    <row r="475" spans="3:34" x14ac:dyDescent="0.2"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</row>
    <row r="476" spans="3:34" x14ac:dyDescent="0.2"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</row>
    <row r="477" spans="3:34" x14ac:dyDescent="0.2"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</row>
    <row r="478" spans="3:34" x14ac:dyDescent="0.2"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</row>
    <row r="479" spans="3:34" x14ac:dyDescent="0.2"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</row>
    <row r="480" spans="3:34" x14ac:dyDescent="0.2"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</row>
    <row r="481" spans="3:34" x14ac:dyDescent="0.2"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</row>
    <row r="482" spans="3:34" x14ac:dyDescent="0.2"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</row>
    <row r="483" spans="3:34" x14ac:dyDescent="0.2"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</row>
    <row r="484" spans="3:34" x14ac:dyDescent="0.2"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</row>
    <row r="485" spans="3:34" x14ac:dyDescent="0.2"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</row>
    <row r="486" spans="3:34" x14ac:dyDescent="0.2"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</row>
    <row r="487" spans="3:34" x14ac:dyDescent="0.2"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</row>
    <row r="488" spans="3:34" x14ac:dyDescent="0.2"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</row>
    <row r="489" spans="3:34" x14ac:dyDescent="0.2"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</row>
    <row r="490" spans="3:34" x14ac:dyDescent="0.2"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</row>
    <row r="491" spans="3:34" x14ac:dyDescent="0.2"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</row>
    <row r="492" spans="3:34" x14ac:dyDescent="0.2"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</row>
    <row r="493" spans="3:34" x14ac:dyDescent="0.2"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</row>
    <row r="494" spans="3:34" x14ac:dyDescent="0.2"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</row>
    <row r="495" spans="3:34" x14ac:dyDescent="0.2"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</row>
    <row r="496" spans="3:34" x14ac:dyDescent="0.2"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</row>
    <row r="497" spans="3:34" x14ac:dyDescent="0.2"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</row>
    <row r="498" spans="3:34" x14ac:dyDescent="0.2"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</row>
    <row r="499" spans="3:34" x14ac:dyDescent="0.2"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</row>
    <row r="500" spans="3:34" x14ac:dyDescent="0.2"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</row>
    <row r="501" spans="3:34" x14ac:dyDescent="0.2"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</row>
    <row r="502" spans="3:34" x14ac:dyDescent="0.2"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</row>
    <row r="503" spans="3:34" x14ac:dyDescent="0.2"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</row>
    <row r="504" spans="3:34" x14ac:dyDescent="0.2"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</row>
    <row r="505" spans="3:34" x14ac:dyDescent="0.2"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</row>
    <row r="506" spans="3:34" x14ac:dyDescent="0.2"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</row>
    <row r="507" spans="3:34" x14ac:dyDescent="0.2"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</row>
    <row r="508" spans="3:34" x14ac:dyDescent="0.2"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</row>
    <row r="509" spans="3:34" x14ac:dyDescent="0.2"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</row>
    <row r="510" spans="3:34" x14ac:dyDescent="0.2"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</row>
    <row r="511" spans="3:34" x14ac:dyDescent="0.2"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</row>
    <row r="512" spans="3:34" x14ac:dyDescent="0.2"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</row>
    <row r="513" spans="3:34" x14ac:dyDescent="0.2"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</row>
    <row r="514" spans="3:34" x14ac:dyDescent="0.2"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</row>
    <row r="515" spans="3:34" x14ac:dyDescent="0.2"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</row>
    <row r="516" spans="3:34" x14ac:dyDescent="0.2"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</row>
    <row r="517" spans="3:34" x14ac:dyDescent="0.2"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</row>
    <row r="518" spans="3:34" x14ac:dyDescent="0.2"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</row>
    <row r="519" spans="3:34" x14ac:dyDescent="0.2"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</row>
    <row r="520" spans="3:34" x14ac:dyDescent="0.2"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</row>
    <row r="521" spans="3:34" x14ac:dyDescent="0.2"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</row>
    <row r="522" spans="3:34" x14ac:dyDescent="0.2"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</row>
    <row r="523" spans="3:34" x14ac:dyDescent="0.2"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</row>
    <row r="524" spans="3:34" x14ac:dyDescent="0.2"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</row>
    <row r="525" spans="3:34" x14ac:dyDescent="0.2"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</row>
    <row r="526" spans="3:34" x14ac:dyDescent="0.2"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</row>
    <row r="527" spans="3:34" x14ac:dyDescent="0.2"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</row>
    <row r="528" spans="3:34" x14ac:dyDescent="0.2"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</row>
    <row r="529" spans="3:34" x14ac:dyDescent="0.2"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</row>
    <row r="530" spans="3:34" x14ac:dyDescent="0.2"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</row>
    <row r="531" spans="3:34" x14ac:dyDescent="0.2"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</row>
    <row r="532" spans="3:34" x14ac:dyDescent="0.2"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</row>
    <row r="533" spans="3:34" x14ac:dyDescent="0.2"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</row>
    <row r="534" spans="3:34" x14ac:dyDescent="0.2"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</row>
    <row r="535" spans="3:34" x14ac:dyDescent="0.2"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</row>
    <row r="536" spans="3:34" x14ac:dyDescent="0.2"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</row>
    <row r="537" spans="3:34" x14ac:dyDescent="0.2"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</row>
    <row r="538" spans="3:34" x14ac:dyDescent="0.2"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</row>
    <row r="539" spans="3:34" x14ac:dyDescent="0.2"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</row>
    <row r="540" spans="3:34" x14ac:dyDescent="0.2"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</row>
    <row r="541" spans="3:34" x14ac:dyDescent="0.2"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</row>
    <row r="542" spans="3:34" x14ac:dyDescent="0.2"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</row>
    <row r="543" spans="3:34" x14ac:dyDescent="0.2"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</row>
    <row r="544" spans="3:34" x14ac:dyDescent="0.2"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</row>
    <row r="545" spans="3:34" x14ac:dyDescent="0.2"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</row>
    <row r="546" spans="3:34" x14ac:dyDescent="0.2"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</row>
    <row r="547" spans="3:34" x14ac:dyDescent="0.2"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</row>
    <row r="548" spans="3:34" x14ac:dyDescent="0.2"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</row>
    <row r="549" spans="3:34" x14ac:dyDescent="0.2"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</row>
    <row r="550" spans="3:34" x14ac:dyDescent="0.2"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</row>
    <row r="551" spans="3:34" x14ac:dyDescent="0.2"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</row>
    <row r="552" spans="3:34" x14ac:dyDescent="0.2"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</row>
    <row r="553" spans="3:34" x14ac:dyDescent="0.2"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</row>
    <row r="554" spans="3:34" x14ac:dyDescent="0.2"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</row>
    <row r="555" spans="3:34" x14ac:dyDescent="0.2"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</row>
    <row r="556" spans="3:34" x14ac:dyDescent="0.2"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</row>
    <row r="557" spans="3:34" x14ac:dyDescent="0.2"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</row>
    <row r="558" spans="3:34" x14ac:dyDescent="0.2"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</row>
    <row r="559" spans="3:34" x14ac:dyDescent="0.2"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</row>
    <row r="560" spans="3:34" x14ac:dyDescent="0.2"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2"/>
  <sheetViews>
    <sheetView topLeftCell="A4" workbookViewId="0">
      <pane xSplit="3" ySplit="4" topLeftCell="D12" activePane="bottomRight" state="frozen"/>
      <selection activeCell="A4" sqref="A4"/>
      <selection pane="topRight" activeCell="D4" sqref="D4"/>
      <selection pane="bottomLeft" activeCell="A8" sqref="A8"/>
      <selection pane="bottomRight" activeCell="D12" sqref="D12"/>
    </sheetView>
  </sheetViews>
  <sheetFormatPr baseColWidth="10" defaultRowHeight="15.75" x14ac:dyDescent="0.25"/>
  <cols>
    <col min="1" max="1" width="11.375" bestFit="1" customWidth="1"/>
    <col min="2" max="2" width="35.375" customWidth="1"/>
    <col min="3" max="3" width="15.125" bestFit="1" customWidth="1"/>
    <col min="4" max="4" width="15" bestFit="1" customWidth="1"/>
    <col min="5" max="5" width="15.125" bestFit="1" customWidth="1"/>
    <col min="6" max="6" width="6.25" bestFit="1" customWidth="1"/>
    <col min="7" max="7" width="15.125" bestFit="1" customWidth="1"/>
    <col min="8" max="8" width="6" bestFit="1" customWidth="1"/>
    <col min="9" max="9" width="17.25" bestFit="1" customWidth="1"/>
  </cols>
  <sheetData>
    <row r="1" spans="1:9" x14ac:dyDescent="0.25">
      <c r="A1" s="87"/>
      <c r="B1" s="89"/>
      <c r="C1" s="266"/>
      <c r="D1" s="266"/>
      <c r="E1" s="266"/>
      <c r="F1" s="266"/>
      <c r="G1" s="266"/>
      <c r="H1" s="266"/>
      <c r="I1" s="266"/>
    </row>
    <row r="2" spans="1:9" x14ac:dyDescent="0.25">
      <c r="A2" s="267" t="s">
        <v>862</v>
      </c>
      <c r="B2" s="267"/>
      <c r="C2" s="266" t="s">
        <v>863</v>
      </c>
      <c r="D2" s="266"/>
      <c r="E2" s="266"/>
      <c r="F2" s="266"/>
      <c r="G2" s="266"/>
      <c r="H2" s="266"/>
      <c r="I2" s="266"/>
    </row>
    <row r="3" spans="1:9" x14ac:dyDescent="0.25">
      <c r="A3" s="267" t="s">
        <v>864</v>
      </c>
      <c r="B3" s="267"/>
      <c r="C3" s="266" t="s">
        <v>1153</v>
      </c>
      <c r="D3" s="266"/>
      <c r="E3" s="266"/>
      <c r="F3" s="266"/>
      <c r="G3" s="266"/>
      <c r="H3" s="266"/>
      <c r="I3" s="266"/>
    </row>
    <row r="4" spans="1:9" ht="16.5" thickBot="1" x14ac:dyDescent="0.3">
      <c r="A4" s="87"/>
      <c r="B4" s="89" t="s">
        <v>866</v>
      </c>
      <c r="C4" s="268" t="s">
        <v>4</v>
      </c>
      <c r="D4" s="268"/>
      <c r="E4" s="268"/>
      <c r="F4" s="268"/>
      <c r="G4" s="268"/>
      <c r="H4" s="268"/>
      <c r="I4" s="268"/>
    </row>
    <row r="5" spans="1:9" x14ac:dyDescent="0.25">
      <c r="A5" s="260" t="s">
        <v>5</v>
      </c>
      <c r="B5" s="261"/>
      <c r="C5" s="262" t="s">
        <v>7</v>
      </c>
      <c r="D5" s="263"/>
      <c r="E5" s="263"/>
      <c r="F5" s="264" t="s">
        <v>15</v>
      </c>
      <c r="G5" s="262" t="s">
        <v>867</v>
      </c>
      <c r="H5" s="263"/>
      <c r="I5" s="261"/>
    </row>
    <row r="6" spans="1:9" ht="16.5" thickBot="1" x14ac:dyDescent="0.3">
      <c r="A6" s="90" t="s">
        <v>10</v>
      </c>
      <c r="B6" s="91" t="s">
        <v>11</v>
      </c>
      <c r="C6" s="92" t="s">
        <v>12</v>
      </c>
      <c r="D6" s="93" t="s">
        <v>868</v>
      </c>
      <c r="E6" s="93" t="s">
        <v>869</v>
      </c>
      <c r="F6" s="265"/>
      <c r="G6" s="92" t="s">
        <v>870</v>
      </c>
      <c r="H6" s="93" t="s">
        <v>22</v>
      </c>
      <c r="I6" s="94" t="s">
        <v>871</v>
      </c>
    </row>
    <row r="7" spans="1:9" x14ac:dyDescent="0.25">
      <c r="A7" s="95"/>
      <c r="B7" s="96" t="s">
        <v>872</v>
      </c>
      <c r="C7" s="97">
        <f>SUM(C8+C12)</f>
        <v>14730328933000</v>
      </c>
      <c r="D7" s="97">
        <f>SUM(D8+D12)</f>
        <v>-777026346312</v>
      </c>
      <c r="E7" s="119">
        <f>SUM(C7:D7)</f>
        <v>13953302586688</v>
      </c>
      <c r="F7" s="120">
        <f>IF(OR(E7=0,E$7=0),0,E7/E$7)*100</f>
        <v>100</v>
      </c>
      <c r="G7" s="97">
        <f>SUM(G8+G12)</f>
        <v>13628884648941</v>
      </c>
      <c r="H7" s="121">
        <f>IF(OR(G7=0,E7=0),0,G7/E7)*100</f>
        <v>97.674973822638179</v>
      </c>
      <c r="I7" s="99">
        <f>SUM(G7-E7)</f>
        <v>-324417937747</v>
      </c>
    </row>
    <row r="8" spans="1:9" hidden="1" x14ac:dyDescent="0.25">
      <c r="A8" s="78">
        <v>1</v>
      </c>
      <c r="B8" s="101" t="s">
        <v>873</v>
      </c>
      <c r="C8" s="76">
        <f>SUM(C9:C11)</f>
        <v>0</v>
      </c>
      <c r="D8" s="76">
        <f>SUM(D9:D11)</f>
        <v>0</v>
      </c>
      <c r="E8" s="77">
        <f t="shared" ref="E8:E72" si="0">SUM(C8:D8)</f>
        <v>0</v>
      </c>
      <c r="F8" s="102">
        <f t="shared" ref="F8:F71" si="1">IF(OR(E8=0,E$7=0),0,E8/E$7)*100</f>
        <v>0</v>
      </c>
      <c r="G8" s="76">
        <f>SUM(G9:G11)</f>
        <v>0</v>
      </c>
      <c r="H8" s="122">
        <f>IF(OR(G8=0,E8=0),0,G8/E8)*100</f>
        <v>0</v>
      </c>
      <c r="I8" s="102">
        <f>SUM(G8-E8)</f>
        <v>0</v>
      </c>
    </row>
    <row r="9" spans="1:9" hidden="1" x14ac:dyDescent="0.25">
      <c r="A9" s="78">
        <v>101</v>
      </c>
      <c r="B9" s="103" t="s">
        <v>874</v>
      </c>
      <c r="C9" s="79"/>
      <c r="D9" s="79"/>
      <c r="E9" s="123">
        <f t="shared" si="0"/>
        <v>0</v>
      </c>
      <c r="F9" s="124">
        <f t="shared" si="1"/>
        <v>0</v>
      </c>
      <c r="G9" s="79"/>
      <c r="H9" s="125">
        <f>IF(OR(G9=0,E8=0),0,G9/E8)*100</f>
        <v>0</v>
      </c>
      <c r="I9" s="104">
        <f>SUM(G9-E9)</f>
        <v>0</v>
      </c>
    </row>
    <row r="10" spans="1:9" hidden="1" x14ac:dyDescent="0.25">
      <c r="A10" s="78">
        <v>102</v>
      </c>
      <c r="B10" s="103" t="s">
        <v>875</v>
      </c>
      <c r="C10" s="79"/>
      <c r="D10" s="79"/>
      <c r="E10" s="123">
        <f t="shared" si="0"/>
        <v>0</v>
      </c>
      <c r="F10" s="124">
        <f t="shared" si="1"/>
        <v>0</v>
      </c>
      <c r="G10" s="79"/>
      <c r="H10" s="125">
        <f t="shared" ref="H10" si="2">IF(OR(G10=0,E9=0),0,G10/E9)*100</f>
        <v>0</v>
      </c>
      <c r="I10" s="104">
        <f t="shared" ref="I10:I74" si="3">SUM(G10-E10)</f>
        <v>0</v>
      </c>
    </row>
    <row r="11" spans="1:9" hidden="1" x14ac:dyDescent="0.25">
      <c r="A11" s="78">
        <v>103</v>
      </c>
      <c r="B11" s="103" t="s">
        <v>873</v>
      </c>
      <c r="C11" s="79"/>
      <c r="D11" s="79"/>
      <c r="E11" s="123">
        <f t="shared" si="0"/>
        <v>0</v>
      </c>
      <c r="F11" s="124">
        <f t="shared" si="1"/>
        <v>0</v>
      </c>
      <c r="G11" s="79"/>
      <c r="H11" s="31">
        <f>IF(OR(G11=0,E11=0),0,G11/E11)*100</f>
        <v>0</v>
      </c>
      <c r="I11" s="104">
        <f t="shared" si="3"/>
        <v>0</v>
      </c>
    </row>
    <row r="12" spans="1:9" x14ac:dyDescent="0.25">
      <c r="A12" s="78">
        <v>2</v>
      </c>
      <c r="B12" s="38" t="s">
        <v>876</v>
      </c>
      <c r="C12" s="76">
        <f>SUM(C13+C198+C278)</f>
        <v>14730328933000</v>
      </c>
      <c r="D12" s="76">
        <f>SUM(D13+D198+D278)</f>
        <v>-777026346312</v>
      </c>
      <c r="E12" s="123">
        <f t="shared" si="0"/>
        <v>13953302586688</v>
      </c>
      <c r="F12" s="124">
        <f t="shared" si="1"/>
        <v>100</v>
      </c>
      <c r="G12" s="76">
        <f>SUM(G13+G198+G278)</f>
        <v>13628884648941</v>
      </c>
      <c r="H12" s="24">
        <f t="shared" ref="H12:H75" si="4">IF(OR(G12=0,E12=0),0,G12/E12)*100</f>
        <v>97.674973822638179</v>
      </c>
      <c r="I12" s="104">
        <f t="shared" si="3"/>
        <v>-324417937747</v>
      </c>
    </row>
    <row r="13" spans="1:9" x14ac:dyDescent="0.25">
      <c r="A13" s="78">
        <v>21</v>
      </c>
      <c r="B13" s="38" t="s">
        <v>877</v>
      </c>
      <c r="C13" s="76">
        <f>SUM(C14+C31+C194)</f>
        <v>7096089625000</v>
      </c>
      <c r="D13" s="76">
        <f>SUM(D14+D31+D194)</f>
        <v>-145294632</v>
      </c>
      <c r="E13" s="123">
        <f t="shared" si="0"/>
        <v>7095944330368</v>
      </c>
      <c r="F13" s="124">
        <f t="shared" si="1"/>
        <v>50.854944815271267</v>
      </c>
      <c r="G13" s="76">
        <f>SUM(G14+G31+G194)</f>
        <v>7546082821386</v>
      </c>
      <c r="H13" s="24">
        <f t="shared" si="4"/>
        <v>106.34360234608344</v>
      </c>
      <c r="I13" s="104">
        <f t="shared" si="3"/>
        <v>450138491018</v>
      </c>
    </row>
    <row r="14" spans="1:9" x14ac:dyDescent="0.25">
      <c r="A14" s="78">
        <v>211</v>
      </c>
      <c r="B14" s="56" t="s">
        <v>878</v>
      </c>
      <c r="C14" s="79">
        <f>SUM(C15:C30)</f>
        <v>6018485772000</v>
      </c>
      <c r="D14" s="79">
        <f>SUM(D15:D30)</f>
        <v>-48382783000</v>
      </c>
      <c r="E14" s="123">
        <f t="shared" si="0"/>
        <v>5970102989000</v>
      </c>
      <c r="F14" s="124">
        <f t="shared" si="1"/>
        <v>42.786307771292172</v>
      </c>
      <c r="G14" s="79">
        <f>SUM(G15:G30)</f>
        <v>6117305765151</v>
      </c>
      <c r="H14" s="31">
        <f t="shared" si="4"/>
        <v>102.46566560781653</v>
      </c>
      <c r="I14" s="104">
        <f t="shared" si="3"/>
        <v>147202776151</v>
      </c>
    </row>
    <row r="15" spans="1:9" x14ac:dyDescent="0.25">
      <c r="A15" s="78">
        <v>21101</v>
      </c>
      <c r="B15" s="35" t="s">
        <v>879</v>
      </c>
      <c r="C15" s="79">
        <v>1638503985000</v>
      </c>
      <c r="D15" s="79"/>
      <c r="E15" s="123">
        <f t="shared" si="0"/>
        <v>1638503985000</v>
      </c>
      <c r="F15" s="124">
        <f t="shared" si="1"/>
        <v>11.742768243005045</v>
      </c>
      <c r="G15" s="79">
        <v>1733327429099</v>
      </c>
      <c r="H15" s="31">
        <f t="shared" si="4"/>
        <v>105.78719642839319</v>
      </c>
      <c r="I15" s="104">
        <f t="shared" si="3"/>
        <v>94823444099</v>
      </c>
    </row>
    <row r="16" spans="1:9" x14ac:dyDescent="0.25">
      <c r="A16" s="78">
        <v>21102</v>
      </c>
      <c r="B16" s="35" t="s">
        <v>880</v>
      </c>
      <c r="C16" s="79">
        <v>3008192346000</v>
      </c>
      <c r="D16" s="79">
        <v>-1070000000</v>
      </c>
      <c r="E16" s="123">
        <f t="shared" si="0"/>
        <v>3007122346000</v>
      </c>
      <c r="F16" s="124">
        <f t="shared" si="1"/>
        <v>21.551330427456744</v>
      </c>
      <c r="G16" s="79">
        <v>2940348004366</v>
      </c>
      <c r="H16" s="31">
        <f t="shared" si="4"/>
        <v>97.779460429243201</v>
      </c>
      <c r="I16" s="104">
        <f t="shared" si="3"/>
        <v>-66774341634</v>
      </c>
    </row>
    <row r="17" spans="1:9" x14ac:dyDescent="0.25">
      <c r="A17" s="78">
        <v>21103</v>
      </c>
      <c r="B17" s="35" t="s">
        <v>881</v>
      </c>
      <c r="C17" s="79"/>
      <c r="D17" s="79"/>
      <c r="E17" s="123">
        <f t="shared" si="0"/>
        <v>0</v>
      </c>
      <c r="F17" s="124">
        <f t="shared" si="1"/>
        <v>0</v>
      </c>
      <c r="G17" s="79">
        <v>-1665000</v>
      </c>
      <c r="H17" s="31">
        <f t="shared" si="4"/>
        <v>0</v>
      </c>
      <c r="I17" s="104">
        <f t="shared" si="3"/>
        <v>-1665000</v>
      </c>
    </row>
    <row r="18" spans="1:9" x14ac:dyDescent="0.25">
      <c r="A18" s="78">
        <v>21104</v>
      </c>
      <c r="B18" s="35" t="s">
        <v>882</v>
      </c>
      <c r="C18" s="79">
        <v>429788230000</v>
      </c>
      <c r="D18" s="79"/>
      <c r="E18" s="123">
        <f t="shared" si="0"/>
        <v>429788230000</v>
      </c>
      <c r="F18" s="124">
        <f t="shared" si="1"/>
        <v>3.0801899932280898</v>
      </c>
      <c r="G18" s="79">
        <v>480482917898</v>
      </c>
      <c r="H18" s="31">
        <f t="shared" si="4"/>
        <v>111.79527133583905</v>
      </c>
      <c r="I18" s="104">
        <f t="shared" si="3"/>
        <v>50694687898</v>
      </c>
    </row>
    <row r="19" spans="1:9" x14ac:dyDescent="0.25">
      <c r="A19" s="78">
        <v>21105</v>
      </c>
      <c r="B19" s="35" t="s">
        <v>883</v>
      </c>
      <c r="C19" s="79">
        <v>107922276000</v>
      </c>
      <c r="D19" s="79"/>
      <c r="E19" s="123">
        <f t="shared" si="0"/>
        <v>107922276000</v>
      </c>
      <c r="F19" s="124">
        <f t="shared" si="1"/>
        <v>0.77345327623699711</v>
      </c>
      <c r="G19" s="79">
        <v>156192998603</v>
      </c>
      <c r="H19" s="31">
        <f t="shared" si="4"/>
        <v>144.72730226982981</v>
      </c>
      <c r="I19" s="104">
        <f t="shared" si="3"/>
        <v>48270722603</v>
      </c>
    </row>
    <row r="20" spans="1:9" x14ac:dyDescent="0.25">
      <c r="A20" s="78">
        <v>21106</v>
      </c>
      <c r="B20" s="35" t="s">
        <v>884</v>
      </c>
      <c r="C20" s="79">
        <v>16267814000</v>
      </c>
      <c r="D20" s="79"/>
      <c r="E20" s="123">
        <f t="shared" si="0"/>
        <v>16267814000</v>
      </c>
      <c r="F20" s="124">
        <f t="shared" si="1"/>
        <v>0.11658755265237446</v>
      </c>
      <c r="G20" s="79">
        <v>13333315000</v>
      </c>
      <c r="H20" s="31">
        <f t="shared" si="4"/>
        <v>81.961319449558502</v>
      </c>
      <c r="I20" s="104">
        <f t="shared" si="3"/>
        <v>-2934499000</v>
      </c>
    </row>
    <row r="21" spans="1:9" x14ac:dyDescent="0.25">
      <c r="A21" s="78">
        <v>21107</v>
      </c>
      <c r="B21" s="35" t="s">
        <v>885</v>
      </c>
      <c r="C21" s="79">
        <v>301912030000</v>
      </c>
      <c r="D21" s="79"/>
      <c r="E21" s="123">
        <f t="shared" si="0"/>
        <v>301912030000</v>
      </c>
      <c r="F21" s="124">
        <f t="shared" si="1"/>
        <v>2.1637316909334134</v>
      </c>
      <c r="G21" s="79">
        <v>305588937198</v>
      </c>
      <c r="H21" s="31">
        <f t="shared" si="4"/>
        <v>101.2178736958577</v>
      </c>
      <c r="I21" s="104">
        <f t="shared" si="3"/>
        <v>3676907198</v>
      </c>
    </row>
    <row r="22" spans="1:9" x14ac:dyDescent="0.25">
      <c r="A22" s="78">
        <v>21108</v>
      </c>
      <c r="B22" s="35" t="s">
        <v>886</v>
      </c>
      <c r="C22" s="79">
        <v>369166845000</v>
      </c>
      <c r="D22" s="79">
        <v>-5976000000</v>
      </c>
      <c r="E22" s="123">
        <f t="shared" si="0"/>
        <v>363190845000</v>
      </c>
      <c r="F22" s="124">
        <f t="shared" si="1"/>
        <v>2.6029023791578805</v>
      </c>
      <c r="G22" s="79">
        <v>349492259000</v>
      </c>
      <c r="H22" s="31">
        <f t="shared" si="4"/>
        <v>96.228267813303503</v>
      </c>
      <c r="I22" s="104">
        <f t="shared" si="3"/>
        <v>-13698586000</v>
      </c>
    </row>
    <row r="23" spans="1:9" x14ac:dyDescent="0.25">
      <c r="A23" s="78">
        <v>21109</v>
      </c>
      <c r="B23" s="35" t="s">
        <v>887</v>
      </c>
      <c r="C23" s="79">
        <v>25115533000</v>
      </c>
      <c r="D23" s="79">
        <v>-181783000</v>
      </c>
      <c r="E23" s="123">
        <f t="shared" si="0"/>
        <v>24933750000</v>
      </c>
      <c r="F23" s="124">
        <f t="shared" si="1"/>
        <v>0.17869425424621538</v>
      </c>
      <c r="G23" s="79">
        <v>34896121859</v>
      </c>
      <c r="H23" s="31">
        <f t="shared" si="4"/>
        <v>139.95536916428534</v>
      </c>
      <c r="I23" s="104">
        <f t="shared" si="3"/>
        <v>9962371859</v>
      </c>
    </row>
    <row r="24" spans="1:9" x14ac:dyDescent="0.25">
      <c r="A24" s="78">
        <v>21110</v>
      </c>
      <c r="B24" s="35" t="s">
        <v>888</v>
      </c>
      <c r="C24" s="79">
        <v>2918366000</v>
      </c>
      <c r="D24" s="79"/>
      <c r="E24" s="123">
        <f t="shared" si="0"/>
        <v>2918366000</v>
      </c>
      <c r="F24" s="124">
        <f t="shared" si="1"/>
        <v>2.0915234811751563E-2</v>
      </c>
      <c r="G24" s="79">
        <v>6830830000</v>
      </c>
      <c r="H24" s="31">
        <f t="shared" si="4"/>
        <v>234.06351362371956</v>
      </c>
      <c r="I24" s="104">
        <f t="shared" si="3"/>
        <v>3912464000</v>
      </c>
    </row>
    <row r="25" spans="1:9" x14ac:dyDescent="0.25">
      <c r="A25" s="78">
        <v>21113</v>
      </c>
      <c r="B25" s="35" t="s">
        <v>889</v>
      </c>
      <c r="C25" s="79">
        <v>30000000000</v>
      </c>
      <c r="D25" s="79">
        <v>-30000000000</v>
      </c>
      <c r="E25" s="123">
        <f t="shared" si="0"/>
        <v>0</v>
      </c>
      <c r="F25" s="124">
        <f t="shared" si="1"/>
        <v>0</v>
      </c>
      <c r="G25" s="79">
        <v>5902564</v>
      </c>
      <c r="H25" s="31">
        <f t="shared" si="4"/>
        <v>0</v>
      </c>
      <c r="I25" s="104">
        <f t="shared" si="3"/>
        <v>5902564</v>
      </c>
    </row>
    <row r="26" spans="1:9" x14ac:dyDescent="0.25">
      <c r="A26" s="78">
        <v>21114</v>
      </c>
      <c r="B26" s="35" t="s">
        <v>890</v>
      </c>
      <c r="C26" s="79">
        <v>11739027000</v>
      </c>
      <c r="D26" s="79"/>
      <c r="E26" s="123">
        <f t="shared" si="0"/>
        <v>11739027000</v>
      </c>
      <c r="F26" s="124">
        <f t="shared" si="1"/>
        <v>8.4130813669872642E-2</v>
      </c>
      <c r="G26" s="79">
        <v>15291141206</v>
      </c>
      <c r="H26" s="31">
        <f t="shared" si="4"/>
        <v>130.2590172592669</v>
      </c>
      <c r="I26" s="104">
        <f t="shared" si="3"/>
        <v>3552114206</v>
      </c>
    </row>
    <row r="27" spans="1:9" x14ac:dyDescent="0.25">
      <c r="A27" s="78">
        <v>21115</v>
      </c>
      <c r="B27" s="35" t="s">
        <v>891</v>
      </c>
      <c r="C27" s="79">
        <v>11739027000</v>
      </c>
      <c r="D27" s="79"/>
      <c r="E27" s="123">
        <f t="shared" si="0"/>
        <v>11739027000</v>
      </c>
      <c r="F27" s="124">
        <f t="shared" si="1"/>
        <v>8.4130813669872642E-2</v>
      </c>
      <c r="G27" s="79">
        <v>15291143206</v>
      </c>
      <c r="H27" s="31">
        <f t="shared" si="4"/>
        <v>130.25903429645405</v>
      </c>
      <c r="I27" s="104">
        <f t="shared" si="3"/>
        <v>3552116206</v>
      </c>
    </row>
    <row r="28" spans="1:9" ht="26.25" x14ac:dyDescent="0.25">
      <c r="A28" s="78">
        <v>21116</v>
      </c>
      <c r="B28" s="105" t="s">
        <v>892</v>
      </c>
      <c r="C28" s="79">
        <v>12699888000</v>
      </c>
      <c r="D28" s="79"/>
      <c r="E28" s="123">
        <f t="shared" si="0"/>
        <v>12699888000</v>
      </c>
      <c r="F28" s="124">
        <f t="shared" si="1"/>
        <v>9.1017075857841662E-2</v>
      </c>
      <c r="G28" s="79">
        <v>10918291354</v>
      </c>
      <c r="H28" s="31">
        <f t="shared" si="4"/>
        <v>85.971556237346348</v>
      </c>
      <c r="I28" s="104">
        <f t="shared" si="3"/>
        <v>-1781596646</v>
      </c>
    </row>
    <row r="29" spans="1:9" x14ac:dyDescent="0.25">
      <c r="A29" s="78">
        <v>21117</v>
      </c>
      <c r="B29" s="105" t="s">
        <v>893</v>
      </c>
      <c r="C29" s="79">
        <v>52520405000</v>
      </c>
      <c r="D29" s="79">
        <v>-11155000000</v>
      </c>
      <c r="E29" s="123">
        <f t="shared" si="0"/>
        <v>41365405000</v>
      </c>
      <c r="F29" s="124">
        <f t="shared" si="1"/>
        <v>0.29645601636607682</v>
      </c>
      <c r="G29" s="79">
        <v>55308138798</v>
      </c>
      <c r="H29" s="31">
        <f t="shared" si="4"/>
        <v>133.70626686236966</v>
      </c>
      <c r="I29" s="104">
        <f t="shared" si="3"/>
        <v>13942733798</v>
      </c>
    </row>
    <row r="30" spans="1:9" hidden="1" x14ac:dyDescent="0.25">
      <c r="A30" s="78">
        <v>21199</v>
      </c>
      <c r="B30" s="105" t="s">
        <v>894</v>
      </c>
      <c r="C30" s="79"/>
      <c r="D30" s="79"/>
      <c r="E30" s="123">
        <f t="shared" si="0"/>
        <v>0</v>
      </c>
      <c r="F30" s="124">
        <f t="shared" si="1"/>
        <v>0</v>
      </c>
      <c r="G30" s="79"/>
      <c r="H30" s="31">
        <f t="shared" si="4"/>
        <v>0</v>
      </c>
      <c r="I30" s="104">
        <f t="shared" si="3"/>
        <v>0</v>
      </c>
    </row>
    <row r="31" spans="1:9" x14ac:dyDescent="0.25">
      <c r="A31" s="78">
        <v>212</v>
      </c>
      <c r="B31" s="56" t="s">
        <v>895</v>
      </c>
      <c r="C31" s="79">
        <f>SUM(C32+C34+C88+C91+C143+C152+C184+C186+C187+C190+C191+C192+C193)</f>
        <v>1077603853000</v>
      </c>
      <c r="D31" s="79">
        <f>SUM(D32+D34+D88+D91+D143+D152+D184+D186+D187+D190+D191+D192+D193)</f>
        <v>48237488368</v>
      </c>
      <c r="E31" s="123">
        <f t="shared" si="0"/>
        <v>1125841341368</v>
      </c>
      <c r="F31" s="124">
        <f t="shared" si="1"/>
        <v>8.068637043979086</v>
      </c>
      <c r="G31" s="79">
        <f>SUM(G32+G34+G88+G91+G143+G152+G184+G186+G187+G190+G191+G192+G193)</f>
        <v>1428777056235</v>
      </c>
      <c r="H31" s="31">
        <f t="shared" si="4"/>
        <v>126.90749608634069</v>
      </c>
      <c r="I31" s="104">
        <f t="shared" si="3"/>
        <v>302935714867</v>
      </c>
    </row>
    <row r="32" spans="1:9" x14ac:dyDescent="0.25">
      <c r="A32" s="78">
        <v>21201</v>
      </c>
      <c r="B32" s="106" t="s">
        <v>896</v>
      </c>
      <c r="C32" s="79">
        <f>SUM(C33)</f>
        <v>1068433000</v>
      </c>
      <c r="D32" s="79">
        <f>SUM(D33)</f>
        <v>0</v>
      </c>
      <c r="E32" s="123">
        <f t="shared" si="0"/>
        <v>1068433000</v>
      </c>
      <c r="F32" s="124">
        <f t="shared" si="1"/>
        <v>7.6572051194484037E-3</v>
      </c>
      <c r="G32" s="79">
        <f>SUM(G33)</f>
        <v>983414415</v>
      </c>
      <c r="H32" s="31">
        <f t="shared" si="4"/>
        <v>92.042684473429787</v>
      </c>
      <c r="I32" s="104">
        <f t="shared" si="3"/>
        <v>-85018585</v>
      </c>
    </row>
    <row r="33" spans="1:9" x14ac:dyDescent="0.25">
      <c r="A33" s="78">
        <v>2120102</v>
      </c>
      <c r="B33" s="106" t="s">
        <v>897</v>
      </c>
      <c r="C33" s="79">
        <v>1068433000</v>
      </c>
      <c r="D33" s="79"/>
      <c r="E33" s="123">
        <f t="shared" si="0"/>
        <v>1068433000</v>
      </c>
      <c r="F33" s="124">
        <f t="shared" si="1"/>
        <v>7.6572051194484037E-3</v>
      </c>
      <c r="G33" s="79">
        <v>983414415</v>
      </c>
      <c r="H33" s="31">
        <f t="shared" si="4"/>
        <v>92.042684473429787</v>
      </c>
      <c r="I33" s="104">
        <f t="shared" si="3"/>
        <v>-85018585</v>
      </c>
    </row>
    <row r="34" spans="1:9" hidden="1" x14ac:dyDescent="0.25">
      <c r="A34" s="78">
        <v>21202</v>
      </c>
      <c r="B34" s="103" t="s">
        <v>898</v>
      </c>
      <c r="C34" s="79">
        <f>SUM(C35+C58+C68+C73)</f>
        <v>0</v>
      </c>
      <c r="D34" s="79">
        <f>SUM(D35+D58+D68+D73)</f>
        <v>0</v>
      </c>
      <c r="E34" s="123">
        <f t="shared" si="0"/>
        <v>0</v>
      </c>
      <c r="F34" s="124">
        <f t="shared" si="1"/>
        <v>0</v>
      </c>
      <c r="G34" s="79">
        <f>SUM(G35+G58+G68+G73)</f>
        <v>0</v>
      </c>
      <c r="H34" s="31">
        <f t="shared" si="4"/>
        <v>0</v>
      </c>
      <c r="I34" s="104">
        <f t="shared" si="3"/>
        <v>0</v>
      </c>
    </row>
    <row r="35" spans="1:9" hidden="1" x14ac:dyDescent="0.25">
      <c r="A35" s="78">
        <v>2120201</v>
      </c>
      <c r="B35" s="103" t="s">
        <v>899</v>
      </c>
      <c r="C35" s="79">
        <f>SUM(C36+C46+C52+C53+C54+C55+C56+C57)</f>
        <v>0</v>
      </c>
      <c r="D35" s="79">
        <f>SUM(D36+D46+D52+D53+D54+D55+D56+D57)</f>
        <v>0</v>
      </c>
      <c r="E35" s="123">
        <f t="shared" si="0"/>
        <v>0</v>
      </c>
      <c r="F35" s="124">
        <f t="shared" si="1"/>
        <v>0</v>
      </c>
      <c r="G35" s="79">
        <f>SUM(G36+G46+G52+G53+G54+G55+G56+G57)</f>
        <v>0</v>
      </c>
      <c r="H35" s="31">
        <f t="shared" si="4"/>
        <v>0</v>
      </c>
      <c r="I35" s="104">
        <f t="shared" si="3"/>
        <v>0</v>
      </c>
    </row>
    <row r="36" spans="1:9" hidden="1" x14ac:dyDescent="0.25">
      <c r="A36" s="78">
        <v>212020101</v>
      </c>
      <c r="B36" s="103" t="s">
        <v>900</v>
      </c>
      <c r="C36" s="79">
        <f>SUM(C37+C40+C44+C45)</f>
        <v>0</v>
      </c>
      <c r="D36" s="79">
        <f>SUM(D37+D40+D44+D45)</f>
        <v>0</v>
      </c>
      <c r="E36" s="123">
        <f t="shared" si="0"/>
        <v>0</v>
      </c>
      <c r="F36" s="124">
        <f t="shared" si="1"/>
        <v>0</v>
      </c>
      <c r="G36" s="79">
        <f>SUM(G37+G40+G44+G45)</f>
        <v>0</v>
      </c>
      <c r="H36" s="31">
        <f t="shared" si="4"/>
        <v>0</v>
      </c>
      <c r="I36" s="104">
        <f t="shared" si="3"/>
        <v>0</v>
      </c>
    </row>
    <row r="37" spans="1:9" hidden="1" x14ac:dyDescent="0.25">
      <c r="A37" s="78">
        <v>21202010101</v>
      </c>
      <c r="B37" s="103" t="s">
        <v>901</v>
      </c>
      <c r="C37" s="79">
        <f>SUM(C38:C39)</f>
        <v>0</v>
      </c>
      <c r="D37" s="79">
        <f>SUM(D38:D39)</f>
        <v>0</v>
      </c>
      <c r="E37" s="123">
        <f t="shared" si="0"/>
        <v>0</v>
      </c>
      <c r="F37" s="124">
        <f t="shared" si="1"/>
        <v>0</v>
      </c>
      <c r="G37" s="79">
        <f>SUM(G38:G39)</f>
        <v>0</v>
      </c>
      <c r="H37" s="31">
        <f t="shared" si="4"/>
        <v>0</v>
      </c>
      <c r="I37" s="104">
        <f t="shared" si="3"/>
        <v>0</v>
      </c>
    </row>
    <row r="38" spans="1:9" hidden="1" x14ac:dyDescent="0.25">
      <c r="A38" s="78">
        <v>212020101011</v>
      </c>
      <c r="B38" s="103" t="s">
        <v>902</v>
      </c>
      <c r="C38" s="79"/>
      <c r="D38" s="79"/>
      <c r="E38" s="123">
        <f t="shared" si="0"/>
        <v>0</v>
      </c>
      <c r="F38" s="124">
        <f t="shared" si="1"/>
        <v>0</v>
      </c>
      <c r="G38" s="79"/>
      <c r="H38" s="31">
        <f t="shared" si="4"/>
        <v>0</v>
      </c>
      <c r="I38" s="104">
        <f t="shared" si="3"/>
        <v>0</v>
      </c>
    </row>
    <row r="39" spans="1:9" hidden="1" x14ac:dyDescent="0.25">
      <c r="A39" s="78">
        <v>212020101012</v>
      </c>
      <c r="B39" s="103" t="s">
        <v>903</v>
      </c>
      <c r="C39" s="79"/>
      <c r="D39" s="79"/>
      <c r="E39" s="123">
        <f t="shared" si="0"/>
        <v>0</v>
      </c>
      <c r="F39" s="124">
        <f t="shared" si="1"/>
        <v>0</v>
      </c>
      <c r="G39" s="79"/>
      <c r="H39" s="31">
        <f t="shared" si="4"/>
        <v>0</v>
      </c>
      <c r="I39" s="104">
        <f t="shared" si="3"/>
        <v>0</v>
      </c>
    </row>
    <row r="40" spans="1:9" hidden="1" x14ac:dyDescent="0.25">
      <c r="A40" s="78">
        <v>21202010103</v>
      </c>
      <c r="B40" s="103" t="s">
        <v>904</v>
      </c>
      <c r="C40" s="79">
        <f>SUM(C41:C43)</f>
        <v>0</v>
      </c>
      <c r="D40" s="79">
        <f>SUM(D41:D43)</f>
        <v>0</v>
      </c>
      <c r="E40" s="123">
        <f t="shared" si="0"/>
        <v>0</v>
      </c>
      <c r="F40" s="124">
        <f t="shared" si="1"/>
        <v>0</v>
      </c>
      <c r="G40" s="79">
        <f>SUM(G41:G43)</f>
        <v>0</v>
      </c>
      <c r="H40" s="31">
        <f t="shared" si="4"/>
        <v>0</v>
      </c>
      <c r="I40" s="104">
        <f t="shared" si="3"/>
        <v>0</v>
      </c>
    </row>
    <row r="41" spans="1:9" hidden="1" x14ac:dyDescent="0.25">
      <c r="A41" s="78">
        <v>212020101031</v>
      </c>
      <c r="B41" s="103" t="s">
        <v>905</v>
      </c>
      <c r="C41" s="79"/>
      <c r="D41" s="79"/>
      <c r="E41" s="123">
        <f t="shared" si="0"/>
        <v>0</v>
      </c>
      <c r="F41" s="124">
        <f t="shared" si="1"/>
        <v>0</v>
      </c>
      <c r="G41" s="79"/>
      <c r="H41" s="31">
        <f t="shared" si="4"/>
        <v>0</v>
      </c>
      <c r="I41" s="104">
        <f t="shared" si="3"/>
        <v>0</v>
      </c>
    </row>
    <row r="42" spans="1:9" hidden="1" x14ac:dyDescent="0.25">
      <c r="A42" s="78">
        <v>212020101032</v>
      </c>
      <c r="B42" s="103" t="s">
        <v>906</v>
      </c>
      <c r="C42" s="79"/>
      <c r="D42" s="79"/>
      <c r="E42" s="123">
        <f t="shared" si="0"/>
        <v>0</v>
      </c>
      <c r="F42" s="124">
        <f t="shared" si="1"/>
        <v>0</v>
      </c>
      <c r="G42" s="79"/>
      <c r="H42" s="31">
        <f t="shared" si="4"/>
        <v>0</v>
      </c>
      <c r="I42" s="104">
        <f t="shared" si="3"/>
        <v>0</v>
      </c>
    </row>
    <row r="43" spans="1:9" hidden="1" x14ac:dyDescent="0.25">
      <c r="A43" s="78">
        <v>212020101033</v>
      </c>
      <c r="B43" s="103" t="s">
        <v>907</v>
      </c>
      <c r="C43" s="79"/>
      <c r="D43" s="79"/>
      <c r="E43" s="123">
        <f t="shared" si="0"/>
        <v>0</v>
      </c>
      <c r="F43" s="124">
        <f t="shared" si="1"/>
        <v>0</v>
      </c>
      <c r="G43" s="79"/>
      <c r="H43" s="31">
        <f t="shared" si="4"/>
        <v>0</v>
      </c>
      <c r="I43" s="104">
        <f t="shared" si="3"/>
        <v>0</v>
      </c>
    </row>
    <row r="44" spans="1:9" hidden="1" x14ac:dyDescent="0.25">
      <c r="A44" s="78">
        <v>21202010104</v>
      </c>
      <c r="B44" s="103" t="s">
        <v>908</v>
      </c>
      <c r="C44" s="79"/>
      <c r="D44" s="79"/>
      <c r="E44" s="123">
        <f t="shared" si="0"/>
        <v>0</v>
      </c>
      <c r="F44" s="124">
        <f t="shared" si="1"/>
        <v>0</v>
      </c>
      <c r="G44" s="79"/>
      <c r="H44" s="31">
        <f t="shared" si="4"/>
        <v>0</v>
      </c>
      <c r="I44" s="104">
        <f t="shared" si="3"/>
        <v>0</v>
      </c>
    </row>
    <row r="45" spans="1:9" hidden="1" x14ac:dyDescent="0.25">
      <c r="A45" s="78">
        <v>21102010105</v>
      </c>
      <c r="B45" s="103" t="s">
        <v>909</v>
      </c>
      <c r="C45" s="79"/>
      <c r="D45" s="79"/>
      <c r="E45" s="123">
        <f t="shared" si="0"/>
        <v>0</v>
      </c>
      <c r="F45" s="124">
        <f t="shared" si="1"/>
        <v>0</v>
      </c>
      <c r="G45" s="79"/>
      <c r="H45" s="31">
        <f t="shared" si="4"/>
        <v>0</v>
      </c>
      <c r="I45" s="104">
        <f t="shared" si="3"/>
        <v>0</v>
      </c>
    </row>
    <row r="46" spans="1:9" hidden="1" x14ac:dyDescent="0.25">
      <c r="A46" s="78">
        <v>212020102</v>
      </c>
      <c r="B46" s="103" t="s">
        <v>910</v>
      </c>
      <c r="C46" s="79">
        <f>SUM(C47)</f>
        <v>0</v>
      </c>
      <c r="D46" s="79">
        <f>SUM(D47)</f>
        <v>0</v>
      </c>
      <c r="E46" s="123">
        <f t="shared" si="0"/>
        <v>0</v>
      </c>
      <c r="F46" s="124">
        <f t="shared" si="1"/>
        <v>0</v>
      </c>
      <c r="G46" s="79">
        <f>SUM(G47)</f>
        <v>0</v>
      </c>
      <c r="H46" s="31">
        <f t="shared" si="4"/>
        <v>0</v>
      </c>
      <c r="I46" s="104">
        <f t="shared" si="3"/>
        <v>0</v>
      </c>
    </row>
    <row r="47" spans="1:9" hidden="1" x14ac:dyDescent="0.25">
      <c r="A47" s="78">
        <v>21202010201</v>
      </c>
      <c r="B47" s="103" t="s">
        <v>910</v>
      </c>
      <c r="C47" s="79">
        <f>SUM(C48:C51)</f>
        <v>0</v>
      </c>
      <c r="D47" s="79">
        <f>SUM(D48:D51)</f>
        <v>0</v>
      </c>
      <c r="E47" s="123">
        <f t="shared" si="0"/>
        <v>0</v>
      </c>
      <c r="F47" s="124">
        <f t="shared" si="1"/>
        <v>0</v>
      </c>
      <c r="G47" s="79">
        <f>SUM(G48:G51)</f>
        <v>0</v>
      </c>
      <c r="H47" s="31">
        <f t="shared" si="4"/>
        <v>0</v>
      </c>
      <c r="I47" s="104">
        <f t="shared" si="3"/>
        <v>0</v>
      </c>
    </row>
    <row r="48" spans="1:9" hidden="1" x14ac:dyDescent="0.25">
      <c r="A48" s="78">
        <v>212020102013</v>
      </c>
      <c r="B48" s="103" t="s">
        <v>911</v>
      </c>
      <c r="C48" s="79"/>
      <c r="D48" s="79"/>
      <c r="E48" s="123">
        <f t="shared" si="0"/>
        <v>0</v>
      </c>
      <c r="F48" s="124">
        <f t="shared" si="1"/>
        <v>0</v>
      </c>
      <c r="G48" s="79"/>
      <c r="H48" s="31">
        <f t="shared" si="4"/>
        <v>0</v>
      </c>
      <c r="I48" s="104">
        <f t="shared" si="3"/>
        <v>0</v>
      </c>
    </row>
    <row r="49" spans="1:9" hidden="1" x14ac:dyDescent="0.25">
      <c r="A49" s="78">
        <v>212020102014</v>
      </c>
      <c r="B49" s="103" t="s">
        <v>912</v>
      </c>
      <c r="C49" s="79"/>
      <c r="D49" s="79"/>
      <c r="E49" s="123">
        <f t="shared" si="0"/>
        <v>0</v>
      </c>
      <c r="F49" s="124">
        <f t="shared" si="1"/>
        <v>0</v>
      </c>
      <c r="G49" s="79"/>
      <c r="H49" s="31">
        <f t="shared" si="4"/>
        <v>0</v>
      </c>
      <c r="I49" s="104">
        <f t="shared" si="3"/>
        <v>0</v>
      </c>
    </row>
    <row r="50" spans="1:9" hidden="1" x14ac:dyDescent="0.25">
      <c r="A50" s="78">
        <v>212020102015</v>
      </c>
      <c r="B50" s="103" t="s">
        <v>906</v>
      </c>
      <c r="C50" s="79"/>
      <c r="D50" s="79"/>
      <c r="E50" s="123">
        <f t="shared" si="0"/>
        <v>0</v>
      </c>
      <c r="F50" s="124">
        <f t="shared" si="1"/>
        <v>0</v>
      </c>
      <c r="G50" s="79"/>
      <c r="H50" s="31">
        <f t="shared" si="4"/>
        <v>0</v>
      </c>
      <c r="I50" s="104">
        <f t="shared" si="3"/>
        <v>0</v>
      </c>
    </row>
    <row r="51" spans="1:9" hidden="1" x14ac:dyDescent="0.25">
      <c r="A51" s="78">
        <v>212020102016</v>
      </c>
      <c r="B51" s="103" t="s">
        <v>913</v>
      </c>
      <c r="C51" s="79"/>
      <c r="D51" s="79"/>
      <c r="E51" s="123">
        <f t="shared" si="0"/>
        <v>0</v>
      </c>
      <c r="F51" s="124">
        <f t="shared" si="1"/>
        <v>0</v>
      </c>
      <c r="G51" s="79"/>
      <c r="H51" s="31">
        <f t="shared" si="4"/>
        <v>0</v>
      </c>
      <c r="I51" s="104">
        <f t="shared" si="3"/>
        <v>0</v>
      </c>
    </row>
    <row r="52" spans="1:9" hidden="1" x14ac:dyDescent="0.25">
      <c r="A52" s="78">
        <v>212020103</v>
      </c>
      <c r="B52" s="103" t="s">
        <v>914</v>
      </c>
      <c r="C52" s="79"/>
      <c r="D52" s="79"/>
      <c r="E52" s="123">
        <f t="shared" si="0"/>
        <v>0</v>
      </c>
      <c r="F52" s="124">
        <f t="shared" si="1"/>
        <v>0</v>
      </c>
      <c r="G52" s="79"/>
      <c r="H52" s="31">
        <f t="shared" si="4"/>
        <v>0</v>
      </c>
      <c r="I52" s="104">
        <f t="shared" si="3"/>
        <v>0</v>
      </c>
    </row>
    <row r="53" spans="1:9" hidden="1" x14ac:dyDescent="0.25">
      <c r="A53" s="78">
        <v>212020104</v>
      </c>
      <c r="B53" s="103" t="s">
        <v>915</v>
      </c>
      <c r="C53" s="79"/>
      <c r="D53" s="79"/>
      <c r="E53" s="123">
        <f t="shared" si="0"/>
        <v>0</v>
      </c>
      <c r="F53" s="124">
        <f t="shared" si="1"/>
        <v>0</v>
      </c>
      <c r="G53" s="79"/>
      <c r="H53" s="31">
        <f t="shared" si="4"/>
        <v>0</v>
      </c>
      <c r="I53" s="104">
        <f t="shared" si="3"/>
        <v>0</v>
      </c>
    </row>
    <row r="54" spans="1:9" hidden="1" x14ac:dyDescent="0.25">
      <c r="A54" s="78">
        <v>212020105</v>
      </c>
      <c r="B54" s="103" t="s">
        <v>916</v>
      </c>
      <c r="C54" s="79"/>
      <c r="D54" s="79"/>
      <c r="E54" s="123">
        <f t="shared" si="0"/>
        <v>0</v>
      </c>
      <c r="F54" s="124">
        <f t="shared" si="1"/>
        <v>0</v>
      </c>
      <c r="G54" s="79"/>
      <c r="H54" s="31">
        <f t="shared" si="4"/>
        <v>0</v>
      </c>
      <c r="I54" s="104">
        <f t="shared" si="3"/>
        <v>0</v>
      </c>
    </row>
    <row r="55" spans="1:9" hidden="1" x14ac:dyDescent="0.25">
      <c r="A55" s="78">
        <v>212020106</v>
      </c>
      <c r="B55" s="103" t="s">
        <v>917</v>
      </c>
      <c r="C55" s="79"/>
      <c r="D55" s="79"/>
      <c r="E55" s="123">
        <f t="shared" si="0"/>
        <v>0</v>
      </c>
      <c r="F55" s="124">
        <f t="shared" si="1"/>
        <v>0</v>
      </c>
      <c r="G55" s="79"/>
      <c r="H55" s="31">
        <f t="shared" si="4"/>
        <v>0</v>
      </c>
      <c r="I55" s="104">
        <f t="shared" si="3"/>
        <v>0</v>
      </c>
    </row>
    <row r="56" spans="1:9" hidden="1" x14ac:dyDescent="0.25">
      <c r="A56" s="78">
        <v>212020107</v>
      </c>
      <c r="B56" s="103" t="s">
        <v>918</v>
      </c>
      <c r="C56" s="79"/>
      <c r="D56" s="79"/>
      <c r="E56" s="123">
        <f t="shared" ref="E56" si="5">SUM(C56:D56)</f>
        <v>0</v>
      </c>
      <c r="F56" s="124">
        <f t="shared" si="1"/>
        <v>0</v>
      </c>
      <c r="G56" s="79"/>
      <c r="H56" s="31">
        <f t="shared" si="4"/>
        <v>0</v>
      </c>
      <c r="I56" s="104">
        <f t="shared" si="3"/>
        <v>0</v>
      </c>
    </row>
    <row r="57" spans="1:9" hidden="1" x14ac:dyDescent="0.25">
      <c r="A57" s="78">
        <v>212020108</v>
      </c>
      <c r="B57" s="103" t="s">
        <v>919</v>
      </c>
      <c r="C57" s="79"/>
      <c r="D57" s="79"/>
      <c r="E57" s="123">
        <f t="shared" si="0"/>
        <v>0</v>
      </c>
      <c r="F57" s="124">
        <f t="shared" si="1"/>
        <v>0</v>
      </c>
      <c r="G57" s="79"/>
      <c r="H57" s="31">
        <f t="shared" si="4"/>
        <v>0</v>
      </c>
      <c r="I57" s="104">
        <f t="shared" si="3"/>
        <v>0</v>
      </c>
    </row>
    <row r="58" spans="1:9" hidden="1" x14ac:dyDescent="0.25">
      <c r="A58" s="78">
        <v>2120202</v>
      </c>
      <c r="B58" s="103" t="s">
        <v>920</v>
      </c>
      <c r="C58" s="79">
        <f>SUM(C59:C67)</f>
        <v>0</v>
      </c>
      <c r="D58" s="79">
        <f>SUM(D59:D67)</f>
        <v>0</v>
      </c>
      <c r="E58" s="123">
        <f t="shared" si="0"/>
        <v>0</v>
      </c>
      <c r="F58" s="124">
        <f t="shared" si="1"/>
        <v>0</v>
      </c>
      <c r="G58" s="79">
        <f>SUM(G59:G67)</f>
        <v>0</v>
      </c>
      <c r="H58" s="31">
        <f t="shared" si="4"/>
        <v>0</v>
      </c>
      <c r="I58" s="104">
        <f t="shared" si="3"/>
        <v>0</v>
      </c>
    </row>
    <row r="59" spans="1:9" hidden="1" x14ac:dyDescent="0.25">
      <c r="A59" s="78">
        <v>212020201</v>
      </c>
      <c r="B59" s="103" t="s">
        <v>921</v>
      </c>
      <c r="C59" s="79"/>
      <c r="D59" s="79"/>
      <c r="E59" s="123">
        <f t="shared" si="0"/>
        <v>0</v>
      </c>
      <c r="F59" s="124">
        <f t="shared" si="1"/>
        <v>0</v>
      </c>
      <c r="G59" s="79"/>
      <c r="H59" s="31">
        <f t="shared" si="4"/>
        <v>0</v>
      </c>
      <c r="I59" s="104">
        <f t="shared" si="3"/>
        <v>0</v>
      </c>
    </row>
    <row r="60" spans="1:9" hidden="1" x14ac:dyDescent="0.25">
      <c r="A60" s="78">
        <v>212020202</v>
      </c>
      <c r="B60" s="103" t="s">
        <v>922</v>
      </c>
      <c r="C60" s="79"/>
      <c r="D60" s="79"/>
      <c r="E60" s="123">
        <f t="shared" si="0"/>
        <v>0</v>
      </c>
      <c r="F60" s="124">
        <f t="shared" si="1"/>
        <v>0</v>
      </c>
      <c r="G60" s="79"/>
      <c r="H60" s="31">
        <f t="shared" si="4"/>
        <v>0</v>
      </c>
      <c r="I60" s="104">
        <f t="shared" si="3"/>
        <v>0</v>
      </c>
    </row>
    <row r="61" spans="1:9" hidden="1" x14ac:dyDescent="0.25">
      <c r="A61" s="78">
        <v>212020203</v>
      </c>
      <c r="B61" s="103" t="s">
        <v>923</v>
      </c>
      <c r="C61" s="79"/>
      <c r="D61" s="79"/>
      <c r="E61" s="123">
        <f t="shared" si="0"/>
        <v>0</v>
      </c>
      <c r="F61" s="124">
        <f t="shared" si="1"/>
        <v>0</v>
      </c>
      <c r="G61" s="79"/>
      <c r="H61" s="31">
        <f t="shared" si="4"/>
        <v>0</v>
      </c>
      <c r="I61" s="104">
        <f t="shared" si="3"/>
        <v>0</v>
      </c>
    </row>
    <row r="62" spans="1:9" hidden="1" x14ac:dyDescent="0.25">
      <c r="A62" s="78">
        <v>212020204</v>
      </c>
      <c r="B62" s="103" t="s">
        <v>251</v>
      </c>
      <c r="C62" s="79"/>
      <c r="D62" s="79"/>
      <c r="E62" s="123">
        <f t="shared" si="0"/>
        <v>0</v>
      </c>
      <c r="F62" s="124">
        <f t="shared" si="1"/>
        <v>0</v>
      </c>
      <c r="G62" s="79"/>
      <c r="H62" s="31">
        <f t="shared" si="4"/>
        <v>0</v>
      </c>
      <c r="I62" s="104">
        <f t="shared" si="3"/>
        <v>0</v>
      </c>
    </row>
    <row r="63" spans="1:9" hidden="1" x14ac:dyDescent="0.25">
      <c r="A63" s="78">
        <v>212020205</v>
      </c>
      <c r="B63" s="103" t="s">
        <v>924</v>
      </c>
      <c r="C63" s="79"/>
      <c r="D63" s="79"/>
      <c r="E63" s="123">
        <f t="shared" si="0"/>
        <v>0</v>
      </c>
      <c r="F63" s="124">
        <f t="shared" si="1"/>
        <v>0</v>
      </c>
      <c r="G63" s="79"/>
      <c r="H63" s="31">
        <f t="shared" si="4"/>
        <v>0</v>
      </c>
      <c r="I63" s="104">
        <f t="shared" si="3"/>
        <v>0</v>
      </c>
    </row>
    <row r="64" spans="1:9" hidden="1" x14ac:dyDescent="0.25">
      <c r="A64" s="78">
        <v>212020206</v>
      </c>
      <c r="B64" s="103" t="s">
        <v>925</v>
      </c>
      <c r="C64" s="79"/>
      <c r="D64" s="79"/>
      <c r="E64" s="123">
        <f t="shared" si="0"/>
        <v>0</v>
      </c>
      <c r="F64" s="124">
        <f t="shared" si="1"/>
        <v>0</v>
      </c>
      <c r="G64" s="79"/>
      <c r="H64" s="31">
        <f t="shared" si="4"/>
        <v>0</v>
      </c>
      <c r="I64" s="104">
        <f t="shared" si="3"/>
        <v>0</v>
      </c>
    </row>
    <row r="65" spans="1:9" hidden="1" x14ac:dyDescent="0.25">
      <c r="A65" s="78">
        <v>212020207</v>
      </c>
      <c r="B65" s="103" t="s">
        <v>926</v>
      </c>
      <c r="C65" s="79"/>
      <c r="D65" s="79"/>
      <c r="E65" s="123">
        <f t="shared" si="0"/>
        <v>0</v>
      </c>
      <c r="F65" s="124">
        <f t="shared" si="1"/>
        <v>0</v>
      </c>
      <c r="G65" s="79"/>
      <c r="H65" s="31">
        <f t="shared" si="4"/>
        <v>0</v>
      </c>
      <c r="I65" s="104">
        <f t="shared" si="3"/>
        <v>0</v>
      </c>
    </row>
    <row r="66" spans="1:9" hidden="1" x14ac:dyDescent="0.25">
      <c r="A66" s="78">
        <v>212020208</v>
      </c>
      <c r="B66" s="103" t="s">
        <v>927</v>
      </c>
      <c r="C66" s="79"/>
      <c r="D66" s="79"/>
      <c r="E66" s="123">
        <f t="shared" si="0"/>
        <v>0</v>
      </c>
      <c r="F66" s="124">
        <f t="shared" si="1"/>
        <v>0</v>
      </c>
      <c r="G66" s="79"/>
      <c r="H66" s="31">
        <f t="shared" si="4"/>
        <v>0</v>
      </c>
      <c r="I66" s="104">
        <f t="shared" si="3"/>
        <v>0</v>
      </c>
    </row>
    <row r="67" spans="1:9" hidden="1" x14ac:dyDescent="0.25">
      <c r="A67" s="78">
        <v>212020209</v>
      </c>
      <c r="B67" s="103" t="s">
        <v>928</v>
      </c>
      <c r="C67" s="79"/>
      <c r="D67" s="79"/>
      <c r="E67" s="123">
        <f t="shared" si="0"/>
        <v>0</v>
      </c>
      <c r="F67" s="124">
        <f t="shared" si="1"/>
        <v>0</v>
      </c>
      <c r="G67" s="79"/>
      <c r="H67" s="31">
        <f t="shared" si="4"/>
        <v>0</v>
      </c>
      <c r="I67" s="104">
        <f t="shared" si="3"/>
        <v>0</v>
      </c>
    </row>
    <row r="68" spans="1:9" hidden="1" x14ac:dyDescent="0.25">
      <c r="A68" s="78">
        <v>2120206</v>
      </c>
      <c r="B68" s="103" t="s">
        <v>929</v>
      </c>
      <c r="C68" s="79">
        <f>SUM(C69:C72)</f>
        <v>0</v>
      </c>
      <c r="D68" s="79">
        <f>SUM(D69:D72)</f>
        <v>0</v>
      </c>
      <c r="E68" s="123">
        <f t="shared" si="0"/>
        <v>0</v>
      </c>
      <c r="F68" s="124">
        <f t="shared" si="1"/>
        <v>0</v>
      </c>
      <c r="G68" s="79">
        <f>SUM(G69:G72)</f>
        <v>0</v>
      </c>
      <c r="H68" s="31">
        <f t="shared" si="4"/>
        <v>0</v>
      </c>
      <c r="I68" s="104">
        <f t="shared" si="3"/>
        <v>0</v>
      </c>
    </row>
    <row r="69" spans="1:9" hidden="1" x14ac:dyDescent="0.25">
      <c r="A69" s="78">
        <v>212020601</v>
      </c>
      <c r="B69" s="103" t="s">
        <v>930</v>
      </c>
      <c r="C69" s="79"/>
      <c r="D69" s="79"/>
      <c r="E69" s="123">
        <f t="shared" si="0"/>
        <v>0</v>
      </c>
      <c r="F69" s="124">
        <f t="shared" si="1"/>
        <v>0</v>
      </c>
      <c r="G69" s="79"/>
      <c r="H69" s="31">
        <f t="shared" si="4"/>
        <v>0</v>
      </c>
      <c r="I69" s="104">
        <f t="shared" si="3"/>
        <v>0</v>
      </c>
    </row>
    <row r="70" spans="1:9" hidden="1" x14ac:dyDescent="0.25">
      <c r="A70" s="78">
        <v>212020602</v>
      </c>
      <c r="B70" s="103" t="s">
        <v>931</v>
      </c>
      <c r="C70" s="79"/>
      <c r="D70" s="79"/>
      <c r="E70" s="123">
        <f t="shared" si="0"/>
        <v>0</v>
      </c>
      <c r="F70" s="124">
        <f t="shared" si="1"/>
        <v>0</v>
      </c>
      <c r="G70" s="79"/>
      <c r="H70" s="31">
        <f t="shared" si="4"/>
        <v>0</v>
      </c>
      <c r="I70" s="104">
        <f t="shared" si="3"/>
        <v>0</v>
      </c>
    </row>
    <row r="71" spans="1:9" hidden="1" x14ac:dyDescent="0.25">
      <c r="A71" s="78">
        <v>212020604</v>
      </c>
      <c r="B71" s="103" t="s">
        <v>932</v>
      </c>
      <c r="C71" s="79"/>
      <c r="D71" s="79"/>
      <c r="E71" s="123">
        <f t="shared" si="0"/>
        <v>0</v>
      </c>
      <c r="F71" s="124">
        <f t="shared" si="1"/>
        <v>0</v>
      </c>
      <c r="G71" s="79"/>
      <c r="H71" s="31">
        <f t="shared" si="4"/>
        <v>0</v>
      </c>
      <c r="I71" s="104">
        <f t="shared" si="3"/>
        <v>0</v>
      </c>
    </row>
    <row r="72" spans="1:9" hidden="1" x14ac:dyDescent="0.25">
      <c r="A72" s="78">
        <v>212020605</v>
      </c>
      <c r="B72" s="103" t="s">
        <v>933</v>
      </c>
      <c r="C72" s="79"/>
      <c r="D72" s="79"/>
      <c r="E72" s="123">
        <f t="shared" si="0"/>
        <v>0</v>
      </c>
      <c r="F72" s="124">
        <f t="shared" ref="F72:F135" si="6">IF(OR(E72=0,E$7=0),0,E72/E$7)*100</f>
        <v>0</v>
      </c>
      <c r="G72" s="79"/>
      <c r="H72" s="31">
        <f t="shared" si="4"/>
        <v>0</v>
      </c>
      <c r="I72" s="104">
        <f t="shared" si="3"/>
        <v>0</v>
      </c>
    </row>
    <row r="73" spans="1:9" hidden="1" x14ac:dyDescent="0.25">
      <c r="A73" s="78">
        <v>2120299</v>
      </c>
      <c r="B73" s="103" t="s">
        <v>934</v>
      </c>
      <c r="C73" s="79">
        <f>SUM(C74:C87)</f>
        <v>0</v>
      </c>
      <c r="D73" s="79">
        <f>SUM(D74:D87)</f>
        <v>0</v>
      </c>
      <c r="E73" s="123">
        <f t="shared" ref="E73:E136" si="7">SUM(C73:D73)</f>
        <v>0</v>
      </c>
      <c r="F73" s="124">
        <f t="shared" si="6"/>
        <v>0</v>
      </c>
      <c r="G73" s="79">
        <f>SUM(G74:G87)</f>
        <v>0</v>
      </c>
      <c r="H73" s="31">
        <f t="shared" si="4"/>
        <v>0</v>
      </c>
      <c r="I73" s="104">
        <f t="shared" si="3"/>
        <v>0</v>
      </c>
    </row>
    <row r="74" spans="1:9" hidden="1" x14ac:dyDescent="0.25">
      <c r="A74" s="78">
        <v>212029901</v>
      </c>
      <c r="B74" s="103" t="s">
        <v>78</v>
      </c>
      <c r="C74" s="79"/>
      <c r="D74" s="79"/>
      <c r="E74" s="123">
        <f t="shared" si="7"/>
        <v>0</v>
      </c>
      <c r="F74" s="124">
        <f t="shared" si="6"/>
        <v>0</v>
      </c>
      <c r="G74" s="79"/>
      <c r="H74" s="31">
        <f t="shared" si="4"/>
        <v>0</v>
      </c>
      <c r="I74" s="104">
        <f t="shared" si="3"/>
        <v>0</v>
      </c>
    </row>
    <row r="75" spans="1:9" hidden="1" x14ac:dyDescent="0.25">
      <c r="A75" s="78">
        <v>212029902</v>
      </c>
      <c r="B75" s="103" t="s">
        <v>935</v>
      </c>
      <c r="C75" s="79"/>
      <c r="D75" s="79"/>
      <c r="E75" s="123">
        <f t="shared" si="7"/>
        <v>0</v>
      </c>
      <c r="F75" s="124">
        <f t="shared" si="6"/>
        <v>0</v>
      </c>
      <c r="G75" s="79"/>
      <c r="H75" s="31">
        <f t="shared" si="4"/>
        <v>0</v>
      </c>
      <c r="I75" s="104">
        <f t="shared" ref="I75:I138" si="8">SUM(G75-E75)</f>
        <v>0</v>
      </c>
    </row>
    <row r="76" spans="1:9" hidden="1" x14ac:dyDescent="0.25">
      <c r="A76" s="78">
        <v>212029903</v>
      </c>
      <c r="B76" s="103" t="s">
        <v>936</v>
      </c>
      <c r="C76" s="79"/>
      <c r="D76" s="79"/>
      <c r="E76" s="123">
        <f t="shared" si="7"/>
        <v>0</v>
      </c>
      <c r="F76" s="124">
        <f t="shared" si="6"/>
        <v>0</v>
      </c>
      <c r="G76" s="79"/>
      <c r="H76" s="31">
        <f t="shared" ref="H76:H139" si="9">IF(OR(G76=0,E76=0),0,G76/E76)*100</f>
        <v>0</v>
      </c>
      <c r="I76" s="104">
        <f t="shared" si="8"/>
        <v>0</v>
      </c>
    </row>
    <row r="77" spans="1:9" hidden="1" x14ac:dyDescent="0.25">
      <c r="A77" s="78">
        <v>212029904</v>
      </c>
      <c r="B77" s="103" t="s">
        <v>937</v>
      </c>
      <c r="C77" s="79"/>
      <c r="D77" s="79"/>
      <c r="E77" s="123">
        <f t="shared" si="7"/>
        <v>0</v>
      </c>
      <c r="F77" s="124">
        <f t="shared" si="6"/>
        <v>0</v>
      </c>
      <c r="G77" s="79"/>
      <c r="H77" s="31">
        <f t="shared" si="9"/>
        <v>0</v>
      </c>
      <c r="I77" s="104">
        <f t="shared" si="8"/>
        <v>0</v>
      </c>
    </row>
    <row r="78" spans="1:9" hidden="1" x14ac:dyDescent="0.25">
      <c r="A78" s="78">
        <v>212029905</v>
      </c>
      <c r="B78" s="103" t="s">
        <v>938</v>
      </c>
      <c r="C78" s="79"/>
      <c r="D78" s="79"/>
      <c r="E78" s="123">
        <f t="shared" si="7"/>
        <v>0</v>
      </c>
      <c r="F78" s="124">
        <f t="shared" si="6"/>
        <v>0</v>
      </c>
      <c r="G78" s="79"/>
      <c r="H78" s="31">
        <f t="shared" si="9"/>
        <v>0</v>
      </c>
      <c r="I78" s="104">
        <f t="shared" si="8"/>
        <v>0</v>
      </c>
    </row>
    <row r="79" spans="1:9" hidden="1" x14ac:dyDescent="0.25">
      <c r="A79" s="78">
        <v>212029906</v>
      </c>
      <c r="B79" s="103" t="s">
        <v>939</v>
      </c>
      <c r="C79" s="79"/>
      <c r="D79" s="79"/>
      <c r="E79" s="123">
        <f t="shared" si="7"/>
        <v>0</v>
      </c>
      <c r="F79" s="124">
        <f t="shared" si="6"/>
        <v>0</v>
      </c>
      <c r="G79" s="79"/>
      <c r="H79" s="31">
        <f t="shared" si="9"/>
        <v>0</v>
      </c>
      <c r="I79" s="104">
        <f t="shared" si="8"/>
        <v>0</v>
      </c>
    </row>
    <row r="80" spans="1:9" hidden="1" x14ac:dyDescent="0.25">
      <c r="A80" s="78">
        <v>212029907</v>
      </c>
      <c r="B80" s="103" t="s">
        <v>940</v>
      </c>
      <c r="C80" s="79"/>
      <c r="D80" s="79"/>
      <c r="E80" s="123">
        <f t="shared" si="7"/>
        <v>0</v>
      </c>
      <c r="F80" s="124">
        <f t="shared" si="6"/>
        <v>0</v>
      </c>
      <c r="G80" s="79"/>
      <c r="H80" s="31">
        <f t="shared" si="9"/>
        <v>0</v>
      </c>
      <c r="I80" s="104">
        <f t="shared" si="8"/>
        <v>0</v>
      </c>
    </row>
    <row r="81" spans="1:9" hidden="1" x14ac:dyDescent="0.25">
      <c r="A81" s="78">
        <v>212029908</v>
      </c>
      <c r="B81" s="103" t="s">
        <v>941</v>
      </c>
      <c r="C81" s="79"/>
      <c r="D81" s="79"/>
      <c r="E81" s="123">
        <f t="shared" si="7"/>
        <v>0</v>
      </c>
      <c r="F81" s="124">
        <f t="shared" si="6"/>
        <v>0</v>
      </c>
      <c r="G81" s="79"/>
      <c r="H81" s="31">
        <f t="shared" si="9"/>
        <v>0</v>
      </c>
      <c r="I81" s="104">
        <f t="shared" si="8"/>
        <v>0</v>
      </c>
    </row>
    <row r="82" spans="1:9" hidden="1" x14ac:dyDescent="0.25">
      <c r="A82" s="78">
        <v>212029909</v>
      </c>
      <c r="B82" s="103" t="s">
        <v>942</v>
      </c>
      <c r="C82" s="79"/>
      <c r="D82" s="79"/>
      <c r="E82" s="123">
        <f t="shared" si="7"/>
        <v>0</v>
      </c>
      <c r="F82" s="124">
        <f t="shared" si="6"/>
        <v>0</v>
      </c>
      <c r="G82" s="79"/>
      <c r="H82" s="31">
        <f t="shared" si="9"/>
        <v>0</v>
      </c>
      <c r="I82" s="104">
        <f t="shared" si="8"/>
        <v>0</v>
      </c>
    </row>
    <row r="83" spans="1:9" hidden="1" x14ac:dyDescent="0.25">
      <c r="A83" s="78">
        <v>212029911</v>
      </c>
      <c r="B83" s="103" t="s">
        <v>943</v>
      </c>
      <c r="C83" s="79"/>
      <c r="D83" s="79"/>
      <c r="E83" s="123">
        <f t="shared" si="7"/>
        <v>0</v>
      </c>
      <c r="F83" s="124">
        <f t="shared" si="6"/>
        <v>0</v>
      </c>
      <c r="G83" s="79"/>
      <c r="H83" s="31">
        <f t="shared" si="9"/>
        <v>0</v>
      </c>
      <c r="I83" s="104">
        <f t="shared" si="8"/>
        <v>0</v>
      </c>
    </row>
    <row r="84" spans="1:9" hidden="1" x14ac:dyDescent="0.25">
      <c r="A84" s="78">
        <v>212029913</v>
      </c>
      <c r="B84" s="103" t="s">
        <v>944</v>
      </c>
      <c r="C84" s="79"/>
      <c r="D84" s="79"/>
      <c r="E84" s="123">
        <f t="shared" si="7"/>
        <v>0</v>
      </c>
      <c r="F84" s="124">
        <f t="shared" si="6"/>
        <v>0</v>
      </c>
      <c r="G84" s="79"/>
      <c r="H84" s="31">
        <f t="shared" si="9"/>
        <v>0</v>
      </c>
      <c r="I84" s="104">
        <f t="shared" si="8"/>
        <v>0</v>
      </c>
    </row>
    <row r="85" spans="1:9" hidden="1" x14ac:dyDescent="0.25">
      <c r="A85" s="78">
        <v>212029915</v>
      </c>
      <c r="B85" s="103" t="s">
        <v>945</v>
      </c>
      <c r="C85" s="79"/>
      <c r="D85" s="79"/>
      <c r="E85" s="123">
        <f t="shared" si="7"/>
        <v>0</v>
      </c>
      <c r="F85" s="124">
        <f t="shared" si="6"/>
        <v>0</v>
      </c>
      <c r="G85" s="79"/>
      <c r="H85" s="31">
        <f t="shared" si="9"/>
        <v>0</v>
      </c>
      <c r="I85" s="104">
        <f t="shared" si="8"/>
        <v>0</v>
      </c>
    </row>
    <row r="86" spans="1:9" hidden="1" x14ac:dyDescent="0.25">
      <c r="A86" s="78">
        <v>212029916</v>
      </c>
      <c r="B86" s="103" t="s">
        <v>946</v>
      </c>
      <c r="C86" s="79"/>
      <c r="D86" s="79"/>
      <c r="E86" s="123">
        <f t="shared" si="7"/>
        <v>0</v>
      </c>
      <c r="F86" s="124">
        <f t="shared" si="6"/>
        <v>0</v>
      </c>
      <c r="G86" s="79"/>
      <c r="H86" s="31">
        <f t="shared" si="9"/>
        <v>0</v>
      </c>
      <c r="I86" s="104">
        <f t="shared" si="8"/>
        <v>0</v>
      </c>
    </row>
    <row r="87" spans="1:9" hidden="1" x14ac:dyDescent="0.25">
      <c r="A87" s="78">
        <v>212029999</v>
      </c>
      <c r="B87" s="103" t="s">
        <v>947</v>
      </c>
      <c r="C87" s="79"/>
      <c r="D87" s="79"/>
      <c r="E87" s="123">
        <f t="shared" si="7"/>
        <v>0</v>
      </c>
      <c r="F87" s="124">
        <f t="shared" si="6"/>
        <v>0</v>
      </c>
      <c r="G87" s="79"/>
      <c r="H87" s="31">
        <f t="shared" si="9"/>
        <v>0</v>
      </c>
      <c r="I87" s="104">
        <f t="shared" si="8"/>
        <v>0</v>
      </c>
    </row>
    <row r="88" spans="1:9" x14ac:dyDescent="0.25">
      <c r="A88" s="78">
        <v>21203</v>
      </c>
      <c r="B88" s="35" t="s">
        <v>932</v>
      </c>
      <c r="C88" s="79">
        <f>SUM(C89:C90)</f>
        <v>110810878000</v>
      </c>
      <c r="D88" s="79">
        <f>SUM(D89:D90)</f>
        <v>0</v>
      </c>
      <c r="E88" s="123">
        <f t="shared" si="7"/>
        <v>110810878000</v>
      </c>
      <c r="F88" s="124">
        <f t="shared" si="6"/>
        <v>0.79415519954192015</v>
      </c>
      <c r="G88" s="79">
        <f>SUM(G89:G90)</f>
        <v>139834906843</v>
      </c>
      <c r="H88" s="31">
        <f t="shared" si="9"/>
        <v>126.19240039141285</v>
      </c>
      <c r="I88" s="104">
        <f t="shared" si="8"/>
        <v>29024028843</v>
      </c>
    </row>
    <row r="89" spans="1:9" x14ac:dyDescent="0.25">
      <c r="A89" s="78">
        <v>2120302</v>
      </c>
      <c r="B89" s="35" t="s">
        <v>948</v>
      </c>
      <c r="C89" s="79">
        <v>107790664000</v>
      </c>
      <c r="D89" s="79"/>
      <c r="E89" s="123">
        <f t="shared" si="7"/>
        <v>107790664000</v>
      </c>
      <c r="F89" s="124">
        <f t="shared" si="6"/>
        <v>0.7725100443448889</v>
      </c>
      <c r="G89" s="79">
        <v>135648499715</v>
      </c>
      <c r="H89" s="31">
        <f t="shared" si="9"/>
        <v>125.84438640715673</v>
      </c>
      <c r="I89" s="104">
        <f t="shared" si="8"/>
        <v>27857835715</v>
      </c>
    </row>
    <row r="90" spans="1:9" x14ac:dyDescent="0.25">
      <c r="A90" s="78">
        <v>2120399</v>
      </c>
      <c r="B90" s="35" t="s">
        <v>949</v>
      </c>
      <c r="C90" s="79">
        <v>3020214000</v>
      </c>
      <c r="D90" s="79"/>
      <c r="E90" s="123">
        <f t="shared" si="7"/>
        <v>3020214000</v>
      </c>
      <c r="F90" s="124">
        <f t="shared" si="6"/>
        <v>2.1645155197031297E-2</v>
      </c>
      <c r="G90" s="79">
        <v>4186407128</v>
      </c>
      <c r="H90" s="31">
        <f t="shared" si="9"/>
        <v>138.61293034202211</v>
      </c>
      <c r="I90" s="104">
        <f t="shared" si="8"/>
        <v>1166193128</v>
      </c>
    </row>
    <row r="91" spans="1:9" x14ac:dyDescent="0.25">
      <c r="A91" s="78">
        <v>21204</v>
      </c>
      <c r="B91" s="35" t="s">
        <v>950</v>
      </c>
      <c r="C91" s="79">
        <f>SUM(C92+C126+C127+C128+C131+C132+C133)</f>
        <v>141972820000</v>
      </c>
      <c r="D91" s="79">
        <f>SUM(D92+D126+D127+D128+D131+D132+D133)</f>
        <v>63238796475</v>
      </c>
      <c r="E91" s="123">
        <f t="shared" si="7"/>
        <v>205211616475</v>
      </c>
      <c r="F91" s="124">
        <f t="shared" si="6"/>
        <v>1.4707028332545442</v>
      </c>
      <c r="G91" s="79">
        <f>SUM(G92+G126+G127+G128+G131+G132+G133)</f>
        <v>216490541616</v>
      </c>
      <c r="H91" s="31">
        <f t="shared" si="9"/>
        <v>105.49624106799726</v>
      </c>
      <c r="I91" s="104">
        <f t="shared" si="8"/>
        <v>11278925141</v>
      </c>
    </row>
    <row r="92" spans="1:9" x14ac:dyDescent="0.25">
      <c r="A92" s="78">
        <v>2120401</v>
      </c>
      <c r="B92" s="35" t="s">
        <v>951</v>
      </c>
      <c r="C92" s="79">
        <f>SUM(C93:C125)-C95-C104-C107-C115-C119</f>
        <v>40261819000</v>
      </c>
      <c r="D92" s="79">
        <f>SUM(D93:D125)-D95-D104-D107-D115-D119</f>
        <v>-768216386</v>
      </c>
      <c r="E92" s="123">
        <f t="shared" si="7"/>
        <v>39493602614</v>
      </c>
      <c r="F92" s="124">
        <f t="shared" si="6"/>
        <v>0.28304125398727076</v>
      </c>
      <c r="G92" s="79">
        <f>SUM(G93:G125)-G95-G104-G107-G115-G119</f>
        <v>38725228001</v>
      </c>
      <c r="H92" s="31">
        <f t="shared" si="9"/>
        <v>98.054432712786692</v>
      </c>
      <c r="I92" s="104">
        <f t="shared" si="8"/>
        <v>-768374613</v>
      </c>
    </row>
    <row r="93" spans="1:9" hidden="1" x14ac:dyDescent="0.25">
      <c r="A93" s="78">
        <v>212040101</v>
      </c>
      <c r="B93" s="27" t="s">
        <v>952</v>
      </c>
      <c r="C93" s="79"/>
      <c r="D93" s="79"/>
      <c r="E93" s="123">
        <f t="shared" si="7"/>
        <v>0</v>
      </c>
      <c r="F93" s="124">
        <f t="shared" si="6"/>
        <v>0</v>
      </c>
      <c r="G93" s="79"/>
      <c r="H93" s="31">
        <f t="shared" si="9"/>
        <v>0</v>
      </c>
      <c r="I93" s="104">
        <f t="shared" si="8"/>
        <v>0</v>
      </c>
    </row>
    <row r="94" spans="1:9" hidden="1" x14ac:dyDescent="0.25">
      <c r="A94" s="78">
        <v>212040102</v>
      </c>
      <c r="B94" s="27" t="s">
        <v>953</v>
      </c>
      <c r="C94" s="79"/>
      <c r="D94" s="79"/>
      <c r="E94" s="123">
        <f t="shared" si="7"/>
        <v>0</v>
      </c>
      <c r="F94" s="124">
        <f t="shared" si="6"/>
        <v>0</v>
      </c>
      <c r="G94" s="79"/>
      <c r="H94" s="31">
        <f t="shared" si="9"/>
        <v>0</v>
      </c>
      <c r="I94" s="104">
        <f t="shared" si="8"/>
        <v>0</v>
      </c>
    </row>
    <row r="95" spans="1:9" hidden="1" x14ac:dyDescent="0.25">
      <c r="A95" s="78">
        <v>212040104</v>
      </c>
      <c r="B95" s="27" t="s">
        <v>954</v>
      </c>
      <c r="C95" s="79">
        <f>SUM(C96:C97)</f>
        <v>0</v>
      </c>
      <c r="D95" s="79">
        <f>SUM(D96:D97)</f>
        <v>0</v>
      </c>
      <c r="E95" s="123">
        <f t="shared" si="7"/>
        <v>0</v>
      </c>
      <c r="F95" s="124">
        <f t="shared" si="6"/>
        <v>0</v>
      </c>
      <c r="G95" s="79">
        <f>SUM(G96:G97)</f>
        <v>0</v>
      </c>
      <c r="H95" s="31">
        <f t="shared" si="9"/>
        <v>0</v>
      </c>
      <c r="I95" s="104">
        <f t="shared" si="8"/>
        <v>0</v>
      </c>
    </row>
    <row r="96" spans="1:9" hidden="1" x14ac:dyDescent="0.25">
      <c r="A96" s="78">
        <v>21204010401</v>
      </c>
      <c r="B96" s="27" t="s">
        <v>955</v>
      </c>
      <c r="C96" s="79"/>
      <c r="D96" s="79"/>
      <c r="E96" s="123">
        <f t="shared" si="7"/>
        <v>0</v>
      </c>
      <c r="F96" s="124">
        <f t="shared" si="6"/>
        <v>0</v>
      </c>
      <c r="G96" s="79"/>
      <c r="H96" s="31">
        <f t="shared" si="9"/>
        <v>0</v>
      </c>
      <c r="I96" s="104">
        <f t="shared" si="8"/>
        <v>0</v>
      </c>
    </row>
    <row r="97" spans="1:9" hidden="1" x14ac:dyDescent="0.25">
      <c r="A97" s="78">
        <v>21204010402</v>
      </c>
      <c r="B97" s="27" t="s">
        <v>956</v>
      </c>
      <c r="C97" s="79">
        <v>0</v>
      </c>
      <c r="D97" s="79">
        <v>0</v>
      </c>
      <c r="E97" s="123">
        <f t="shared" si="7"/>
        <v>0</v>
      </c>
      <c r="F97" s="124">
        <f t="shared" si="6"/>
        <v>0</v>
      </c>
      <c r="G97" s="79">
        <v>0</v>
      </c>
      <c r="H97" s="31">
        <f t="shared" si="9"/>
        <v>0</v>
      </c>
      <c r="I97" s="104">
        <f t="shared" si="8"/>
        <v>0</v>
      </c>
    </row>
    <row r="98" spans="1:9" hidden="1" x14ac:dyDescent="0.25">
      <c r="A98" s="78">
        <v>212040105</v>
      </c>
      <c r="B98" s="27" t="s">
        <v>957</v>
      </c>
      <c r="C98" s="79">
        <v>0</v>
      </c>
      <c r="D98" s="79">
        <v>0</v>
      </c>
      <c r="E98" s="123">
        <f t="shared" si="7"/>
        <v>0</v>
      </c>
      <c r="F98" s="124">
        <f t="shared" si="6"/>
        <v>0</v>
      </c>
      <c r="G98" s="79">
        <v>0</v>
      </c>
      <c r="H98" s="31">
        <f t="shared" si="9"/>
        <v>0</v>
      </c>
      <c r="I98" s="104">
        <f t="shared" si="8"/>
        <v>0</v>
      </c>
    </row>
    <row r="99" spans="1:9" ht="26.25" hidden="1" x14ac:dyDescent="0.25">
      <c r="A99" s="78">
        <v>212040106</v>
      </c>
      <c r="B99" s="27" t="s">
        <v>958</v>
      </c>
      <c r="C99" s="79"/>
      <c r="D99" s="79"/>
      <c r="E99" s="123">
        <f t="shared" si="7"/>
        <v>0</v>
      </c>
      <c r="F99" s="124">
        <f t="shared" si="6"/>
        <v>0</v>
      </c>
      <c r="G99" s="79"/>
      <c r="H99" s="31">
        <f t="shared" si="9"/>
        <v>0</v>
      </c>
      <c r="I99" s="104">
        <f t="shared" si="8"/>
        <v>0</v>
      </c>
    </row>
    <row r="100" spans="1:9" hidden="1" x14ac:dyDescent="0.25">
      <c r="A100" s="78">
        <v>212040107</v>
      </c>
      <c r="B100" s="27" t="s">
        <v>959</v>
      </c>
      <c r="C100" s="79"/>
      <c r="D100" s="79"/>
      <c r="E100" s="123">
        <f t="shared" si="7"/>
        <v>0</v>
      </c>
      <c r="F100" s="124">
        <f t="shared" si="6"/>
        <v>0</v>
      </c>
      <c r="G100" s="79"/>
      <c r="H100" s="31">
        <f t="shared" si="9"/>
        <v>0</v>
      </c>
      <c r="I100" s="104">
        <f t="shared" si="8"/>
        <v>0</v>
      </c>
    </row>
    <row r="101" spans="1:9" hidden="1" x14ac:dyDescent="0.25">
      <c r="A101" s="78">
        <v>212040108</v>
      </c>
      <c r="B101" s="27" t="s">
        <v>960</v>
      </c>
      <c r="C101" s="79"/>
      <c r="D101" s="79"/>
      <c r="E101" s="123">
        <f t="shared" si="7"/>
        <v>0</v>
      </c>
      <c r="F101" s="124">
        <f t="shared" si="6"/>
        <v>0</v>
      </c>
      <c r="G101" s="79"/>
      <c r="H101" s="31">
        <f t="shared" si="9"/>
        <v>0</v>
      </c>
      <c r="I101" s="104">
        <f t="shared" si="8"/>
        <v>0</v>
      </c>
    </row>
    <row r="102" spans="1:9" hidden="1" x14ac:dyDescent="0.25">
      <c r="A102" s="78">
        <v>212040109</v>
      </c>
      <c r="B102" s="27" t="s">
        <v>961</v>
      </c>
      <c r="C102" s="79"/>
      <c r="D102" s="79"/>
      <c r="E102" s="123">
        <f t="shared" si="7"/>
        <v>0</v>
      </c>
      <c r="F102" s="124">
        <f t="shared" si="6"/>
        <v>0</v>
      </c>
      <c r="G102" s="79"/>
      <c r="H102" s="31">
        <f t="shared" si="9"/>
        <v>0</v>
      </c>
      <c r="I102" s="104">
        <f t="shared" si="8"/>
        <v>0</v>
      </c>
    </row>
    <row r="103" spans="1:9" hidden="1" x14ac:dyDescent="0.25">
      <c r="A103" s="78">
        <v>212040110</v>
      </c>
      <c r="B103" s="27" t="s">
        <v>962</v>
      </c>
      <c r="C103" s="79"/>
      <c r="D103" s="79"/>
      <c r="E103" s="123">
        <f t="shared" si="7"/>
        <v>0</v>
      </c>
      <c r="F103" s="124">
        <f t="shared" si="6"/>
        <v>0</v>
      </c>
      <c r="G103" s="79"/>
      <c r="H103" s="31">
        <f t="shared" si="9"/>
        <v>0</v>
      </c>
      <c r="I103" s="104">
        <f t="shared" si="8"/>
        <v>0</v>
      </c>
    </row>
    <row r="104" spans="1:9" ht="26.25" hidden="1" x14ac:dyDescent="0.25">
      <c r="A104" s="78">
        <v>212040111</v>
      </c>
      <c r="B104" s="27" t="s">
        <v>963</v>
      </c>
      <c r="C104" s="79">
        <f>SUM(C105:C106)</f>
        <v>0</v>
      </c>
      <c r="D104" s="79">
        <f>SUM(D105:D106)</f>
        <v>0</v>
      </c>
      <c r="E104" s="123">
        <f t="shared" si="7"/>
        <v>0</v>
      </c>
      <c r="F104" s="124">
        <f t="shared" si="6"/>
        <v>0</v>
      </c>
      <c r="G104" s="79">
        <f>SUM(G105:G106)</f>
        <v>0</v>
      </c>
      <c r="H104" s="31">
        <f t="shared" si="9"/>
        <v>0</v>
      </c>
      <c r="I104" s="104">
        <f t="shared" si="8"/>
        <v>0</v>
      </c>
    </row>
    <row r="105" spans="1:9" ht="26.25" hidden="1" x14ac:dyDescent="0.25">
      <c r="A105" s="78">
        <v>21204011101</v>
      </c>
      <c r="B105" s="27" t="s">
        <v>964</v>
      </c>
      <c r="C105" s="79"/>
      <c r="D105" s="79"/>
      <c r="E105" s="123">
        <f t="shared" si="7"/>
        <v>0</v>
      </c>
      <c r="F105" s="124">
        <f t="shared" si="6"/>
        <v>0</v>
      </c>
      <c r="G105" s="79"/>
      <c r="H105" s="31">
        <f t="shared" si="9"/>
        <v>0</v>
      </c>
      <c r="I105" s="104">
        <f t="shared" si="8"/>
        <v>0</v>
      </c>
    </row>
    <row r="106" spans="1:9" hidden="1" x14ac:dyDescent="0.25">
      <c r="A106" s="78">
        <v>21204011102</v>
      </c>
      <c r="B106" s="27" t="s">
        <v>965</v>
      </c>
      <c r="C106" s="79"/>
      <c r="D106" s="79"/>
      <c r="E106" s="123">
        <f t="shared" si="7"/>
        <v>0</v>
      </c>
      <c r="F106" s="124">
        <f t="shared" si="6"/>
        <v>0</v>
      </c>
      <c r="G106" s="79"/>
      <c r="H106" s="31">
        <f t="shared" si="9"/>
        <v>0</v>
      </c>
      <c r="I106" s="104">
        <f t="shared" si="8"/>
        <v>0</v>
      </c>
    </row>
    <row r="107" spans="1:9" hidden="1" x14ac:dyDescent="0.25">
      <c r="A107" s="78">
        <v>212040112</v>
      </c>
      <c r="B107" s="27" t="s">
        <v>966</v>
      </c>
      <c r="C107" s="79">
        <f>SUM(C108:C109)</f>
        <v>0</v>
      </c>
      <c r="D107" s="79">
        <f>SUM(D108:D109)</f>
        <v>0</v>
      </c>
      <c r="E107" s="123">
        <f t="shared" si="7"/>
        <v>0</v>
      </c>
      <c r="F107" s="124">
        <f t="shared" si="6"/>
        <v>0</v>
      </c>
      <c r="G107" s="79">
        <f>SUM(G108:G109)</f>
        <v>0</v>
      </c>
      <c r="H107" s="31">
        <f t="shared" si="9"/>
        <v>0</v>
      </c>
      <c r="I107" s="104">
        <f t="shared" si="8"/>
        <v>0</v>
      </c>
    </row>
    <row r="108" spans="1:9" hidden="1" x14ac:dyDescent="0.25">
      <c r="A108" s="78">
        <v>21204011201</v>
      </c>
      <c r="B108" s="27" t="s">
        <v>967</v>
      </c>
      <c r="C108" s="79"/>
      <c r="D108" s="79"/>
      <c r="E108" s="123">
        <f t="shared" si="7"/>
        <v>0</v>
      </c>
      <c r="F108" s="124">
        <f t="shared" si="6"/>
        <v>0</v>
      </c>
      <c r="G108" s="79"/>
      <c r="H108" s="31">
        <f t="shared" si="9"/>
        <v>0</v>
      </c>
      <c r="I108" s="104">
        <f t="shared" si="8"/>
        <v>0</v>
      </c>
    </row>
    <row r="109" spans="1:9" ht="26.25" hidden="1" x14ac:dyDescent="0.25">
      <c r="A109" s="78">
        <v>21204011202</v>
      </c>
      <c r="B109" s="27" t="s">
        <v>968</v>
      </c>
      <c r="C109" s="79"/>
      <c r="D109" s="79"/>
      <c r="E109" s="123">
        <f t="shared" si="7"/>
        <v>0</v>
      </c>
      <c r="F109" s="124">
        <f t="shared" si="6"/>
        <v>0</v>
      </c>
      <c r="G109" s="79"/>
      <c r="H109" s="31">
        <f t="shared" si="9"/>
        <v>0</v>
      </c>
      <c r="I109" s="104">
        <f t="shared" si="8"/>
        <v>0</v>
      </c>
    </row>
    <row r="110" spans="1:9" hidden="1" x14ac:dyDescent="0.25">
      <c r="A110" s="78">
        <v>212040113</v>
      </c>
      <c r="B110" s="27" t="s">
        <v>969</v>
      </c>
      <c r="C110" s="79"/>
      <c r="D110" s="79"/>
      <c r="E110" s="123">
        <f t="shared" si="7"/>
        <v>0</v>
      </c>
      <c r="F110" s="124">
        <f t="shared" si="6"/>
        <v>0</v>
      </c>
      <c r="G110" s="79"/>
      <c r="H110" s="31">
        <f t="shared" si="9"/>
        <v>0</v>
      </c>
      <c r="I110" s="104">
        <f t="shared" si="8"/>
        <v>0</v>
      </c>
    </row>
    <row r="111" spans="1:9" hidden="1" x14ac:dyDescent="0.25">
      <c r="A111" s="78">
        <v>212040114</v>
      </c>
      <c r="B111" s="27" t="s">
        <v>970</v>
      </c>
      <c r="C111" s="79"/>
      <c r="D111" s="79"/>
      <c r="E111" s="123">
        <f t="shared" si="7"/>
        <v>0</v>
      </c>
      <c r="F111" s="124">
        <f t="shared" si="6"/>
        <v>0</v>
      </c>
      <c r="G111" s="79"/>
      <c r="H111" s="31">
        <f t="shared" si="9"/>
        <v>0</v>
      </c>
      <c r="I111" s="104">
        <f t="shared" si="8"/>
        <v>0</v>
      </c>
    </row>
    <row r="112" spans="1:9" hidden="1" x14ac:dyDescent="0.25">
      <c r="A112" s="78">
        <v>212040115</v>
      </c>
      <c r="B112" s="27" t="s">
        <v>971</v>
      </c>
      <c r="C112" s="79"/>
      <c r="D112" s="79"/>
      <c r="E112" s="123">
        <f t="shared" si="7"/>
        <v>0</v>
      </c>
      <c r="F112" s="124">
        <f t="shared" si="6"/>
        <v>0</v>
      </c>
      <c r="G112" s="79"/>
      <c r="H112" s="31">
        <f t="shared" si="9"/>
        <v>0</v>
      </c>
      <c r="I112" s="104">
        <f t="shared" si="8"/>
        <v>0</v>
      </c>
    </row>
    <row r="113" spans="1:9" hidden="1" x14ac:dyDescent="0.25">
      <c r="A113" s="78">
        <v>212040116</v>
      </c>
      <c r="B113" s="27" t="s">
        <v>972</v>
      </c>
      <c r="C113" s="79"/>
      <c r="D113" s="79"/>
      <c r="E113" s="123">
        <f t="shared" si="7"/>
        <v>0</v>
      </c>
      <c r="F113" s="124">
        <f t="shared" si="6"/>
        <v>0</v>
      </c>
      <c r="G113" s="79"/>
      <c r="H113" s="31">
        <f t="shared" si="9"/>
        <v>0</v>
      </c>
      <c r="I113" s="104">
        <f t="shared" si="8"/>
        <v>0</v>
      </c>
    </row>
    <row r="114" spans="1:9" hidden="1" x14ac:dyDescent="0.25">
      <c r="A114" s="78">
        <v>212040117</v>
      </c>
      <c r="B114" s="27" t="s">
        <v>973</v>
      </c>
      <c r="C114" s="79"/>
      <c r="D114" s="79"/>
      <c r="E114" s="123">
        <f t="shared" si="7"/>
        <v>0</v>
      </c>
      <c r="F114" s="124">
        <f t="shared" si="6"/>
        <v>0</v>
      </c>
      <c r="G114" s="79"/>
      <c r="H114" s="31">
        <f t="shared" si="9"/>
        <v>0</v>
      </c>
      <c r="I114" s="104">
        <f t="shared" si="8"/>
        <v>0</v>
      </c>
    </row>
    <row r="115" spans="1:9" ht="26.25" hidden="1" x14ac:dyDescent="0.25">
      <c r="A115" s="78">
        <v>212040118</v>
      </c>
      <c r="B115" s="27" t="s">
        <v>974</v>
      </c>
      <c r="C115" s="79">
        <f>SUM(C116:C124)-C119</f>
        <v>0</v>
      </c>
      <c r="D115" s="79">
        <f>SUM(D116:D124)-D119</f>
        <v>0</v>
      </c>
      <c r="E115" s="123">
        <f t="shared" si="7"/>
        <v>0</v>
      </c>
      <c r="F115" s="124">
        <f t="shared" si="6"/>
        <v>0</v>
      </c>
      <c r="G115" s="79">
        <f>SUM(G116:G124)-G119</f>
        <v>0</v>
      </c>
      <c r="H115" s="31">
        <f t="shared" si="9"/>
        <v>0</v>
      </c>
      <c r="I115" s="104">
        <f t="shared" si="8"/>
        <v>0</v>
      </c>
    </row>
    <row r="116" spans="1:9" hidden="1" x14ac:dyDescent="0.25">
      <c r="A116" s="78">
        <v>21204011801</v>
      </c>
      <c r="B116" s="27" t="s">
        <v>975</v>
      </c>
      <c r="C116" s="79"/>
      <c r="D116" s="79"/>
      <c r="E116" s="123">
        <f t="shared" si="7"/>
        <v>0</v>
      </c>
      <c r="F116" s="124">
        <f t="shared" si="6"/>
        <v>0</v>
      </c>
      <c r="G116" s="79"/>
      <c r="H116" s="31">
        <f t="shared" si="9"/>
        <v>0</v>
      </c>
      <c r="I116" s="104">
        <f t="shared" si="8"/>
        <v>0</v>
      </c>
    </row>
    <row r="117" spans="1:9" hidden="1" x14ac:dyDescent="0.25">
      <c r="A117" s="78">
        <v>21204011802</v>
      </c>
      <c r="B117" s="27" t="s">
        <v>960</v>
      </c>
      <c r="C117" s="79"/>
      <c r="D117" s="79"/>
      <c r="E117" s="123">
        <f t="shared" si="7"/>
        <v>0</v>
      </c>
      <c r="F117" s="124">
        <f t="shared" si="6"/>
        <v>0</v>
      </c>
      <c r="G117" s="79"/>
      <c r="H117" s="31">
        <f t="shared" si="9"/>
        <v>0</v>
      </c>
      <c r="I117" s="104">
        <f t="shared" si="8"/>
        <v>0</v>
      </c>
    </row>
    <row r="118" spans="1:9" hidden="1" x14ac:dyDescent="0.25">
      <c r="A118" s="78">
        <v>21204011803</v>
      </c>
      <c r="B118" s="27" t="s">
        <v>976</v>
      </c>
      <c r="C118" s="79"/>
      <c r="D118" s="79"/>
      <c r="E118" s="123">
        <f t="shared" si="7"/>
        <v>0</v>
      </c>
      <c r="F118" s="124">
        <f t="shared" si="6"/>
        <v>0</v>
      </c>
      <c r="G118" s="79"/>
      <c r="H118" s="31">
        <f t="shared" si="9"/>
        <v>0</v>
      </c>
      <c r="I118" s="104">
        <f t="shared" si="8"/>
        <v>0</v>
      </c>
    </row>
    <row r="119" spans="1:9" ht="26.25" hidden="1" x14ac:dyDescent="0.25">
      <c r="A119" s="78">
        <v>21204011804</v>
      </c>
      <c r="B119" s="27" t="s">
        <v>963</v>
      </c>
      <c r="C119" s="79">
        <f>SUM(C120:C121)</f>
        <v>0</v>
      </c>
      <c r="D119" s="79">
        <f>SUM(D120:D121)</f>
        <v>0</v>
      </c>
      <c r="E119" s="123">
        <f t="shared" si="7"/>
        <v>0</v>
      </c>
      <c r="F119" s="124">
        <f t="shared" si="6"/>
        <v>0</v>
      </c>
      <c r="G119" s="79">
        <f>SUM(G120:G121)</f>
        <v>0</v>
      </c>
      <c r="H119" s="31">
        <f t="shared" si="9"/>
        <v>0</v>
      </c>
      <c r="I119" s="104">
        <f t="shared" si="8"/>
        <v>0</v>
      </c>
    </row>
    <row r="120" spans="1:9" ht="26.25" hidden="1" x14ac:dyDescent="0.25">
      <c r="A120" s="78">
        <v>212040118041</v>
      </c>
      <c r="B120" s="27" t="s">
        <v>964</v>
      </c>
      <c r="C120" s="79"/>
      <c r="D120" s="79"/>
      <c r="E120" s="123">
        <f t="shared" si="7"/>
        <v>0</v>
      </c>
      <c r="F120" s="124">
        <f t="shared" si="6"/>
        <v>0</v>
      </c>
      <c r="G120" s="79"/>
      <c r="H120" s="31">
        <f t="shared" si="9"/>
        <v>0</v>
      </c>
      <c r="I120" s="104">
        <f t="shared" si="8"/>
        <v>0</v>
      </c>
    </row>
    <row r="121" spans="1:9" hidden="1" x14ac:dyDescent="0.25">
      <c r="A121" s="78">
        <v>212040118042</v>
      </c>
      <c r="B121" s="27" t="s">
        <v>965</v>
      </c>
      <c r="C121" s="79"/>
      <c r="D121" s="79"/>
      <c r="E121" s="123">
        <f t="shared" si="7"/>
        <v>0</v>
      </c>
      <c r="F121" s="124">
        <f t="shared" si="6"/>
        <v>0</v>
      </c>
      <c r="G121" s="79"/>
      <c r="H121" s="31">
        <f t="shared" si="9"/>
        <v>0</v>
      </c>
      <c r="I121" s="104">
        <f t="shared" si="8"/>
        <v>0</v>
      </c>
    </row>
    <row r="122" spans="1:9" hidden="1" x14ac:dyDescent="0.25">
      <c r="A122" s="78">
        <v>21204011805</v>
      </c>
      <c r="B122" s="27" t="s">
        <v>971</v>
      </c>
      <c r="C122" s="79"/>
      <c r="D122" s="79"/>
      <c r="E122" s="123">
        <f t="shared" si="7"/>
        <v>0</v>
      </c>
      <c r="F122" s="124">
        <f t="shared" si="6"/>
        <v>0</v>
      </c>
      <c r="G122" s="79"/>
      <c r="H122" s="31">
        <f t="shared" si="9"/>
        <v>0</v>
      </c>
      <c r="I122" s="104">
        <f t="shared" si="8"/>
        <v>0</v>
      </c>
    </row>
    <row r="123" spans="1:9" hidden="1" x14ac:dyDescent="0.25">
      <c r="A123" s="78">
        <v>21204011806</v>
      </c>
      <c r="B123" s="27" t="s">
        <v>972</v>
      </c>
      <c r="C123" s="79"/>
      <c r="D123" s="79"/>
      <c r="E123" s="123">
        <f t="shared" si="7"/>
        <v>0</v>
      </c>
      <c r="F123" s="124">
        <f t="shared" si="6"/>
        <v>0</v>
      </c>
      <c r="G123" s="79"/>
      <c r="H123" s="31">
        <f t="shared" si="9"/>
        <v>0</v>
      </c>
      <c r="I123" s="104">
        <f t="shared" si="8"/>
        <v>0</v>
      </c>
    </row>
    <row r="124" spans="1:9" hidden="1" x14ac:dyDescent="0.25">
      <c r="A124" s="78">
        <v>21204011807</v>
      </c>
      <c r="B124" s="27" t="s">
        <v>973</v>
      </c>
      <c r="C124" s="79"/>
      <c r="D124" s="79"/>
      <c r="E124" s="123">
        <f t="shared" si="7"/>
        <v>0</v>
      </c>
      <c r="F124" s="124">
        <f t="shared" si="6"/>
        <v>0</v>
      </c>
      <c r="G124" s="79"/>
      <c r="H124" s="31">
        <f t="shared" si="9"/>
        <v>0</v>
      </c>
      <c r="I124" s="104">
        <f t="shared" si="8"/>
        <v>0</v>
      </c>
    </row>
    <row r="125" spans="1:9" x14ac:dyDescent="0.25">
      <c r="A125" s="78">
        <v>212040119</v>
      </c>
      <c r="B125" s="27" t="s">
        <v>977</v>
      </c>
      <c r="C125" s="79">
        <v>40261819000</v>
      </c>
      <c r="D125" s="79">
        <v>-768216386</v>
      </c>
      <c r="E125" s="123">
        <f t="shared" si="7"/>
        <v>39493602614</v>
      </c>
      <c r="F125" s="124">
        <f t="shared" si="6"/>
        <v>0.28304125398727076</v>
      </c>
      <c r="G125" s="79">
        <v>38725228001</v>
      </c>
      <c r="H125" s="31">
        <f t="shared" si="9"/>
        <v>98.054432712786692</v>
      </c>
      <c r="I125" s="104">
        <f t="shared" si="8"/>
        <v>-768374613</v>
      </c>
    </row>
    <row r="126" spans="1:9" x14ac:dyDescent="0.25">
      <c r="A126" s="78">
        <v>2120402</v>
      </c>
      <c r="B126" s="35" t="s">
        <v>251</v>
      </c>
      <c r="C126" s="79">
        <v>2969125000</v>
      </c>
      <c r="D126" s="79"/>
      <c r="E126" s="123">
        <f t="shared" si="7"/>
        <v>2969125000</v>
      </c>
      <c r="F126" s="124">
        <f t="shared" si="6"/>
        <v>2.1279012488646682E-2</v>
      </c>
      <c r="G126" s="79">
        <v>2757814911</v>
      </c>
      <c r="H126" s="31">
        <f t="shared" si="9"/>
        <v>92.883085454468912</v>
      </c>
      <c r="I126" s="104">
        <f t="shared" si="8"/>
        <v>-211310089</v>
      </c>
    </row>
    <row r="127" spans="1:9" x14ac:dyDescent="0.25">
      <c r="A127" s="78">
        <v>2120403</v>
      </c>
      <c r="B127" s="35" t="s">
        <v>978</v>
      </c>
      <c r="C127" s="79">
        <v>36000000</v>
      </c>
      <c r="D127" s="79"/>
      <c r="E127" s="123">
        <f t="shared" si="7"/>
        <v>36000000</v>
      </c>
      <c r="F127" s="124">
        <f t="shared" si="6"/>
        <v>2.580034352178775E-4</v>
      </c>
      <c r="G127" s="79">
        <v>40620862</v>
      </c>
      <c r="H127" s="31">
        <f t="shared" si="9"/>
        <v>112.83572777777778</v>
      </c>
      <c r="I127" s="104">
        <f t="shared" si="8"/>
        <v>4620862</v>
      </c>
    </row>
    <row r="128" spans="1:9" x14ac:dyDescent="0.25">
      <c r="A128" s="78">
        <v>2120404</v>
      </c>
      <c r="B128" s="35" t="s">
        <v>979</v>
      </c>
      <c r="C128" s="79">
        <f>SUM(C129:C130)</f>
        <v>1885509000</v>
      </c>
      <c r="D128" s="79">
        <f>SUM(D129:D130)</f>
        <v>0</v>
      </c>
      <c r="E128" s="123">
        <f t="shared" si="7"/>
        <v>1885509000</v>
      </c>
      <c r="F128" s="124">
        <f t="shared" si="6"/>
        <v>1.3512994420395137E-2</v>
      </c>
      <c r="G128" s="79">
        <f>SUM(G129:G130)</f>
        <v>1731047508</v>
      </c>
      <c r="H128" s="31">
        <f t="shared" si="9"/>
        <v>91.807968458384451</v>
      </c>
      <c r="I128" s="104">
        <f t="shared" si="8"/>
        <v>-154461492</v>
      </c>
    </row>
    <row r="129" spans="1:9" x14ac:dyDescent="0.25">
      <c r="A129" s="78">
        <v>212040401</v>
      </c>
      <c r="B129" s="35" t="s">
        <v>980</v>
      </c>
      <c r="C129" s="79">
        <v>854620000</v>
      </c>
      <c r="D129" s="79"/>
      <c r="E129" s="123">
        <f t="shared" si="7"/>
        <v>854620000</v>
      </c>
      <c r="F129" s="124">
        <f t="shared" si="6"/>
        <v>6.1248582168306242E-3</v>
      </c>
      <c r="G129" s="79">
        <v>822821795</v>
      </c>
      <c r="H129" s="31">
        <f t="shared" si="9"/>
        <v>96.279258032809906</v>
      </c>
      <c r="I129" s="104">
        <f t="shared" si="8"/>
        <v>-31798205</v>
      </c>
    </row>
    <row r="130" spans="1:9" x14ac:dyDescent="0.25">
      <c r="A130" s="78">
        <v>212040403</v>
      </c>
      <c r="B130" s="35" t="s">
        <v>981</v>
      </c>
      <c r="C130" s="79">
        <v>1030889000</v>
      </c>
      <c r="D130" s="79"/>
      <c r="E130" s="123">
        <f t="shared" si="7"/>
        <v>1030889000</v>
      </c>
      <c r="F130" s="124">
        <f t="shared" si="6"/>
        <v>7.3881362035645151E-3</v>
      </c>
      <c r="G130" s="79">
        <v>908225713</v>
      </c>
      <c r="H130" s="31">
        <f t="shared" si="9"/>
        <v>88.101212933691215</v>
      </c>
      <c r="I130" s="104">
        <f t="shared" si="8"/>
        <v>-122663287</v>
      </c>
    </row>
    <row r="131" spans="1:9" x14ac:dyDescent="0.25">
      <c r="A131" s="78">
        <v>2120406</v>
      </c>
      <c r="B131" s="35" t="s">
        <v>982</v>
      </c>
      <c r="C131" s="79">
        <v>4200000</v>
      </c>
      <c r="D131" s="79"/>
      <c r="E131" s="123">
        <f t="shared" si="7"/>
        <v>4200000</v>
      </c>
      <c r="F131" s="124">
        <f t="shared" si="6"/>
        <v>3.0100400775419043E-5</v>
      </c>
      <c r="G131" s="79">
        <v>3657429</v>
      </c>
      <c r="H131" s="31">
        <f t="shared" si="9"/>
        <v>87.081642857142867</v>
      </c>
      <c r="I131" s="104">
        <f t="shared" si="8"/>
        <v>-542571</v>
      </c>
    </row>
    <row r="132" spans="1:9" x14ac:dyDescent="0.25">
      <c r="A132" s="78">
        <v>2120407</v>
      </c>
      <c r="B132" s="35" t="s">
        <v>983</v>
      </c>
      <c r="C132" s="79">
        <v>20335718000</v>
      </c>
      <c r="D132" s="79"/>
      <c r="E132" s="123">
        <f t="shared" si="7"/>
        <v>20335718000</v>
      </c>
      <c r="F132" s="124">
        <f t="shared" si="6"/>
        <v>0.14574125282283404</v>
      </c>
      <c r="G132" s="79">
        <v>21423717724</v>
      </c>
      <c r="H132" s="31">
        <f t="shared" si="9"/>
        <v>105.35019085138768</v>
      </c>
      <c r="I132" s="104">
        <f t="shared" si="8"/>
        <v>1087999724</v>
      </c>
    </row>
    <row r="133" spans="1:9" x14ac:dyDescent="0.25">
      <c r="A133" s="78">
        <v>2120499</v>
      </c>
      <c r="B133" s="35" t="s">
        <v>984</v>
      </c>
      <c r="C133" s="79">
        <f>SUM(C134:C142)-C134</f>
        <v>76480449000</v>
      </c>
      <c r="D133" s="79">
        <f>SUM(D134:D142)-D134</f>
        <v>64007012861</v>
      </c>
      <c r="E133" s="123">
        <f t="shared" si="7"/>
        <v>140487461861</v>
      </c>
      <c r="F133" s="124">
        <f t="shared" si="6"/>
        <v>1.0068402156994041</v>
      </c>
      <c r="G133" s="79">
        <f>SUM(G134:G142)-G134</f>
        <v>151808455181</v>
      </c>
      <c r="H133" s="31">
        <f t="shared" si="9"/>
        <v>108.05836561500494</v>
      </c>
      <c r="I133" s="104">
        <f t="shared" si="8"/>
        <v>11320993320</v>
      </c>
    </row>
    <row r="134" spans="1:9" hidden="1" x14ac:dyDescent="0.25">
      <c r="A134" s="78">
        <v>212049901</v>
      </c>
      <c r="B134" s="27" t="s">
        <v>985</v>
      </c>
      <c r="C134" s="79">
        <f>SUM(C135:C140)</f>
        <v>0</v>
      </c>
      <c r="D134" s="79">
        <f>SUM(D135:D140)</f>
        <v>0</v>
      </c>
      <c r="E134" s="123">
        <f t="shared" si="7"/>
        <v>0</v>
      </c>
      <c r="F134" s="124">
        <f t="shared" si="6"/>
        <v>0</v>
      </c>
      <c r="G134" s="79">
        <f>SUM(G135:G140)</f>
        <v>0</v>
      </c>
      <c r="H134" s="31">
        <f t="shared" si="9"/>
        <v>0</v>
      </c>
      <c r="I134" s="104">
        <f t="shared" si="8"/>
        <v>0</v>
      </c>
    </row>
    <row r="135" spans="1:9" ht="26.25" hidden="1" x14ac:dyDescent="0.25">
      <c r="A135" s="78">
        <v>21204990101</v>
      </c>
      <c r="B135" s="27" t="s">
        <v>986</v>
      </c>
      <c r="C135" s="79"/>
      <c r="D135" s="79"/>
      <c r="E135" s="123">
        <f t="shared" si="7"/>
        <v>0</v>
      </c>
      <c r="F135" s="124">
        <f t="shared" si="6"/>
        <v>0</v>
      </c>
      <c r="G135" s="79"/>
      <c r="H135" s="31">
        <f t="shared" si="9"/>
        <v>0</v>
      </c>
      <c r="I135" s="104">
        <f t="shared" si="8"/>
        <v>0</v>
      </c>
    </row>
    <row r="136" spans="1:9" hidden="1" x14ac:dyDescent="0.25">
      <c r="A136" s="78">
        <v>21204990102</v>
      </c>
      <c r="B136" s="27" t="s">
        <v>987</v>
      </c>
      <c r="C136" s="79"/>
      <c r="D136" s="79"/>
      <c r="E136" s="123">
        <f t="shared" si="7"/>
        <v>0</v>
      </c>
      <c r="F136" s="124">
        <f t="shared" ref="F136:F199" si="10">IF(OR(E136=0,E$7=0),0,E136/E$7)*100</f>
        <v>0</v>
      </c>
      <c r="G136" s="79"/>
      <c r="H136" s="31">
        <f t="shared" si="9"/>
        <v>0</v>
      </c>
      <c r="I136" s="104">
        <f t="shared" si="8"/>
        <v>0</v>
      </c>
    </row>
    <row r="137" spans="1:9" hidden="1" x14ac:dyDescent="0.25">
      <c r="A137" s="78">
        <v>21204990103</v>
      </c>
      <c r="B137" s="27" t="s">
        <v>988</v>
      </c>
      <c r="C137" s="79"/>
      <c r="D137" s="79"/>
      <c r="E137" s="123">
        <f t="shared" ref="E137:E201" si="11">SUM(C137:D137)</f>
        <v>0</v>
      </c>
      <c r="F137" s="124">
        <f t="shared" si="10"/>
        <v>0</v>
      </c>
      <c r="G137" s="79"/>
      <c r="H137" s="31">
        <f t="shared" si="9"/>
        <v>0</v>
      </c>
      <c r="I137" s="104">
        <f t="shared" si="8"/>
        <v>0</v>
      </c>
    </row>
    <row r="138" spans="1:9" ht="26.25" hidden="1" x14ac:dyDescent="0.25">
      <c r="A138" s="78">
        <v>21204990104</v>
      </c>
      <c r="B138" s="27" t="s">
        <v>989</v>
      </c>
      <c r="C138" s="79"/>
      <c r="D138" s="79"/>
      <c r="E138" s="123">
        <f t="shared" si="11"/>
        <v>0</v>
      </c>
      <c r="F138" s="124">
        <f t="shared" si="10"/>
        <v>0</v>
      </c>
      <c r="G138" s="79"/>
      <c r="H138" s="31">
        <f t="shared" si="9"/>
        <v>0</v>
      </c>
      <c r="I138" s="104">
        <f t="shared" si="8"/>
        <v>0</v>
      </c>
    </row>
    <row r="139" spans="1:9" hidden="1" x14ac:dyDescent="0.25">
      <c r="A139" s="78">
        <v>21204990105</v>
      </c>
      <c r="B139" s="27" t="s">
        <v>990</v>
      </c>
      <c r="C139" s="79"/>
      <c r="D139" s="79"/>
      <c r="E139" s="123">
        <f t="shared" si="11"/>
        <v>0</v>
      </c>
      <c r="F139" s="124">
        <f t="shared" si="10"/>
        <v>0</v>
      </c>
      <c r="G139" s="79"/>
      <c r="H139" s="31">
        <f t="shared" si="9"/>
        <v>0</v>
      </c>
      <c r="I139" s="104">
        <f t="shared" ref="I139:I203" si="12">SUM(G139-E139)</f>
        <v>0</v>
      </c>
    </row>
    <row r="140" spans="1:9" ht="26.25" hidden="1" x14ac:dyDescent="0.25">
      <c r="A140" s="107">
        <v>21204990106</v>
      </c>
      <c r="B140" s="108" t="s">
        <v>991</v>
      </c>
      <c r="C140" s="79"/>
      <c r="D140" s="79"/>
      <c r="E140" s="123">
        <f t="shared" si="11"/>
        <v>0</v>
      </c>
      <c r="F140" s="124">
        <f t="shared" si="10"/>
        <v>0</v>
      </c>
      <c r="G140" s="79"/>
      <c r="H140" s="31">
        <f t="shared" ref="H140:H203" si="13">IF(OR(G140=0,E140=0),0,G140/E140)*100</f>
        <v>0</v>
      </c>
      <c r="I140" s="104">
        <f t="shared" si="12"/>
        <v>0</v>
      </c>
    </row>
    <row r="141" spans="1:9" hidden="1" x14ac:dyDescent="0.25">
      <c r="A141" s="78">
        <v>212049902</v>
      </c>
      <c r="B141" s="27" t="s">
        <v>992</v>
      </c>
      <c r="C141" s="79"/>
      <c r="D141" s="79"/>
      <c r="E141" s="123">
        <f t="shared" si="11"/>
        <v>0</v>
      </c>
      <c r="F141" s="124">
        <f t="shared" si="10"/>
        <v>0</v>
      </c>
      <c r="G141" s="79"/>
      <c r="H141" s="31">
        <f t="shared" si="13"/>
        <v>0</v>
      </c>
      <c r="I141" s="104">
        <f t="shared" si="12"/>
        <v>0</v>
      </c>
    </row>
    <row r="142" spans="1:9" x14ac:dyDescent="0.25">
      <c r="A142" s="78">
        <v>212049999</v>
      </c>
      <c r="B142" s="27" t="s">
        <v>993</v>
      </c>
      <c r="C142" s="79">
        <v>76480449000</v>
      </c>
      <c r="D142" s="79">
        <v>64007012861</v>
      </c>
      <c r="E142" s="123">
        <f t="shared" si="11"/>
        <v>140487461861</v>
      </c>
      <c r="F142" s="124">
        <f t="shared" si="10"/>
        <v>1.0068402156994041</v>
      </c>
      <c r="G142" s="79">
        <v>151808455181</v>
      </c>
      <c r="H142" s="31">
        <f t="shared" si="13"/>
        <v>108.05836561500494</v>
      </c>
      <c r="I142" s="104">
        <f t="shared" si="12"/>
        <v>11320993320</v>
      </c>
    </row>
    <row r="143" spans="1:9" x14ac:dyDescent="0.25">
      <c r="A143" s="78">
        <v>21205</v>
      </c>
      <c r="B143" s="35" t="s">
        <v>994</v>
      </c>
      <c r="C143" s="79">
        <f>SUM(C145:C151)</f>
        <v>226551328000</v>
      </c>
      <c r="D143" s="79">
        <f>SUM(D145:D151)</f>
        <v>0</v>
      </c>
      <c r="E143" s="123">
        <f t="shared" si="11"/>
        <v>226551328000</v>
      </c>
      <c r="F143" s="124">
        <f t="shared" si="10"/>
        <v>1.6236394688103366</v>
      </c>
      <c r="G143" s="79">
        <f>SUM(G145:G151)</f>
        <v>295710282869</v>
      </c>
      <c r="H143" s="31">
        <f t="shared" si="13"/>
        <v>130.52683710995504</v>
      </c>
      <c r="I143" s="104">
        <f t="shared" si="12"/>
        <v>69158954869</v>
      </c>
    </row>
    <row r="144" spans="1:9" x14ac:dyDescent="0.25">
      <c r="A144" s="78">
        <v>2120501</v>
      </c>
      <c r="B144" s="35" t="s">
        <v>995</v>
      </c>
      <c r="C144" s="79">
        <f>SUM(C145:C147)</f>
        <v>174107583000</v>
      </c>
      <c r="D144" s="79">
        <f>SUM(D145:D147)</f>
        <v>0</v>
      </c>
      <c r="E144" s="123">
        <f t="shared" si="11"/>
        <v>174107583000</v>
      </c>
      <c r="F144" s="124">
        <f t="shared" si="10"/>
        <v>1.2477876253189368</v>
      </c>
      <c r="G144" s="79">
        <f>SUM(G145:G147)</f>
        <v>231556021756</v>
      </c>
      <c r="H144" s="31">
        <f t="shared" si="13"/>
        <v>132.99594294867674</v>
      </c>
      <c r="I144" s="104">
        <f t="shared" si="12"/>
        <v>57448438756</v>
      </c>
    </row>
    <row r="145" spans="1:9" x14ac:dyDescent="0.25">
      <c r="A145" s="78">
        <v>212050101</v>
      </c>
      <c r="B145" s="35" t="s">
        <v>996</v>
      </c>
      <c r="C145" s="79">
        <v>1211646000</v>
      </c>
      <c r="D145" s="79"/>
      <c r="E145" s="123">
        <f t="shared" si="11"/>
        <v>1211646000</v>
      </c>
      <c r="F145" s="124">
        <f t="shared" si="10"/>
        <v>8.683578618555567E-3</v>
      </c>
      <c r="G145" s="79">
        <v>924661669</v>
      </c>
      <c r="H145" s="31">
        <f t="shared" si="13"/>
        <v>76.314506794888942</v>
      </c>
      <c r="I145" s="104">
        <f t="shared" si="12"/>
        <v>-286984331</v>
      </c>
    </row>
    <row r="146" spans="1:9" x14ac:dyDescent="0.25">
      <c r="A146" s="78">
        <v>212050102</v>
      </c>
      <c r="B146" s="35" t="s">
        <v>997</v>
      </c>
      <c r="C146" s="79">
        <v>10260937000</v>
      </c>
      <c r="D146" s="79"/>
      <c r="E146" s="123">
        <f t="shared" si="11"/>
        <v>10260937000</v>
      </c>
      <c r="F146" s="124">
        <f t="shared" si="10"/>
        <v>7.3537694293172834E-2</v>
      </c>
      <c r="G146" s="79">
        <v>6038953935</v>
      </c>
      <c r="H146" s="31">
        <f t="shared" si="13"/>
        <v>58.853825289054981</v>
      </c>
      <c r="I146" s="104">
        <f t="shared" si="12"/>
        <v>-4221983065</v>
      </c>
    </row>
    <row r="147" spans="1:9" x14ac:dyDescent="0.25">
      <c r="A147" s="78">
        <v>212050103</v>
      </c>
      <c r="B147" s="109" t="s">
        <v>998</v>
      </c>
      <c r="C147" s="79">
        <v>162635000000</v>
      </c>
      <c r="D147" s="79"/>
      <c r="E147" s="123">
        <f t="shared" si="11"/>
        <v>162635000000</v>
      </c>
      <c r="F147" s="124">
        <f t="shared" si="10"/>
        <v>1.1655663524072086</v>
      </c>
      <c r="G147" s="79">
        <v>224592406152</v>
      </c>
      <c r="H147" s="31">
        <f t="shared" si="13"/>
        <v>138.0959855824392</v>
      </c>
      <c r="I147" s="104">
        <f t="shared" si="12"/>
        <v>61957406152</v>
      </c>
    </row>
    <row r="148" spans="1:9" x14ac:dyDescent="0.25">
      <c r="A148" s="78">
        <v>2120502</v>
      </c>
      <c r="B148" s="35" t="s">
        <v>999</v>
      </c>
      <c r="C148" s="79">
        <v>61406000</v>
      </c>
      <c r="D148" s="79"/>
      <c r="E148" s="123">
        <f t="shared" si="11"/>
        <v>61406000</v>
      </c>
      <c r="F148" s="124">
        <f t="shared" si="10"/>
        <v>4.4008219286080513E-4</v>
      </c>
      <c r="G148" s="79">
        <v>107793800</v>
      </c>
      <c r="H148" s="31">
        <f t="shared" si="13"/>
        <v>175.54278083574894</v>
      </c>
      <c r="I148" s="104">
        <f t="shared" si="12"/>
        <v>46387800</v>
      </c>
    </row>
    <row r="149" spans="1:9" x14ac:dyDescent="0.25">
      <c r="A149" s="78">
        <v>2120508</v>
      </c>
      <c r="B149" s="35" t="s">
        <v>1000</v>
      </c>
      <c r="C149" s="79">
        <v>9307000</v>
      </c>
      <c r="D149" s="79"/>
      <c r="E149" s="123">
        <f t="shared" si="11"/>
        <v>9307000</v>
      </c>
      <c r="F149" s="124">
        <f t="shared" si="10"/>
        <v>6.6701054765910716E-5</v>
      </c>
      <c r="G149" s="79"/>
      <c r="H149" s="31">
        <f t="shared" si="13"/>
        <v>0</v>
      </c>
      <c r="I149" s="104">
        <f t="shared" si="12"/>
        <v>-9307000</v>
      </c>
    </row>
    <row r="150" spans="1:9" x14ac:dyDescent="0.25">
      <c r="A150" s="78">
        <v>2120509</v>
      </c>
      <c r="B150" s="35" t="s">
        <v>1001</v>
      </c>
      <c r="C150" s="79">
        <v>52373032000</v>
      </c>
      <c r="D150" s="79"/>
      <c r="E150" s="123">
        <f t="shared" si="11"/>
        <v>52373032000</v>
      </c>
      <c r="F150" s="124">
        <f t="shared" si="10"/>
        <v>0.3753450602437729</v>
      </c>
      <c r="G150" s="79">
        <v>62181279000</v>
      </c>
      <c r="H150" s="31">
        <f t="shared" si="13"/>
        <v>118.72766694126091</v>
      </c>
      <c r="I150" s="104">
        <f t="shared" si="12"/>
        <v>9808247000</v>
      </c>
    </row>
    <row r="151" spans="1:9" x14ac:dyDescent="0.25">
      <c r="A151" s="78">
        <v>2120510</v>
      </c>
      <c r="B151" s="35" t="s">
        <v>1002</v>
      </c>
      <c r="C151" s="79"/>
      <c r="D151" s="79"/>
      <c r="E151" s="123">
        <f t="shared" ref="E151" si="14">SUM(C151:D151)</f>
        <v>0</v>
      </c>
      <c r="F151" s="124">
        <f t="shared" si="10"/>
        <v>0</v>
      </c>
      <c r="G151" s="79">
        <v>1865188313</v>
      </c>
      <c r="H151" s="31">
        <f t="shared" si="13"/>
        <v>0</v>
      </c>
      <c r="I151" s="104">
        <f t="shared" si="12"/>
        <v>1865188313</v>
      </c>
    </row>
    <row r="152" spans="1:9" x14ac:dyDescent="0.25">
      <c r="A152" s="78">
        <v>21206</v>
      </c>
      <c r="B152" s="35" t="s">
        <v>929</v>
      </c>
      <c r="C152" s="79">
        <f>SUM(C153:C183)-C162-C166-C169-C173-C176-C179</f>
        <v>349707769000</v>
      </c>
      <c r="D152" s="79">
        <f>SUM(D153:D183)-D162-D166-D169-D173-D176-D179</f>
        <v>-15200179000</v>
      </c>
      <c r="E152" s="123">
        <f t="shared" si="11"/>
        <v>334507590000</v>
      </c>
      <c r="F152" s="124">
        <f t="shared" si="10"/>
        <v>2.3973363146237037</v>
      </c>
      <c r="G152" s="79">
        <f>SUM(G153:G183)-G162-G166-G169-G173-G176-G179</f>
        <v>364351904842</v>
      </c>
      <c r="H152" s="31">
        <f t="shared" si="13"/>
        <v>108.92186477502648</v>
      </c>
      <c r="I152" s="104">
        <f t="shared" si="12"/>
        <v>29844314842</v>
      </c>
    </row>
    <row r="153" spans="1:9" x14ac:dyDescent="0.25">
      <c r="A153" s="78">
        <v>2120601</v>
      </c>
      <c r="B153" s="35" t="s">
        <v>1003</v>
      </c>
      <c r="C153" s="79">
        <v>79088733000</v>
      </c>
      <c r="D153" s="79"/>
      <c r="E153" s="123">
        <f t="shared" si="11"/>
        <v>79088733000</v>
      </c>
      <c r="F153" s="124">
        <f t="shared" si="10"/>
        <v>0.56681013336193087</v>
      </c>
      <c r="G153" s="79">
        <v>93169809796</v>
      </c>
      <c r="H153" s="31">
        <f t="shared" si="13"/>
        <v>117.80415017648596</v>
      </c>
      <c r="I153" s="104">
        <f t="shared" si="12"/>
        <v>14081076796</v>
      </c>
    </row>
    <row r="154" spans="1:9" x14ac:dyDescent="0.25">
      <c r="A154" s="78">
        <v>2120603</v>
      </c>
      <c r="B154" s="35" t="s">
        <v>1004</v>
      </c>
      <c r="C154" s="79">
        <v>12013364000</v>
      </c>
      <c r="D154" s="79"/>
      <c r="E154" s="123">
        <f t="shared" si="11"/>
        <v>12013364000</v>
      </c>
      <c r="F154" s="124">
        <f t="shared" si="10"/>
        <v>8.6096921681188376E-2</v>
      </c>
      <c r="G154" s="79">
        <v>11382752000</v>
      </c>
      <c r="H154" s="31">
        <f t="shared" si="13"/>
        <v>94.750745919294545</v>
      </c>
      <c r="I154" s="104">
        <f t="shared" si="12"/>
        <v>-630612000</v>
      </c>
    </row>
    <row r="155" spans="1:9" hidden="1" x14ac:dyDescent="0.25">
      <c r="A155" s="78">
        <v>2120604</v>
      </c>
      <c r="B155" s="35" t="s">
        <v>1005</v>
      </c>
      <c r="C155" s="79"/>
      <c r="D155" s="79"/>
      <c r="E155" s="123">
        <f t="shared" si="11"/>
        <v>0</v>
      </c>
      <c r="F155" s="124">
        <f t="shared" si="10"/>
        <v>0</v>
      </c>
      <c r="G155" s="79"/>
      <c r="H155" s="31">
        <f t="shared" si="13"/>
        <v>0</v>
      </c>
      <c r="I155" s="104">
        <f t="shared" si="12"/>
        <v>0</v>
      </c>
    </row>
    <row r="156" spans="1:9" hidden="1" x14ac:dyDescent="0.25">
      <c r="A156" s="78">
        <v>2120605</v>
      </c>
      <c r="B156" s="35" t="s">
        <v>1006</v>
      </c>
      <c r="C156" s="79"/>
      <c r="D156" s="79"/>
      <c r="E156" s="123">
        <f t="shared" si="11"/>
        <v>0</v>
      </c>
      <c r="F156" s="124">
        <f t="shared" si="10"/>
        <v>0</v>
      </c>
      <c r="G156" s="79"/>
      <c r="H156" s="31">
        <f t="shared" si="13"/>
        <v>0</v>
      </c>
      <c r="I156" s="104">
        <f t="shared" si="12"/>
        <v>0</v>
      </c>
    </row>
    <row r="157" spans="1:9" x14ac:dyDescent="0.25">
      <c r="A157" s="78">
        <v>2120606</v>
      </c>
      <c r="B157" s="35" t="s">
        <v>1007</v>
      </c>
      <c r="C157" s="79">
        <v>10180000000</v>
      </c>
      <c r="D157" s="79">
        <v>-312000000</v>
      </c>
      <c r="E157" s="123">
        <f t="shared" si="11"/>
        <v>9868000000</v>
      </c>
      <c r="F157" s="124">
        <f t="shared" si="10"/>
        <v>7.0721608298055974E-2</v>
      </c>
      <c r="G157" s="79">
        <v>11629597000</v>
      </c>
      <c r="H157" s="31">
        <f t="shared" si="13"/>
        <v>117.85161126874746</v>
      </c>
      <c r="I157" s="104">
        <f t="shared" si="12"/>
        <v>1761597000</v>
      </c>
    </row>
    <row r="158" spans="1:9" x14ac:dyDescent="0.25">
      <c r="A158" s="78">
        <v>2120607</v>
      </c>
      <c r="B158" s="35" t="s">
        <v>1008</v>
      </c>
      <c r="C158" s="79">
        <v>35710053000</v>
      </c>
      <c r="D158" s="79">
        <v>-1350000000</v>
      </c>
      <c r="E158" s="123">
        <f t="shared" si="11"/>
        <v>34360053000</v>
      </c>
      <c r="F158" s="124">
        <f t="shared" si="10"/>
        <v>0.24625032522967602</v>
      </c>
      <c r="G158" s="79">
        <v>33929220240</v>
      </c>
      <c r="H158" s="31">
        <f t="shared" si="13"/>
        <v>98.746123121521379</v>
      </c>
      <c r="I158" s="104">
        <f t="shared" si="12"/>
        <v>-430832760</v>
      </c>
    </row>
    <row r="159" spans="1:9" x14ac:dyDescent="0.25">
      <c r="A159" s="78">
        <v>2120608</v>
      </c>
      <c r="B159" s="35" t="s">
        <v>882</v>
      </c>
      <c r="C159" s="79">
        <v>3092002000</v>
      </c>
      <c r="D159" s="79"/>
      <c r="E159" s="123">
        <f t="shared" si="11"/>
        <v>3092002000</v>
      </c>
      <c r="F159" s="124">
        <f t="shared" si="10"/>
        <v>2.2159642713904103E-2</v>
      </c>
      <c r="G159" s="79">
        <v>3616509625</v>
      </c>
      <c r="H159" s="31">
        <f t="shared" si="13"/>
        <v>116.96336629148365</v>
      </c>
      <c r="I159" s="104">
        <f t="shared" si="12"/>
        <v>524507625</v>
      </c>
    </row>
    <row r="160" spans="1:9" x14ac:dyDescent="0.25">
      <c r="A160" s="78">
        <v>2120609</v>
      </c>
      <c r="B160" s="35" t="s">
        <v>885</v>
      </c>
      <c r="C160" s="79">
        <v>60353120000</v>
      </c>
      <c r="D160" s="79">
        <v>-726143000</v>
      </c>
      <c r="E160" s="123">
        <f t="shared" si="11"/>
        <v>59626977000</v>
      </c>
      <c r="F160" s="124">
        <f t="shared" si="10"/>
        <v>0.42733235826826033</v>
      </c>
      <c r="G160" s="79">
        <v>60795185264</v>
      </c>
      <c r="H160" s="31">
        <f t="shared" si="13"/>
        <v>101.95919418151955</v>
      </c>
      <c r="I160" s="104">
        <f t="shared" si="12"/>
        <v>1168208264</v>
      </c>
    </row>
    <row r="161" spans="1:9" x14ac:dyDescent="0.25">
      <c r="A161" s="78">
        <v>2120610</v>
      </c>
      <c r="B161" s="35" t="s">
        <v>1009</v>
      </c>
      <c r="C161" s="79">
        <v>27292784000</v>
      </c>
      <c r="D161" s="79">
        <v>-4866811000</v>
      </c>
      <c r="E161" s="123">
        <f t="shared" si="11"/>
        <v>22425973000</v>
      </c>
      <c r="F161" s="124">
        <f t="shared" si="10"/>
        <v>0.1607216131139825</v>
      </c>
      <c r="G161" s="79">
        <v>26822273278</v>
      </c>
      <c r="H161" s="31">
        <f t="shared" si="13"/>
        <v>119.6036099659979</v>
      </c>
      <c r="I161" s="104">
        <f t="shared" si="12"/>
        <v>4396300278</v>
      </c>
    </row>
    <row r="162" spans="1:9" x14ac:dyDescent="0.25">
      <c r="A162" s="78">
        <v>2120611</v>
      </c>
      <c r="B162" s="35" t="s">
        <v>1010</v>
      </c>
      <c r="C162" s="79">
        <f>SUM(C163:C164)</f>
        <v>11174269000</v>
      </c>
      <c r="D162" s="79">
        <f>SUM(D163:D164)</f>
        <v>-272987000</v>
      </c>
      <c r="E162" s="123">
        <f t="shared" si="11"/>
        <v>10901282000</v>
      </c>
      <c r="F162" s="124">
        <f t="shared" si="10"/>
        <v>7.8126894563300381E-2</v>
      </c>
      <c r="G162" s="79">
        <f>SUM(G163:G164)</f>
        <v>11887866147</v>
      </c>
      <c r="H162" s="31">
        <f t="shared" si="13"/>
        <v>109.05016627402171</v>
      </c>
      <c r="I162" s="104">
        <f t="shared" si="12"/>
        <v>986584147</v>
      </c>
    </row>
    <row r="163" spans="1:9" x14ac:dyDescent="0.25">
      <c r="A163" s="78">
        <v>212061101</v>
      </c>
      <c r="B163" s="109" t="s">
        <v>1011</v>
      </c>
      <c r="C163" s="79">
        <v>8247756000</v>
      </c>
      <c r="D163" s="79"/>
      <c r="E163" s="123">
        <f t="shared" si="11"/>
        <v>8247756000</v>
      </c>
      <c r="F163" s="124">
        <f t="shared" si="10"/>
        <v>5.9109705023301679E-2</v>
      </c>
      <c r="G163" s="79">
        <v>9159825038</v>
      </c>
      <c r="H163" s="31">
        <f t="shared" si="13"/>
        <v>111.05839016091166</v>
      </c>
      <c r="I163" s="104">
        <f t="shared" si="12"/>
        <v>912069038</v>
      </c>
    </row>
    <row r="164" spans="1:9" x14ac:dyDescent="0.25">
      <c r="A164" s="78">
        <v>212061102</v>
      </c>
      <c r="B164" s="109" t="s">
        <v>1012</v>
      </c>
      <c r="C164" s="79">
        <v>2926513000</v>
      </c>
      <c r="D164" s="79">
        <v>-272987000</v>
      </c>
      <c r="E164" s="123">
        <f t="shared" si="11"/>
        <v>2653526000</v>
      </c>
      <c r="F164" s="124">
        <f t="shared" si="10"/>
        <v>1.9017189539998713E-2</v>
      </c>
      <c r="G164" s="79">
        <v>2728041109</v>
      </c>
      <c r="H164" s="31">
        <f t="shared" si="13"/>
        <v>102.80815447069295</v>
      </c>
      <c r="I164" s="104">
        <f t="shared" si="12"/>
        <v>74515109</v>
      </c>
    </row>
    <row r="165" spans="1:9" x14ac:dyDescent="0.25">
      <c r="A165" s="78">
        <v>21206112</v>
      </c>
      <c r="B165" s="35" t="s">
        <v>1013</v>
      </c>
      <c r="C165" s="79">
        <v>36111064000</v>
      </c>
      <c r="D165" s="79">
        <v>-925090000</v>
      </c>
      <c r="E165" s="123">
        <f t="shared" si="11"/>
        <v>35185974000</v>
      </c>
      <c r="F165" s="124">
        <f t="shared" si="10"/>
        <v>0.25216950454130338</v>
      </c>
      <c r="G165" s="79">
        <v>34728326435</v>
      </c>
      <c r="H165" s="31">
        <f t="shared" si="13"/>
        <v>98.699346606122091</v>
      </c>
      <c r="I165" s="104">
        <f t="shared" si="12"/>
        <v>-457647565</v>
      </c>
    </row>
    <row r="166" spans="1:9" x14ac:dyDescent="0.25">
      <c r="A166" s="78">
        <v>21206113</v>
      </c>
      <c r="B166" s="35" t="s">
        <v>1014</v>
      </c>
      <c r="C166" s="79">
        <f>SUM(C167:C168)</f>
        <v>27075472000</v>
      </c>
      <c r="D166" s="79">
        <f>SUM(D167:D168)</f>
        <v>486826000</v>
      </c>
      <c r="E166" s="123">
        <f t="shared" si="11"/>
        <v>27562298000</v>
      </c>
      <c r="F166" s="124">
        <f t="shared" si="10"/>
        <v>0.19753243240274543</v>
      </c>
      <c r="G166" s="79">
        <f>SUM(G167:G168)</f>
        <v>37247091134</v>
      </c>
      <c r="H166" s="31">
        <f t="shared" si="13"/>
        <v>135.13782897928178</v>
      </c>
      <c r="I166" s="104">
        <f t="shared" si="12"/>
        <v>9684793134</v>
      </c>
    </row>
    <row r="167" spans="1:9" x14ac:dyDescent="0.25">
      <c r="A167" s="78">
        <v>2120611302</v>
      </c>
      <c r="B167" s="109" t="s">
        <v>1015</v>
      </c>
      <c r="C167" s="79">
        <v>85500000</v>
      </c>
      <c r="D167" s="79">
        <v>-13174000</v>
      </c>
      <c r="E167" s="123">
        <f t="shared" si="11"/>
        <v>72326000</v>
      </c>
      <c r="F167" s="124">
        <f t="shared" si="10"/>
        <v>5.1834323487689473E-4</v>
      </c>
      <c r="G167" s="79">
        <v>68426010</v>
      </c>
      <c r="H167" s="31">
        <f t="shared" si="13"/>
        <v>94.607762077261299</v>
      </c>
      <c r="I167" s="104">
        <f t="shared" si="12"/>
        <v>-3899990</v>
      </c>
    </row>
    <row r="168" spans="1:9" x14ac:dyDescent="0.25">
      <c r="A168" s="78">
        <v>2120611304</v>
      </c>
      <c r="B168" s="109" t="s">
        <v>1016</v>
      </c>
      <c r="C168" s="79">
        <v>26989972000</v>
      </c>
      <c r="D168" s="79">
        <v>500000000</v>
      </c>
      <c r="E168" s="123">
        <f t="shared" si="11"/>
        <v>27489972000</v>
      </c>
      <c r="F168" s="124">
        <f t="shared" si="10"/>
        <v>0.19701408916786853</v>
      </c>
      <c r="G168" s="79">
        <v>37178665124</v>
      </c>
      <c r="H168" s="31">
        <f t="shared" si="13"/>
        <v>135.24446341378595</v>
      </c>
      <c r="I168" s="104">
        <f t="shared" si="12"/>
        <v>9688693124</v>
      </c>
    </row>
    <row r="169" spans="1:9" x14ac:dyDescent="0.25">
      <c r="A169" s="78">
        <v>21206114</v>
      </c>
      <c r="B169" s="35" t="s">
        <v>1017</v>
      </c>
      <c r="C169" s="79">
        <f>SUM(C170:C171)</f>
        <v>20032346000</v>
      </c>
      <c r="D169" s="79">
        <f>SUM(D170:D171)</f>
        <v>0</v>
      </c>
      <c r="E169" s="123">
        <f t="shared" si="11"/>
        <v>20032346000</v>
      </c>
      <c r="F169" s="124">
        <f t="shared" si="10"/>
        <v>0.14356705787425297</v>
      </c>
      <c r="G169" s="79">
        <f>SUM(G170:G171)</f>
        <v>15811520112</v>
      </c>
      <c r="H169" s="31">
        <f t="shared" si="13"/>
        <v>78.929947156463854</v>
      </c>
      <c r="I169" s="104">
        <f t="shared" si="12"/>
        <v>-4220825888</v>
      </c>
    </row>
    <row r="170" spans="1:9" x14ac:dyDescent="0.25">
      <c r="A170" s="78">
        <v>2120611401</v>
      </c>
      <c r="B170" s="35" t="s">
        <v>1018</v>
      </c>
      <c r="C170" s="79">
        <v>15645613000</v>
      </c>
      <c r="D170" s="79"/>
      <c r="E170" s="123">
        <f t="shared" si="11"/>
        <v>15645613000</v>
      </c>
      <c r="F170" s="124">
        <f t="shared" si="10"/>
        <v>0.11212838611359673</v>
      </c>
      <c r="G170" s="79">
        <v>12475194000</v>
      </c>
      <c r="H170" s="31">
        <f t="shared" si="13"/>
        <v>79.736051249637839</v>
      </c>
      <c r="I170" s="104">
        <f t="shared" si="12"/>
        <v>-3170419000</v>
      </c>
    </row>
    <row r="171" spans="1:9" x14ac:dyDescent="0.25">
      <c r="A171" s="78">
        <v>2120611402</v>
      </c>
      <c r="B171" s="35" t="s">
        <v>1019</v>
      </c>
      <c r="C171" s="79">
        <v>4386733000</v>
      </c>
      <c r="D171" s="79"/>
      <c r="E171" s="123">
        <f t="shared" si="11"/>
        <v>4386733000</v>
      </c>
      <c r="F171" s="124">
        <f t="shared" si="10"/>
        <v>3.1438671760656262E-2</v>
      </c>
      <c r="G171" s="79">
        <v>3336326112</v>
      </c>
      <c r="H171" s="31">
        <f t="shared" si="13"/>
        <v>76.054916312435708</v>
      </c>
      <c r="I171" s="104">
        <f t="shared" si="12"/>
        <v>-1050406888</v>
      </c>
    </row>
    <row r="172" spans="1:9" ht="25.5" x14ac:dyDescent="0.25">
      <c r="A172" s="78">
        <v>21206115</v>
      </c>
      <c r="B172" s="35" t="s">
        <v>1020</v>
      </c>
      <c r="C172" s="79">
        <v>4170246000</v>
      </c>
      <c r="D172" s="79"/>
      <c r="E172" s="123">
        <f t="shared" si="11"/>
        <v>4170246000</v>
      </c>
      <c r="F172" s="124">
        <f t="shared" si="10"/>
        <v>2.9887160936211469E-2</v>
      </c>
      <c r="G172" s="79">
        <v>3653185367</v>
      </c>
      <c r="H172" s="31">
        <f t="shared" si="13"/>
        <v>87.601195876694078</v>
      </c>
      <c r="I172" s="104">
        <f t="shared" si="12"/>
        <v>-517060633</v>
      </c>
    </row>
    <row r="173" spans="1:9" x14ac:dyDescent="0.25">
      <c r="A173" s="78">
        <v>21206116</v>
      </c>
      <c r="B173" s="35" t="s">
        <v>1021</v>
      </c>
      <c r="C173" s="79">
        <f>SUM(C174:C175)</f>
        <v>2850844000</v>
      </c>
      <c r="D173" s="79">
        <f>SUM(D174:D175)</f>
        <v>0</v>
      </c>
      <c r="E173" s="123">
        <f t="shared" si="11"/>
        <v>2850844000</v>
      </c>
      <c r="F173" s="124">
        <f t="shared" si="10"/>
        <v>2.0431320701952076E-2</v>
      </c>
      <c r="G173" s="79">
        <f>SUM(G174:G175)</f>
        <v>2991632290</v>
      </c>
      <c r="H173" s="31">
        <f t="shared" si="13"/>
        <v>104.93847751753516</v>
      </c>
      <c r="I173" s="104">
        <f t="shared" si="12"/>
        <v>140788290</v>
      </c>
    </row>
    <row r="174" spans="1:9" ht="25.5" x14ac:dyDescent="0.25">
      <c r="A174" s="78">
        <v>2120611601</v>
      </c>
      <c r="B174" s="35" t="s">
        <v>130</v>
      </c>
      <c r="C174" s="79">
        <v>1425422000</v>
      </c>
      <c r="D174" s="79"/>
      <c r="E174" s="123">
        <f t="shared" si="11"/>
        <v>1425422000</v>
      </c>
      <c r="F174" s="124">
        <f t="shared" si="10"/>
        <v>1.0215660350976038E-2</v>
      </c>
      <c r="G174" s="79">
        <v>1501087672</v>
      </c>
      <c r="H174" s="31">
        <f t="shared" si="13"/>
        <v>105.30829971755733</v>
      </c>
      <c r="I174" s="104">
        <f t="shared" si="12"/>
        <v>75665672</v>
      </c>
    </row>
    <row r="175" spans="1:9" x14ac:dyDescent="0.25">
      <c r="A175" s="78">
        <v>2120611604</v>
      </c>
      <c r="B175" s="27" t="s">
        <v>147</v>
      </c>
      <c r="C175" s="79">
        <v>1425422000</v>
      </c>
      <c r="D175" s="79"/>
      <c r="E175" s="123">
        <f t="shared" si="11"/>
        <v>1425422000</v>
      </c>
      <c r="F175" s="124">
        <f t="shared" si="10"/>
        <v>1.0215660350976038E-2</v>
      </c>
      <c r="G175" s="79">
        <v>1490544618</v>
      </c>
      <c r="H175" s="31">
        <f t="shared" si="13"/>
        <v>104.56865531751298</v>
      </c>
      <c r="I175" s="104">
        <f t="shared" si="12"/>
        <v>65122618</v>
      </c>
    </row>
    <row r="176" spans="1:9" x14ac:dyDescent="0.25">
      <c r="A176" s="78">
        <v>21206117</v>
      </c>
      <c r="B176" s="106" t="s">
        <v>1022</v>
      </c>
      <c r="C176" s="79">
        <f>SUM(C177:C178)</f>
        <v>17477627000</v>
      </c>
      <c r="D176" s="79">
        <f>SUM(D177:D178)</f>
        <v>-6638794000</v>
      </c>
      <c r="E176" s="123">
        <f t="shared" si="11"/>
        <v>10838833000</v>
      </c>
      <c r="F176" s="124">
        <f t="shared" si="10"/>
        <v>7.7679337437580362E-2</v>
      </c>
      <c r="G176" s="79">
        <f>SUM(G177:G178)</f>
        <v>12291412000</v>
      </c>
      <c r="H176" s="31">
        <f t="shared" si="13"/>
        <v>113.40161805242317</v>
      </c>
      <c r="I176" s="104">
        <f t="shared" si="12"/>
        <v>1452579000</v>
      </c>
    </row>
    <row r="177" spans="1:9" x14ac:dyDescent="0.25">
      <c r="A177" s="78">
        <v>2120611701</v>
      </c>
      <c r="B177" s="106" t="s">
        <v>1023</v>
      </c>
      <c r="C177" s="79">
        <v>5155900000</v>
      </c>
      <c r="D177" s="79"/>
      <c r="E177" s="123">
        <f t="shared" si="11"/>
        <v>5155900000</v>
      </c>
      <c r="F177" s="124">
        <f t="shared" si="10"/>
        <v>3.6951108656662623E-2</v>
      </c>
      <c r="G177" s="79">
        <v>5351686000</v>
      </c>
      <c r="H177" s="31">
        <f t="shared" si="13"/>
        <v>103.7973195756318</v>
      </c>
      <c r="I177" s="104">
        <f t="shared" si="12"/>
        <v>195786000</v>
      </c>
    </row>
    <row r="178" spans="1:9" x14ac:dyDescent="0.25">
      <c r="A178" s="78">
        <v>2120611702</v>
      </c>
      <c r="B178" s="106" t="s">
        <v>1024</v>
      </c>
      <c r="C178" s="79">
        <v>12321727000</v>
      </c>
      <c r="D178" s="79">
        <v>-6638794000</v>
      </c>
      <c r="E178" s="123">
        <f t="shared" si="11"/>
        <v>5682933000</v>
      </c>
      <c r="F178" s="124">
        <f t="shared" si="10"/>
        <v>4.0728228780917732E-2</v>
      </c>
      <c r="G178" s="79">
        <v>6939726000</v>
      </c>
      <c r="H178" s="31">
        <f t="shared" si="13"/>
        <v>122.11521761738173</v>
      </c>
      <c r="I178" s="104">
        <f t="shared" si="12"/>
        <v>1256793000</v>
      </c>
    </row>
    <row r="179" spans="1:9" x14ac:dyDescent="0.25">
      <c r="A179" s="78">
        <v>21206118</v>
      </c>
      <c r="B179" s="106" t="s">
        <v>1025</v>
      </c>
      <c r="C179" s="79">
        <f>SUM(C180:C182)</f>
        <v>1157845000</v>
      </c>
      <c r="D179" s="79">
        <f>SUM(D180:D182)</f>
        <v>-595180000</v>
      </c>
      <c r="E179" s="123">
        <f t="shared" si="11"/>
        <v>562665000</v>
      </c>
      <c r="F179" s="124">
        <f t="shared" si="10"/>
        <v>4.0324861910240846E-3</v>
      </c>
      <c r="G179" s="79">
        <f>SUM(G180:G182)</f>
        <v>2212039394</v>
      </c>
      <c r="H179" s="31">
        <f t="shared" si="13"/>
        <v>393.13612789137409</v>
      </c>
      <c r="I179" s="104">
        <f t="shared" si="12"/>
        <v>1649374394</v>
      </c>
    </row>
    <row r="180" spans="1:9" x14ac:dyDescent="0.25">
      <c r="A180" s="78">
        <v>2120611801</v>
      </c>
      <c r="B180" s="106" t="s">
        <v>1026</v>
      </c>
      <c r="C180" s="79"/>
      <c r="D180" s="79"/>
      <c r="E180" s="123">
        <f t="shared" si="11"/>
        <v>0</v>
      </c>
      <c r="F180" s="124">
        <f t="shared" si="10"/>
        <v>0</v>
      </c>
      <c r="G180" s="79">
        <v>733513754</v>
      </c>
      <c r="H180" s="31">
        <f t="shared" si="13"/>
        <v>0</v>
      </c>
      <c r="I180" s="104">
        <f t="shared" si="12"/>
        <v>733513754</v>
      </c>
    </row>
    <row r="181" spans="1:9" x14ac:dyDescent="0.25">
      <c r="A181" s="78">
        <v>2120611802</v>
      </c>
      <c r="B181" s="106" t="s">
        <v>1027</v>
      </c>
      <c r="C181" s="79">
        <v>1157845000</v>
      </c>
      <c r="D181" s="79">
        <v>-595180000</v>
      </c>
      <c r="E181" s="123">
        <f t="shared" si="11"/>
        <v>562665000</v>
      </c>
      <c r="F181" s="124">
        <f t="shared" si="10"/>
        <v>4.0324861910240846E-3</v>
      </c>
      <c r="G181" s="79">
        <v>1372270680</v>
      </c>
      <c r="H181" s="31">
        <f t="shared" si="13"/>
        <v>243.88769161046091</v>
      </c>
      <c r="I181" s="104">
        <f t="shared" si="12"/>
        <v>809605680</v>
      </c>
    </row>
    <row r="182" spans="1:9" x14ac:dyDescent="0.25">
      <c r="A182" s="78">
        <v>2120611803</v>
      </c>
      <c r="B182" s="106" t="s">
        <v>1028</v>
      </c>
      <c r="C182" s="79"/>
      <c r="D182" s="79"/>
      <c r="E182" s="123">
        <f t="shared" si="11"/>
        <v>0</v>
      </c>
      <c r="F182" s="124">
        <f t="shared" si="10"/>
        <v>0</v>
      </c>
      <c r="G182" s="79">
        <v>106254960</v>
      </c>
      <c r="H182" s="31">
        <f t="shared" si="13"/>
        <v>0</v>
      </c>
      <c r="I182" s="104">
        <f t="shared" si="12"/>
        <v>106254960</v>
      </c>
    </row>
    <row r="183" spans="1:9" x14ac:dyDescent="0.25">
      <c r="A183" s="78">
        <v>21206199</v>
      </c>
      <c r="B183" s="27" t="s">
        <v>1029</v>
      </c>
      <c r="C183" s="79">
        <v>1928000000</v>
      </c>
      <c r="D183" s="79"/>
      <c r="E183" s="123">
        <f t="shared" si="11"/>
        <v>1928000000</v>
      </c>
      <c r="F183" s="124">
        <f t="shared" si="10"/>
        <v>1.3817517308335218E-2</v>
      </c>
      <c r="G183" s="79">
        <v>2183484760</v>
      </c>
      <c r="H183" s="31">
        <f t="shared" si="13"/>
        <v>113.25128423236515</v>
      </c>
      <c r="I183" s="104">
        <f t="shared" si="12"/>
        <v>255484760</v>
      </c>
    </row>
    <row r="184" spans="1:9" x14ac:dyDescent="0.25">
      <c r="A184" s="78">
        <v>21207</v>
      </c>
      <c r="B184" s="27" t="s">
        <v>1030</v>
      </c>
      <c r="C184" s="79">
        <f>SUM(C185)</f>
        <v>54634159000</v>
      </c>
      <c r="D184" s="79">
        <f>SUM(D185)</f>
        <v>0</v>
      </c>
      <c r="E184" s="123">
        <f t="shared" si="11"/>
        <v>54634159000</v>
      </c>
      <c r="F184" s="124">
        <f t="shared" si="10"/>
        <v>0.39155001950665885</v>
      </c>
      <c r="G184" s="79">
        <f>SUM(G185)</f>
        <v>69601873046</v>
      </c>
      <c r="H184" s="31">
        <f t="shared" si="13"/>
        <v>127.39625596872462</v>
      </c>
      <c r="I184" s="104">
        <f t="shared" si="12"/>
        <v>14967714046</v>
      </c>
    </row>
    <row r="185" spans="1:9" x14ac:dyDescent="0.25">
      <c r="A185" s="78">
        <v>2120701</v>
      </c>
      <c r="B185" s="27" t="s">
        <v>1031</v>
      </c>
      <c r="C185" s="79">
        <v>54634159000</v>
      </c>
      <c r="D185" s="79"/>
      <c r="E185" s="123">
        <f t="shared" si="11"/>
        <v>54634159000</v>
      </c>
      <c r="F185" s="124">
        <f t="shared" si="10"/>
        <v>0.39155001950665885</v>
      </c>
      <c r="G185" s="79">
        <v>69601873046</v>
      </c>
      <c r="H185" s="31">
        <f t="shared" si="13"/>
        <v>127.39625596872462</v>
      </c>
      <c r="I185" s="104">
        <f t="shared" si="12"/>
        <v>14967714046</v>
      </c>
    </row>
    <row r="186" spans="1:9" ht="25.5" x14ac:dyDescent="0.25">
      <c r="A186" s="78">
        <v>21209</v>
      </c>
      <c r="B186" s="35" t="s">
        <v>1032</v>
      </c>
      <c r="C186" s="79">
        <v>8000000000</v>
      </c>
      <c r="D186" s="79"/>
      <c r="E186" s="123">
        <f t="shared" si="11"/>
        <v>8000000000</v>
      </c>
      <c r="F186" s="124">
        <f t="shared" si="10"/>
        <v>5.7334096715083889E-2</v>
      </c>
      <c r="G186" s="79">
        <v>40280703811</v>
      </c>
      <c r="H186" s="31">
        <f t="shared" si="13"/>
        <v>503.50879763750004</v>
      </c>
      <c r="I186" s="104">
        <f t="shared" si="12"/>
        <v>32280703811</v>
      </c>
    </row>
    <row r="187" spans="1:9" x14ac:dyDescent="0.25">
      <c r="A187" s="78">
        <v>21210</v>
      </c>
      <c r="B187" s="35" t="s">
        <v>1033</v>
      </c>
      <c r="C187" s="79">
        <f>SUM(C188:C189)</f>
        <v>11930428000</v>
      </c>
      <c r="D187" s="79">
        <f>SUM(D188:D189)</f>
        <v>0</v>
      </c>
      <c r="E187" s="123">
        <f t="shared" si="11"/>
        <v>11930428000</v>
      </c>
      <c r="F187" s="124">
        <f t="shared" si="10"/>
        <v>8.5502539100543104E-2</v>
      </c>
      <c r="G187" s="79">
        <f>SUM(G188:G189)</f>
        <v>31913596034</v>
      </c>
      <c r="H187" s="31">
        <f t="shared" si="13"/>
        <v>267.49749492641837</v>
      </c>
      <c r="I187" s="104">
        <f t="shared" si="12"/>
        <v>19983168034</v>
      </c>
    </row>
    <row r="188" spans="1:9" x14ac:dyDescent="0.25">
      <c r="A188" s="78">
        <v>2121001</v>
      </c>
      <c r="B188" s="35" t="s">
        <v>1034</v>
      </c>
      <c r="C188" s="79">
        <v>7786576000</v>
      </c>
      <c r="D188" s="79"/>
      <c r="E188" s="123">
        <f t="shared" si="11"/>
        <v>7786576000</v>
      </c>
      <c r="F188" s="124">
        <f t="shared" si="10"/>
        <v>5.5804537682918882E-2</v>
      </c>
      <c r="G188" s="79">
        <v>25410263146</v>
      </c>
      <c r="H188" s="31">
        <f t="shared" si="13"/>
        <v>326.33423402019065</v>
      </c>
      <c r="I188" s="104">
        <f t="shared" si="12"/>
        <v>17623687146</v>
      </c>
    </row>
    <row r="189" spans="1:9" x14ac:dyDescent="0.25">
      <c r="A189" s="78">
        <v>2121002</v>
      </c>
      <c r="B189" s="35" t="s">
        <v>1035</v>
      </c>
      <c r="C189" s="79">
        <v>4143852000</v>
      </c>
      <c r="D189" s="79"/>
      <c r="E189" s="123">
        <f t="shared" si="11"/>
        <v>4143852000</v>
      </c>
      <c r="F189" s="124">
        <f t="shared" si="10"/>
        <v>2.9698001417624222E-2</v>
      </c>
      <c r="G189" s="79">
        <v>6503332888</v>
      </c>
      <c r="H189" s="31">
        <f t="shared" si="13"/>
        <v>156.93931366274666</v>
      </c>
      <c r="I189" s="104">
        <f t="shared" si="12"/>
        <v>2359480888</v>
      </c>
    </row>
    <row r="190" spans="1:9" x14ac:dyDescent="0.25">
      <c r="A190" s="78">
        <v>21211</v>
      </c>
      <c r="B190" s="109" t="s">
        <v>1036</v>
      </c>
      <c r="C190" s="79">
        <v>64160590000</v>
      </c>
      <c r="D190" s="79"/>
      <c r="E190" s="123">
        <f t="shared" si="11"/>
        <v>64160590000</v>
      </c>
      <c r="F190" s="124">
        <f t="shared" si="10"/>
        <v>0.4598236840446055</v>
      </c>
      <c r="G190" s="79">
        <v>132297180333</v>
      </c>
      <c r="H190" s="31">
        <f t="shared" si="13"/>
        <v>206.19695101463375</v>
      </c>
      <c r="I190" s="104">
        <f t="shared" si="12"/>
        <v>68136590333</v>
      </c>
    </row>
    <row r="191" spans="1:9" x14ac:dyDescent="0.25">
      <c r="A191" s="78">
        <v>21212</v>
      </c>
      <c r="B191" s="109" t="s">
        <v>1037</v>
      </c>
      <c r="C191" s="79">
        <v>63119756000</v>
      </c>
      <c r="D191" s="79"/>
      <c r="E191" s="123">
        <f t="shared" si="11"/>
        <v>63119756000</v>
      </c>
      <c r="F191" s="124">
        <f t="shared" si="10"/>
        <v>0.45236427439206206</v>
      </c>
      <c r="G191" s="79">
        <v>104073217097</v>
      </c>
      <c r="H191" s="31">
        <f t="shared" si="13"/>
        <v>164.88216002767817</v>
      </c>
      <c r="I191" s="104">
        <f t="shared" si="12"/>
        <v>40953461097</v>
      </c>
    </row>
    <row r="192" spans="1:9" ht="25.5" x14ac:dyDescent="0.25">
      <c r="A192" s="78">
        <v>21213</v>
      </c>
      <c r="B192" s="109" t="s">
        <v>1038</v>
      </c>
      <c r="C192" s="79">
        <v>8950000000</v>
      </c>
      <c r="D192" s="79"/>
      <c r="E192" s="123">
        <f t="shared" si="11"/>
        <v>8950000000</v>
      </c>
      <c r="F192" s="124">
        <f t="shared" si="10"/>
        <v>6.4142520700000108E-2</v>
      </c>
      <c r="G192" s="79">
        <v>4518700122</v>
      </c>
      <c r="H192" s="31">
        <f t="shared" si="13"/>
        <v>50.488269519553072</v>
      </c>
      <c r="I192" s="104">
        <f t="shared" si="12"/>
        <v>-4431299878</v>
      </c>
    </row>
    <row r="193" spans="1:9" x14ac:dyDescent="0.25">
      <c r="A193" s="78">
        <v>21299</v>
      </c>
      <c r="B193" s="35" t="s">
        <v>1039</v>
      </c>
      <c r="C193" s="79">
        <v>36697692000</v>
      </c>
      <c r="D193" s="79">
        <v>198870893</v>
      </c>
      <c r="E193" s="123">
        <f t="shared" si="11"/>
        <v>36896562893</v>
      </c>
      <c r="F193" s="124">
        <f t="shared" si="10"/>
        <v>0.26442888817017968</v>
      </c>
      <c r="G193" s="79">
        <v>28720735207</v>
      </c>
      <c r="H193" s="31">
        <f t="shared" si="13"/>
        <v>77.841221390431699</v>
      </c>
      <c r="I193" s="104">
        <f t="shared" si="12"/>
        <v>-8175827686</v>
      </c>
    </row>
    <row r="194" spans="1:9" hidden="1" x14ac:dyDescent="0.25">
      <c r="A194" s="78">
        <v>2199</v>
      </c>
      <c r="B194" s="103" t="s">
        <v>1040</v>
      </c>
      <c r="C194" s="79">
        <f>SUM(C195:C197)</f>
        <v>0</v>
      </c>
      <c r="D194" s="79">
        <f>SUM(D195:D197)</f>
        <v>0</v>
      </c>
      <c r="E194" s="123">
        <f t="shared" si="11"/>
        <v>0</v>
      </c>
      <c r="F194" s="124">
        <f t="shared" si="10"/>
        <v>0</v>
      </c>
      <c r="G194" s="79">
        <f>SUM(G195:G197)</f>
        <v>0</v>
      </c>
      <c r="H194" s="31">
        <f t="shared" si="13"/>
        <v>0</v>
      </c>
      <c r="I194" s="104">
        <f t="shared" si="12"/>
        <v>0</v>
      </c>
    </row>
    <row r="195" spans="1:9" hidden="1" x14ac:dyDescent="0.25">
      <c r="A195" s="78">
        <v>219901</v>
      </c>
      <c r="B195" s="103" t="s">
        <v>1041</v>
      </c>
      <c r="C195" s="79"/>
      <c r="D195" s="79"/>
      <c r="E195" s="123">
        <f t="shared" si="11"/>
        <v>0</v>
      </c>
      <c r="F195" s="124">
        <f t="shared" si="10"/>
        <v>0</v>
      </c>
      <c r="G195" s="79"/>
      <c r="H195" s="31">
        <f t="shared" si="13"/>
        <v>0</v>
      </c>
      <c r="I195" s="104">
        <f t="shared" si="12"/>
        <v>0</v>
      </c>
    </row>
    <row r="196" spans="1:9" hidden="1" x14ac:dyDescent="0.25">
      <c r="A196" s="78">
        <v>219902</v>
      </c>
      <c r="B196" s="103" t="s">
        <v>1040</v>
      </c>
      <c r="C196" s="79"/>
      <c r="D196" s="79"/>
      <c r="E196" s="123">
        <f t="shared" si="11"/>
        <v>0</v>
      </c>
      <c r="F196" s="124">
        <f t="shared" si="10"/>
        <v>0</v>
      </c>
      <c r="G196" s="79"/>
      <c r="H196" s="31">
        <f t="shared" si="13"/>
        <v>0</v>
      </c>
      <c r="I196" s="104">
        <f t="shared" si="12"/>
        <v>0</v>
      </c>
    </row>
    <row r="197" spans="1:9" hidden="1" x14ac:dyDescent="0.25">
      <c r="A197" s="78">
        <v>219903</v>
      </c>
      <c r="B197" s="103" t="s">
        <v>1042</v>
      </c>
      <c r="C197" s="79"/>
      <c r="D197" s="79"/>
      <c r="E197" s="123">
        <f t="shared" si="11"/>
        <v>0</v>
      </c>
      <c r="F197" s="124">
        <f t="shared" si="10"/>
        <v>0</v>
      </c>
      <c r="G197" s="79"/>
      <c r="H197" s="31">
        <f t="shared" si="13"/>
        <v>0</v>
      </c>
      <c r="I197" s="104">
        <f t="shared" si="12"/>
        <v>0</v>
      </c>
    </row>
    <row r="198" spans="1:9" x14ac:dyDescent="0.25">
      <c r="A198" s="78">
        <v>22</v>
      </c>
      <c r="B198" s="38" t="s">
        <v>1043</v>
      </c>
      <c r="C198" s="76">
        <f>SUM(C199+C228+C234+C242+C275)</f>
        <v>2822096582000</v>
      </c>
      <c r="D198" s="76">
        <f>SUM(D199+D228+D234+D242+D275)</f>
        <v>-250155760569</v>
      </c>
      <c r="E198" s="123">
        <f t="shared" si="11"/>
        <v>2571940821431</v>
      </c>
      <c r="F198" s="124">
        <f t="shared" si="10"/>
        <v>18.432487975174659</v>
      </c>
      <c r="G198" s="76">
        <f>SUM(G199+G228+G234+G242+G275)</f>
        <v>2622616505628</v>
      </c>
      <c r="H198" s="24">
        <f t="shared" si="13"/>
        <v>101.97032854623788</v>
      </c>
      <c r="I198" s="104">
        <f t="shared" si="12"/>
        <v>50675684197</v>
      </c>
    </row>
    <row r="199" spans="1:9" x14ac:dyDescent="0.25">
      <c r="A199" s="78">
        <v>221</v>
      </c>
      <c r="B199" s="56" t="s">
        <v>1044</v>
      </c>
      <c r="C199" s="79">
        <f>SUM(C200+C219+C220+C223+C224+C225)</f>
        <v>2755946555000</v>
      </c>
      <c r="D199" s="79">
        <f>SUM(D200+D219+D220+D223+D224+D225)</f>
        <v>-196560515811</v>
      </c>
      <c r="E199" s="123">
        <f t="shared" si="11"/>
        <v>2559386039189</v>
      </c>
      <c r="F199" s="124">
        <f t="shared" si="10"/>
        <v>18.342510837762202</v>
      </c>
      <c r="G199" s="79">
        <f>SUM(G200+G219+G220+G223+G224+G225)</f>
        <v>2612181555303</v>
      </c>
      <c r="H199" s="31">
        <f t="shared" si="13"/>
        <v>102.06281957100656</v>
      </c>
      <c r="I199" s="104">
        <f t="shared" si="12"/>
        <v>52795516114</v>
      </c>
    </row>
    <row r="200" spans="1:9" x14ac:dyDescent="0.25">
      <c r="A200" s="78">
        <v>22101</v>
      </c>
      <c r="B200" s="35" t="s">
        <v>1045</v>
      </c>
      <c r="C200" s="79">
        <f>SUM(C201+C207+C214+C215+C216+C217+C218)</f>
        <v>2101649662000</v>
      </c>
      <c r="D200" s="79">
        <f>SUM(D201+D207+D214+D215+D216+D217+D218)</f>
        <v>-9136983508</v>
      </c>
      <c r="E200" s="123">
        <f t="shared" si="11"/>
        <v>2092512678492</v>
      </c>
      <c r="F200" s="124">
        <f t="shared" ref="F200:F264" si="15">IF(OR(E200=0,E$7=0),0,E200/E$7)*100</f>
        <v>14.996540535774946</v>
      </c>
      <c r="G200" s="79">
        <f>SUM(G201+G207+G214+G215+G216+G217+G218)</f>
        <v>2137129119080</v>
      </c>
      <c r="H200" s="31">
        <f t="shared" si="13"/>
        <v>102.13219451650603</v>
      </c>
      <c r="I200" s="104">
        <f t="shared" si="12"/>
        <v>44616440588</v>
      </c>
    </row>
    <row r="201" spans="1:9" x14ac:dyDescent="0.25">
      <c r="A201" s="110">
        <v>2210101</v>
      </c>
      <c r="B201" s="35" t="s">
        <v>1046</v>
      </c>
      <c r="C201" s="79">
        <f>SUM(C202:C206)</f>
        <v>1421415184000</v>
      </c>
      <c r="D201" s="79">
        <f>SUM(D202:D206)</f>
        <v>-458183111</v>
      </c>
      <c r="E201" s="123">
        <f t="shared" si="11"/>
        <v>1420957000889</v>
      </c>
      <c r="F201" s="124">
        <f t="shared" si="15"/>
        <v>10.183660764618184</v>
      </c>
      <c r="G201" s="79">
        <f>SUM(G202:G206)</f>
        <v>1434137838667</v>
      </c>
      <c r="H201" s="31">
        <f t="shared" si="13"/>
        <v>100.92760285988622</v>
      </c>
      <c r="I201" s="104">
        <f t="shared" si="12"/>
        <v>13180837778</v>
      </c>
    </row>
    <row r="202" spans="1:9" x14ac:dyDescent="0.25">
      <c r="A202" s="110">
        <v>221010101</v>
      </c>
      <c r="B202" s="35" t="s">
        <v>1047</v>
      </c>
      <c r="C202" s="79">
        <v>1314072642000</v>
      </c>
      <c r="D202" s="79">
        <v>-28328851698</v>
      </c>
      <c r="E202" s="123">
        <f t="shared" ref="E202:E269" si="16">SUM(C202:D202)</f>
        <v>1285743790302</v>
      </c>
      <c r="F202" s="124">
        <f t="shared" si="15"/>
        <v>9.2146198529991761</v>
      </c>
      <c r="G202" s="79">
        <v>1153593107727</v>
      </c>
      <c r="H202" s="31">
        <f t="shared" si="13"/>
        <v>89.721849440629228</v>
      </c>
      <c r="I202" s="104">
        <f t="shared" si="12"/>
        <v>-132150682575</v>
      </c>
    </row>
    <row r="203" spans="1:9" x14ac:dyDescent="0.25">
      <c r="A203" s="110">
        <v>221010102</v>
      </c>
      <c r="B203" s="35" t="s">
        <v>1048</v>
      </c>
      <c r="C203" s="79"/>
      <c r="D203" s="79"/>
      <c r="E203" s="123">
        <f t="shared" si="16"/>
        <v>0</v>
      </c>
      <c r="F203" s="124">
        <f t="shared" si="15"/>
        <v>0</v>
      </c>
      <c r="G203" s="79">
        <v>145331520353</v>
      </c>
      <c r="H203" s="31">
        <f t="shared" si="13"/>
        <v>0</v>
      </c>
      <c r="I203" s="104">
        <f t="shared" si="12"/>
        <v>145331520353</v>
      </c>
    </row>
    <row r="204" spans="1:9" x14ac:dyDescent="0.25">
      <c r="A204" s="110">
        <v>221010103</v>
      </c>
      <c r="B204" s="35" t="s">
        <v>1049</v>
      </c>
      <c r="C204" s="79">
        <v>45790931000</v>
      </c>
      <c r="D204" s="79">
        <v>4148388023</v>
      </c>
      <c r="E204" s="123">
        <f t="shared" si="16"/>
        <v>49939319023</v>
      </c>
      <c r="F204" s="124">
        <f t="shared" si="15"/>
        <v>0.35790321834376387</v>
      </c>
      <c r="G204" s="79">
        <v>49939319023</v>
      </c>
      <c r="H204" s="31">
        <f t="shared" ref="H204:H267" si="17">IF(OR(G204=0,E204=0),0,G204/E204)*100</f>
        <v>100</v>
      </c>
      <c r="I204" s="104">
        <f t="shared" ref="I204:I271" si="18">SUM(G204-E204)</f>
        <v>0</v>
      </c>
    </row>
    <row r="205" spans="1:9" x14ac:dyDescent="0.25">
      <c r="A205" s="110">
        <v>221010104</v>
      </c>
      <c r="B205" s="35" t="s">
        <v>1050</v>
      </c>
      <c r="C205" s="79">
        <v>61551611000</v>
      </c>
      <c r="D205" s="79">
        <v>-30075993436</v>
      </c>
      <c r="E205" s="123">
        <f t="shared" si="16"/>
        <v>31475617564</v>
      </c>
      <c r="F205" s="124">
        <f t="shared" si="15"/>
        <v>0.22557826269767114</v>
      </c>
      <c r="G205" s="79">
        <v>31475617564</v>
      </c>
      <c r="H205" s="31">
        <f t="shared" si="17"/>
        <v>100</v>
      </c>
      <c r="I205" s="104">
        <f t="shared" si="18"/>
        <v>0</v>
      </c>
    </row>
    <row r="206" spans="1:9" x14ac:dyDescent="0.25">
      <c r="A206" s="110">
        <v>221010105</v>
      </c>
      <c r="B206" s="35" t="s">
        <v>1051</v>
      </c>
      <c r="C206" s="79"/>
      <c r="D206" s="79">
        <v>53798274000</v>
      </c>
      <c r="E206" s="123">
        <f t="shared" si="16"/>
        <v>53798274000</v>
      </c>
      <c r="F206" s="124">
        <f t="shared" si="15"/>
        <v>0.38555943057757291</v>
      </c>
      <c r="G206" s="79">
        <v>53798274000</v>
      </c>
      <c r="H206" s="31">
        <f t="shared" si="17"/>
        <v>100</v>
      </c>
      <c r="I206" s="104">
        <f t="shared" si="18"/>
        <v>0</v>
      </c>
    </row>
    <row r="207" spans="1:9" x14ac:dyDescent="0.25">
      <c r="A207" s="110">
        <v>2210102</v>
      </c>
      <c r="B207" s="35" t="s">
        <v>1052</v>
      </c>
      <c r="C207" s="79">
        <f>SUM(C208+C209+C212+C213)</f>
        <v>437515356000</v>
      </c>
      <c r="D207" s="79">
        <f>SUM(D208+D209+D212+D213)</f>
        <v>0</v>
      </c>
      <c r="E207" s="123">
        <f t="shared" si="16"/>
        <v>437515356000</v>
      </c>
      <c r="F207" s="124">
        <f t="shared" si="15"/>
        <v>3.135568466904795</v>
      </c>
      <c r="G207" s="79">
        <f>SUM(G208+G209+G212+G213)</f>
        <v>466926156071</v>
      </c>
      <c r="H207" s="31">
        <f t="shared" si="17"/>
        <v>106.72223264113272</v>
      </c>
      <c r="I207" s="104">
        <f t="shared" si="18"/>
        <v>29410800071</v>
      </c>
    </row>
    <row r="208" spans="1:9" x14ac:dyDescent="0.25">
      <c r="A208" s="110">
        <v>221010201</v>
      </c>
      <c r="B208" s="35" t="s">
        <v>1047</v>
      </c>
      <c r="C208" s="79">
        <v>66873306000</v>
      </c>
      <c r="D208" s="79">
        <v>-10562563619</v>
      </c>
      <c r="E208" s="123">
        <f t="shared" si="16"/>
        <v>56310742381</v>
      </c>
      <c r="F208" s="124">
        <f t="shared" si="15"/>
        <v>0.40356569372130341</v>
      </c>
      <c r="G208" s="79">
        <v>81696655028</v>
      </c>
      <c r="H208" s="31">
        <f t="shared" si="17"/>
        <v>145.08182910329654</v>
      </c>
      <c r="I208" s="104">
        <f t="shared" si="18"/>
        <v>25385912647</v>
      </c>
    </row>
    <row r="209" spans="1:9" x14ac:dyDescent="0.25">
      <c r="A209" s="110">
        <v>221010202</v>
      </c>
      <c r="B209" s="35" t="s">
        <v>1053</v>
      </c>
      <c r="C209" s="79">
        <f>SUM(C210)</f>
        <v>256263716000</v>
      </c>
      <c r="D209" s="79">
        <f>SUM(D210)</f>
        <v>-9405332882</v>
      </c>
      <c r="E209" s="123">
        <f t="shared" si="16"/>
        <v>246858383118</v>
      </c>
      <c r="F209" s="124">
        <f t="shared" si="15"/>
        <v>1.7691753015770806</v>
      </c>
      <c r="G209" s="79">
        <f>SUM(G210)</f>
        <v>246858383118</v>
      </c>
      <c r="H209" s="31">
        <f t="shared" si="17"/>
        <v>100</v>
      </c>
      <c r="I209" s="104">
        <f t="shared" si="18"/>
        <v>0</v>
      </c>
    </row>
    <row r="210" spans="1:9" x14ac:dyDescent="0.25">
      <c r="A210" s="110">
        <v>2210102021</v>
      </c>
      <c r="B210" s="109" t="s">
        <v>1054</v>
      </c>
      <c r="C210" s="79">
        <f>SUM(C211)</f>
        <v>256263716000</v>
      </c>
      <c r="D210" s="79">
        <f>SUM(D211)</f>
        <v>-9405332882</v>
      </c>
      <c r="E210" s="123">
        <f t="shared" si="16"/>
        <v>246858383118</v>
      </c>
      <c r="F210" s="124">
        <f t="shared" si="15"/>
        <v>1.7691753015770806</v>
      </c>
      <c r="G210" s="79">
        <f>SUM(G211)</f>
        <v>246858383118</v>
      </c>
      <c r="H210" s="31">
        <f t="shared" si="17"/>
        <v>100</v>
      </c>
      <c r="I210" s="104">
        <f t="shared" si="18"/>
        <v>0</v>
      </c>
    </row>
    <row r="211" spans="1:9" x14ac:dyDescent="0.25">
      <c r="A211" s="110">
        <v>22101020211</v>
      </c>
      <c r="B211" s="109" t="s">
        <v>1055</v>
      </c>
      <c r="C211" s="79">
        <v>256263716000</v>
      </c>
      <c r="D211" s="79">
        <v>-9405332882</v>
      </c>
      <c r="E211" s="123">
        <f t="shared" si="16"/>
        <v>246858383118</v>
      </c>
      <c r="F211" s="124">
        <f t="shared" si="15"/>
        <v>1.7691753015770806</v>
      </c>
      <c r="G211" s="79">
        <v>246858383118</v>
      </c>
      <c r="H211" s="31">
        <f t="shared" si="17"/>
        <v>100</v>
      </c>
      <c r="I211" s="104">
        <f t="shared" si="18"/>
        <v>0</v>
      </c>
    </row>
    <row r="212" spans="1:9" x14ac:dyDescent="0.25">
      <c r="A212" s="110">
        <v>221010203</v>
      </c>
      <c r="B212" s="35" t="s">
        <v>1056</v>
      </c>
      <c r="C212" s="79">
        <v>51780977000</v>
      </c>
      <c r="D212" s="79">
        <v>19967896501</v>
      </c>
      <c r="E212" s="123">
        <f t="shared" si="16"/>
        <v>71748873501</v>
      </c>
      <c r="F212" s="124">
        <f t="shared" si="15"/>
        <v>0.51420710656308177</v>
      </c>
      <c r="G212" s="79">
        <v>71748874501</v>
      </c>
      <c r="H212" s="31">
        <f t="shared" si="17"/>
        <v>100.00000139375011</v>
      </c>
      <c r="I212" s="104">
        <f t="shared" si="18"/>
        <v>1000</v>
      </c>
    </row>
    <row r="213" spans="1:9" x14ac:dyDescent="0.25">
      <c r="A213" s="110">
        <v>221010204</v>
      </c>
      <c r="B213" s="35" t="s">
        <v>1048</v>
      </c>
      <c r="C213" s="79">
        <v>62597357000</v>
      </c>
      <c r="D213" s="79"/>
      <c r="E213" s="123">
        <f t="shared" si="16"/>
        <v>62597357000</v>
      </c>
      <c r="F213" s="124">
        <f t="shared" si="15"/>
        <v>0.44862036504332914</v>
      </c>
      <c r="G213" s="79">
        <v>66622243424</v>
      </c>
      <c r="H213" s="31">
        <f t="shared" si="17"/>
        <v>106.4298024978914</v>
      </c>
      <c r="I213" s="104">
        <f t="shared" si="18"/>
        <v>4024886424</v>
      </c>
    </row>
    <row r="214" spans="1:9" x14ac:dyDescent="0.25">
      <c r="A214" s="110">
        <v>2210103</v>
      </c>
      <c r="B214" s="35" t="s">
        <v>1057</v>
      </c>
      <c r="C214" s="79">
        <v>156161575000</v>
      </c>
      <c r="D214" s="79">
        <v>-4619612659</v>
      </c>
      <c r="E214" s="123">
        <f t="shared" si="16"/>
        <v>151541962341</v>
      </c>
      <c r="F214" s="124">
        <f t="shared" si="15"/>
        <v>1.0860651906565619</v>
      </c>
      <c r="G214" s="79">
        <v>153566765080</v>
      </c>
      <c r="H214" s="31">
        <f t="shared" si="17"/>
        <v>101.33613337700073</v>
      </c>
      <c r="I214" s="104">
        <f t="shared" si="18"/>
        <v>2024802739</v>
      </c>
    </row>
    <row r="215" spans="1:9" x14ac:dyDescent="0.25">
      <c r="A215" s="110">
        <v>2210104</v>
      </c>
      <c r="B215" s="35" t="s">
        <v>1058</v>
      </c>
      <c r="C215" s="79">
        <v>5674893000</v>
      </c>
      <c r="D215" s="79">
        <v>258183111</v>
      </c>
      <c r="E215" s="123">
        <f t="shared" si="16"/>
        <v>5933076111</v>
      </c>
      <c r="F215" s="124">
        <f t="shared" si="15"/>
        <v>4.2520944945753474E-2</v>
      </c>
      <c r="G215" s="79">
        <v>5933076111</v>
      </c>
      <c r="H215" s="31">
        <f t="shared" si="17"/>
        <v>100</v>
      </c>
      <c r="I215" s="104">
        <f t="shared" si="18"/>
        <v>0</v>
      </c>
    </row>
    <row r="216" spans="1:9" x14ac:dyDescent="0.25">
      <c r="A216" s="110">
        <v>2210105</v>
      </c>
      <c r="B216" s="35" t="s">
        <v>1059</v>
      </c>
      <c r="C216" s="79">
        <v>66774229000</v>
      </c>
      <c r="D216" s="79">
        <v>-4177906242</v>
      </c>
      <c r="E216" s="123">
        <f t="shared" si="16"/>
        <v>62596322758</v>
      </c>
      <c r="F216" s="124">
        <f t="shared" si="15"/>
        <v>0.44861295287697234</v>
      </c>
      <c r="G216" s="79">
        <v>62596322758</v>
      </c>
      <c r="H216" s="31">
        <f t="shared" si="17"/>
        <v>100</v>
      </c>
      <c r="I216" s="104">
        <f t="shared" si="18"/>
        <v>0</v>
      </c>
    </row>
    <row r="217" spans="1:9" x14ac:dyDescent="0.25">
      <c r="A217" s="110">
        <v>2210106</v>
      </c>
      <c r="B217" s="35" t="s">
        <v>1060</v>
      </c>
      <c r="C217" s="79">
        <v>14108425000</v>
      </c>
      <c r="D217" s="79">
        <v>-139464607</v>
      </c>
      <c r="E217" s="123">
        <f t="shared" si="16"/>
        <v>13968960393</v>
      </c>
      <c r="F217" s="124">
        <f t="shared" si="15"/>
        <v>0.10011221577267979</v>
      </c>
      <c r="G217" s="79">
        <v>13968960393</v>
      </c>
      <c r="H217" s="31">
        <f t="shared" si="17"/>
        <v>100</v>
      </c>
      <c r="I217" s="104">
        <f t="shared" si="18"/>
        <v>0</v>
      </c>
    </row>
    <row r="218" spans="1:9" hidden="1" x14ac:dyDescent="0.25">
      <c r="A218" s="110">
        <v>2210107</v>
      </c>
      <c r="B218" s="35" t="s">
        <v>1061</v>
      </c>
      <c r="C218" s="79"/>
      <c r="D218" s="79"/>
      <c r="E218" s="123">
        <f t="shared" si="16"/>
        <v>0</v>
      </c>
      <c r="F218" s="124">
        <f t="shared" si="15"/>
        <v>0</v>
      </c>
      <c r="G218" s="79"/>
      <c r="H218" s="31">
        <f t="shared" si="17"/>
        <v>0</v>
      </c>
      <c r="I218" s="104">
        <f t="shared" si="18"/>
        <v>0</v>
      </c>
    </row>
    <row r="219" spans="1:9" hidden="1" x14ac:dyDescent="0.25">
      <c r="A219" s="78">
        <v>22102</v>
      </c>
      <c r="B219" s="103" t="s">
        <v>1062</v>
      </c>
      <c r="C219" s="79"/>
      <c r="D219" s="79"/>
      <c r="E219" s="123">
        <f t="shared" si="16"/>
        <v>0</v>
      </c>
      <c r="F219" s="124">
        <f t="shared" si="15"/>
        <v>0</v>
      </c>
      <c r="G219" s="79"/>
      <c r="H219" s="31">
        <f t="shared" si="17"/>
        <v>0</v>
      </c>
      <c r="I219" s="104">
        <f t="shared" si="18"/>
        <v>0</v>
      </c>
    </row>
    <row r="220" spans="1:9" hidden="1" x14ac:dyDescent="0.25">
      <c r="A220" s="78">
        <v>22103</v>
      </c>
      <c r="B220" s="103" t="s">
        <v>1063</v>
      </c>
      <c r="C220" s="79">
        <f>SUM(C221:C222)</f>
        <v>0</v>
      </c>
      <c r="D220" s="79">
        <f>SUM(D221:D222)</f>
        <v>0</v>
      </c>
      <c r="E220" s="123">
        <f t="shared" si="16"/>
        <v>0</v>
      </c>
      <c r="F220" s="124">
        <f t="shared" si="15"/>
        <v>0</v>
      </c>
      <c r="G220" s="79">
        <f>SUM(G221:G222)</f>
        <v>0</v>
      </c>
      <c r="H220" s="31">
        <f t="shared" si="17"/>
        <v>0</v>
      </c>
      <c r="I220" s="104">
        <f t="shared" si="18"/>
        <v>0</v>
      </c>
    </row>
    <row r="221" spans="1:9" hidden="1" x14ac:dyDescent="0.25">
      <c r="A221" s="78">
        <v>2210301</v>
      </c>
      <c r="B221" s="103" t="s">
        <v>928</v>
      </c>
      <c r="C221" s="79"/>
      <c r="D221" s="79"/>
      <c r="E221" s="123">
        <f t="shared" si="16"/>
        <v>0</v>
      </c>
      <c r="F221" s="124">
        <f t="shared" si="15"/>
        <v>0</v>
      </c>
      <c r="G221" s="79"/>
      <c r="H221" s="31">
        <f t="shared" si="17"/>
        <v>0</v>
      </c>
      <c r="I221" s="104">
        <f t="shared" si="18"/>
        <v>0</v>
      </c>
    </row>
    <row r="222" spans="1:9" hidden="1" x14ac:dyDescent="0.25">
      <c r="A222" s="78">
        <v>2210302</v>
      </c>
      <c r="B222" s="103" t="s">
        <v>1064</v>
      </c>
      <c r="C222" s="79"/>
      <c r="D222" s="79"/>
      <c r="E222" s="123">
        <f t="shared" si="16"/>
        <v>0</v>
      </c>
      <c r="F222" s="124">
        <f t="shared" si="15"/>
        <v>0</v>
      </c>
      <c r="G222" s="79"/>
      <c r="H222" s="31">
        <f t="shared" si="17"/>
        <v>0</v>
      </c>
      <c r="I222" s="104">
        <f t="shared" si="18"/>
        <v>0</v>
      </c>
    </row>
    <row r="223" spans="1:9" hidden="1" x14ac:dyDescent="0.25">
      <c r="A223" s="78">
        <v>22104</v>
      </c>
      <c r="B223" s="103" t="s">
        <v>1065</v>
      </c>
      <c r="C223" s="79"/>
      <c r="D223" s="79"/>
      <c r="E223" s="123">
        <f t="shared" si="16"/>
        <v>0</v>
      </c>
      <c r="F223" s="124">
        <f t="shared" si="15"/>
        <v>0</v>
      </c>
      <c r="G223" s="79"/>
      <c r="H223" s="31">
        <f t="shared" si="17"/>
        <v>0</v>
      </c>
      <c r="I223" s="104">
        <f t="shared" si="18"/>
        <v>0</v>
      </c>
    </row>
    <row r="224" spans="1:9" hidden="1" x14ac:dyDescent="0.25">
      <c r="A224" s="78">
        <v>22105</v>
      </c>
      <c r="B224" s="103" t="s">
        <v>1066</v>
      </c>
      <c r="C224" s="79"/>
      <c r="D224" s="79"/>
      <c r="E224" s="123">
        <f t="shared" si="16"/>
        <v>0</v>
      </c>
      <c r="F224" s="124">
        <f t="shared" si="15"/>
        <v>0</v>
      </c>
      <c r="G224" s="79"/>
      <c r="H224" s="31">
        <f t="shared" si="17"/>
        <v>0</v>
      </c>
      <c r="I224" s="104">
        <f t="shared" si="18"/>
        <v>0</v>
      </c>
    </row>
    <row r="225" spans="1:9" x14ac:dyDescent="0.25">
      <c r="A225" s="78">
        <v>22106</v>
      </c>
      <c r="B225" s="35" t="s">
        <v>1067</v>
      </c>
      <c r="C225" s="79">
        <f>SUM(C226:C227)</f>
        <v>654296893000</v>
      </c>
      <c r="D225" s="79">
        <f>SUM(D226:D227)</f>
        <v>-187423532303</v>
      </c>
      <c r="E225" s="123">
        <f t="shared" si="16"/>
        <v>466873360697</v>
      </c>
      <c r="F225" s="124">
        <f t="shared" si="15"/>
        <v>3.3459703019872555</v>
      </c>
      <c r="G225" s="79">
        <f>SUM(G226:G227)</f>
        <v>475052436223</v>
      </c>
      <c r="H225" s="31">
        <f t="shared" si="17"/>
        <v>101.75188310461523</v>
      </c>
      <c r="I225" s="104">
        <f t="shared" si="18"/>
        <v>8179075526</v>
      </c>
    </row>
    <row r="226" spans="1:9" x14ac:dyDescent="0.25">
      <c r="A226" s="78">
        <v>2210601</v>
      </c>
      <c r="B226" s="35" t="s">
        <v>1068</v>
      </c>
      <c r="C226" s="79">
        <v>617000000000</v>
      </c>
      <c r="D226" s="79">
        <v>-184690550000</v>
      </c>
      <c r="E226" s="123">
        <f t="shared" si="16"/>
        <v>432309450000</v>
      </c>
      <c r="F226" s="124">
        <f t="shared" si="15"/>
        <v>3.0982589771430904</v>
      </c>
      <c r="G226" s="79">
        <v>432204952228</v>
      </c>
      <c r="H226" s="31">
        <f t="shared" si="17"/>
        <v>99.975828015788224</v>
      </c>
      <c r="I226" s="104">
        <f t="shared" si="18"/>
        <v>-104497772</v>
      </c>
    </row>
    <row r="227" spans="1:9" x14ac:dyDescent="0.25">
      <c r="A227" s="78">
        <v>2210603</v>
      </c>
      <c r="B227" s="35" t="s">
        <v>1069</v>
      </c>
      <c r="C227" s="79">
        <v>37296893000</v>
      </c>
      <c r="D227" s="79">
        <v>-2732982303</v>
      </c>
      <c r="E227" s="123">
        <f t="shared" si="16"/>
        <v>34563910697</v>
      </c>
      <c r="F227" s="124">
        <f t="shared" si="15"/>
        <v>0.24771132484416508</v>
      </c>
      <c r="G227" s="79">
        <v>42847483995</v>
      </c>
      <c r="H227" s="31">
        <f t="shared" si="17"/>
        <v>123.96596082722485</v>
      </c>
      <c r="I227" s="104">
        <f t="shared" si="18"/>
        <v>8283573298</v>
      </c>
    </row>
    <row r="228" spans="1:9" hidden="1" x14ac:dyDescent="0.25">
      <c r="A228" s="78">
        <v>222</v>
      </c>
      <c r="B228" s="103" t="s">
        <v>1070</v>
      </c>
      <c r="C228" s="79">
        <f>SUM(C229+C230)</f>
        <v>0</v>
      </c>
      <c r="D228" s="79">
        <f>SUM(D229+D230)</f>
        <v>0</v>
      </c>
      <c r="E228" s="123">
        <f t="shared" si="16"/>
        <v>0</v>
      </c>
      <c r="F228" s="124">
        <f t="shared" si="15"/>
        <v>0</v>
      </c>
      <c r="G228" s="79">
        <f>SUM(G229+G230)</f>
        <v>0</v>
      </c>
      <c r="H228" s="31">
        <f t="shared" si="17"/>
        <v>0</v>
      </c>
      <c r="I228" s="104">
        <f t="shared" si="18"/>
        <v>0</v>
      </c>
    </row>
    <row r="229" spans="1:9" hidden="1" x14ac:dyDescent="0.25">
      <c r="A229" s="78">
        <v>22201</v>
      </c>
      <c r="B229" s="103" t="s">
        <v>1071</v>
      </c>
      <c r="C229" s="79"/>
      <c r="D229" s="79"/>
      <c r="E229" s="123">
        <f t="shared" si="16"/>
        <v>0</v>
      </c>
      <c r="F229" s="124">
        <f t="shared" si="15"/>
        <v>0</v>
      </c>
      <c r="G229" s="79"/>
      <c r="H229" s="31">
        <f t="shared" si="17"/>
        <v>0</v>
      </c>
      <c r="I229" s="104">
        <f t="shared" si="18"/>
        <v>0</v>
      </c>
    </row>
    <row r="230" spans="1:9" hidden="1" x14ac:dyDescent="0.25">
      <c r="A230" s="78">
        <v>22202</v>
      </c>
      <c r="B230" s="103" t="s">
        <v>1072</v>
      </c>
      <c r="C230" s="79">
        <f>SUM(C231:C233)</f>
        <v>0</v>
      </c>
      <c r="D230" s="79">
        <f>SUM(D231:D233)</f>
        <v>0</v>
      </c>
      <c r="E230" s="123">
        <f t="shared" si="16"/>
        <v>0</v>
      </c>
      <c r="F230" s="124">
        <f t="shared" si="15"/>
        <v>0</v>
      </c>
      <c r="G230" s="79">
        <f>SUM(G231:G233)</f>
        <v>0</v>
      </c>
      <c r="H230" s="31">
        <f t="shared" si="17"/>
        <v>0</v>
      </c>
      <c r="I230" s="104">
        <f t="shared" si="18"/>
        <v>0</v>
      </c>
    </row>
    <row r="231" spans="1:9" hidden="1" x14ac:dyDescent="0.25">
      <c r="A231" s="78">
        <v>2220201</v>
      </c>
      <c r="B231" s="103" t="s">
        <v>1073</v>
      </c>
      <c r="C231" s="79"/>
      <c r="D231" s="79"/>
      <c r="E231" s="123">
        <f t="shared" si="16"/>
        <v>0</v>
      </c>
      <c r="F231" s="124">
        <f t="shared" si="15"/>
        <v>0</v>
      </c>
      <c r="G231" s="79"/>
      <c r="H231" s="31">
        <f t="shared" si="17"/>
        <v>0</v>
      </c>
      <c r="I231" s="104">
        <f t="shared" si="18"/>
        <v>0</v>
      </c>
    </row>
    <row r="232" spans="1:9" hidden="1" x14ac:dyDescent="0.25">
      <c r="A232" s="78">
        <v>2220203</v>
      </c>
      <c r="B232" s="103" t="s">
        <v>1074</v>
      </c>
      <c r="C232" s="79"/>
      <c r="D232" s="79"/>
      <c r="E232" s="123">
        <f t="shared" si="16"/>
        <v>0</v>
      </c>
      <c r="F232" s="124">
        <f t="shared" si="15"/>
        <v>0</v>
      </c>
      <c r="G232" s="79"/>
      <c r="H232" s="31">
        <f t="shared" si="17"/>
        <v>0</v>
      </c>
      <c r="I232" s="104">
        <f t="shared" si="18"/>
        <v>0</v>
      </c>
    </row>
    <row r="233" spans="1:9" hidden="1" x14ac:dyDescent="0.25">
      <c r="A233" s="78">
        <v>2220204</v>
      </c>
      <c r="B233" s="103" t="s">
        <v>1075</v>
      </c>
      <c r="C233" s="79"/>
      <c r="D233" s="79"/>
      <c r="E233" s="123">
        <f t="shared" si="16"/>
        <v>0</v>
      </c>
      <c r="F233" s="124">
        <f t="shared" si="15"/>
        <v>0</v>
      </c>
      <c r="G233" s="79"/>
      <c r="H233" s="31">
        <f t="shared" si="17"/>
        <v>0</v>
      </c>
      <c r="I233" s="104">
        <f t="shared" si="18"/>
        <v>0</v>
      </c>
    </row>
    <row r="234" spans="1:9" hidden="1" x14ac:dyDescent="0.25">
      <c r="A234" s="78">
        <v>223</v>
      </c>
      <c r="B234" s="35" t="s">
        <v>1076</v>
      </c>
      <c r="C234" s="79">
        <f>SUM(C235:C241)</f>
        <v>0</v>
      </c>
      <c r="D234" s="79">
        <f>SUM(D235:D241)</f>
        <v>0</v>
      </c>
      <c r="E234" s="123">
        <f t="shared" si="16"/>
        <v>0</v>
      </c>
      <c r="F234" s="124">
        <f t="shared" si="15"/>
        <v>0</v>
      </c>
      <c r="G234" s="79">
        <f>SUM(G235:G241)</f>
        <v>0</v>
      </c>
      <c r="H234" s="31">
        <f t="shared" si="17"/>
        <v>0</v>
      </c>
      <c r="I234" s="104">
        <f t="shared" si="18"/>
        <v>0</v>
      </c>
    </row>
    <row r="235" spans="1:9" hidden="1" x14ac:dyDescent="0.25">
      <c r="A235" s="78">
        <v>22301</v>
      </c>
      <c r="B235" s="103" t="s">
        <v>1077</v>
      </c>
      <c r="C235" s="79"/>
      <c r="D235" s="79"/>
      <c r="E235" s="123">
        <f t="shared" si="16"/>
        <v>0</v>
      </c>
      <c r="F235" s="124">
        <f t="shared" si="15"/>
        <v>0</v>
      </c>
      <c r="G235" s="79"/>
      <c r="H235" s="31">
        <f t="shared" si="17"/>
        <v>0</v>
      </c>
      <c r="I235" s="104">
        <f t="shared" si="18"/>
        <v>0</v>
      </c>
    </row>
    <row r="236" spans="1:9" hidden="1" x14ac:dyDescent="0.25">
      <c r="A236" s="78">
        <v>22302</v>
      </c>
      <c r="B236" s="111" t="s">
        <v>1078</v>
      </c>
      <c r="C236" s="79"/>
      <c r="D236" s="79"/>
      <c r="E236" s="123">
        <f t="shared" si="16"/>
        <v>0</v>
      </c>
      <c r="F236" s="124">
        <f t="shared" si="15"/>
        <v>0</v>
      </c>
      <c r="G236" s="79"/>
      <c r="H236" s="31">
        <f t="shared" si="17"/>
        <v>0</v>
      </c>
      <c r="I236" s="104">
        <f t="shared" si="18"/>
        <v>0</v>
      </c>
    </row>
    <row r="237" spans="1:9" hidden="1" x14ac:dyDescent="0.25">
      <c r="A237" s="78">
        <v>22303</v>
      </c>
      <c r="B237" s="112" t="s">
        <v>1079</v>
      </c>
      <c r="C237" s="79"/>
      <c r="D237" s="79"/>
      <c r="E237" s="123">
        <f t="shared" si="16"/>
        <v>0</v>
      </c>
      <c r="F237" s="124">
        <f t="shared" si="15"/>
        <v>0</v>
      </c>
      <c r="G237" s="79"/>
      <c r="H237" s="31">
        <f t="shared" si="17"/>
        <v>0</v>
      </c>
      <c r="I237" s="104">
        <f t="shared" ref="I237:I240" si="19">SUM(G237-E237)</f>
        <v>0</v>
      </c>
    </row>
    <row r="238" spans="1:9" hidden="1" x14ac:dyDescent="0.25">
      <c r="A238" s="78">
        <v>22304</v>
      </c>
      <c r="B238" s="112" t="s">
        <v>1080</v>
      </c>
      <c r="C238" s="79"/>
      <c r="D238" s="79"/>
      <c r="E238" s="123">
        <f t="shared" si="16"/>
        <v>0</v>
      </c>
      <c r="F238" s="124">
        <f t="shared" si="15"/>
        <v>0</v>
      </c>
      <c r="G238" s="79"/>
      <c r="H238" s="31">
        <f t="shared" si="17"/>
        <v>0</v>
      </c>
      <c r="I238" s="104">
        <f t="shared" si="19"/>
        <v>0</v>
      </c>
    </row>
    <row r="239" spans="1:9" hidden="1" x14ac:dyDescent="0.25">
      <c r="A239" s="78">
        <v>22305</v>
      </c>
      <c r="B239" s="112" t="s">
        <v>1081</v>
      </c>
      <c r="C239" s="79"/>
      <c r="D239" s="79"/>
      <c r="E239" s="123">
        <f t="shared" si="16"/>
        <v>0</v>
      </c>
      <c r="F239" s="124">
        <f t="shared" si="15"/>
        <v>0</v>
      </c>
      <c r="G239" s="79"/>
      <c r="H239" s="31">
        <f t="shared" si="17"/>
        <v>0</v>
      </c>
      <c r="I239" s="104">
        <f t="shared" si="19"/>
        <v>0</v>
      </c>
    </row>
    <row r="240" spans="1:9" hidden="1" x14ac:dyDescent="0.25">
      <c r="A240" s="78">
        <v>22306</v>
      </c>
      <c r="B240" s="112" t="s">
        <v>1082</v>
      </c>
      <c r="C240" s="79"/>
      <c r="D240" s="79"/>
      <c r="E240" s="123">
        <f t="shared" si="16"/>
        <v>0</v>
      </c>
      <c r="F240" s="124">
        <f t="shared" si="15"/>
        <v>0</v>
      </c>
      <c r="G240" s="79"/>
      <c r="H240" s="31">
        <f t="shared" si="17"/>
        <v>0</v>
      </c>
      <c r="I240" s="104">
        <f t="shared" si="19"/>
        <v>0</v>
      </c>
    </row>
    <row r="241" spans="1:9" hidden="1" x14ac:dyDescent="0.25">
      <c r="A241" s="78">
        <v>22307</v>
      </c>
      <c r="B241" s="111" t="s">
        <v>1083</v>
      </c>
      <c r="C241" s="79"/>
      <c r="D241" s="79"/>
      <c r="E241" s="123">
        <f t="shared" si="16"/>
        <v>0</v>
      </c>
      <c r="F241" s="124">
        <f t="shared" si="15"/>
        <v>0</v>
      </c>
      <c r="G241" s="79"/>
      <c r="H241" s="31">
        <f t="shared" si="17"/>
        <v>0</v>
      </c>
      <c r="I241" s="104">
        <f t="shared" si="18"/>
        <v>0</v>
      </c>
    </row>
    <row r="242" spans="1:9" hidden="1" x14ac:dyDescent="0.25">
      <c r="A242" s="78">
        <v>224</v>
      </c>
      <c r="B242" s="56" t="s">
        <v>1034</v>
      </c>
      <c r="C242" s="79">
        <f>SUM(C257:C274)+C243+C249-C259</f>
        <v>0</v>
      </c>
      <c r="D242" s="79">
        <f>SUM(D257:D274)+D243+D249-D259</f>
        <v>0</v>
      </c>
      <c r="E242" s="123">
        <f t="shared" si="16"/>
        <v>0</v>
      </c>
      <c r="F242" s="124">
        <f t="shared" si="15"/>
        <v>0</v>
      </c>
      <c r="G242" s="79">
        <f>SUM(G257:G274)+G243+G249-G259</f>
        <v>0</v>
      </c>
      <c r="H242" s="31">
        <f t="shared" si="17"/>
        <v>0</v>
      </c>
      <c r="I242" s="104">
        <f t="shared" si="18"/>
        <v>0</v>
      </c>
    </row>
    <row r="243" spans="1:9" hidden="1" x14ac:dyDescent="0.25">
      <c r="A243" s="110">
        <v>22401</v>
      </c>
      <c r="B243" s="35" t="s">
        <v>187</v>
      </c>
      <c r="C243" s="79">
        <f>SUM(C244:C248)-C245</f>
        <v>0</v>
      </c>
      <c r="D243" s="79">
        <f>SUM(D244:D248)-D245</f>
        <v>0</v>
      </c>
      <c r="E243" s="123">
        <f t="shared" si="16"/>
        <v>0</v>
      </c>
      <c r="F243" s="124">
        <f t="shared" si="15"/>
        <v>0</v>
      </c>
      <c r="G243" s="79">
        <f>SUM(G244:G248)-G245</f>
        <v>0</v>
      </c>
      <c r="H243" s="31">
        <f t="shared" si="17"/>
        <v>0</v>
      </c>
      <c r="I243" s="104">
        <f t="shared" si="18"/>
        <v>0</v>
      </c>
    </row>
    <row r="244" spans="1:9" hidden="1" x14ac:dyDescent="0.25">
      <c r="A244" s="110">
        <v>2240101</v>
      </c>
      <c r="B244" s="35" t="s">
        <v>1084</v>
      </c>
      <c r="C244" s="79"/>
      <c r="D244" s="79"/>
      <c r="E244" s="123">
        <f t="shared" si="16"/>
        <v>0</v>
      </c>
      <c r="F244" s="124">
        <f t="shared" si="15"/>
        <v>0</v>
      </c>
      <c r="G244" s="79"/>
      <c r="H244" s="31">
        <f t="shared" si="17"/>
        <v>0</v>
      </c>
      <c r="I244" s="104">
        <f t="shared" si="18"/>
        <v>0</v>
      </c>
    </row>
    <row r="245" spans="1:9" hidden="1" x14ac:dyDescent="0.25">
      <c r="A245" s="110">
        <v>2240102</v>
      </c>
      <c r="B245" s="109" t="s">
        <v>1085</v>
      </c>
      <c r="C245" s="79">
        <f>SUM(C246:C247)</f>
        <v>0</v>
      </c>
      <c r="D245" s="79">
        <f>SUM(D246:D247)</f>
        <v>0</v>
      </c>
      <c r="E245" s="123">
        <f t="shared" si="16"/>
        <v>0</v>
      </c>
      <c r="F245" s="124">
        <f t="shared" si="15"/>
        <v>0</v>
      </c>
      <c r="G245" s="79">
        <f>SUM(G246:G247)</f>
        <v>0</v>
      </c>
      <c r="H245" s="31">
        <f t="shared" si="17"/>
        <v>0</v>
      </c>
      <c r="I245" s="104">
        <f t="shared" si="18"/>
        <v>0</v>
      </c>
    </row>
    <row r="246" spans="1:9" hidden="1" x14ac:dyDescent="0.25">
      <c r="A246" s="110">
        <v>224010201</v>
      </c>
      <c r="B246" s="109" t="s">
        <v>1086</v>
      </c>
      <c r="C246" s="79"/>
      <c r="D246" s="79"/>
      <c r="E246" s="123">
        <f t="shared" si="16"/>
        <v>0</v>
      </c>
      <c r="F246" s="124">
        <f t="shared" si="15"/>
        <v>0</v>
      </c>
      <c r="G246" s="79"/>
      <c r="H246" s="31">
        <f t="shared" si="17"/>
        <v>0</v>
      </c>
      <c r="I246" s="104">
        <f t="shared" si="18"/>
        <v>0</v>
      </c>
    </row>
    <row r="247" spans="1:9" hidden="1" x14ac:dyDescent="0.25">
      <c r="A247" s="110">
        <v>224010202</v>
      </c>
      <c r="B247" s="109" t="s">
        <v>1087</v>
      </c>
      <c r="C247" s="79"/>
      <c r="D247" s="79"/>
      <c r="E247" s="123">
        <f t="shared" si="16"/>
        <v>0</v>
      </c>
      <c r="F247" s="124">
        <f t="shared" si="15"/>
        <v>0</v>
      </c>
      <c r="G247" s="79"/>
      <c r="H247" s="31">
        <f t="shared" si="17"/>
        <v>0</v>
      </c>
      <c r="I247" s="104">
        <f t="shared" si="18"/>
        <v>0</v>
      </c>
    </row>
    <row r="248" spans="1:9" hidden="1" x14ac:dyDescent="0.25">
      <c r="A248" s="110">
        <v>2240103</v>
      </c>
      <c r="B248" s="109" t="s">
        <v>1088</v>
      </c>
      <c r="C248" s="79"/>
      <c r="D248" s="79"/>
      <c r="E248" s="123">
        <f t="shared" si="16"/>
        <v>0</v>
      </c>
      <c r="F248" s="124">
        <f t="shared" si="15"/>
        <v>0</v>
      </c>
      <c r="G248" s="79"/>
      <c r="H248" s="31">
        <f t="shared" si="17"/>
        <v>0</v>
      </c>
      <c r="I248" s="104">
        <f t="shared" si="18"/>
        <v>0</v>
      </c>
    </row>
    <row r="249" spans="1:9" hidden="1" x14ac:dyDescent="0.25">
      <c r="A249" s="110">
        <v>22402</v>
      </c>
      <c r="B249" s="109" t="s">
        <v>1089</v>
      </c>
      <c r="C249" s="79">
        <f>SUM(C250:C256)-C251-C252</f>
        <v>0</v>
      </c>
      <c r="D249" s="79">
        <f>SUM(D250:D256)-D251-D252</f>
        <v>0</v>
      </c>
      <c r="E249" s="123">
        <f t="shared" si="16"/>
        <v>0</v>
      </c>
      <c r="F249" s="124">
        <f t="shared" si="15"/>
        <v>0</v>
      </c>
      <c r="G249" s="79">
        <f>SUM(G250:G256)-G251-G252</f>
        <v>0</v>
      </c>
      <c r="H249" s="31">
        <f t="shared" si="17"/>
        <v>0</v>
      </c>
      <c r="I249" s="104">
        <f t="shared" si="18"/>
        <v>0</v>
      </c>
    </row>
    <row r="250" spans="1:9" hidden="1" x14ac:dyDescent="0.25">
      <c r="A250" s="110">
        <v>2240201</v>
      </c>
      <c r="B250" s="109" t="s">
        <v>1090</v>
      </c>
      <c r="C250" s="79"/>
      <c r="D250" s="79"/>
      <c r="E250" s="123">
        <f t="shared" si="16"/>
        <v>0</v>
      </c>
      <c r="F250" s="124">
        <f t="shared" si="15"/>
        <v>0</v>
      </c>
      <c r="G250" s="79"/>
      <c r="H250" s="31">
        <f t="shared" si="17"/>
        <v>0</v>
      </c>
      <c r="I250" s="104">
        <f t="shared" si="18"/>
        <v>0</v>
      </c>
    </row>
    <row r="251" spans="1:9" ht="25.5" hidden="1" x14ac:dyDescent="0.25">
      <c r="A251" s="110">
        <v>2240202</v>
      </c>
      <c r="B251" s="109" t="s">
        <v>1091</v>
      </c>
      <c r="C251" s="79">
        <f>SUM(C252)</f>
        <v>0</v>
      </c>
      <c r="D251" s="79">
        <f>SUM(D252)</f>
        <v>0</v>
      </c>
      <c r="E251" s="123">
        <f t="shared" si="16"/>
        <v>0</v>
      </c>
      <c r="F251" s="124">
        <f t="shared" si="15"/>
        <v>0</v>
      </c>
      <c r="G251" s="79">
        <f>SUM(G252)</f>
        <v>0</v>
      </c>
      <c r="H251" s="31">
        <f t="shared" si="17"/>
        <v>0</v>
      </c>
      <c r="I251" s="104">
        <f t="shared" si="18"/>
        <v>0</v>
      </c>
    </row>
    <row r="252" spans="1:9" hidden="1" x14ac:dyDescent="0.25">
      <c r="A252" s="110">
        <v>224020201</v>
      </c>
      <c r="B252" s="109" t="s">
        <v>1054</v>
      </c>
      <c r="C252" s="79">
        <f>SUM(C253)</f>
        <v>0</v>
      </c>
      <c r="D252" s="79">
        <f>SUM(D253)</f>
        <v>0</v>
      </c>
      <c r="E252" s="123">
        <f t="shared" si="16"/>
        <v>0</v>
      </c>
      <c r="F252" s="124">
        <f t="shared" si="15"/>
        <v>0</v>
      </c>
      <c r="G252" s="79">
        <f>SUM(G253)</f>
        <v>0</v>
      </c>
      <c r="H252" s="31">
        <f t="shared" si="17"/>
        <v>0</v>
      </c>
      <c r="I252" s="104">
        <f t="shared" si="18"/>
        <v>0</v>
      </c>
    </row>
    <row r="253" spans="1:9" hidden="1" x14ac:dyDescent="0.25">
      <c r="A253" s="110">
        <v>22402020101</v>
      </c>
      <c r="B253" s="109" t="s">
        <v>1055</v>
      </c>
      <c r="C253" s="79"/>
      <c r="D253" s="79"/>
      <c r="E253" s="123">
        <f t="shared" si="16"/>
        <v>0</v>
      </c>
      <c r="F253" s="124">
        <f t="shared" si="15"/>
        <v>0</v>
      </c>
      <c r="G253" s="79"/>
      <c r="H253" s="31">
        <f t="shared" si="17"/>
        <v>0</v>
      </c>
      <c r="I253" s="104">
        <f t="shared" si="18"/>
        <v>0</v>
      </c>
    </row>
    <row r="254" spans="1:9" hidden="1" x14ac:dyDescent="0.25">
      <c r="A254" s="110">
        <v>2240203</v>
      </c>
      <c r="B254" s="109" t="s">
        <v>1092</v>
      </c>
      <c r="C254" s="79"/>
      <c r="D254" s="79"/>
      <c r="E254" s="123">
        <f t="shared" si="16"/>
        <v>0</v>
      </c>
      <c r="F254" s="124">
        <f t="shared" si="15"/>
        <v>0</v>
      </c>
      <c r="G254" s="79"/>
      <c r="H254" s="31">
        <f t="shared" si="17"/>
        <v>0</v>
      </c>
      <c r="I254" s="104">
        <f t="shared" si="18"/>
        <v>0</v>
      </c>
    </row>
    <row r="255" spans="1:9" ht="25.5" hidden="1" x14ac:dyDescent="0.25">
      <c r="A255" s="110">
        <v>2240204</v>
      </c>
      <c r="B255" s="109" t="s">
        <v>1093</v>
      </c>
      <c r="C255" s="79"/>
      <c r="D255" s="79"/>
      <c r="E255" s="123">
        <f t="shared" si="16"/>
        <v>0</v>
      </c>
      <c r="F255" s="124">
        <f t="shared" si="15"/>
        <v>0</v>
      </c>
      <c r="G255" s="79"/>
      <c r="H255" s="31">
        <f t="shared" si="17"/>
        <v>0</v>
      </c>
      <c r="I255" s="104">
        <f t="shared" si="18"/>
        <v>0</v>
      </c>
    </row>
    <row r="256" spans="1:9" ht="25.5" hidden="1" x14ac:dyDescent="0.25">
      <c r="A256" s="110">
        <v>2240205</v>
      </c>
      <c r="B256" s="109" t="s">
        <v>1094</v>
      </c>
      <c r="C256" s="79"/>
      <c r="D256" s="79"/>
      <c r="E256" s="123">
        <f t="shared" si="16"/>
        <v>0</v>
      </c>
      <c r="F256" s="124">
        <f t="shared" si="15"/>
        <v>0</v>
      </c>
      <c r="G256" s="79"/>
      <c r="H256" s="31">
        <f t="shared" si="17"/>
        <v>0</v>
      </c>
      <c r="I256" s="104">
        <f t="shared" si="18"/>
        <v>0</v>
      </c>
    </row>
    <row r="257" spans="1:9" hidden="1" x14ac:dyDescent="0.25">
      <c r="A257" s="110">
        <v>22403</v>
      </c>
      <c r="B257" s="109" t="s">
        <v>1095</v>
      </c>
      <c r="C257" s="79"/>
      <c r="D257" s="79"/>
      <c r="E257" s="123">
        <f t="shared" si="16"/>
        <v>0</v>
      </c>
      <c r="F257" s="124">
        <f t="shared" si="15"/>
        <v>0</v>
      </c>
      <c r="G257" s="79"/>
      <c r="H257" s="31">
        <f t="shared" si="17"/>
        <v>0</v>
      </c>
      <c r="I257" s="104">
        <f t="shared" si="18"/>
        <v>0</v>
      </c>
    </row>
    <row r="258" spans="1:9" hidden="1" x14ac:dyDescent="0.25">
      <c r="A258" s="110">
        <v>22404</v>
      </c>
      <c r="B258" s="109" t="s">
        <v>1096</v>
      </c>
      <c r="C258" s="79"/>
      <c r="D258" s="79"/>
      <c r="E258" s="123">
        <f t="shared" si="16"/>
        <v>0</v>
      </c>
      <c r="F258" s="124">
        <f t="shared" si="15"/>
        <v>0</v>
      </c>
      <c r="G258" s="79"/>
      <c r="H258" s="31">
        <f t="shared" si="17"/>
        <v>0</v>
      </c>
      <c r="I258" s="104">
        <f t="shared" si="18"/>
        <v>0</v>
      </c>
    </row>
    <row r="259" spans="1:9" hidden="1" x14ac:dyDescent="0.25">
      <c r="A259" s="110">
        <v>22405</v>
      </c>
      <c r="B259" s="109" t="s">
        <v>1097</v>
      </c>
      <c r="C259" s="79">
        <f>SUM(C260)</f>
        <v>0</v>
      </c>
      <c r="D259" s="79">
        <f>SUM(D260)</f>
        <v>0</v>
      </c>
      <c r="E259" s="123">
        <f t="shared" si="16"/>
        <v>0</v>
      </c>
      <c r="F259" s="124">
        <f t="shared" si="15"/>
        <v>0</v>
      </c>
      <c r="G259" s="79">
        <f>SUM(G260)</f>
        <v>0</v>
      </c>
      <c r="H259" s="31">
        <f t="shared" si="17"/>
        <v>0</v>
      </c>
      <c r="I259" s="104">
        <f t="shared" si="18"/>
        <v>0</v>
      </c>
    </row>
    <row r="260" spans="1:9" hidden="1" x14ac:dyDescent="0.25">
      <c r="A260" s="110">
        <v>2240501</v>
      </c>
      <c r="B260" s="109" t="s">
        <v>1098</v>
      </c>
      <c r="C260" s="79"/>
      <c r="D260" s="79"/>
      <c r="E260" s="123">
        <f t="shared" si="16"/>
        <v>0</v>
      </c>
      <c r="F260" s="124">
        <f t="shared" si="15"/>
        <v>0</v>
      </c>
      <c r="G260" s="79"/>
      <c r="H260" s="31">
        <f t="shared" si="17"/>
        <v>0</v>
      </c>
      <c r="I260" s="104">
        <f t="shared" si="18"/>
        <v>0</v>
      </c>
    </row>
    <row r="261" spans="1:9" hidden="1" x14ac:dyDescent="0.25">
      <c r="A261" s="110">
        <v>22406</v>
      </c>
      <c r="B261" s="109" t="s">
        <v>1099</v>
      </c>
      <c r="C261" s="79"/>
      <c r="D261" s="79"/>
      <c r="E261" s="123">
        <f t="shared" si="16"/>
        <v>0</v>
      </c>
      <c r="F261" s="124">
        <f t="shared" si="15"/>
        <v>0</v>
      </c>
      <c r="G261" s="79"/>
      <c r="H261" s="31">
        <f t="shared" si="17"/>
        <v>0</v>
      </c>
      <c r="I261" s="104">
        <f t="shared" si="18"/>
        <v>0</v>
      </c>
    </row>
    <row r="262" spans="1:9" hidden="1" x14ac:dyDescent="0.25">
      <c r="A262" s="110">
        <v>22407</v>
      </c>
      <c r="B262" s="109" t="s">
        <v>1100</v>
      </c>
      <c r="C262" s="79"/>
      <c r="D262" s="79"/>
      <c r="E262" s="123">
        <f t="shared" si="16"/>
        <v>0</v>
      </c>
      <c r="F262" s="124">
        <f t="shared" si="15"/>
        <v>0</v>
      </c>
      <c r="G262" s="79"/>
      <c r="H262" s="31">
        <f t="shared" si="17"/>
        <v>0</v>
      </c>
      <c r="I262" s="104">
        <f t="shared" si="18"/>
        <v>0</v>
      </c>
    </row>
    <row r="263" spans="1:9" hidden="1" x14ac:dyDescent="0.25">
      <c r="A263" s="110">
        <v>22408</v>
      </c>
      <c r="B263" s="109" t="s">
        <v>146</v>
      </c>
      <c r="C263" s="79"/>
      <c r="D263" s="79"/>
      <c r="E263" s="123">
        <f t="shared" si="16"/>
        <v>0</v>
      </c>
      <c r="F263" s="124">
        <f t="shared" si="15"/>
        <v>0</v>
      </c>
      <c r="G263" s="79"/>
      <c r="H263" s="31">
        <f t="shared" si="17"/>
        <v>0</v>
      </c>
      <c r="I263" s="104">
        <f t="shared" si="18"/>
        <v>0</v>
      </c>
    </row>
    <row r="264" spans="1:9" hidden="1" x14ac:dyDescent="0.25">
      <c r="A264" s="110">
        <v>22409</v>
      </c>
      <c r="B264" s="105" t="s">
        <v>893</v>
      </c>
      <c r="C264" s="79"/>
      <c r="D264" s="79"/>
      <c r="E264" s="123">
        <f t="shared" si="16"/>
        <v>0</v>
      </c>
      <c r="F264" s="124">
        <f t="shared" si="15"/>
        <v>0</v>
      </c>
      <c r="G264" s="79"/>
      <c r="H264" s="31">
        <f t="shared" si="17"/>
        <v>0</v>
      </c>
      <c r="I264" s="104">
        <f t="shared" si="18"/>
        <v>0</v>
      </c>
    </row>
    <row r="265" spans="1:9" hidden="1" x14ac:dyDescent="0.25">
      <c r="A265" s="78">
        <v>22411</v>
      </c>
      <c r="B265" s="103" t="s">
        <v>1101</v>
      </c>
      <c r="C265" s="79"/>
      <c r="D265" s="79"/>
      <c r="E265" s="123">
        <f t="shared" si="16"/>
        <v>0</v>
      </c>
      <c r="F265" s="124">
        <f t="shared" ref="F265:F319" si="20">IF(OR(E265=0,E$7=0),0,E265/E$7)*100</f>
        <v>0</v>
      </c>
      <c r="G265" s="79"/>
      <c r="H265" s="31">
        <f t="shared" si="17"/>
        <v>0</v>
      </c>
      <c r="I265" s="104">
        <f t="shared" si="18"/>
        <v>0</v>
      </c>
    </row>
    <row r="266" spans="1:9" hidden="1" x14ac:dyDescent="0.25">
      <c r="A266" s="78">
        <v>22412</v>
      </c>
      <c r="B266" s="103" t="s">
        <v>479</v>
      </c>
      <c r="C266" s="79"/>
      <c r="D266" s="79"/>
      <c r="E266" s="123">
        <f t="shared" si="16"/>
        <v>0</v>
      </c>
      <c r="F266" s="124">
        <f t="shared" si="20"/>
        <v>0</v>
      </c>
      <c r="G266" s="79"/>
      <c r="H266" s="31">
        <f t="shared" si="17"/>
        <v>0</v>
      </c>
      <c r="I266" s="104">
        <f t="shared" si="18"/>
        <v>0</v>
      </c>
    </row>
    <row r="267" spans="1:9" hidden="1" x14ac:dyDescent="0.25">
      <c r="A267" s="78">
        <v>22413</v>
      </c>
      <c r="B267" s="103" t="s">
        <v>1154</v>
      </c>
      <c r="C267" s="79"/>
      <c r="D267" s="79"/>
      <c r="E267" s="123">
        <f t="shared" si="16"/>
        <v>0</v>
      </c>
      <c r="F267" s="124">
        <f t="shared" si="20"/>
        <v>0</v>
      </c>
      <c r="G267" s="79"/>
      <c r="H267" s="31">
        <f t="shared" si="17"/>
        <v>0</v>
      </c>
      <c r="I267" s="104">
        <f t="shared" si="18"/>
        <v>0</v>
      </c>
    </row>
    <row r="268" spans="1:9" ht="25.5" hidden="1" x14ac:dyDescent="0.25">
      <c r="A268" s="78">
        <v>22414</v>
      </c>
      <c r="B268" s="103" t="s">
        <v>1103</v>
      </c>
      <c r="C268" s="79"/>
      <c r="D268" s="79"/>
      <c r="E268" s="123">
        <f t="shared" si="16"/>
        <v>0</v>
      </c>
      <c r="F268" s="124">
        <f t="shared" si="20"/>
        <v>0</v>
      </c>
      <c r="G268" s="79"/>
      <c r="H268" s="31">
        <f t="shared" ref="H268:H319" si="21">IF(OR(G268=0,E268=0),0,G268/E268)*100</f>
        <v>0</v>
      </c>
      <c r="I268" s="104">
        <f t="shared" si="18"/>
        <v>0</v>
      </c>
    </row>
    <row r="269" spans="1:9" ht="25.5" hidden="1" x14ac:dyDescent="0.25">
      <c r="A269" s="78">
        <v>22415</v>
      </c>
      <c r="B269" s="103" t="s">
        <v>1104</v>
      </c>
      <c r="C269" s="79"/>
      <c r="D269" s="79"/>
      <c r="E269" s="123">
        <f t="shared" si="16"/>
        <v>0</v>
      </c>
      <c r="F269" s="124">
        <f t="shared" si="20"/>
        <v>0</v>
      </c>
      <c r="G269" s="79"/>
      <c r="H269" s="31">
        <f t="shared" si="21"/>
        <v>0</v>
      </c>
      <c r="I269" s="104">
        <f t="shared" si="18"/>
        <v>0</v>
      </c>
    </row>
    <row r="270" spans="1:9" hidden="1" x14ac:dyDescent="0.25">
      <c r="A270" s="78">
        <v>22416</v>
      </c>
      <c r="B270" s="103" t="s">
        <v>1105</v>
      </c>
      <c r="C270" s="79"/>
      <c r="D270" s="79"/>
      <c r="E270" s="123">
        <f t="shared" ref="E270:E319" si="22">SUM(C270:D270)</f>
        <v>0</v>
      </c>
      <c r="F270" s="124">
        <f t="shared" si="20"/>
        <v>0</v>
      </c>
      <c r="G270" s="79"/>
      <c r="H270" s="31">
        <f t="shared" si="21"/>
        <v>0</v>
      </c>
      <c r="I270" s="104">
        <f t="shared" si="18"/>
        <v>0</v>
      </c>
    </row>
    <row r="271" spans="1:9" hidden="1" x14ac:dyDescent="0.25">
      <c r="A271" s="78">
        <v>22417</v>
      </c>
      <c r="B271" s="103" t="s">
        <v>1106</v>
      </c>
      <c r="C271" s="79"/>
      <c r="D271" s="79"/>
      <c r="E271" s="123">
        <f t="shared" si="22"/>
        <v>0</v>
      </c>
      <c r="F271" s="124">
        <f t="shared" si="20"/>
        <v>0</v>
      </c>
      <c r="G271" s="79"/>
      <c r="H271" s="31">
        <f t="shared" si="21"/>
        <v>0</v>
      </c>
      <c r="I271" s="104">
        <f t="shared" si="18"/>
        <v>0</v>
      </c>
    </row>
    <row r="272" spans="1:9" hidden="1" x14ac:dyDescent="0.25">
      <c r="A272" s="78">
        <v>22418</v>
      </c>
      <c r="B272" s="103" t="s">
        <v>1107</v>
      </c>
      <c r="C272" s="79"/>
      <c r="D272" s="79"/>
      <c r="E272" s="123">
        <f t="shared" ref="E272" si="23">SUM(C272:D272)</f>
        <v>0</v>
      </c>
      <c r="F272" s="124">
        <f t="shared" si="20"/>
        <v>0</v>
      </c>
      <c r="G272" s="79"/>
      <c r="H272" s="31">
        <f t="shared" si="21"/>
        <v>0</v>
      </c>
      <c r="I272" s="104">
        <f t="shared" ref="I272" si="24">SUM(G272-E272)</f>
        <v>0</v>
      </c>
    </row>
    <row r="273" spans="1:9" hidden="1" x14ac:dyDescent="0.25">
      <c r="A273" s="78">
        <v>22419</v>
      </c>
      <c r="B273" s="103" t="s">
        <v>1108</v>
      </c>
      <c r="C273" s="79"/>
      <c r="D273" s="79"/>
      <c r="E273" s="123">
        <f t="shared" ref="E273" si="25">SUM(C273:D273)</f>
        <v>0</v>
      </c>
      <c r="F273" s="124">
        <f t="shared" si="20"/>
        <v>0</v>
      </c>
      <c r="G273" s="79"/>
      <c r="H273" s="31">
        <f t="shared" si="21"/>
        <v>0</v>
      </c>
      <c r="I273" s="104">
        <f t="shared" ref="I273:I319" si="26">SUM(G273-E273)</f>
        <v>0</v>
      </c>
    </row>
    <row r="274" spans="1:9" hidden="1" x14ac:dyDescent="0.25">
      <c r="A274" s="78">
        <v>22420</v>
      </c>
      <c r="B274" s="103" t="s">
        <v>1109</v>
      </c>
      <c r="C274" s="79"/>
      <c r="D274" s="79"/>
      <c r="E274" s="123">
        <f t="shared" si="22"/>
        <v>0</v>
      </c>
      <c r="F274" s="124">
        <f t="shared" si="20"/>
        <v>0</v>
      </c>
      <c r="G274" s="79"/>
      <c r="H274" s="31">
        <f t="shared" si="21"/>
        <v>0</v>
      </c>
      <c r="I274" s="104">
        <f t="shared" si="26"/>
        <v>0</v>
      </c>
    </row>
    <row r="275" spans="1:9" x14ac:dyDescent="0.25">
      <c r="A275" s="53">
        <v>226</v>
      </c>
      <c r="B275" s="27" t="s">
        <v>1110</v>
      </c>
      <c r="C275" s="79">
        <f>SUM(C276:C277)</f>
        <v>66150027000</v>
      </c>
      <c r="D275" s="79">
        <f>SUM(D276:D277)</f>
        <v>-53595244758</v>
      </c>
      <c r="E275" s="123">
        <f t="shared" si="22"/>
        <v>12554782242</v>
      </c>
      <c r="F275" s="124">
        <f t="shared" si="20"/>
        <v>8.9977137412455721E-2</v>
      </c>
      <c r="G275" s="79">
        <f>SUM(G276:G277)</f>
        <v>10434950325</v>
      </c>
      <c r="H275" s="31">
        <f t="shared" si="21"/>
        <v>83.115343013210989</v>
      </c>
      <c r="I275" s="104">
        <f t="shared" si="26"/>
        <v>-2119831917</v>
      </c>
    </row>
    <row r="276" spans="1:9" ht="25.5" x14ac:dyDescent="0.25">
      <c r="A276" s="110">
        <v>226005</v>
      </c>
      <c r="B276" s="35" t="s">
        <v>1111</v>
      </c>
      <c r="C276" s="79">
        <v>63716322000</v>
      </c>
      <c r="D276" s="79">
        <v>-53595244758</v>
      </c>
      <c r="E276" s="123">
        <f t="shared" si="22"/>
        <v>10121077242</v>
      </c>
      <c r="F276" s="124">
        <f t="shared" si="20"/>
        <v>7.2535352681707813E-2</v>
      </c>
      <c r="G276" s="79">
        <v>8001245725</v>
      </c>
      <c r="H276" s="31">
        <f t="shared" si="21"/>
        <v>79.055277750443224</v>
      </c>
      <c r="I276" s="104">
        <f t="shared" si="26"/>
        <v>-2119831517</v>
      </c>
    </row>
    <row r="277" spans="1:9" x14ac:dyDescent="0.25">
      <c r="A277" s="110">
        <v>226099</v>
      </c>
      <c r="B277" s="27" t="s">
        <v>1112</v>
      </c>
      <c r="C277" s="79">
        <v>2433705000</v>
      </c>
      <c r="D277" s="79"/>
      <c r="E277" s="123">
        <f t="shared" si="22"/>
        <v>2433705000</v>
      </c>
      <c r="F277" s="124">
        <f t="shared" si="20"/>
        <v>1.7441784730747905E-2</v>
      </c>
      <c r="G277" s="79">
        <v>2433704600</v>
      </c>
      <c r="H277" s="31">
        <f t="shared" si="21"/>
        <v>99.999983564154235</v>
      </c>
      <c r="I277" s="104">
        <f t="shared" si="26"/>
        <v>-400</v>
      </c>
    </row>
    <row r="278" spans="1:9" x14ac:dyDescent="0.25">
      <c r="A278" s="113">
        <v>24</v>
      </c>
      <c r="B278" s="38" t="s">
        <v>1113</v>
      </c>
      <c r="C278" s="76">
        <f>SUM(C279+C290+C295+C308+C309+C310+C311+C312+C313)</f>
        <v>4812142726000</v>
      </c>
      <c r="D278" s="76">
        <f>SUM(D279+D290+D295+D308+D309+D310+D311+D312+D313)</f>
        <v>-526725291111</v>
      </c>
      <c r="E278" s="123">
        <f t="shared" si="22"/>
        <v>4285417434889</v>
      </c>
      <c r="F278" s="124">
        <f t="shared" si="20"/>
        <v>30.712567209554081</v>
      </c>
      <c r="G278" s="76">
        <f>SUM(G279+G290+G295+G308+G309+G310+G311+G312+G313)</f>
        <v>3460185321927</v>
      </c>
      <c r="H278" s="24">
        <f t="shared" si="21"/>
        <v>80.743250208404135</v>
      </c>
      <c r="I278" s="104">
        <f t="shared" si="26"/>
        <v>-825232112962</v>
      </c>
    </row>
    <row r="279" spans="1:9" x14ac:dyDescent="0.25">
      <c r="A279" s="114">
        <v>2401</v>
      </c>
      <c r="B279" s="56" t="s">
        <v>1114</v>
      </c>
      <c r="C279" s="79">
        <f>SUM(C280:C289)-C285</f>
        <v>2270412829000</v>
      </c>
      <c r="D279" s="79">
        <f>SUM(D280:D289)-D285</f>
        <v>143494103663</v>
      </c>
      <c r="E279" s="123">
        <f t="shared" si="22"/>
        <v>2413906932663</v>
      </c>
      <c r="F279" s="124">
        <f t="shared" si="20"/>
        <v>17.299896692313993</v>
      </c>
      <c r="G279" s="79">
        <f>SUM(G280:G289)-G285</f>
        <v>2342887050358</v>
      </c>
      <c r="H279" s="31">
        <f t="shared" si="21"/>
        <v>97.057886476731241</v>
      </c>
      <c r="I279" s="104">
        <f t="shared" si="26"/>
        <v>-71019882305</v>
      </c>
    </row>
    <row r="280" spans="1:9" x14ac:dyDescent="0.25">
      <c r="A280" s="110">
        <v>240103</v>
      </c>
      <c r="B280" s="35" t="s">
        <v>1115</v>
      </c>
      <c r="C280" s="79">
        <v>1030000000</v>
      </c>
      <c r="D280" s="79"/>
      <c r="E280" s="123">
        <f t="shared" si="22"/>
        <v>1030000000</v>
      </c>
      <c r="F280" s="124">
        <f t="shared" si="20"/>
        <v>7.3817649520670509E-3</v>
      </c>
      <c r="G280" s="79">
        <v>965350498</v>
      </c>
      <c r="H280" s="31">
        <f t="shared" si="21"/>
        <v>93.723349320388351</v>
      </c>
      <c r="I280" s="104">
        <f t="shared" si="26"/>
        <v>-64649502</v>
      </c>
    </row>
    <row r="281" spans="1:9" hidden="1" x14ac:dyDescent="0.25">
      <c r="A281" s="110">
        <v>240104</v>
      </c>
      <c r="B281" s="35" t="s">
        <v>1116</v>
      </c>
      <c r="C281" s="79"/>
      <c r="D281" s="79"/>
      <c r="E281" s="123">
        <f t="shared" si="22"/>
        <v>0</v>
      </c>
      <c r="F281" s="124">
        <f t="shared" si="20"/>
        <v>0</v>
      </c>
      <c r="G281" s="79"/>
      <c r="H281" s="31">
        <f t="shared" si="21"/>
        <v>0</v>
      </c>
      <c r="I281" s="104">
        <f t="shared" si="26"/>
        <v>0</v>
      </c>
    </row>
    <row r="282" spans="1:9" x14ac:dyDescent="0.25">
      <c r="A282" s="110">
        <v>240105</v>
      </c>
      <c r="B282" s="35" t="s">
        <v>1117</v>
      </c>
      <c r="C282" s="79"/>
      <c r="D282" s="79">
        <v>302751962305</v>
      </c>
      <c r="E282" s="123">
        <f t="shared" si="22"/>
        <v>302751962305</v>
      </c>
      <c r="F282" s="124">
        <f t="shared" si="20"/>
        <v>2.169751285934538</v>
      </c>
      <c r="G282" s="79">
        <v>302751962305</v>
      </c>
      <c r="H282" s="31">
        <f t="shared" si="21"/>
        <v>100</v>
      </c>
      <c r="I282" s="104">
        <f t="shared" si="26"/>
        <v>0</v>
      </c>
    </row>
    <row r="283" spans="1:9" x14ac:dyDescent="0.25">
      <c r="A283" s="110">
        <v>240106</v>
      </c>
      <c r="B283" s="35" t="s">
        <v>1118</v>
      </c>
      <c r="C283" s="79">
        <v>170943490000</v>
      </c>
      <c r="D283" s="79">
        <v>49695246529</v>
      </c>
      <c r="E283" s="123">
        <f t="shared" si="22"/>
        <v>220638736529</v>
      </c>
      <c r="F283" s="124">
        <f t="shared" si="20"/>
        <v>1.5812653324059498</v>
      </c>
      <c r="G283" s="79">
        <v>214795659570</v>
      </c>
      <c r="H283" s="31">
        <f t="shared" si="21"/>
        <v>97.351744733984191</v>
      </c>
      <c r="I283" s="104">
        <f t="shared" si="26"/>
        <v>-5843076959</v>
      </c>
    </row>
    <row r="284" spans="1:9" x14ac:dyDescent="0.25">
      <c r="A284" s="110">
        <v>240107</v>
      </c>
      <c r="B284" s="35" t="s">
        <v>1119</v>
      </c>
      <c r="C284" s="79"/>
      <c r="D284" s="79">
        <v>128121754</v>
      </c>
      <c r="E284" s="123">
        <f t="shared" si="22"/>
        <v>128121754</v>
      </c>
      <c r="F284" s="124">
        <f t="shared" si="20"/>
        <v>9.1821812939277324E-4</v>
      </c>
      <c r="G284" s="79">
        <v>128121754</v>
      </c>
      <c r="H284" s="31">
        <f t="shared" si="21"/>
        <v>100</v>
      </c>
      <c r="I284" s="104">
        <f t="shared" si="26"/>
        <v>0</v>
      </c>
    </row>
    <row r="285" spans="1:9" x14ac:dyDescent="0.25">
      <c r="A285" s="110">
        <v>240108</v>
      </c>
      <c r="B285" s="35" t="s">
        <v>1120</v>
      </c>
      <c r="C285" s="79">
        <f>SUM(C286:C287)</f>
        <v>2087354872000</v>
      </c>
      <c r="D285" s="79">
        <f>SUM(D286:D287)</f>
        <v>-204372949721</v>
      </c>
      <c r="E285" s="123">
        <f t="shared" si="22"/>
        <v>1882981922279</v>
      </c>
      <c r="F285" s="124">
        <f t="shared" si="20"/>
        <v>13.494883455587345</v>
      </c>
      <c r="G285" s="79">
        <f>SUM(G286:G287)</f>
        <v>1817869766435</v>
      </c>
      <c r="H285" s="31">
        <f t="shared" si="21"/>
        <v>96.542072174267417</v>
      </c>
      <c r="I285" s="104">
        <f t="shared" si="26"/>
        <v>-65112155844</v>
      </c>
    </row>
    <row r="286" spans="1:9" ht="25.5" x14ac:dyDescent="0.25">
      <c r="A286" s="110">
        <v>24010801</v>
      </c>
      <c r="B286" s="35" t="s">
        <v>1121</v>
      </c>
      <c r="C286" s="79">
        <v>1175356844000</v>
      </c>
      <c r="D286" s="79">
        <v>-155929649577</v>
      </c>
      <c r="E286" s="123">
        <f t="shared" si="22"/>
        <v>1019427194423</v>
      </c>
      <c r="F286" s="124">
        <f t="shared" si="20"/>
        <v>7.3059921698793637</v>
      </c>
      <c r="G286" s="79">
        <v>1020173299528</v>
      </c>
      <c r="H286" s="31">
        <f t="shared" si="21"/>
        <v>100.07318866016932</v>
      </c>
      <c r="I286" s="104">
        <f t="shared" si="26"/>
        <v>746105105</v>
      </c>
    </row>
    <row r="287" spans="1:9" x14ac:dyDescent="0.25">
      <c r="A287" s="110">
        <v>24010802</v>
      </c>
      <c r="B287" s="35" t="s">
        <v>1122</v>
      </c>
      <c r="C287" s="79">
        <v>911998028000</v>
      </c>
      <c r="D287" s="79">
        <v>-48443300144</v>
      </c>
      <c r="E287" s="123">
        <f t="shared" si="22"/>
        <v>863554727856</v>
      </c>
      <c r="F287" s="124">
        <f t="shared" si="20"/>
        <v>6.1888912857079816</v>
      </c>
      <c r="G287" s="79">
        <v>797696466907</v>
      </c>
      <c r="H287" s="31">
        <f t="shared" si="21"/>
        <v>92.373585735265408</v>
      </c>
      <c r="I287" s="104">
        <f t="shared" si="26"/>
        <v>-65858260949</v>
      </c>
    </row>
    <row r="288" spans="1:9" x14ac:dyDescent="0.25">
      <c r="A288" s="110">
        <v>240109</v>
      </c>
      <c r="B288" s="35" t="s">
        <v>1123</v>
      </c>
      <c r="C288" s="79"/>
      <c r="D288" s="79">
        <v>6376189796</v>
      </c>
      <c r="E288" s="123">
        <f t="shared" ref="E288:E289" si="27">SUM(C288:D288)</f>
        <v>6376189796</v>
      </c>
      <c r="F288" s="124">
        <f t="shared" si="20"/>
        <v>4.5696635304699376E-2</v>
      </c>
      <c r="G288" s="79">
        <v>6376189796</v>
      </c>
      <c r="H288" s="31">
        <f t="shared" si="21"/>
        <v>100</v>
      </c>
      <c r="I288" s="104">
        <f t="shared" ref="I288:I289" si="28">SUM(G288-E288)</f>
        <v>0</v>
      </c>
    </row>
    <row r="289" spans="1:9" x14ac:dyDescent="0.25">
      <c r="A289" s="110">
        <v>240110</v>
      </c>
      <c r="B289" s="35" t="s">
        <v>1124</v>
      </c>
      <c r="C289" s="79">
        <v>11084467000</v>
      </c>
      <c r="D289" s="79">
        <v>-11084467000</v>
      </c>
      <c r="E289" s="123">
        <f t="shared" si="27"/>
        <v>0</v>
      </c>
      <c r="F289" s="124">
        <f t="shared" si="20"/>
        <v>0</v>
      </c>
      <c r="G289" s="79"/>
      <c r="H289" s="31">
        <f t="shared" si="21"/>
        <v>0</v>
      </c>
      <c r="I289" s="104">
        <f t="shared" si="28"/>
        <v>0</v>
      </c>
    </row>
    <row r="290" spans="1:9" x14ac:dyDescent="0.25">
      <c r="A290" s="114">
        <v>2402</v>
      </c>
      <c r="B290" s="56" t="s">
        <v>1125</v>
      </c>
      <c r="C290" s="79">
        <f>SUM(C291:C294)</f>
        <v>1834755815000</v>
      </c>
      <c r="D290" s="79">
        <f>SUM(D291:D294)</f>
        <v>-709718884546</v>
      </c>
      <c r="E290" s="123">
        <f t="shared" si="22"/>
        <v>1125036930454</v>
      </c>
      <c r="F290" s="124">
        <f t="shared" si="20"/>
        <v>8.062872022336343</v>
      </c>
      <c r="G290" s="79">
        <f>SUM(G291:G294)</f>
        <v>61147527069</v>
      </c>
      <c r="H290" s="31">
        <f t="shared" si="21"/>
        <v>5.4351573191756808</v>
      </c>
      <c r="I290" s="104">
        <f t="shared" si="26"/>
        <v>-1063889403385</v>
      </c>
    </row>
    <row r="291" spans="1:9" hidden="1" x14ac:dyDescent="0.25">
      <c r="A291" s="78">
        <v>240201</v>
      </c>
      <c r="B291" s="103" t="s">
        <v>1126</v>
      </c>
      <c r="C291" s="79"/>
      <c r="D291" s="79"/>
      <c r="E291" s="123">
        <f t="shared" si="22"/>
        <v>0</v>
      </c>
      <c r="F291" s="124">
        <f t="shared" si="20"/>
        <v>0</v>
      </c>
      <c r="G291" s="79"/>
      <c r="H291" s="31">
        <f t="shared" si="21"/>
        <v>0</v>
      </c>
      <c r="I291" s="104">
        <f t="shared" si="26"/>
        <v>0</v>
      </c>
    </row>
    <row r="292" spans="1:9" hidden="1" x14ac:dyDescent="0.25">
      <c r="A292" s="78">
        <v>240202</v>
      </c>
      <c r="B292" s="103" t="s">
        <v>1127</v>
      </c>
      <c r="C292" s="79"/>
      <c r="D292" s="79"/>
      <c r="E292" s="123">
        <f t="shared" si="22"/>
        <v>0</v>
      </c>
      <c r="F292" s="124">
        <f t="shared" si="20"/>
        <v>0</v>
      </c>
      <c r="G292" s="79"/>
      <c r="H292" s="31">
        <f t="shared" si="21"/>
        <v>0</v>
      </c>
      <c r="I292" s="104">
        <f t="shared" si="26"/>
        <v>0</v>
      </c>
    </row>
    <row r="293" spans="1:9" x14ac:dyDescent="0.25">
      <c r="A293" s="78">
        <v>240203</v>
      </c>
      <c r="B293" s="109" t="s">
        <v>1128</v>
      </c>
      <c r="C293" s="129">
        <v>1833097161000</v>
      </c>
      <c r="D293" s="79">
        <v>-709718884546</v>
      </c>
      <c r="E293" s="123">
        <f t="shared" si="22"/>
        <v>1123378276454</v>
      </c>
      <c r="F293" s="124">
        <f t="shared" si="20"/>
        <v>8.0509848437297364</v>
      </c>
      <c r="G293" s="79"/>
      <c r="H293" s="31">
        <f t="shared" si="21"/>
        <v>0</v>
      </c>
      <c r="I293" s="104">
        <f t="shared" si="26"/>
        <v>-1123378276454</v>
      </c>
    </row>
    <row r="294" spans="1:9" x14ac:dyDescent="0.25">
      <c r="A294" s="78">
        <v>240204</v>
      </c>
      <c r="B294" s="109" t="s">
        <v>1129</v>
      </c>
      <c r="C294" s="79">
        <v>1658654000</v>
      </c>
      <c r="D294" s="79"/>
      <c r="E294" s="123">
        <f t="shared" si="22"/>
        <v>1658654000</v>
      </c>
      <c r="F294" s="124">
        <f t="shared" si="20"/>
        <v>1.1887178606607594E-2</v>
      </c>
      <c r="G294" s="79">
        <v>61147527069</v>
      </c>
      <c r="H294" s="31">
        <f t="shared" si="21"/>
        <v>3686.5752030863582</v>
      </c>
      <c r="I294" s="104">
        <f t="shared" si="26"/>
        <v>59488873069</v>
      </c>
    </row>
    <row r="295" spans="1:9" x14ac:dyDescent="0.25">
      <c r="A295" s="78">
        <v>2403</v>
      </c>
      <c r="B295" s="56" t="s">
        <v>1130</v>
      </c>
      <c r="C295" s="79">
        <f>SUM(C296:C307)-C303</f>
        <v>236382134000</v>
      </c>
      <c r="D295" s="79">
        <f>SUM(D296:D307)-D303</f>
        <v>-535877000</v>
      </c>
      <c r="E295" s="123">
        <f t="shared" si="22"/>
        <v>235846257000</v>
      </c>
      <c r="F295" s="124">
        <f t="shared" si="20"/>
        <v>1.6902540135910662</v>
      </c>
      <c r="G295" s="79">
        <f>SUM(G296:G307)-G303</f>
        <v>374515734270</v>
      </c>
      <c r="H295" s="31">
        <f t="shared" si="21"/>
        <v>158.79655629641815</v>
      </c>
      <c r="I295" s="104">
        <f t="shared" si="26"/>
        <v>138669477270</v>
      </c>
    </row>
    <row r="296" spans="1:9" ht="25.5" x14ac:dyDescent="0.25">
      <c r="A296" s="78">
        <v>240301</v>
      </c>
      <c r="B296" s="35" t="s">
        <v>1131</v>
      </c>
      <c r="C296" s="79">
        <v>104651085000</v>
      </c>
      <c r="D296" s="79">
        <v>11264123000</v>
      </c>
      <c r="E296" s="123">
        <f t="shared" si="22"/>
        <v>115915208000</v>
      </c>
      <c r="F296" s="124">
        <f t="shared" si="20"/>
        <v>0.83073671827763318</v>
      </c>
      <c r="G296" s="79">
        <v>169497927562</v>
      </c>
      <c r="H296" s="31">
        <f t="shared" si="21"/>
        <v>146.22578908023871</v>
      </c>
      <c r="I296" s="104">
        <f t="shared" si="26"/>
        <v>53582719562</v>
      </c>
    </row>
    <row r="297" spans="1:9" ht="25.5" x14ac:dyDescent="0.25">
      <c r="A297" s="78">
        <v>240302</v>
      </c>
      <c r="B297" s="35" t="s">
        <v>1132</v>
      </c>
      <c r="C297" s="79">
        <v>119931049000</v>
      </c>
      <c r="D297" s="79"/>
      <c r="E297" s="123">
        <f t="shared" si="22"/>
        <v>119931049000</v>
      </c>
      <c r="F297" s="124">
        <f t="shared" si="20"/>
        <v>0.85951729531343313</v>
      </c>
      <c r="G297" s="79">
        <v>205017806708</v>
      </c>
      <c r="H297" s="31">
        <f t="shared" si="21"/>
        <v>170.94639663161789</v>
      </c>
      <c r="I297" s="104">
        <f t="shared" si="26"/>
        <v>85086757708</v>
      </c>
    </row>
    <row r="298" spans="1:9" ht="25.5" hidden="1" x14ac:dyDescent="0.25">
      <c r="A298" s="78">
        <v>240303</v>
      </c>
      <c r="B298" s="103" t="s">
        <v>1133</v>
      </c>
      <c r="C298" s="79"/>
      <c r="D298" s="79"/>
      <c r="E298" s="123">
        <f t="shared" si="22"/>
        <v>0</v>
      </c>
      <c r="F298" s="124">
        <f t="shared" si="20"/>
        <v>0</v>
      </c>
      <c r="G298" s="79"/>
      <c r="H298" s="31">
        <f t="shared" si="21"/>
        <v>0</v>
      </c>
      <c r="I298" s="104">
        <f t="shared" si="26"/>
        <v>0</v>
      </c>
    </row>
    <row r="299" spans="1:9" hidden="1" x14ac:dyDescent="0.25">
      <c r="A299" s="78">
        <v>240304</v>
      </c>
      <c r="B299" s="103" t="s">
        <v>1134</v>
      </c>
      <c r="C299" s="79"/>
      <c r="D299" s="79"/>
      <c r="E299" s="123">
        <f t="shared" si="22"/>
        <v>0</v>
      </c>
      <c r="F299" s="124">
        <f t="shared" si="20"/>
        <v>0</v>
      </c>
      <c r="G299" s="79"/>
      <c r="H299" s="31">
        <f t="shared" si="21"/>
        <v>0</v>
      </c>
      <c r="I299" s="104">
        <f t="shared" si="26"/>
        <v>0</v>
      </c>
    </row>
    <row r="300" spans="1:9" hidden="1" x14ac:dyDescent="0.25">
      <c r="A300" s="78">
        <v>240305</v>
      </c>
      <c r="B300" s="103" t="s">
        <v>1135</v>
      </c>
      <c r="C300" s="79"/>
      <c r="D300" s="79"/>
      <c r="E300" s="123">
        <f t="shared" si="22"/>
        <v>0</v>
      </c>
      <c r="F300" s="124">
        <f t="shared" si="20"/>
        <v>0</v>
      </c>
      <c r="G300" s="79"/>
      <c r="H300" s="31">
        <f t="shared" si="21"/>
        <v>0</v>
      </c>
      <c r="I300" s="104">
        <f t="shared" si="26"/>
        <v>0</v>
      </c>
    </row>
    <row r="301" spans="1:9" hidden="1" x14ac:dyDescent="0.25">
      <c r="A301" s="78">
        <v>240306</v>
      </c>
      <c r="B301" s="103" t="s">
        <v>1136</v>
      </c>
      <c r="C301" s="79"/>
      <c r="D301" s="79"/>
      <c r="E301" s="123">
        <f t="shared" si="22"/>
        <v>0</v>
      </c>
      <c r="F301" s="124">
        <f t="shared" si="20"/>
        <v>0</v>
      </c>
      <c r="G301" s="79"/>
      <c r="H301" s="31">
        <f t="shared" si="21"/>
        <v>0</v>
      </c>
      <c r="I301" s="104">
        <f t="shared" si="26"/>
        <v>0</v>
      </c>
    </row>
    <row r="302" spans="1:9" hidden="1" x14ac:dyDescent="0.25">
      <c r="A302" s="78">
        <v>240307</v>
      </c>
      <c r="B302" s="103" t="s">
        <v>1137</v>
      </c>
      <c r="C302" s="79"/>
      <c r="D302" s="79"/>
      <c r="E302" s="123">
        <f t="shared" si="22"/>
        <v>0</v>
      </c>
      <c r="F302" s="124">
        <f t="shared" si="20"/>
        <v>0</v>
      </c>
      <c r="G302" s="79"/>
      <c r="H302" s="31">
        <f t="shared" si="21"/>
        <v>0</v>
      </c>
      <c r="I302" s="104">
        <f t="shared" si="26"/>
        <v>0</v>
      </c>
    </row>
    <row r="303" spans="1:9" hidden="1" x14ac:dyDescent="0.25">
      <c r="A303" s="78">
        <v>240308</v>
      </c>
      <c r="B303" s="103" t="s">
        <v>1138</v>
      </c>
      <c r="C303" s="79">
        <f>SUM(C304:C306)</f>
        <v>0</v>
      </c>
      <c r="D303" s="79">
        <f>SUM(D304:D306)</f>
        <v>0</v>
      </c>
      <c r="E303" s="123">
        <f t="shared" si="22"/>
        <v>0</v>
      </c>
      <c r="F303" s="124">
        <f t="shared" si="20"/>
        <v>0</v>
      </c>
      <c r="G303" s="79">
        <f>SUM(G304:G306)</f>
        <v>0</v>
      </c>
      <c r="H303" s="31">
        <f t="shared" si="21"/>
        <v>0</v>
      </c>
      <c r="I303" s="104">
        <f t="shared" si="26"/>
        <v>0</v>
      </c>
    </row>
    <row r="304" spans="1:9" hidden="1" x14ac:dyDescent="0.25">
      <c r="A304" s="78">
        <v>24030801</v>
      </c>
      <c r="B304" s="103" t="s">
        <v>1139</v>
      </c>
      <c r="C304" s="79"/>
      <c r="D304" s="79"/>
      <c r="E304" s="123">
        <f t="shared" si="22"/>
        <v>0</v>
      </c>
      <c r="F304" s="124">
        <f t="shared" si="20"/>
        <v>0</v>
      </c>
      <c r="G304" s="79"/>
      <c r="H304" s="31">
        <f t="shared" si="21"/>
        <v>0</v>
      </c>
      <c r="I304" s="104">
        <f t="shared" si="26"/>
        <v>0</v>
      </c>
    </row>
    <row r="305" spans="1:9" hidden="1" x14ac:dyDescent="0.25">
      <c r="A305" s="78">
        <v>24030802</v>
      </c>
      <c r="B305" s="103" t="s">
        <v>1140</v>
      </c>
      <c r="C305" s="79"/>
      <c r="D305" s="79"/>
      <c r="E305" s="123">
        <f t="shared" si="22"/>
        <v>0</v>
      </c>
      <c r="F305" s="124">
        <f t="shared" si="20"/>
        <v>0</v>
      </c>
      <c r="G305" s="79"/>
      <c r="H305" s="31">
        <f t="shared" si="21"/>
        <v>0</v>
      </c>
      <c r="I305" s="104">
        <f t="shared" si="26"/>
        <v>0</v>
      </c>
    </row>
    <row r="306" spans="1:9" hidden="1" x14ac:dyDescent="0.25">
      <c r="A306" s="78">
        <v>24030803</v>
      </c>
      <c r="B306" s="103" t="s">
        <v>1141</v>
      </c>
      <c r="C306" s="79"/>
      <c r="D306" s="79"/>
      <c r="E306" s="123">
        <f t="shared" si="22"/>
        <v>0</v>
      </c>
      <c r="F306" s="124">
        <f t="shared" si="20"/>
        <v>0</v>
      </c>
      <c r="G306" s="79"/>
      <c r="H306" s="31">
        <f t="shared" si="21"/>
        <v>0</v>
      </c>
      <c r="I306" s="104">
        <f t="shared" si="26"/>
        <v>0</v>
      </c>
    </row>
    <row r="307" spans="1:9" x14ac:dyDescent="0.25">
      <c r="A307" s="78">
        <v>240309</v>
      </c>
      <c r="B307" s="103" t="s">
        <v>1130</v>
      </c>
      <c r="C307" s="79">
        <v>11800000000</v>
      </c>
      <c r="D307" s="79">
        <v>-11800000000</v>
      </c>
      <c r="E307" s="123">
        <f t="shared" si="22"/>
        <v>0</v>
      </c>
      <c r="F307" s="124">
        <f t="shared" si="20"/>
        <v>0</v>
      </c>
      <c r="G307" s="79"/>
      <c r="H307" s="31">
        <f t="shared" si="21"/>
        <v>0</v>
      </c>
      <c r="I307" s="104">
        <f t="shared" si="26"/>
        <v>0</v>
      </c>
    </row>
    <row r="308" spans="1:9" x14ac:dyDescent="0.25">
      <c r="A308" s="78">
        <v>2404</v>
      </c>
      <c r="B308" s="56" t="s">
        <v>1142</v>
      </c>
      <c r="C308" s="79"/>
      <c r="D308" s="79"/>
      <c r="E308" s="123">
        <f t="shared" si="22"/>
        <v>0</v>
      </c>
      <c r="F308" s="124">
        <f t="shared" si="20"/>
        <v>0</v>
      </c>
      <c r="G308" s="79">
        <v>4823089</v>
      </c>
      <c r="H308" s="31">
        <f t="shared" si="21"/>
        <v>0</v>
      </c>
      <c r="I308" s="104">
        <f t="shared" si="26"/>
        <v>4823089</v>
      </c>
    </row>
    <row r="309" spans="1:9" ht="38.25" x14ac:dyDescent="0.25">
      <c r="A309" s="78">
        <v>2405</v>
      </c>
      <c r="B309" s="56" t="s">
        <v>1143</v>
      </c>
      <c r="C309" s="79">
        <v>424615637000</v>
      </c>
      <c r="D309" s="79">
        <v>2618869012</v>
      </c>
      <c r="E309" s="123">
        <f t="shared" si="22"/>
        <v>427234506012</v>
      </c>
      <c r="F309" s="124">
        <f t="shared" si="20"/>
        <v>3.0618880609641375</v>
      </c>
      <c r="G309" s="79">
        <v>623540354112</v>
      </c>
      <c r="H309" s="31">
        <f t="shared" si="21"/>
        <v>145.94803213167577</v>
      </c>
      <c r="I309" s="104">
        <f t="shared" si="26"/>
        <v>196305848100</v>
      </c>
    </row>
    <row r="310" spans="1:9" x14ac:dyDescent="0.25">
      <c r="A310" s="78">
        <v>2406</v>
      </c>
      <c r="B310" s="56" t="s">
        <v>1144</v>
      </c>
      <c r="C310" s="79"/>
      <c r="D310" s="79"/>
      <c r="E310" s="123">
        <f t="shared" si="22"/>
        <v>0</v>
      </c>
      <c r="F310" s="124">
        <f t="shared" si="20"/>
        <v>0</v>
      </c>
      <c r="G310" s="79">
        <v>896366138</v>
      </c>
      <c r="H310" s="31">
        <f t="shared" si="21"/>
        <v>0</v>
      </c>
      <c r="I310" s="104">
        <f t="shared" si="26"/>
        <v>896366138</v>
      </c>
    </row>
    <row r="311" spans="1:9" x14ac:dyDescent="0.25">
      <c r="A311" s="78">
        <v>2407</v>
      </c>
      <c r="B311" s="103" t="s">
        <v>846</v>
      </c>
      <c r="C311" s="79"/>
      <c r="D311" s="79"/>
      <c r="E311" s="123">
        <f t="shared" si="22"/>
        <v>0</v>
      </c>
      <c r="F311" s="124">
        <f t="shared" si="20"/>
        <v>0</v>
      </c>
      <c r="G311" s="79"/>
      <c r="H311" s="31">
        <f t="shared" si="21"/>
        <v>0</v>
      </c>
      <c r="I311" s="104">
        <f t="shared" si="26"/>
        <v>0</v>
      </c>
    </row>
    <row r="312" spans="1:9" x14ac:dyDescent="0.25">
      <c r="A312" s="78">
        <v>2408</v>
      </c>
      <c r="B312" s="103" t="s">
        <v>1145</v>
      </c>
      <c r="C312" s="79"/>
      <c r="D312" s="79"/>
      <c r="E312" s="123">
        <f t="shared" si="22"/>
        <v>0</v>
      </c>
      <c r="F312" s="124">
        <f t="shared" si="20"/>
        <v>0</v>
      </c>
      <c r="G312" s="79"/>
      <c r="H312" s="31">
        <f t="shared" si="21"/>
        <v>0</v>
      </c>
      <c r="I312" s="104">
        <f t="shared" si="26"/>
        <v>0</v>
      </c>
    </row>
    <row r="313" spans="1:9" x14ac:dyDescent="0.25">
      <c r="A313" s="78">
        <v>2499</v>
      </c>
      <c r="B313" s="56" t="s">
        <v>1146</v>
      </c>
      <c r="C313" s="79">
        <f>SUM(C314:C318)</f>
        <v>45976311000</v>
      </c>
      <c r="D313" s="79">
        <f>SUM(D314:D318)</f>
        <v>37416497760</v>
      </c>
      <c r="E313" s="123">
        <f t="shared" si="22"/>
        <v>83392808760</v>
      </c>
      <c r="F313" s="124">
        <f t="shared" si="20"/>
        <v>0.59765642034854183</v>
      </c>
      <c r="G313" s="79">
        <f>SUM(G314:G318)</f>
        <v>57193466891</v>
      </c>
      <c r="H313" s="31">
        <f t="shared" si="21"/>
        <v>68.583212079592755</v>
      </c>
      <c r="I313" s="104">
        <f t="shared" si="26"/>
        <v>-26199341869</v>
      </c>
    </row>
    <row r="314" spans="1:9" hidden="1" x14ac:dyDescent="0.25">
      <c r="A314" s="78">
        <v>249901</v>
      </c>
      <c r="B314" s="103" t="s">
        <v>1147</v>
      </c>
      <c r="C314" s="79"/>
      <c r="D314" s="79"/>
      <c r="E314" s="123">
        <f t="shared" si="22"/>
        <v>0</v>
      </c>
      <c r="F314" s="124">
        <f t="shared" si="20"/>
        <v>0</v>
      </c>
      <c r="G314" s="79"/>
      <c r="H314" s="31">
        <f t="shared" si="21"/>
        <v>0</v>
      </c>
      <c r="I314" s="104">
        <f t="shared" si="26"/>
        <v>0</v>
      </c>
    </row>
    <row r="315" spans="1:9" ht="25.5" hidden="1" x14ac:dyDescent="0.25">
      <c r="A315" s="78">
        <v>249903</v>
      </c>
      <c r="B315" s="103" t="s">
        <v>1148</v>
      </c>
      <c r="C315" s="79"/>
      <c r="D315" s="79"/>
      <c r="E315" s="123">
        <f t="shared" si="22"/>
        <v>0</v>
      </c>
      <c r="F315" s="124">
        <f t="shared" si="20"/>
        <v>0</v>
      </c>
      <c r="G315" s="79"/>
      <c r="H315" s="31">
        <f t="shared" si="21"/>
        <v>0</v>
      </c>
      <c r="I315" s="104">
        <f t="shared" si="26"/>
        <v>0</v>
      </c>
    </row>
    <row r="316" spans="1:9" hidden="1" x14ac:dyDescent="0.25">
      <c r="A316" s="78">
        <v>249904</v>
      </c>
      <c r="B316" s="103" t="s">
        <v>1149</v>
      </c>
      <c r="C316" s="79"/>
      <c r="D316" s="79"/>
      <c r="E316" s="123">
        <f t="shared" si="22"/>
        <v>0</v>
      </c>
      <c r="F316" s="124">
        <f t="shared" si="20"/>
        <v>0</v>
      </c>
      <c r="G316" s="79"/>
      <c r="H316" s="31">
        <f t="shared" si="21"/>
        <v>0</v>
      </c>
      <c r="I316" s="104">
        <f t="shared" si="26"/>
        <v>0</v>
      </c>
    </row>
    <row r="317" spans="1:9" hidden="1" x14ac:dyDescent="0.25">
      <c r="A317" s="78">
        <v>249904</v>
      </c>
      <c r="B317" s="103" t="s">
        <v>1150</v>
      </c>
      <c r="C317" s="79"/>
      <c r="D317" s="79"/>
      <c r="E317" s="123">
        <f t="shared" ref="E317" si="29">SUM(C317:D317)</f>
        <v>0</v>
      </c>
      <c r="F317" s="124">
        <f t="shared" si="20"/>
        <v>0</v>
      </c>
      <c r="G317" s="79"/>
      <c r="H317" s="31">
        <f t="shared" si="21"/>
        <v>0</v>
      </c>
      <c r="I317" s="104">
        <f t="shared" ref="I317" si="30">SUM(G317-E317)</f>
        <v>0</v>
      </c>
    </row>
    <row r="318" spans="1:9" x14ac:dyDescent="0.25">
      <c r="A318" s="78">
        <v>249999</v>
      </c>
      <c r="B318" s="103" t="s">
        <v>1146</v>
      </c>
      <c r="C318" s="79">
        <v>45976311000</v>
      </c>
      <c r="D318" s="79">
        <v>37416497760</v>
      </c>
      <c r="E318" s="123">
        <f t="shared" si="22"/>
        <v>83392808760</v>
      </c>
      <c r="F318" s="124">
        <f t="shared" si="20"/>
        <v>0.59765642034854183</v>
      </c>
      <c r="G318" s="79">
        <v>57193466891</v>
      </c>
      <c r="H318" s="31">
        <f t="shared" si="21"/>
        <v>68.583212079592755</v>
      </c>
      <c r="I318" s="104">
        <f t="shared" si="26"/>
        <v>-26199341869</v>
      </c>
    </row>
    <row r="319" spans="1:9" ht="16.5" thickBot="1" x14ac:dyDescent="0.3">
      <c r="A319" s="115">
        <v>2</v>
      </c>
      <c r="B319" s="116" t="s">
        <v>1151</v>
      </c>
      <c r="C319" s="84">
        <f>SUM(C8+C12)</f>
        <v>14730328933000</v>
      </c>
      <c r="D319" s="84">
        <f>SUM(D8+D12)</f>
        <v>-777026346312</v>
      </c>
      <c r="E319" s="126">
        <f t="shared" si="22"/>
        <v>13953302586688</v>
      </c>
      <c r="F319" s="127">
        <f t="shared" si="20"/>
        <v>100</v>
      </c>
      <c r="G319" s="84">
        <f>SUM(G8+G12)</f>
        <v>13628884648941</v>
      </c>
      <c r="H319" s="128">
        <f t="shared" si="21"/>
        <v>97.674973822638179</v>
      </c>
      <c r="I319" s="127">
        <f t="shared" si="26"/>
        <v>-324417937747</v>
      </c>
    </row>
    <row r="321" spans="3:7" x14ac:dyDescent="0.25">
      <c r="C321">
        <v>14730328933000</v>
      </c>
      <c r="D321">
        <v>-777026346312</v>
      </c>
      <c r="G321">
        <v>13628884648940</v>
      </c>
    </row>
    <row r="322" spans="3:7" x14ac:dyDescent="0.25">
      <c r="C322" s="88">
        <f>+C319-C321</f>
        <v>0</v>
      </c>
      <c r="D322" s="88">
        <f>+D319-D321</f>
        <v>0</v>
      </c>
      <c r="G322" s="88">
        <f>+G319-G321</f>
        <v>1</v>
      </c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5"/>
  <sheetViews>
    <sheetView workbookViewId="0">
      <selection activeCell="K9" sqref="K9"/>
    </sheetView>
  </sheetViews>
  <sheetFormatPr baseColWidth="10" defaultRowHeight="15.75" x14ac:dyDescent="0.25"/>
  <cols>
    <col min="1" max="1" width="17.125" style="3" bestFit="1" customWidth="1"/>
    <col min="2" max="2" width="39.25" style="73" customWidth="1"/>
    <col min="3" max="3" width="6" style="3" hidden="1" customWidth="1"/>
    <col min="4" max="4" width="15.25" style="3" bestFit="1" customWidth="1"/>
    <col min="5" max="5" width="14.875" style="3" bestFit="1" customWidth="1"/>
    <col min="6" max="6" width="16.375" style="3" bestFit="1" customWidth="1"/>
    <col min="7" max="7" width="5.625" style="3" customWidth="1"/>
    <col min="8" max="8" width="15.125" style="3" hidden="1" customWidth="1"/>
    <col min="9" max="9" width="16.25" style="3" hidden="1" customWidth="1"/>
    <col min="10" max="10" width="15.75" style="3" customWidth="1"/>
    <col min="11" max="11" width="5.75" style="3" customWidth="1"/>
    <col min="12" max="12" width="15.125" style="3" customWidth="1"/>
    <col min="13" max="13" width="6.375" style="3" customWidth="1"/>
    <col min="14" max="14" width="15.25" style="3" bestFit="1" customWidth="1"/>
    <col min="15" max="15" width="5.875" style="3" bestFit="1" customWidth="1"/>
    <col min="16" max="16" width="15.625" style="3" bestFit="1" customWidth="1"/>
    <col min="17" max="17" width="11" style="3"/>
    <col min="18" max="18" width="15" style="3" bestFit="1" customWidth="1"/>
    <col min="19" max="252" width="11" style="3"/>
    <col min="253" max="253" width="15.75" style="3" bestFit="1" customWidth="1"/>
    <col min="254" max="254" width="26.125" style="3" customWidth="1"/>
    <col min="255" max="255" width="11" style="3" customWidth="1"/>
    <col min="256" max="256" width="12" style="3" customWidth="1"/>
    <col min="257" max="257" width="12.125" style="3" customWidth="1"/>
    <col min="258" max="258" width="11" style="3"/>
    <col min="259" max="259" width="5.625" style="3" customWidth="1"/>
    <col min="260" max="260" width="9.75" style="3" customWidth="1"/>
    <col min="261" max="261" width="11" style="3"/>
    <col min="262" max="262" width="11.125" style="3" customWidth="1"/>
    <col min="263" max="263" width="5.75" style="3" customWidth="1"/>
    <col min="264" max="264" width="11.5" style="3" customWidth="1"/>
    <col min="265" max="265" width="5.75" style="3" customWidth="1"/>
    <col min="266" max="266" width="12" style="3" bestFit="1" customWidth="1"/>
    <col min="267" max="267" width="5.375" style="3" customWidth="1"/>
    <col min="268" max="268" width="12.375" style="3" customWidth="1"/>
    <col min="269" max="270" width="11" style="3"/>
    <col min="271" max="271" width="13.875" style="3" customWidth="1"/>
    <col min="272" max="508" width="11" style="3"/>
    <col min="509" max="509" width="15.75" style="3" bestFit="1" customWidth="1"/>
    <col min="510" max="510" width="26.125" style="3" customWidth="1"/>
    <col min="511" max="511" width="11" style="3" customWidth="1"/>
    <col min="512" max="512" width="12" style="3" customWidth="1"/>
    <col min="513" max="513" width="12.125" style="3" customWidth="1"/>
    <col min="514" max="514" width="11" style="3"/>
    <col min="515" max="515" width="5.625" style="3" customWidth="1"/>
    <col min="516" max="516" width="9.75" style="3" customWidth="1"/>
    <col min="517" max="517" width="11" style="3"/>
    <col min="518" max="518" width="11.125" style="3" customWidth="1"/>
    <col min="519" max="519" width="5.75" style="3" customWidth="1"/>
    <col min="520" max="520" width="11.5" style="3" customWidth="1"/>
    <col min="521" max="521" width="5.75" style="3" customWidth="1"/>
    <col min="522" max="522" width="12" style="3" bestFit="1" customWidth="1"/>
    <col min="523" max="523" width="5.375" style="3" customWidth="1"/>
    <col min="524" max="524" width="12.375" style="3" customWidth="1"/>
    <col min="525" max="526" width="11" style="3"/>
    <col min="527" max="527" width="13.875" style="3" customWidth="1"/>
    <col min="528" max="764" width="11" style="3"/>
    <col min="765" max="765" width="15.75" style="3" bestFit="1" customWidth="1"/>
    <col min="766" max="766" width="26.125" style="3" customWidth="1"/>
    <col min="767" max="767" width="11" style="3" customWidth="1"/>
    <col min="768" max="768" width="12" style="3" customWidth="1"/>
    <col min="769" max="769" width="12.125" style="3" customWidth="1"/>
    <col min="770" max="770" width="11" style="3"/>
    <col min="771" max="771" width="5.625" style="3" customWidth="1"/>
    <col min="772" max="772" width="9.75" style="3" customWidth="1"/>
    <col min="773" max="773" width="11" style="3"/>
    <col min="774" max="774" width="11.125" style="3" customWidth="1"/>
    <col min="775" max="775" width="5.75" style="3" customWidth="1"/>
    <col min="776" max="776" width="11.5" style="3" customWidth="1"/>
    <col min="777" max="777" width="5.75" style="3" customWidth="1"/>
    <col min="778" max="778" width="12" style="3" bestFit="1" customWidth="1"/>
    <col min="779" max="779" width="5.375" style="3" customWidth="1"/>
    <col min="780" max="780" width="12.375" style="3" customWidth="1"/>
    <col min="781" max="782" width="11" style="3"/>
    <col min="783" max="783" width="13.875" style="3" customWidth="1"/>
    <col min="784" max="1020" width="11" style="3"/>
    <col min="1021" max="1021" width="15.75" style="3" bestFit="1" customWidth="1"/>
    <col min="1022" max="1022" width="26.125" style="3" customWidth="1"/>
    <col min="1023" max="1023" width="11" style="3" customWidth="1"/>
    <col min="1024" max="1024" width="12" style="3" customWidth="1"/>
    <col min="1025" max="1025" width="12.125" style="3" customWidth="1"/>
    <col min="1026" max="1026" width="11" style="3"/>
    <col min="1027" max="1027" width="5.625" style="3" customWidth="1"/>
    <col min="1028" max="1028" width="9.75" style="3" customWidth="1"/>
    <col min="1029" max="1029" width="11" style="3"/>
    <col min="1030" max="1030" width="11.125" style="3" customWidth="1"/>
    <col min="1031" max="1031" width="5.75" style="3" customWidth="1"/>
    <col min="1032" max="1032" width="11.5" style="3" customWidth="1"/>
    <col min="1033" max="1033" width="5.75" style="3" customWidth="1"/>
    <col min="1034" max="1034" width="12" style="3" bestFit="1" customWidth="1"/>
    <col min="1035" max="1035" width="5.375" style="3" customWidth="1"/>
    <col min="1036" max="1036" width="12.375" style="3" customWidth="1"/>
    <col min="1037" max="1038" width="11" style="3"/>
    <col min="1039" max="1039" width="13.875" style="3" customWidth="1"/>
    <col min="1040" max="1276" width="11" style="3"/>
    <col min="1277" max="1277" width="15.75" style="3" bestFit="1" customWidth="1"/>
    <col min="1278" max="1278" width="26.125" style="3" customWidth="1"/>
    <col min="1279" max="1279" width="11" style="3" customWidth="1"/>
    <col min="1280" max="1280" width="12" style="3" customWidth="1"/>
    <col min="1281" max="1281" width="12.125" style="3" customWidth="1"/>
    <col min="1282" max="1282" width="11" style="3"/>
    <col min="1283" max="1283" width="5.625" style="3" customWidth="1"/>
    <col min="1284" max="1284" width="9.75" style="3" customWidth="1"/>
    <col min="1285" max="1285" width="11" style="3"/>
    <col min="1286" max="1286" width="11.125" style="3" customWidth="1"/>
    <col min="1287" max="1287" width="5.75" style="3" customWidth="1"/>
    <col min="1288" max="1288" width="11.5" style="3" customWidth="1"/>
    <col min="1289" max="1289" width="5.75" style="3" customWidth="1"/>
    <col min="1290" max="1290" width="12" style="3" bestFit="1" customWidth="1"/>
    <col min="1291" max="1291" width="5.375" style="3" customWidth="1"/>
    <col min="1292" max="1292" width="12.375" style="3" customWidth="1"/>
    <col min="1293" max="1294" width="11" style="3"/>
    <col min="1295" max="1295" width="13.875" style="3" customWidth="1"/>
    <col min="1296" max="1532" width="11" style="3"/>
    <col min="1533" max="1533" width="15.75" style="3" bestFit="1" customWidth="1"/>
    <col min="1534" max="1534" width="26.125" style="3" customWidth="1"/>
    <col min="1535" max="1535" width="11" style="3" customWidth="1"/>
    <col min="1536" max="1536" width="12" style="3" customWidth="1"/>
    <col min="1537" max="1537" width="12.125" style="3" customWidth="1"/>
    <col min="1538" max="1538" width="11" style="3"/>
    <col min="1539" max="1539" width="5.625" style="3" customWidth="1"/>
    <col min="1540" max="1540" width="9.75" style="3" customWidth="1"/>
    <col min="1541" max="1541" width="11" style="3"/>
    <col min="1542" max="1542" width="11.125" style="3" customWidth="1"/>
    <col min="1543" max="1543" width="5.75" style="3" customWidth="1"/>
    <col min="1544" max="1544" width="11.5" style="3" customWidth="1"/>
    <col min="1545" max="1545" width="5.75" style="3" customWidth="1"/>
    <col min="1546" max="1546" width="12" style="3" bestFit="1" customWidth="1"/>
    <col min="1547" max="1547" width="5.375" style="3" customWidth="1"/>
    <col min="1548" max="1548" width="12.375" style="3" customWidth="1"/>
    <col min="1549" max="1550" width="11" style="3"/>
    <col min="1551" max="1551" width="13.875" style="3" customWidth="1"/>
    <col min="1552" max="1788" width="11" style="3"/>
    <col min="1789" max="1789" width="15.75" style="3" bestFit="1" customWidth="1"/>
    <col min="1790" max="1790" width="26.125" style="3" customWidth="1"/>
    <col min="1791" max="1791" width="11" style="3" customWidth="1"/>
    <col min="1792" max="1792" width="12" style="3" customWidth="1"/>
    <col min="1793" max="1793" width="12.125" style="3" customWidth="1"/>
    <col min="1794" max="1794" width="11" style="3"/>
    <col min="1795" max="1795" width="5.625" style="3" customWidth="1"/>
    <col min="1796" max="1796" width="9.75" style="3" customWidth="1"/>
    <col min="1797" max="1797" width="11" style="3"/>
    <col min="1798" max="1798" width="11.125" style="3" customWidth="1"/>
    <col min="1799" max="1799" width="5.75" style="3" customWidth="1"/>
    <col min="1800" max="1800" width="11.5" style="3" customWidth="1"/>
    <col min="1801" max="1801" width="5.75" style="3" customWidth="1"/>
    <col min="1802" max="1802" width="12" style="3" bestFit="1" customWidth="1"/>
    <col min="1803" max="1803" width="5.375" style="3" customWidth="1"/>
    <col min="1804" max="1804" width="12.375" style="3" customWidth="1"/>
    <col min="1805" max="1806" width="11" style="3"/>
    <col min="1807" max="1807" width="13.875" style="3" customWidth="1"/>
    <col min="1808" max="2044" width="11" style="3"/>
    <col min="2045" max="2045" width="15.75" style="3" bestFit="1" customWidth="1"/>
    <col min="2046" max="2046" width="26.125" style="3" customWidth="1"/>
    <col min="2047" max="2047" width="11" style="3" customWidth="1"/>
    <col min="2048" max="2048" width="12" style="3" customWidth="1"/>
    <col min="2049" max="2049" width="12.125" style="3" customWidth="1"/>
    <col min="2050" max="2050" width="11" style="3"/>
    <col min="2051" max="2051" width="5.625" style="3" customWidth="1"/>
    <col min="2052" max="2052" width="9.75" style="3" customWidth="1"/>
    <col min="2053" max="2053" width="11" style="3"/>
    <col min="2054" max="2054" width="11.125" style="3" customWidth="1"/>
    <col min="2055" max="2055" width="5.75" style="3" customWidth="1"/>
    <col min="2056" max="2056" width="11.5" style="3" customWidth="1"/>
    <col min="2057" max="2057" width="5.75" style="3" customWidth="1"/>
    <col min="2058" max="2058" width="12" style="3" bestFit="1" customWidth="1"/>
    <col min="2059" max="2059" width="5.375" style="3" customWidth="1"/>
    <col min="2060" max="2060" width="12.375" style="3" customWidth="1"/>
    <col min="2061" max="2062" width="11" style="3"/>
    <col min="2063" max="2063" width="13.875" style="3" customWidth="1"/>
    <col min="2064" max="2300" width="11" style="3"/>
    <col min="2301" max="2301" width="15.75" style="3" bestFit="1" customWidth="1"/>
    <col min="2302" max="2302" width="26.125" style="3" customWidth="1"/>
    <col min="2303" max="2303" width="11" style="3" customWidth="1"/>
    <col min="2304" max="2304" width="12" style="3" customWidth="1"/>
    <col min="2305" max="2305" width="12.125" style="3" customWidth="1"/>
    <col min="2306" max="2306" width="11" style="3"/>
    <col min="2307" max="2307" width="5.625" style="3" customWidth="1"/>
    <col min="2308" max="2308" width="9.75" style="3" customWidth="1"/>
    <col min="2309" max="2309" width="11" style="3"/>
    <col min="2310" max="2310" width="11.125" style="3" customWidth="1"/>
    <col min="2311" max="2311" width="5.75" style="3" customWidth="1"/>
    <col min="2312" max="2312" width="11.5" style="3" customWidth="1"/>
    <col min="2313" max="2313" width="5.75" style="3" customWidth="1"/>
    <col min="2314" max="2314" width="12" style="3" bestFit="1" customWidth="1"/>
    <col min="2315" max="2315" width="5.375" style="3" customWidth="1"/>
    <col min="2316" max="2316" width="12.375" style="3" customWidth="1"/>
    <col min="2317" max="2318" width="11" style="3"/>
    <col min="2319" max="2319" width="13.875" style="3" customWidth="1"/>
    <col min="2320" max="2556" width="11" style="3"/>
    <col min="2557" max="2557" width="15.75" style="3" bestFit="1" customWidth="1"/>
    <col min="2558" max="2558" width="26.125" style="3" customWidth="1"/>
    <col min="2559" max="2559" width="11" style="3" customWidth="1"/>
    <col min="2560" max="2560" width="12" style="3" customWidth="1"/>
    <col min="2561" max="2561" width="12.125" style="3" customWidth="1"/>
    <col min="2562" max="2562" width="11" style="3"/>
    <col min="2563" max="2563" width="5.625" style="3" customWidth="1"/>
    <col min="2564" max="2564" width="9.75" style="3" customWidth="1"/>
    <col min="2565" max="2565" width="11" style="3"/>
    <col min="2566" max="2566" width="11.125" style="3" customWidth="1"/>
    <col min="2567" max="2567" width="5.75" style="3" customWidth="1"/>
    <col min="2568" max="2568" width="11.5" style="3" customWidth="1"/>
    <col min="2569" max="2569" width="5.75" style="3" customWidth="1"/>
    <col min="2570" max="2570" width="12" style="3" bestFit="1" customWidth="1"/>
    <col min="2571" max="2571" width="5.375" style="3" customWidth="1"/>
    <col min="2572" max="2572" width="12.375" style="3" customWidth="1"/>
    <col min="2573" max="2574" width="11" style="3"/>
    <col min="2575" max="2575" width="13.875" style="3" customWidth="1"/>
    <col min="2576" max="2812" width="11" style="3"/>
    <col min="2813" max="2813" width="15.75" style="3" bestFit="1" customWidth="1"/>
    <col min="2814" max="2814" width="26.125" style="3" customWidth="1"/>
    <col min="2815" max="2815" width="11" style="3" customWidth="1"/>
    <col min="2816" max="2816" width="12" style="3" customWidth="1"/>
    <col min="2817" max="2817" width="12.125" style="3" customWidth="1"/>
    <col min="2818" max="2818" width="11" style="3"/>
    <col min="2819" max="2819" width="5.625" style="3" customWidth="1"/>
    <col min="2820" max="2820" width="9.75" style="3" customWidth="1"/>
    <col min="2821" max="2821" width="11" style="3"/>
    <col min="2822" max="2822" width="11.125" style="3" customWidth="1"/>
    <col min="2823" max="2823" width="5.75" style="3" customWidth="1"/>
    <col min="2824" max="2824" width="11.5" style="3" customWidth="1"/>
    <col min="2825" max="2825" width="5.75" style="3" customWidth="1"/>
    <col min="2826" max="2826" width="12" style="3" bestFit="1" customWidth="1"/>
    <col min="2827" max="2827" width="5.375" style="3" customWidth="1"/>
    <col min="2828" max="2828" width="12.375" style="3" customWidth="1"/>
    <col min="2829" max="2830" width="11" style="3"/>
    <col min="2831" max="2831" width="13.875" style="3" customWidth="1"/>
    <col min="2832" max="3068" width="11" style="3"/>
    <col min="3069" max="3069" width="15.75" style="3" bestFit="1" customWidth="1"/>
    <col min="3070" max="3070" width="26.125" style="3" customWidth="1"/>
    <col min="3071" max="3071" width="11" style="3" customWidth="1"/>
    <col min="3072" max="3072" width="12" style="3" customWidth="1"/>
    <col min="3073" max="3073" width="12.125" style="3" customWidth="1"/>
    <col min="3074" max="3074" width="11" style="3"/>
    <col min="3075" max="3075" width="5.625" style="3" customWidth="1"/>
    <col min="3076" max="3076" width="9.75" style="3" customWidth="1"/>
    <col min="3077" max="3077" width="11" style="3"/>
    <col min="3078" max="3078" width="11.125" style="3" customWidth="1"/>
    <col min="3079" max="3079" width="5.75" style="3" customWidth="1"/>
    <col min="3080" max="3080" width="11.5" style="3" customWidth="1"/>
    <col min="3081" max="3081" width="5.75" style="3" customWidth="1"/>
    <col min="3082" max="3082" width="12" style="3" bestFit="1" customWidth="1"/>
    <col min="3083" max="3083" width="5.375" style="3" customWidth="1"/>
    <col min="3084" max="3084" width="12.375" style="3" customWidth="1"/>
    <col min="3085" max="3086" width="11" style="3"/>
    <col min="3087" max="3087" width="13.875" style="3" customWidth="1"/>
    <col min="3088" max="3324" width="11" style="3"/>
    <col min="3325" max="3325" width="15.75" style="3" bestFit="1" customWidth="1"/>
    <col min="3326" max="3326" width="26.125" style="3" customWidth="1"/>
    <col min="3327" max="3327" width="11" style="3" customWidth="1"/>
    <col min="3328" max="3328" width="12" style="3" customWidth="1"/>
    <col min="3329" max="3329" width="12.125" style="3" customWidth="1"/>
    <col min="3330" max="3330" width="11" style="3"/>
    <col min="3331" max="3331" width="5.625" style="3" customWidth="1"/>
    <col min="3332" max="3332" width="9.75" style="3" customWidth="1"/>
    <col min="3333" max="3333" width="11" style="3"/>
    <col min="3334" max="3334" width="11.125" style="3" customWidth="1"/>
    <col min="3335" max="3335" width="5.75" style="3" customWidth="1"/>
    <col min="3336" max="3336" width="11.5" style="3" customWidth="1"/>
    <col min="3337" max="3337" width="5.75" style="3" customWidth="1"/>
    <col min="3338" max="3338" width="12" style="3" bestFit="1" customWidth="1"/>
    <col min="3339" max="3339" width="5.375" style="3" customWidth="1"/>
    <col min="3340" max="3340" width="12.375" style="3" customWidth="1"/>
    <col min="3341" max="3342" width="11" style="3"/>
    <col min="3343" max="3343" width="13.875" style="3" customWidth="1"/>
    <col min="3344" max="3580" width="11" style="3"/>
    <col min="3581" max="3581" width="15.75" style="3" bestFit="1" customWidth="1"/>
    <col min="3582" max="3582" width="26.125" style="3" customWidth="1"/>
    <col min="3583" max="3583" width="11" style="3" customWidth="1"/>
    <col min="3584" max="3584" width="12" style="3" customWidth="1"/>
    <col min="3585" max="3585" width="12.125" style="3" customWidth="1"/>
    <col min="3586" max="3586" width="11" style="3"/>
    <col min="3587" max="3587" width="5.625" style="3" customWidth="1"/>
    <col min="3588" max="3588" width="9.75" style="3" customWidth="1"/>
    <col min="3589" max="3589" width="11" style="3"/>
    <col min="3590" max="3590" width="11.125" style="3" customWidth="1"/>
    <col min="3591" max="3591" width="5.75" style="3" customWidth="1"/>
    <col min="3592" max="3592" width="11.5" style="3" customWidth="1"/>
    <col min="3593" max="3593" width="5.75" style="3" customWidth="1"/>
    <col min="3594" max="3594" width="12" style="3" bestFit="1" customWidth="1"/>
    <col min="3595" max="3595" width="5.375" style="3" customWidth="1"/>
    <col min="3596" max="3596" width="12.375" style="3" customWidth="1"/>
    <col min="3597" max="3598" width="11" style="3"/>
    <col min="3599" max="3599" width="13.875" style="3" customWidth="1"/>
    <col min="3600" max="3836" width="11" style="3"/>
    <col min="3837" max="3837" width="15.75" style="3" bestFit="1" customWidth="1"/>
    <col min="3838" max="3838" width="26.125" style="3" customWidth="1"/>
    <col min="3839" max="3839" width="11" style="3" customWidth="1"/>
    <col min="3840" max="3840" width="12" style="3" customWidth="1"/>
    <col min="3841" max="3841" width="12.125" style="3" customWidth="1"/>
    <col min="3842" max="3842" width="11" style="3"/>
    <col min="3843" max="3843" width="5.625" style="3" customWidth="1"/>
    <col min="3844" max="3844" width="9.75" style="3" customWidth="1"/>
    <col min="3845" max="3845" width="11" style="3"/>
    <col min="3846" max="3846" width="11.125" style="3" customWidth="1"/>
    <col min="3847" max="3847" width="5.75" style="3" customWidth="1"/>
    <col min="3848" max="3848" width="11.5" style="3" customWidth="1"/>
    <col min="3849" max="3849" width="5.75" style="3" customWidth="1"/>
    <col min="3850" max="3850" width="12" style="3" bestFit="1" customWidth="1"/>
    <col min="3851" max="3851" width="5.375" style="3" customWidth="1"/>
    <col min="3852" max="3852" width="12.375" style="3" customWidth="1"/>
    <col min="3853" max="3854" width="11" style="3"/>
    <col min="3855" max="3855" width="13.875" style="3" customWidth="1"/>
    <col min="3856" max="4092" width="11" style="3"/>
    <col min="4093" max="4093" width="15.75" style="3" bestFit="1" customWidth="1"/>
    <col min="4094" max="4094" width="26.125" style="3" customWidth="1"/>
    <col min="4095" max="4095" width="11" style="3" customWidth="1"/>
    <col min="4096" max="4096" width="12" style="3" customWidth="1"/>
    <col min="4097" max="4097" width="12.125" style="3" customWidth="1"/>
    <col min="4098" max="4098" width="11" style="3"/>
    <col min="4099" max="4099" width="5.625" style="3" customWidth="1"/>
    <col min="4100" max="4100" width="9.75" style="3" customWidth="1"/>
    <col min="4101" max="4101" width="11" style="3"/>
    <col min="4102" max="4102" width="11.125" style="3" customWidth="1"/>
    <col min="4103" max="4103" width="5.75" style="3" customWidth="1"/>
    <col min="4104" max="4104" width="11.5" style="3" customWidth="1"/>
    <col min="4105" max="4105" width="5.75" style="3" customWidth="1"/>
    <col min="4106" max="4106" width="12" style="3" bestFit="1" customWidth="1"/>
    <col min="4107" max="4107" width="5.375" style="3" customWidth="1"/>
    <col min="4108" max="4108" width="12.375" style="3" customWidth="1"/>
    <col min="4109" max="4110" width="11" style="3"/>
    <col min="4111" max="4111" width="13.875" style="3" customWidth="1"/>
    <col min="4112" max="4348" width="11" style="3"/>
    <col min="4349" max="4349" width="15.75" style="3" bestFit="1" customWidth="1"/>
    <col min="4350" max="4350" width="26.125" style="3" customWidth="1"/>
    <col min="4351" max="4351" width="11" style="3" customWidth="1"/>
    <col min="4352" max="4352" width="12" style="3" customWidth="1"/>
    <col min="4353" max="4353" width="12.125" style="3" customWidth="1"/>
    <col min="4354" max="4354" width="11" style="3"/>
    <col min="4355" max="4355" width="5.625" style="3" customWidth="1"/>
    <col min="4356" max="4356" width="9.75" style="3" customWidth="1"/>
    <col min="4357" max="4357" width="11" style="3"/>
    <col min="4358" max="4358" width="11.125" style="3" customWidth="1"/>
    <col min="4359" max="4359" width="5.75" style="3" customWidth="1"/>
    <col min="4360" max="4360" width="11.5" style="3" customWidth="1"/>
    <col min="4361" max="4361" width="5.75" style="3" customWidth="1"/>
    <col min="4362" max="4362" width="12" style="3" bestFit="1" customWidth="1"/>
    <col min="4363" max="4363" width="5.375" style="3" customWidth="1"/>
    <col min="4364" max="4364" width="12.375" style="3" customWidth="1"/>
    <col min="4365" max="4366" width="11" style="3"/>
    <col min="4367" max="4367" width="13.875" style="3" customWidth="1"/>
    <col min="4368" max="4604" width="11" style="3"/>
    <col min="4605" max="4605" width="15.75" style="3" bestFit="1" customWidth="1"/>
    <col min="4606" max="4606" width="26.125" style="3" customWidth="1"/>
    <col min="4607" max="4607" width="11" style="3" customWidth="1"/>
    <col min="4608" max="4608" width="12" style="3" customWidth="1"/>
    <col min="4609" max="4609" width="12.125" style="3" customWidth="1"/>
    <col min="4610" max="4610" width="11" style="3"/>
    <col min="4611" max="4611" width="5.625" style="3" customWidth="1"/>
    <col min="4612" max="4612" width="9.75" style="3" customWidth="1"/>
    <col min="4613" max="4613" width="11" style="3"/>
    <col min="4614" max="4614" width="11.125" style="3" customWidth="1"/>
    <col min="4615" max="4615" width="5.75" style="3" customWidth="1"/>
    <col min="4616" max="4616" width="11.5" style="3" customWidth="1"/>
    <col min="4617" max="4617" width="5.75" style="3" customWidth="1"/>
    <col min="4618" max="4618" width="12" style="3" bestFit="1" customWidth="1"/>
    <col min="4619" max="4619" width="5.375" style="3" customWidth="1"/>
    <col min="4620" max="4620" width="12.375" style="3" customWidth="1"/>
    <col min="4621" max="4622" width="11" style="3"/>
    <col min="4623" max="4623" width="13.875" style="3" customWidth="1"/>
    <col min="4624" max="4860" width="11" style="3"/>
    <col min="4861" max="4861" width="15.75" style="3" bestFit="1" customWidth="1"/>
    <col min="4862" max="4862" width="26.125" style="3" customWidth="1"/>
    <col min="4863" max="4863" width="11" style="3" customWidth="1"/>
    <col min="4864" max="4864" width="12" style="3" customWidth="1"/>
    <col min="4865" max="4865" width="12.125" style="3" customWidth="1"/>
    <col min="4866" max="4866" width="11" style="3"/>
    <col min="4867" max="4867" width="5.625" style="3" customWidth="1"/>
    <col min="4868" max="4868" width="9.75" style="3" customWidth="1"/>
    <col min="4869" max="4869" width="11" style="3"/>
    <col min="4870" max="4870" width="11.125" style="3" customWidth="1"/>
    <col min="4871" max="4871" width="5.75" style="3" customWidth="1"/>
    <col min="4872" max="4872" width="11.5" style="3" customWidth="1"/>
    <col min="4873" max="4873" width="5.75" style="3" customWidth="1"/>
    <col min="4874" max="4874" width="12" style="3" bestFit="1" customWidth="1"/>
    <col min="4875" max="4875" width="5.375" style="3" customWidth="1"/>
    <col min="4876" max="4876" width="12.375" style="3" customWidth="1"/>
    <col min="4877" max="4878" width="11" style="3"/>
    <col min="4879" max="4879" width="13.875" style="3" customWidth="1"/>
    <col min="4880" max="5116" width="11" style="3"/>
    <col min="5117" max="5117" width="15.75" style="3" bestFit="1" customWidth="1"/>
    <col min="5118" max="5118" width="26.125" style="3" customWidth="1"/>
    <col min="5119" max="5119" width="11" style="3" customWidth="1"/>
    <col min="5120" max="5120" width="12" style="3" customWidth="1"/>
    <col min="5121" max="5121" width="12.125" style="3" customWidth="1"/>
    <col min="5122" max="5122" width="11" style="3"/>
    <col min="5123" max="5123" width="5.625" style="3" customWidth="1"/>
    <col min="5124" max="5124" width="9.75" style="3" customWidth="1"/>
    <col min="5125" max="5125" width="11" style="3"/>
    <col min="5126" max="5126" width="11.125" style="3" customWidth="1"/>
    <col min="5127" max="5127" width="5.75" style="3" customWidth="1"/>
    <col min="5128" max="5128" width="11.5" style="3" customWidth="1"/>
    <col min="5129" max="5129" width="5.75" style="3" customWidth="1"/>
    <col min="5130" max="5130" width="12" style="3" bestFit="1" customWidth="1"/>
    <col min="5131" max="5131" width="5.375" style="3" customWidth="1"/>
    <col min="5132" max="5132" width="12.375" style="3" customWidth="1"/>
    <col min="5133" max="5134" width="11" style="3"/>
    <col min="5135" max="5135" width="13.875" style="3" customWidth="1"/>
    <col min="5136" max="5372" width="11" style="3"/>
    <col min="5373" max="5373" width="15.75" style="3" bestFit="1" customWidth="1"/>
    <col min="5374" max="5374" width="26.125" style="3" customWidth="1"/>
    <col min="5375" max="5375" width="11" style="3" customWidth="1"/>
    <col min="5376" max="5376" width="12" style="3" customWidth="1"/>
    <col min="5377" max="5377" width="12.125" style="3" customWidth="1"/>
    <col min="5378" max="5378" width="11" style="3"/>
    <col min="5379" max="5379" width="5.625" style="3" customWidth="1"/>
    <col min="5380" max="5380" width="9.75" style="3" customWidth="1"/>
    <col min="5381" max="5381" width="11" style="3"/>
    <col min="5382" max="5382" width="11.125" style="3" customWidth="1"/>
    <col min="5383" max="5383" width="5.75" style="3" customWidth="1"/>
    <col min="5384" max="5384" width="11.5" style="3" customWidth="1"/>
    <col min="5385" max="5385" width="5.75" style="3" customWidth="1"/>
    <col min="5386" max="5386" width="12" style="3" bestFit="1" customWidth="1"/>
    <col min="5387" max="5387" width="5.375" style="3" customWidth="1"/>
    <col min="5388" max="5388" width="12.375" style="3" customWidth="1"/>
    <col min="5389" max="5390" width="11" style="3"/>
    <col min="5391" max="5391" width="13.875" style="3" customWidth="1"/>
    <col min="5392" max="5628" width="11" style="3"/>
    <col min="5629" max="5629" width="15.75" style="3" bestFit="1" customWidth="1"/>
    <col min="5630" max="5630" width="26.125" style="3" customWidth="1"/>
    <col min="5631" max="5631" width="11" style="3" customWidth="1"/>
    <col min="5632" max="5632" width="12" style="3" customWidth="1"/>
    <col min="5633" max="5633" width="12.125" style="3" customWidth="1"/>
    <col min="5634" max="5634" width="11" style="3"/>
    <col min="5635" max="5635" width="5.625" style="3" customWidth="1"/>
    <col min="5636" max="5636" width="9.75" style="3" customWidth="1"/>
    <col min="5637" max="5637" width="11" style="3"/>
    <col min="5638" max="5638" width="11.125" style="3" customWidth="1"/>
    <col min="5639" max="5639" width="5.75" style="3" customWidth="1"/>
    <col min="5640" max="5640" width="11.5" style="3" customWidth="1"/>
    <col min="5641" max="5641" width="5.75" style="3" customWidth="1"/>
    <col min="5642" max="5642" width="12" style="3" bestFit="1" customWidth="1"/>
    <col min="5643" max="5643" width="5.375" style="3" customWidth="1"/>
    <col min="5644" max="5644" width="12.375" style="3" customWidth="1"/>
    <col min="5645" max="5646" width="11" style="3"/>
    <col min="5647" max="5647" width="13.875" style="3" customWidth="1"/>
    <col min="5648" max="5884" width="11" style="3"/>
    <col min="5885" max="5885" width="15.75" style="3" bestFit="1" customWidth="1"/>
    <col min="5886" max="5886" width="26.125" style="3" customWidth="1"/>
    <col min="5887" max="5887" width="11" style="3" customWidth="1"/>
    <col min="5888" max="5888" width="12" style="3" customWidth="1"/>
    <col min="5889" max="5889" width="12.125" style="3" customWidth="1"/>
    <col min="5890" max="5890" width="11" style="3"/>
    <col min="5891" max="5891" width="5.625" style="3" customWidth="1"/>
    <col min="5892" max="5892" width="9.75" style="3" customWidth="1"/>
    <col min="5893" max="5893" width="11" style="3"/>
    <col min="5894" max="5894" width="11.125" style="3" customWidth="1"/>
    <col min="5895" max="5895" width="5.75" style="3" customWidth="1"/>
    <col min="5896" max="5896" width="11.5" style="3" customWidth="1"/>
    <col min="5897" max="5897" width="5.75" style="3" customWidth="1"/>
    <col min="5898" max="5898" width="12" style="3" bestFit="1" customWidth="1"/>
    <col min="5899" max="5899" width="5.375" style="3" customWidth="1"/>
    <col min="5900" max="5900" width="12.375" style="3" customWidth="1"/>
    <col min="5901" max="5902" width="11" style="3"/>
    <col min="5903" max="5903" width="13.875" style="3" customWidth="1"/>
    <col min="5904" max="6140" width="11" style="3"/>
    <col min="6141" max="6141" width="15.75" style="3" bestFit="1" customWidth="1"/>
    <col min="6142" max="6142" width="26.125" style="3" customWidth="1"/>
    <col min="6143" max="6143" width="11" style="3" customWidth="1"/>
    <col min="6144" max="6144" width="12" style="3" customWidth="1"/>
    <col min="6145" max="6145" width="12.125" style="3" customWidth="1"/>
    <col min="6146" max="6146" width="11" style="3"/>
    <col min="6147" max="6147" width="5.625" style="3" customWidth="1"/>
    <col min="6148" max="6148" width="9.75" style="3" customWidth="1"/>
    <col min="6149" max="6149" width="11" style="3"/>
    <col min="6150" max="6150" width="11.125" style="3" customWidth="1"/>
    <col min="6151" max="6151" width="5.75" style="3" customWidth="1"/>
    <col min="6152" max="6152" width="11.5" style="3" customWidth="1"/>
    <col min="6153" max="6153" width="5.75" style="3" customWidth="1"/>
    <col min="6154" max="6154" width="12" style="3" bestFit="1" customWidth="1"/>
    <col min="6155" max="6155" width="5.375" style="3" customWidth="1"/>
    <col min="6156" max="6156" width="12.375" style="3" customWidth="1"/>
    <col min="6157" max="6158" width="11" style="3"/>
    <col min="6159" max="6159" width="13.875" style="3" customWidth="1"/>
    <col min="6160" max="6396" width="11" style="3"/>
    <col min="6397" max="6397" width="15.75" style="3" bestFit="1" customWidth="1"/>
    <col min="6398" max="6398" width="26.125" style="3" customWidth="1"/>
    <col min="6399" max="6399" width="11" style="3" customWidth="1"/>
    <col min="6400" max="6400" width="12" style="3" customWidth="1"/>
    <col min="6401" max="6401" width="12.125" style="3" customWidth="1"/>
    <col min="6402" max="6402" width="11" style="3"/>
    <col min="6403" max="6403" width="5.625" style="3" customWidth="1"/>
    <col min="6404" max="6404" width="9.75" style="3" customWidth="1"/>
    <col min="6405" max="6405" width="11" style="3"/>
    <col min="6406" max="6406" width="11.125" style="3" customWidth="1"/>
    <col min="6407" max="6407" width="5.75" style="3" customWidth="1"/>
    <col min="6408" max="6408" width="11.5" style="3" customWidth="1"/>
    <col min="6409" max="6409" width="5.75" style="3" customWidth="1"/>
    <col min="6410" max="6410" width="12" style="3" bestFit="1" customWidth="1"/>
    <col min="6411" max="6411" width="5.375" style="3" customWidth="1"/>
    <col min="6412" max="6412" width="12.375" style="3" customWidth="1"/>
    <col min="6413" max="6414" width="11" style="3"/>
    <col min="6415" max="6415" width="13.875" style="3" customWidth="1"/>
    <col min="6416" max="6652" width="11" style="3"/>
    <col min="6653" max="6653" width="15.75" style="3" bestFit="1" customWidth="1"/>
    <col min="6654" max="6654" width="26.125" style="3" customWidth="1"/>
    <col min="6655" max="6655" width="11" style="3" customWidth="1"/>
    <col min="6656" max="6656" width="12" style="3" customWidth="1"/>
    <col min="6657" max="6657" width="12.125" style="3" customWidth="1"/>
    <col min="6658" max="6658" width="11" style="3"/>
    <col min="6659" max="6659" width="5.625" style="3" customWidth="1"/>
    <col min="6660" max="6660" width="9.75" style="3" customWidth="1"/>
    <col min="6661" max="6661" width="11" style="3"/>
    <col min="6662" max="6662" width="11.125" style="3" customWidth="1"/>
    <col min="6663" max="6663" width="5.75" style="3" customWidth="1"/>
    <col min="6664" max="6664" width="11.5" style="3" customWidth="1"/>
    <col min="6665" max="6665" width="5.75" style="3" customWidth="1"/>
    <col min="6666" max="6666" width="12" style="3" bestFit="1" customWidth="1"/>
    <col min="6667" max="6667" width="5.375" style="3" customWidth="1"/>
    <col min="6668" max="6668" width="12.375" style="3" customWidth="1"/>
    <col min="6669" max="6670" width="11" style="3"/>
    <col min="6671" max="6671" width="13.875" style="3" customWidth="1"/>
    <col min="6672" max="6908" width="11" style="3"/>
    <col min="6909" max="6909" width="15.75" style="3" bestFit="1" customWidth="1"/>
    <col min="6910" max="6910" width="26.125" style="3" customWidth="1"/>
    <col min="6911" max="6911" width="11" style="3" customWidth="1"/>
    <col min="6912" max="6912" width="12" style="3" customWidth="1"/>
    <col min="6913" max="6913" width="12.125" style="3" customWidth="1"/>
    <col min="6914" max="6914" width="11" style="3"/>
    <col min="6915" max="6915" width="5.625" style="3" customWidth="1"/>
    <col min="6916" max="6916" width="9.75" style="3" customWidth="1"/>
    <col min="6917" max="6917" width="11" style="3"/>
    <col min="6918" max="6918" width="11.125" style="3" customWidth="1"/>
    <col min="6919" max="6919" width="5.75" style="3" customWidth="1"/>
    <col min="6920" max="6920" width="11.5" style="3" customWidth="1"/>
    <col min="6921" max="6921" width="5.75" style="3" customWidth="1"/>
    <col min="6922" max="6922" width="12" style="3" bestFit="1" customWidth="1"/>
    <col min="6923" max="6923" width="5.375" style="3" customWidth="1"/>
    <col min="6924" max="6924" width="12.375" style="3" customWidth="1"/>
    <col min="6925" max="6926" width="11" style="3"/>
    <col min="6927" max="6927" width="13.875" style="3" customWidth="1"/>
    <col min="6928" max="7164" width="11" style="3"/>
    <col min="7165" max="7165" width="15.75" style="3" bestFit="1" customWidth="1"/>
    <col min="7166" max="7166" width="26.125" style="3" customWidth="1"/>
    <col min="7167" max="7167" width="11" style="3" customWidth="1"/>
    <col min="7168" max="7168" width="12" style="3" customWidth="1"/>
    <col min="7169" max="7169" width="12.125" style="3" customWidth="1"/>
    <col min="7170" max="7170" width="11" style="3"/>
    <col min="7171" max="7171" width="5.625" style="3" customWidth="1"/>
    <col min="7172" max="7172" width="9.75" style="3" customWidth="1"/>
    <col min="7173" max="7173" width="11" style="3"/>
    <col min="7174" max="7174" width="11.125" style="3" customWidth="1"/>
    <col min="7175" max="7175" width="5.75" style="3" customWidth="1"/>
    <col min="7176" max="7176" width="11.5" style="3" customWidth="1"/>
    <col min="7177" max="7177" width="5.75" style="3" customWidth="1"/>
    <col min="7178" max="7178" width="12" style="3" bestFit="1" customWidth="1"/>
    <col min="7179" max="7179" width="5.375" style="3" customWidth="1"/>
    <col min="7180" max="7180" width="12.375" style="3" customWidth="1"/>
    <col min="7181" max="7182" width="11" style="3"/>
    <col min="7183" max="7183" width="13.875" style="3" customWidth="1"/>
    <col min="7184" max="7420" width="11" style="3"/>
    <col min="7421" max="7421" width="15.75" style="3" bestFit="1" customWidth="1"/>
    <col min="7422" max="7422" width="26.125" style="3" customWidth="1"/>
    <col min="7423" max="7423" width="11" style="3" customWidth="1"/>
    <col min="7424" max="7424" width="12" style="3" customWidth="1"/>
    <col min="7425" max="7425" width="12.125" style="3" customWidth="1"/>
    <col min="7426" max="7426" width="11" style="3"/>
    <col min="7427" max="7427" width="5.625" style="3" customWidth="1"/>
    <col min="7428" max="7428" width="9.75" style="3" customWidth="1"/>
    <col min="7429" max="7429" width="11" style="3"/>
    <col min="7430" max="7430" width="11.125" style="3" customWidth="1"/>
    <col min="7431" max="7431" width="5.75" style="3" customWidth="1"/>
    <col min="7432" max="7432" width="11.5" style="3" customWidth="1"/>
    <col min="7433" max="7433" width="5.75" style="3" customWidth="1"/>
    <col min="7434" max="7434" width="12" style="3" bestFit="1" customWidth="1"/>
    <col min="7435" max="7435" width="5.375" style="3" customWidth="1"/>
    <col min="7436" max="7436" width="12.375" style="3" customWidth="1"/>
    <col min="7437" max="7438" width="11" style="3"/>
    <col min="7439" max="7439" width="13.875" style="3" customWidth="1"/>
    <col min="7440" max="7676" width="11" style="3"/>
    <col min="7677" max="7677" width="15.75" style="3" bestFit="1" customWidth="1"/>
    <col min="7678" max="7678" width="26.125" style="3" customWidth="1"/>
    <col min="7679" max="7679" width="11" style="3" customWidth="1"/>
    <col min="7680" max="7680" width="12" style="3" customWidth="1"/>
    <col min="7681" max="7681" width="12.125" style="3" customWidth="1"/>
    <col min="7682" max="7682" width="11" style="3"/>
    <col min="7683" max="7683" width="5.625" style="3" customWidth="1"/>
    <col min="7684" max="7684" width="9.75" style="3" customWidth="1"/>
    <col min="7685" max="7685" width="11" style="3"/>
    <col min="7686" max="7686" width="11.125" style="3" customWidth="1"/>
    <col min="7687" max="7687" width="5.75" style="3" customWidth="1"/>
    <col min="7688" max="7688" width="11.5" style="3" customWidth="1"/>
    <col min="7689" max="7689" width="5.75" style="3" customWidth="1"/>
    <col min="7690" max="7690" width="12" style="3" bestFit="1" customWidth="1"/>
    <col min="7691" max="7691" width="5.375" style="3" customWidth="1"/>
    <col min="7692" max="7692" width="12.375" style="3" customWidth="1"/>
    <col min="7693" max="7694" width="11" style="3"/>
    <col min="7695" max="7695" width="13.875" style="3" customWidth="1"/>
    <col min="7696" max="7932" width="11" style="3"/>
    <col min="7933" max="7933" width="15.75" style="3" bestFit="1" customWidth="1"/>
    <col min="7934" max="7934" width="26.125" style="3" customWidth="1"/>
    <col min="7935" max="7935" width="11" style="3" customWidth="1"/>
    <col min="7936" max="7936" width="12" style="3" customWidth="1"/>
    <col min="7937" max="7937" width="12.125" style="3" customWidth="1"/>
    <col min="7938" max="7938" width="11" style="3"/>
    <col min="7939" max="7939" width="5.625" style="3" customWidth="1"/>
    <col min="7940" max="7940" width="9.75" style="3" customWidth="1"/>
    <col min="7941" max="7941" width="11" style="3"/>
    <col min="7942" max="7942" width="11.125" style="3" customWidth="1"/>
    <col min="7943" max="7943" width="5.75" style="3" customWidth="1"/>
    <col min="7944" max="7944" width="11.5" style="3" customWidth="1"/>
    <col min="7945" max="7945" width="5.75" style="3" customWidth="1"/>
    <col min="7946" max="7946" width="12" style="3" bestFit="1" customWidth="1"/>
    <col min="7947" max="7947" width="5.375" style="3" customWidth="1"/>
    <col min="7948" max="7948" width="12.375" style="3" customWidth="1"/>
    <col min="7949" max="7950" width="11" style="3"/>
    <col min="7951" max="7951" width="13.875" style="3" customWidth="1"/>
    <col min="7952" max="8188" width="11" style="3"/>
    <col min="8189" max="8189" width="15.75" style="3" bestFit="1" customWidth="1"/>
    <col min="8190" max="8190" width="26.125" style="3" customWidth="1"/>
    <col min="8191" max="8191" width="11" style="3" customWidth="1"/>
    <col min="8192" max="8192" width="12" style="3" customWidth="1"/>
    <col min="8193" max="8193" width="12.125" style="3" customWidth="1"/>
    <col min="8194" max="8194" width="11" style="3"/>
    <col min="8195" max="8195" width="5.625" style="3" customWidth="1"/>
    <col min="8196" max="8196" width="9.75" style="3" customWidth="1"/>
    <col min="8197" max="8197" width="11" style="3"/>
    <col min="8198" max="8198" width="11.125" style="3" customWidth="1"/>
    <col min="8199" max="8199" width="5.75" style="3" customWidth="1"/>
    <col min="8200" max="8200" width="11.5" style="3" customWidth="1"/>
    <col min="8201" max="8201" width="5.75" style="3" customWidth="1"/>
    <col min="8202" max="8202" width="12" style="3" bestFit="1" customWidth="1"/>
    <col min="8203" max="8203" width="5.375" style="3" customWidth="1"/>
    <col min="8204" max="8204" width="12.375" style="3" customWidth="1"/>
    <col min="8205" max="8206" width="11" style="3"/>
    <col min="8207" max="8207" width="13.875" style="3" customWidth="1"/>
    <col min="8208" max="8444" width="11" style="3"/>
    <col min="8445" max="8445" width="15.75" style="3" bestFit="1" customWidth="1"/>
    <col min="8446" max="8446" width="26.125" style="3" customWidth="1"/>
    <col min="8447" max="8447" width="11" style="3" customWidth="1"/>
    <col min="8448" max="8448" width="12" style="3" customWidth="1"/>
    <col min="8449" max="8449" width="12.125" style="3" customWidth="1"/>
    <col min="8450" max="8450" width="11" style="3"/>
    <col min="8451" max="8451" width="5.625" style="3" customWidth="1"/>
    <col min="8452" max="8452" width="9.75" style="3" customWidth="1"/>
    <col min="8453" max="8453" width="11" style="3"/>
    <col min="8454" max="8454" width="11.125" style="3" customWidth="1"/>
    <col min="8455" max="8455" width="5.75" style="3" customWidth="1"/>
    <col min="8456" max="8456" width="11.5" style="3" customWidth="1"/>
    <col min="8457" max="8457" width="5.75" style="3" customWidth="1"/>
    <col min="8458" max="8458" width="12" style="3" bestFit="1" customWidth="1"/>
    <col min="8459" max="8459" width="5.375" style="3" customWidth="1"/>
    <col min="8460" max="8460" width="12.375" style="3" customWidth="1"/>
    <col min="8461" max="8462" width="11" style="3"/>
    <col min="8463" max="8463" width="13.875" style="3" customWidth="1"/>
    <col min="8464" max="8700" width="11" style="3"/>
    <col min="8701" max="8701" width="15.75" style="3" bestFit="1" customWidth="1"/>
    <col min="8702" max="8702" width="26.125" style="3" customWidth="1"/>
    <col min="8703" max="8703" width="11" style="3" customWidth="1"/>
    <col min="8704" max="8704" width="12" style="3" customWidth="1"/>
    <col min="8705" max="8705" width="12.125" style="3" customWidth="1"/>
    <col min="8706" max="8706" width="11" style="3"/>
    <col min="8707" max="8707" width="5.625" style="3" customWidth="1"/>
    <col min="8708" max="8708" width="9.75" style="3" customWidth="1"/>
    <col min="8709" max="8709" width="11" style="3"/>
    <col min="8710" max="8710" width="11.125" style="3" customWidth="1"/>
    <col min="8711" max="8711" width="5.75" style="3" customWidth="1"/>
    <col min="8712" max="8712" width="11.5" style="3" customWidth="1"/>
    <col min="8713" max="8713" width="5.75" style="3" customWidth="1"/>
    <col min="8714" max="8714" width="12" style="3" bestFit="1" customWidth="1"/>
    <col min="8715" max="8715" width="5.375" style="3" customWidth="1"/>
    <col min="8716" max="8716" width="12.375" style="3" customWidth="1"/>
    <col min="8717" max="8718" width="11" style="3"/>
    <col min="8719" max="8719" width="13.875" style="3" customWidth="1"/>
    <col min="8720" max="8956" width="11" style="3"/>
    <col min="8957" max="8957" width="15.75" style="3" bestFit="1" customWidth="1"/>
    <col min="8958" max="8958" width="26.125" style="3" customWidth="1"/>
    <col min="8959" max="8959" width="11" style="3" customWidth="1"/>
    <col min="8960" max="8960" width="12" style="3" customWidth="1"/>
    <col min="8961" max="8961" width="12.125" style="3" customWidth="1"/>
    <col min="8962" max="8962" width="11" style="3"/>
    <col min="8963" max="8963" width="5.625" style="3" customWidth="1"/>
    <col min="8964" max="8964" width="9.75" style="3" customWidth="1"/>
    <col min="8965" max="8965" width="11" style="3"/>
    <col min="8966" max="8966" width="11.125" style="3" customWidth="1"/>
    <col min="8967" max="8967" width="5.75" style="3" customWidth="1"/>
    <col min="8968" max="8968" width="11.5" style="3" customWidth="1"/>
    <col min="8969" max="8969" width="5.75" style="3" customWidth="1"/>
    <col min="8970" max="8970" width="12" style="3" bestFit="1" customWidth="1"/>
    <col min="8971" max="8971" width="5.375" style="3" customWidth="1"/>
    <col min="8972" max="8972" width="12.375" style="3" customWidth="1"/>
    <col min="8973" max="8974" width="11" style="3"/>
    <col min="8975" max="8975" width="13.875" style="3" customWidth="1"/>
    <col min="8976" max="9212" width="11" style="3"/>
    <col min="9213" max="9213" width="15.75" style="3" bestFit="1" customWidth="1"/>
    <col min="9214" max="9214" width="26.125" style="3" customWidth="1"/>
    <col min="9215" max="9215" width="11" style="3" customWidth="1"/>
    <col min="9216" max="9216" width="12" style="3" customWidth="1"/>
    <col min="9217" max="9217" width="12.125" style="3" customWidth="1"/>
    <col min="9218" max="9218" width="11" style="3"/>
    <col min="9219" max="9219" width="5.625" style="3" customWidth="1"/>
    <col min="9220" max="9220" width="9.75" style="3" customWidth="1"/>
    <col min="9221" max="9221" width="11" style="3"/>
    <col min="9222" max="9222" width="11.125" style="3" customWidth="1"/>
    <col min="9223" max="9223" width="5.75" style="3" customWidth="1"/>
    <col min="9224" max="9224" width="11.5" style="3" customWidth="1"/>
    <col min="9225" max="9225" width="5.75" style="3" customWidth="1"/>
    <col min="9226" max="9226" width="12" style="3" bestFit="1" customWidth="1"/>
    <col min="9227" max="9227" width="5.375" style="3" customWidth="1"/>
    <col min="9228" max="9228" width="12.375" style="3" customWidth="1"/>
    <col min="9229" max="9230" width="11" style="3"/>
    <col min="9231" max="9231" width="13.875" style="3" customWidth="1"/>
    <col min="9232" max="9468" width="11" style="3"/>
    <col min="9469" max="9469" width="15.75" style="3" bestFit="1" customWidth="1"/>
    <col min="9470" max="9470" width="26.125" style="3" customWidth="1"/>
    <col min="9471" max="9471" width="11" style="3" customWidth="1"/>
    <col min="9472" max="9472" width="12" style="3" customWidth="1"/>
    <col min="9473" max="9473" width="12.125" style="3" customWidth="1"/>
    <col min="9474" max="9474" width="11" style="3"/>
    <col min="9475" max="9475" width="5.625" style="3" customWidth="1"/>
    <col min="9476" max="9476" width="9.75" style="3" customWidth="1"/>
    <col min="9477" max="9477" width="11" style="3"/>
    <col min="9478" max="9478" width="11.125" style="3" customWidth="1"/>
    <col min="9479" max="9479" width="5.75" style="3" customWidth="1"/>
    <col min="9480" max="9480" width="11.5" style="3" customWidth="1"/>
    <col min="9481" max="9481" width="5.75" style="3" customWidth="1"/>
    <col min="9482" max="9482" width="12" style="3" bestFit="1" customWidth="1"/>
    <col min="9483" max="9483" width="5.375" style="3" customWidth="1"/>
    <col min="9484" max="9484" width="12.375" style="3" customWidth="1"/>
    <col min="9485" max="9486" width="11" style="3"/>
    <col min="9487" max="9487" width="13.875" style="3" customWidth="1"/>
    <col min="9488" max="9724" width="11" style="3"/>
    <col min="9725" max="9725" width="15.75" style="3" bestFit="1" customWidth="1"/>
    <col min="9726" max="9726" width="26.125" style="3" customWidth="1"/>
    <col min="9727" max="9727" width="11" style="3" customWidth="1"/>
    <col min="9728" max="9728" width="12" style="3" customWidth="1"/>
    <col min="9729" max="9729" width="12.125" style="3" customWidth="1"/>
    <col min="9730" max="9730" width="11" style="3"/>
    <col min="9731" max="9731" width="5.625" style="3" customWidth="1"/>
    <col min="9732" max="9732" width="9.75" style="3" customWidth="1"/>
    <col min="9733" max="9733" width="11" style="3"/>
    <col min="9734" max="9734" width="11.125" style="3" customWidth="1"/>
    <col min="9735" max="9735" width="5.75" style="3" customWidth="1"/>
    <col min="9736" max="9736" width="11.5" style="3" customWidth="1"/>
    <col min="9737" max="9737" width="5.75" style="3" customWidth="1"/>
    <col min="9738" max="9738" width="12" style="3" bestFit="1" customWidth="1"/>
    <col min="9739" max="9739" width="5.375" style="3" customWidth="1"/>
    <col min="9740" max="9740" width="12.375" style="3" customWidth="1"/>
    <col min="9741" max="9742" width="11" style="3"/>
    <col min="9743" max="9743" width="13.875" style="3" customWidth="1"/>
    <col min="9744" max="9980" width="11" style="3"/>
    <col min="9981" max="9981" width="15.75" style="3" bestFit="1" customWidth="1"/>
    <col min="9982" max="9982" width="26.125" style="3" customWidth="1"/>
    <col min="9983" max="9983" width="11" style="3" customWidth="1"/>
    <col min="9984" max="9984" width="12" style="3" customWidth="1"/>
    <col min="9985" max="9985" width="12.125" style="3" customWidth="1"/>
    <col min="9986" max="9986" width="11" style="3"/>
    <col min="9987" max="9987" width="5.625" style="3" customWidth="1"/>
    <col min="9988" max="9988" width="9.75" style="3" customWidth="1"/>
    <col min="9989" max="9989" width="11" style="3"/>
    <col min="9990" max="9990" width="11.125" style="3" customWidth="1"/>
    <col min="9991" max="9991" width="5.75" style="3" customWidth="1"/>
    <col min="9992" max="9992" width="11.5" style="3" customWidth="1"/>
    <col min="9993" max="9993" width="5.75" style="3" customWidth="1"/>
    <col min="9994" max="9994" width="12" style="3" bestFit="1" customWidth="1"/>
    <col min="9995" max="9995" width="5.375" style="3" customWidth="1"/>
    <col min="9996" max="9996" width="12.375" style="3" customWidth="1"/>
    <col min="9997" max="9998" width="11" style="3"/>
    <col min="9999" max="9999" width="13.875" style="3" customWidth="1"/>
    <col min="10000" max="10236" width="11" style="3"/>
    <col min="10237" max="10237" width="15.75" style="3" bestFit="1" customWidth="1"/>
    <col min="10238" max="10238" width="26.125" style="3" customWidth="1"/>
    <col min="10239" max="10239" width="11" style="3" customWidth="1"/>
    <col min="10240" max="10240" width="12" style="3" customWidth="1"/>
    <col min="10241" max="10241" width="12.125" style="3" customWidth="1"/>
    <col min="10242" max="10242" width="11" style="3"/>
    <col min="10243" max="10243" width="5.625" style="3" customWidth="1"/>
    <col min="10244" max="10244" width="9.75" style="3" customWidth="1"/>
    <col min="10245" max="10245" width="11" style="3"/>
    <col min="10246" max="10246" width="11.125" style="3" customWidth="1"/>
    <col min="10247" max="10247" width="5.75" style="3" customWidth="1"/>
    <col min="10248" max="10248" width="11.5" style="3" customWidth="1"/>
    <col min="10249" max="10249" width="5.75" style="3" customWidth="1"/>
    <col min="10250" max="10250" width="12" style="3" bestFit="1" customWidth="1"/>
    <col min="10251" max="10251" width="5.375" style="3" customWidth="1"/>
    <col min="10252" max="10252" width="12.375" style="3" customWidth="1"/>
    <col min="10253" max="10254" width="11" style="3"/>
    <col min="10255" max="10255" width="13.875" style="3" customWidth="1"/>
    <col min="10256" max="10492" width="11" style="3"/>
    <col min="10493" max="10493" width="15.75" style="3" bestFit="1" customWidth="1"/>
    <col min="10494" max="10494" width="26.125" style="3" customWidth="1"/>
    <col min="10495" max="10495" width="11" style="3" customWidth="1"/>
    <col min="10496" max="10496" width="12" style="3" customWidth="1"/>
    <col min="10497" max="10497" width="12.125" style="3" customWidth="1"/>
    <col min="10498" max="10498" width="11" style="3"/>
    <col min="10499" max="10499" width="5.625" style="3" customWidth="1"/>
    <col min="10500" max="10500" width="9.75" style="3" customWidth="1"/>
    <col min="10501" max="10501" width="11" style="3"/>
    <col min="10502" max="10502" width="11.125" style="3" customWidth="1"/>
    <col min="10503" max="10503" width="5.75" style="3" customWidth="1"/>
    <col min="10504" max="10504" width="11.5" style="3" customWidth="1"/>
    <col min="10505" max="10505" width="5.75" style="3" customWidth="1"/>
    <col min="10506" max="10506" width="12" style="3" bestFit="1" customWidth="1"/>
    <col min="10507" max="10507" width="5.375" style="3" customWidth="1"/>
    <col min="10508" max="10508" width="12.375" style="3" customWidth="1"/>
    <col min="10509" max="10510" width="11" style="3"/>
    <col min="10511" max="10511" width="13.875" style="3" customWidth="1"/>
    <col min="10512" max="10748" width="11" style="3"/>
    <col min="10749" max="10749" width="15.75" style="3" bestFit="1" customWidth="1"/>
    <col min="10750" max="10750" width="26.125" style="3" customWidth="1"/>
    <col min="10751" max="10751" width="11" style="3" customWidth="1"/>
    <col min="10752" max="10752" width="12" style="3" customWidth="1"/>
    <col min="10753" max="10753" width="12.125" style="3" customWidth="1"/>
    <col min="10754" max="10754" width="11" style="3"/>
    <col min="10755" max="10755" width="5.625" style="3" customWidth="1"/>
    <col min="10756" max="10756" width="9.75" style="3" customWidth="1"/>
    <col min="10757" max="10757" width="11" style="3"/>
    <col min="10758" max="10758" width="11.125" style="3" customWidth="1"/>
    <col min="10759" max="10759" width="5.75" style="3" customWidth="1"/>
    <col min="10760" max="10760" width="11.5" style="3" customWidth="1"/>
    <col min="10761" max="10761" width="5.75" style="3" customWidth="1"/>
    <col min="10762" max="10762" width="12" style="3" bestFit="1" customWidth="1"/>
    <col min="10763" max="10763" width="5.375" style="3" customWidth="1"/>
    <col min="10764" max="10764" width="12.375" style="3" customWidth="1"/>
    <col min="10765" max="10766" width="11" style="3"/>
    <col min="10767" max="10767" width="13.875" style="3" customWidth="1"/>
    <col min="10768" max="11004" width="11" style="3"/>
    <col min="11005" max="11005" width="15.75" style="3" bestFit="1" customWidth="1"/>
    <col min="11006" max="11006" width="26.125" style="3" customWidth="1"/>
    <col min="11007" max="11007" width="11" style="3" customWidth="1"/>
    <col min="11008" max="11008" width="12" style="3" customWidth="1"/>
    <col min="11009" max="11009" width="12.125" style="3" customWidth="1"/>
    <col min="11010" max="11010" width="11" style="3"/>
    <col min="11011" max="11011" width="5.625" style="3" customWidth="1"/>
    <col min="11012" max="11012" width="9.75" style="3" customWidth="1"/>
    <col min="11013" max="11013" width="11" style="3"/>
    <col min="11014" max="11014" width="11.125" style="3" customWidth="1"/>
    <col min="11015" max="11015" width="5.75" style="3" customWidth="1"/>
    <col min="11016" max="11016" width="11.5" style="3" customWidth="1"/>
    <col min="11017" max="11017" width="5.75" style="3" customWidth="1"/>
    <col min="11018" max="11018" width="12" style="3" bestFit="1" customWidth="1"/>
    <col min="11019" max="11019" width="5.375" style="3" customWidth="1"/>
    <col min="11020" max="11020" width="12.375" style="3" customWidth="1"/>
    <col min="11021" max="11022" width="11" style="3"/>
    <col min="11023" max="11023" width="13.875" style="3" customWidth="1"/>
    <col min="11024" max="11260" width="11" style="3"/>
    <col min="11261" max="11261" width="15.75" style="3" bestFit="1" customWidth="1"/>
    <col min="11262" max="11262" width="26.125" style="3" customWidth="1"/>
    <col min="11263" max="11263" width="11" style="3" customWidth="1"/>
    <col min="11264" max="11264" width="12" style="3" customWidth="1"/>
    <col min="11265" max="11265" width="12.125" style="3" customWidth="1"/>
    <col min="11266" max="11266" width="11" style="3"/>
    <col min="11267" max="11267" width="5.625" style="3" customWidth="1"/>
    <col min="11268" max="11268" width="9.75" style="3" customWidth="1"/>
    <col min="11269" max="11269" width="11" style="3"/>
    <col min="11270" max="11270" width="11.125" style="3" customWidth="1"/>
    <col min="11271" max="11271" width="5.75" style="3" customWidth="1"/>
    <col min="11272" max="11272" width="11.5" style="3" customWidth="1"/>
    <col min="11273" max="11273" width="5.75" style="3" customWidth="1"/>
    <col min="11274" max="11274" width="12" style="3" bestFit="1" customWidth="1"/>
    <col min="11275" max="11275" width="5.375" style="3" customWidth="1"/>
    <col min="11276" max="11276" width="12.375" style="3" customWidth="1"/>
    <col min="11277" max="11278" width="11" style="3"/>
    <col min="11279" max="11279" width="13.875" style="3" customWidth="1"/>
    <col min="11280" max="11516" width="11" style="3"/>
    <col min="11517" max="11517" width="15.75" style="3" bestFit="1" customWidth="1"/>
    <col min="11518" max="11518" width="26.125" style="3" customWidth="1"/>
    <col min="11519" max="11519" width="11" style="3" customWidth="1"/>
    <col min="11520" max="11520" width="12" style="3" customWidth="1"/>
    <col min="11521" max="11521" width="12.125" style="3" customWidth="1"/>
    <col min="11522" max="11522" width="11" style="3"/>
    <col min="11523" max="11523" width="5.625" style="3" customWidth="1"/>
    <col min="11524" max="11524" width="9.75" style="3" customWidth="1"/>
    <col min="11525" max="11525" width="11" style="3"/>
    <col min="11526" max="11526" width="11.125" style="3" customWidth="1"/>
    <col min="11527" max="11527" width="5.75" style="3" customWidth="1"/>
    <col min="11528" max="11528" width="11.5" style="3" customWidth="1"/>
    <col min="11529" max="11529" width="5.75" style="3" customWidth="1"/>
    <col min="11530" max="11530" width="12" style="3" bestFit="1" customWidth="1"/>
    <col min="11531" max="11531" width="5.375" style="3" customWidth="1"/>
    <col min="11532" max="11532" width="12.375" style="3" customWidth="1"/>
    <col min="11533" max="11534" width="11" style="3"/>
    <col min="11535" max="11535" width="13.875" style="3" customWidth="1"/>
    <col min="11536" max="11772" width="11" style="3"/>
    <col min="11773" max="11773" width="15.75" style="3" bestFit="1" customWidth="1"/>
    <col min="11774" max="11774" width="26.125" style="3" customWidth="1"/>
    <col min="11775" max="11775" width="11" style="3" customWidth="1"/>
    <col min="11776" max="11776" width="12" style="3" customWidth="1"/>
    <col min="11777" max="11777" width="12.125" style="3" customWidth="1"/>
    <col min="11778" max="11778" width="11" style="3"/>
    <col min="11779" max="11779" width="5.625" style="3" customWidth="1"/>
    <col min="11780" max="11780" width="9.75" style="3" customWidth="1"/>
    <col min="11781" max="11781" width="11" style="3"/>
    <col min="11782" max="11782" width="11.125" style="3" customWidth="1"/>
    <col min="11783" max="11783" width="5.75" style="3" customWidth="1"/>
    <col min="11784" max="11784" width="11.5" style="3" customWidth="1"/>
    <col min="11785" max="11785" width="5.75" style="3" customWidth="1"/>
    <col min="11786" max="11786" width="12" style="3" bestFit="1" customWidth="1"/>
    <col min="11787" max="11787" width="5.375" style="3" customWidth="1"/>
    <col min="11788" max="11788" width="12.375" style="3" customWidth="1"/>
    <col min="11789" max="11790" width="11" style="3"/>
    <col min="11791" max="11791" width="13.875" style="3" customWidth="1"/>
    <col min="11792" max="12028" width="11" style="3"/>
    <col min="12029" max="12029" width="15.75" style="3" bestFit="1" customWidth="1"/>
    <col min="12030" max="12030" width="26.125" style="3" customWidth="1"/>
    <col min="12031" max="12031" width="11" style="3" customWidth="1"/>
    <col min="12032" max="12032" width="12" style="3" customWidth="1"/>
    <col min="12033" max="12033" width="12.125" style="3" customWidth="1"/>
    <col min="12034" max="12034" width="11" style="3"/>
    <col min="12035" max="12035" width="5.625" style="3" customWidth="1"/>
    <col min="12036" max="12036" width="9.75" style="3" customWidth="1"/>
    <col min="12037" max="12037" width="11" style="3"/>
    <col min="12038" max="12038" width="11.125" style="3" customWidth="1"/>
    <col min="12039" max="12039" width="5.75" style="3" customWidth="1"/>
    <col min="12040" max="12040" width="11.5" style="3" customWidth="1"/>
    <col min="12041" max="12041" width="5.75" style="3" customWidth="1"/>
    <col min="12042" max="12042" width="12" style="3" bestFit="1" customWidth="1"/>
    <col min="12043" max="12043" width="5.375" style="3" customWidth="1"/>
    <col min="12044" max="12044" width="12.375" style="3" customWidth="1"/>
    <col min="12045" max="12046" width="11" style="3"/>
    <col min="12047" max="12047" width="13.875" style="3" customWidth="1"/>
    <col min="12048" max="12284" width="11" style="3"/>
    <col min="12285" max="12285" width="15.75" style="3" bestFit="1" customWidth="1"/>
    <col min="12286" max="12286" width="26.125" style="3" customWidth="1"/>
    <col min="12287" max="12287" width="11" style="3" customWidth="1"/>
    <col min="12288" max="12288" width="12" style="3" customWidth="1"/>
    <col min="12289" max="12289" width="12.125" style="3" customWidth="1"/>
    <col min="12290" max="12290" width="11" style="3"/>
    <col min="12291" max="12291" width="5.625" style="3" customWidth="1"/>
    <col min="12292" max="12292" width="9.75" style="3" customWidth="1"/>
    <col min="12293" max="12293" width="11" style="3"/>
    <col min="12294" max="12294" width="11.125" style="3" customWidth="1"/>
    <col min="12295" max="12295" width="5.75" style="3" customWidth="1"/>
    <col min="12296" max="12296" width="11.5" style="3" customWidth="1"/>
    <col min="12297" max="12297" width="5.75" style="3" customWidth="1"/>
    <col min="12298" max="12298" width="12" style="3" bestFit="1" customWidth="1"/>
    <col min="12299" max="12299" width="5.375" style="3" customWidth="1"/>
    <col min="12300" max="12300" width="12.375" style="3" customWidth="1"/>
    <col min="12301" max="12302" width="11" style="3"/>
    <col min="12303" max="12303" width="13.875" style="3" customWidth="1"/>
    <col min="12304" max="12540" width="11" style="3"/>
    <col min="12541" max="12541" width="15.75" style="3" bestFit="1" customWidth="1"/>
    <col min="12542" max="12542" width="26.125" style="3" customWidth="1"/>
    <col min="12543" max="12543" width="11" style="3" customWidth="1"/>
    <col min="12544" max="12544" width="12" style="3" customWidth="1"/>
    <col min="12545" max="12545" width="12.125" style="3" customWidth="1"/>
    <col min="12546" max="12546" width="11" style="3"/>
    <col min="12547" max="12547" width="5.625" style="3" customWidth="1"/>
    <col min="12548" max="12548" width="9.75" style="3" customWidth="1"/>
    <col min="12549" max="12549" width="11" style="3"/>
    <col min="12550" max="12550" width="11.125" style="3" customWidth="1"/>
    <col min="12551" max="12551" width="5.75" style="3" customWidth="1"/>
    <col min="12552" max="12552" width="11.5" style="3" customWidth="1"/>
    <col min="12553" max="12553" width="5.75" style="3" customWidth="1"/>
    <col min="12554" max="12554" width="12" style="3" bestFit="1" customWidth="1"/>
    <col min="12555" max="12555" width="5.375" style="3" customWidth="1"/>
    <col min="12556" max="12556" width="12.375" style="3" customWidth="1"/>
    <col min="12557" max="12558" width="11" style="3"/>
    <col min="12559" max="12559" width="13.875" style="3" customWidth="1"/>
    <col min="12560" max="12796" width="11" style="3"/>
    <col min="12797" max="12797" width="15.75" style="3" bestFit="1" customWidth="1"/>
    <col min="12798" max="12798" width="26.125" style="3" customWidth="1"/>
    <col min="12799" max="12799" width="11" style="3" customWidth="1"/>
    <col min="12800" max="12800" width="12" style="3" customWidth="1"/>
    <col min="12801" max="12801" width="12.125" style="3" customWidth="1"/>
    <col min="12802" max="12802" width="11" style="3"/>
    <col min="12803" max="12803" width="5.625" style="3" customWidth="1"/>
    <col min="12804" max="12804" width="9.75" style="3" customWidth="1"/>
    <col min="12805" max="12805" width="11" style="3"/>
    <col min="12806" max="12806" width="11.125" style="3" customWidth="1"/>
    <col min="12807" max="12807" width="5.75" style="3" customWidth="1"/>
    <col min="12808" max="12808" width="11.5" style="3" customWidth="1"/>
    <col min="12809" max="12809" width="5.75" style="3" customWidth="1"/>
    <col min="12810" max="12810" width="12" style="3" bestFit="1" customWidth="1"/>
    <col min="12811" max="12811" width="5.375" style="3" customWidth="1"/>
    <col min="12812" max="12812" width="12.375" style="3" customWidth="1"/>
    <col min="12813" max="12814" width="11" style="3"/>
    <col min="12815" max="12815" width="13.875" style="3" customWidth="1"/>
    <col min="12816" max="13052" width="11" style="3"/>
    <col min="13053" max="13053" width="15.75" style="3" bestFit="1" customWidth="1"/>
    <col min="13054" max="13054" width="26.125" style="3" customWidth="1"/>
    <col min="13055" max="13055" width="11" style="3" customWidth="1"/>
    <col min="13056" max="13056" width="12" style="3" customWidth="1"/>
    <col min="13057" max="13057" width="12.125" style="3" customWidth="1"/>
    <col min="13058" max="13058" width="11" style="3"/>
    <col min="13059" max="13059" width="5.625" style="3" customWidth="1"/>
    <col min="13060" max="13060" width="9.75" style="3" customWidth="1"/>
    <col min="13061" max="13061" width="11" style="3"/>
    <col min="13062" max="13062" width="11.125" style="3" customWidth="1"/>
    <col min="13063" max="13063" width="5.75" style="3" customWidth="1"/>
    <col min="13064" max="13064" width="11.5" style="3" customWidth="1"/>
    <col min="13065" max="13065" width="5.75" style="3" customWidth="1"/>
    <col min="13066" max="13066" width="12" style="3" bestFit="1" customWidth="1"/>
    <col min="13067" max="13067" width="5.375" style="3" customWidth="1"/>
    <col min="13068" max="13068" width="12.375" style="3" customWidth="1"/>
    <col min="13069" max="13070" width="11" style="3"/>
    <col min="13071" max="13071" width="13.875" style="3" customWidth="1"/>
    <col min="13072" max="13308" width="11" style="3"/>
    <col min="13309" max="13309" width="15.75" style="3" bestFit="1" customWidth="1"/>
    <col min="13310" max="13310" width="26.125" style="3" customWidth="1"/>
    <col min="13311" max="13311" width="11" style="3" customWidth="1"/>
    <col min="13312" max="13312" width="12" style="3" customWidth="1"/>
    <col min="13313" max="13313" width="12.125" style="3" customWidth="1"/>
    <col min="13314" max="13314" width="11" style="3"/>
    <col min="13315" max="13315" width="5.625" style="3" customWidth="1"/>
    <col min="13316" max="13316" width="9.75" style="3" customWidth="1"/>
    <col min="13317" max="13317" width="11" style="3"/>
    <col min="13318" max="13318" width="11.125" style="3" customWidth="1"/>
    <col min="13319" max="13319" width="5.75" style="3" customWidth="1"/>
    <col min="13320" max="13320" width="11.5" style="3" customWidth="1"/>
    <col min="13321" max="13321" width="5.75" style="3" customWidth="1"/>
    <col min="13322" max="13322" width="12" style="3" bestFit="1" customWidth="1"/>
    <col min="13323" max="13323" width="5.375" style="3" customWidth="1"/>
    <col min="13324" max="13324" width="12.375" style="3" customWidth="1"/>
    <col min="13325" max="13326" width="11" style="3"/>
    <col min="13327" max="13327" width="13.875" style="3" customWidth="1"/>
    <col min="13328" max="13564" width="11" style="3"/>
    <col min="13565" max="13565" width="15.75" style="3" bestFit="1" customWidth="1"/>
    <col min="13566" max="13566" width="26.125" style="3" customWidth="1"/>
    <col min="13567" max="13567" width="11" style="3" customWidth="1"/>
    <col min="13568" max="13568" width="12" style="3" customWidth="1"/>
    <col min="13569" max="13569" width="12.125" style="3" customWidth="1"/>
    <col min="13570" max="13570" width="11" style="3"/>
    <col min="13571" max="13571" width="5.625" style="3" customWidth="1"/>
    <col min="13572" max="13572" width="9.75" style="3" customWidth="1"/>
    <col min="13573" max="13573" width="11" style="3"/>
    <col min="13574" max="13574" width="11.125" style="3" customWidth="1"/>
    <col min="13575" max="13575" width="5.75" style="3" customWidth="1"/>
    <col min="13576" max="13576" width="11.5" style="3" customWidth="1"/>
    <col min="13577" max="13577" width="5.75" style="3" customWidth="1"/>
    <col min="13578" max="13578" width="12" style="3" bestFit="1" customWidth="1"/>
    <col min="13579" max="13579" width="5.375" style="3" customWidth="1"/>
    <col min="13580" max="13580" width="12.375" style="3" customWidth="1"/>
    <col min="13581" max="13582" width="11" style="3"/>
    <col min="13583" max="13583" width="13.875" style="3" customWidth="1"/>
    <col min="13584" max="13820" width="11" style="3"/>
    <col min="13821" max="13821" width="15.75" style="3" bestFit="1" customWidth="1"/>
    <col min="13822" max="13822" width="26.125" style="3" customWidth="1"/>
    <col min="13823" max="13823" width="11" style="3" customWidth="1"/>
    <col min="13824" max="13824" width="12" style="3" customWidth="1"/>
    <col min="13825" max="13825" width="12.125" style="3" customWidth="1"/>
    <col min="13826" max="13826" width="11" style="3"/>
    <col min="13827" max="13827" width="5.625" style="3" customWidth="1"/>
    <col min="13828" max="13828" width="9.75" style="3" customWidth="1"/>
    <col min="13829" max="13829" width="11" style="3"/>
    <col min="13830" max="13830" width="11.125" style="3" customWidth="1"/>
    <col min="13831" max="13831" width="5.75" style="3" customWidth="1"/>
    <col min="13832" max="13832" width="11.5" style="3" customWidth="1"/>
    <col min="13833" max="13833" width="5.75" style="3" customWidth="1"/>
    <col min="13834" max="13834" width="12" style="3" bestFit="1" customWidth="1"/>
    <col min="13835" max="13835" width="5.375" style="3" customWidth="1"/>
    <col min="13836" max="13836" width="12.375" style="3" customWidth="1"/>
    <col min="13837" max="13838" width="11" style="3"/>
    <col min="13839" max="13839" width="13.875" style="3" customWidth="1"/>
    <col min="13840" max="14076" width="11" style="3"/>
    <col min="14077" max="14077" width="15.75" style="3" bestFit="1" customWidth="1"/>
    <col min="14078" max="14078" width="26.125" style="3" customWidth="1"/>
    <col min="14079" max="14079" width="11" style="3" customWidth="1"/>
    <col min="14080" max="14080" width="12" style="3" customWidth="1"/>
    <col min="14081" max="14081" width="12.125" style="3" customWidth="1"/>
    <col min="14082" max="14082" width="11" style="3"/>
    <col min="14083" max="14083" width="5.625" style="3" customWidth="1"/>
    <col min="14084" max="14084" width="9.75" style="3" customWidth="1"/>
    <col min="14085" max="14085" width="11" style="3"/>
    <col min="14086" max="14086" width="11.125" style="3" customWidth="1"/>
    <col min="14087" max="14087" width="5.75" style="3" customWidth="1"/>
    <col min="14088" max="14088" width="11.5" style="3" customWidth="1"/>
    <col min="14089" max="14089" width="5.75" style="3" customWidth="1"/>
    <col min="14090" max="14090" width="12" style="3" bestFit="1" customWidth="1"/>
    <col min="14091" max="14091" width="5.375" style="3" customWidth="1"/>
    <col min="14092" max="14092" width="12.375" style="3" customWidth="1"/>
    <col min="14093" max="14094" width="11" style="3"/>
    <col min="14095" max="14095" width="13.875" style="3" customWidth="1"/>
    <col min="14096" max="14332" width="11" style="3"/>
    <col min="14333" max="14333" width="15.75" style="3" bestFit="1" customWidth="1"/>
    <col min="14334" max="14334" width="26.125" style="3" customWidth="1"/>
    <col min="14335" max="14335" width="11" style="3" customWidth="1"/>
    <col min="14336" max="14336" width="12" style="3" customWidth="1"/>
    <col min="14337" max="14337" width="12.125" style="3" customWidth="1"/>
    <col min="14338" max="14338" width="11" style="3"/>
    <col min="14339" max="14339" width="5.625" style="3" customWidth="1"/>
    <col min="14340" max="14340" width="9.75" style="3" customWidth="1"/>
    <col min="14341" max="14341" width="11" style="3"/>
    <col min="14342" max="14342" width="11.125" style="3" customWidth="1"/>
    <col min="14343" max="14343" width="5.75" style="3" customWidth="1"/>
    <col min="14344" max="14344" width="11.5" style="3" customWidth="1"/>
    <col min="14345" max="14345" width="5.75" style="3" customWidth="1"/>
    <col min="14346" max="14346" width="12" style="3" bestFit="1" customWidth="1"/>
    <col min="14347" max="14347" width="5.375" style="3" customWidth="1"/>
    <col min="14348" max="14348" width="12.375" style="3" customWidth="1"/>
    <col min="14349" max="14350" width="11" style="3"/>
    <col min="14351" max="14351" width="13.875" style="3" customWidth="1"/>
    <col min="14352" max="14588" width="11" style="3"/>
    <col min="14589" max="14589" width="15.75" style="3" bestFit="1" customWidth="1"/>
    <col min="14590" max="14590" width="26.125" style="3" customWidth="1"/>
    <col min="14591" max="14591" width="11" style="3" customWidth="1"/>
    <col min="14592" max="14592" width="12" style="3" customWidth="1"/>
    <col min="14593" max="14593" width="12.125" style="3" customWidth="1"/>
    <col min="14594" max="14594" width="11" style="3"/>
    <col min="14595" max="14595" width="5.625" style="3" customWidth="1"/>
    <col min="14596" max="14596" width="9.75" style="3" customWidth="1"/>
    <col min="14597" max="14597" width="11" style="3"/>
    <col min="14598" max="14598" width="11.125" style="3" customWidth="1"/>
    <col min="14599" max="14599" width="5.75" style="3" customWidth="1"/>
    <col min="14600" max="14600" width="11.5" style="3" customWidth="1"/>
    <col min="14601" max="14601" width="5.75" style="3" customWidth="1"/>
    <col min="14602" max="14602" width="12" style="3" bestFit="1" customWidth="1"/>
    <col min="14603" max="14603" width="5.375" style="3" customWidth="1"/>
    <col min="14604" max="14604" width="12.375" style="3" customWidth="1"/>
    <col min="14605" max="14606" width="11" style="3"/>
    <col min="14607" max="14607" width="13.875" style="3" customWidth="1"/>
    <col min="14608" max="14844" width="11" style="3"/>
    <col min="14845" max="14845" width="15.75" style="3" bestFit="1" customWidth="1"/>
    <col min="14846" max="14846" width="26.125" style="3" customWidth="1"/>
    <col min="14847" max="14847" width="11" style="3" customWidth="1"/>
    <col min="14848" max="14848" width="12" style="3" customWidth="1"/>
    <col min="14849" max="14849" width="12.125" style="3" customWidth="1"/>
    <col min="14850" max="14850" width="11" style="3"/>
    <col min="14851" max="14851" width="5.625" style="3" customWidth="1"/>
    <col min="14852" max="14852" width="9.75" style="3" customWidth="1"/>
    <col min="14853" max="14853" width="11" style="3"/>
    <col min="14854" max="14854" width="11.125" style="3" customWidth="1"/>
    <col min="14855" max="14855" width="5.75" style="3" customWidth="1"/>
    <col min="14856" max="14856" width="11.5" style="3" customWidth="1"/>
    <col min="14857" max="14857" width="5.75" style="3" customWidth="1"/>
    <col min="14858" max="14858" width="12" style="3" bestFit="1" customWidth="1"/>
    <col min="14859" max="14859" width="5.375" style="3" customWidth="1"/>
    <col min="14860" max="14860" width="12.375" style="3" customWidth="1"/>
    <col min="14861" max="14862" width="11" style="3"/>
    <col min="14863" max="14863" width="13.875" style="3" customWidth="1"/>
    <col min="14864" max="15100" width="11" style="3"/>
    <col min="15101" max="15101" width="15.75" style="3" bestFit="1" customWidth="1"/>
    <col min="15102" max="15102" width="26.125" style="3" customWidth="1"/>
    <col min="15103" max="15103" width="11" style="3" customWidth="1"/>
    <col min="15104" max="15104" width="12" style="3" customWidth="1"/>
    <col min="15105" max="15105" width="12.125" style="3" customWidth="1"/>
    <col min="15106" max="15106" width="11" style="3"/>
    <col min="15107" max="15107" width="5.625" style="3" customWidth="1"/>
    <col min="15108" max="15108" width="9.75" style="3" customWidth="1"/>
    <col min="15109" max="15109" width="11" style="3"/>
    <col min="15110" max="15110" width="11.125" style="3" customWidth="1"/>
    <col min="15111" max="15111" width="5.75" style="3" customWidth="1"/>
    <col min="15112" max="15112" width="11.5" style="3" customWidth="1"/>
    <col min="15113" max="15113" width="5.75" style="3" customWidth="1"/>
    <col min="15114" max="15114" width="12" style="3" bestFit="1" customWidth="1"/>
    <col min="15115" max="15115" width="5.375" style="3" customWidth="1"/>
    <col min="15116" max="15116" width="12.375" style="3" customWidth="1"/>
    <col min="15117" max="15118" width="11" style="3"/>
    <col min="15119" max="15119" width="13.875" style="3" customWidth="1"/>
    <col min="15120" max="15356" width="11" style="3"/>
    <col min="15357" max="15357" width="15.75" style="3" bestFit="1" customWidth="1"/>
    <col min="15358" max="15358" width="26.125" style="3" customWidth="1"/>
    <col min="15359" max="15359" width="11" style="3" customWidth="1"/>
    <col min="15360" max="15360" width="12" style="3" customWidth="1"/>
    <col min="15361" max="15361" width="12.125" style="3" customWidth="1"/>
    <col min="15362" max="15362" width="11" style="3"/>
    <col min="15363" max="15363" width="5.625" style="3" customWidth="1"/>
    <col min="15364" max="15364" width="9.75" style="3" customWidth="1"/>
    <col min="15365" max="15365" width="11" style="3"/>
    <col min="15366" max="15366" width="11.125" style="3" customWidth="1"/>
    <col min="15367" max="15367" width="5.75" style="3" customWidth="1"/>
    <col min="15368" max="15368" width="11.5" style="3" customWidth="1"/>
    <col min="15369" max="15369" width="5.75" style="3" customWidth="1"/>
    <col min="15370" max="15370" width="12" style="3" bestFit="1" customWidth="1"/>
    <col min="15371" max="15371" width="5.375" style="3" customWidth="1"/>
    <col min="15372" max="15372" width="12.375" style="3" customWidth="1"/>
    <col min="15373" max="15374" width="11" style="3"/>
    <col min="15375" max="15375" width="13.875" style="3" customWidth="1"/>
    <col min="15376" max="15612" width="11" style="3"/>
    <col min="15613" max="15613" width="15.75" style="3" bestFit="1" customWidth="1"/>
    <col min="15614" max="15614" width="26.125" style="3" customWidth="1"/>
    <col min="15615" max="15615" width="11" style="3" customWidth="1"/>
    <col min="15616" max="15616" width="12" style="3" customWidth="1"/>
    <col min="15617" max="15617" width="12.125" style="3" customWidth="1"/>
    <col min="15618" max="15618" width="11" style="3"/>
    <col min="15619" max="15619" width="5.625" style="3" customWidth="1"/>
    <col min="15620" max="15620" width="9.75" style="3" customWidth="1"/>
    <col min="15621" max="15621" width="11" style="3"/>
    <col min="15622" max="15622" width="11.125" style="3" customWidth="1"/>
    <col min="15623" max="15623" width="5.75" style="3" customWidth="1"/>
    <col min="15624" max="15624" width="11.5" style="3" customWidth="1"/>
    <col min="15625" max="15625" width="5.75" style="3" customWidth="1"/>
    <col min="15626" max="15626" width="12" style="3" bestFit="1" customWidth="1"/>
    <col min="15627" max="15627" width="5.375" style="3" customWidth="1"/>
    <col min="15628" max="15628" width="12.375" style="3" customWidth="1"/>
    <col min="15629" max="15630" width="11" style="3"/>
    <col min="15631" max="15631" width="13.875" style="3" customWidth="1"/>
    <col min="15632" max="15868" width="11" style="3"/>
    <col min="15869" max="15869" width="15.75" style="3" bestFit="1" customWidth="1"/>
    <col min="15870" max="15870" width="26.125" style="3" customWidth="1"/>
    <col min="15871" max="15871" width="11" style="3" customWidth="1"/>
    <col min="15872" max="15872" width="12" style="3" customWidth="1"/>
    <col min="15873" max="15873" width="12.125" style="3" customWidth="1"/>
    <col min="15874" max="15874" width="11" style="3"/>
    <col min="15875" max="15875" width="5.625" style="3" customWidth="1"/>
    <col min="15876" max="15876" width="9.75" style="3" customWidth="1"/>
    <col min="15877" max="15877" width="11" style="3"/>
    <col min="15878" max="15878" width="11.125" style="3" customWidth="1"/>
    <col min="15879" max="15879" width="5.75" style="3" customWidth="1"/>
    <col min="15880" max="15880" width="11.5" style="3" customWidth="1"/>
    <col min="15881" max="15881" width="5.75" style="3" customWidth="1"/>
    <col min="15882" max="15882" width="12" style="3" bestFit="1" customWidth="1"/>
    <col min="15883" max="15883" width="5.375" style="3" customWidth="1"/>
    <col min="15884" max="15884" width="12.375" style="3" customWidth="1"/>
    <col min="15885" max="15886" width="11" style="3"/>
    <col min="15887" max="15887" width="13.875" style="3" customWidth="1"/>
    <col min="15888" max="16124" width="11" style="3"/>
    <col min="16125" max="16125" width="15.75" style="3" bestFit="1" customWidth="1"/>
    <col min="16126" max="16126" width="26.125" style="3" customWidth="1"/>
    <col min="16127" max="16127" width="11" style="3" customWidth="1"/>
    <col min="16128" max="16128" width="12" style="3" customWidth="1"/>
    <col min="16129" max="16129" width="12.125" style="3" customWidth="1"/>
    <col min="16130" max="16130" width="11" style="3"/>
    <col min="16131" max="16131" width="5.625" style="3" customWidth="1"/>
    <col min="16132" max="16132" width="9.75" style="3" customWidth="1"/>
    <col min="16133" max="16133" width="11" style="3"/>
    <col min="16134" max="16134" width="11.125" style="3" customWidth="1"/>
    <col min="16135" max="16135" width="5.75" style="3" customWidth="1"/>
    <col min="16136" max="16136" width="11.5" style="3" customWidth="1"/>
    <col min="16137" max="16137" width="5.75" style="3" customWidth="1"/>
    <col min="16138" max="16138" width="12" style="3" bestFit="1" customWidth="1"/>
    <col min="16139" max="16139" width="5.375" style="3" customWidth="1"/>
    <col min="16140" max="16140" width="12.375" style="3" customWidth="1"/>
    <col min="16141" max="16142" width="11" style="3"/>
    <col min="16143" max="16143" width="13.875" style="3" customWidth="1"/>
    <col min="16144" max="16384" width="11" style="3"/>
  </cols>
  <sheetData>
    <row r="1" spans="1:16" x14ac:dyDescent="0.25">
      <c r="A1" s="1"/>
      <c r="B1" s="2"/>
      <c r="C1" s="2"/>
      <c r="D1" s="277" t="s">
        <v>1292</v>
      </c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</row>
    <row r="2" spans="1:16" x14ac:dyDescent="0.25">
      <c r="A2" s="267" t="s">
        <v>0</v>
      </c>
      <c r="B2" s="267"/>
      <c r="C2" s="4"/>
      <c r="D2" s="277" t="s">
        <v>1</v>
      </c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</row>
    <row r="3" spans="1:16" x14ac:dyDescent="0.25">
      <c r="A3" s="267" t="s">
        <v>2</v>
      </c>
      <c r="B3" s="267"/>
      <c r="C3" s="4"/>
      <c r="D3" s="277" t="s">
        <v>1291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</row>
    <row r="4" spans="1:16" ht="27.75" thickBot="1" x14ac:dyDescent="0.3">
      <c r="A4" s="5"/>
      <c r="B4" s="6"/>
      <c r="C4" s="4"/>
      <c r="D4" s="276" t="s">
        <v>4</v>
      </c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</row>
    <row r="5" spans="1:16" x14ac:dyDescent="0.25">
      <c r="A5" s="269" t="s">
        <v>5</v>
      </c>
      <c r="B5" s="270"/>
      <c r="C5" s="271" t="s">
        <v>6</v>
      </c>
      <c r="D5" s="273" t="s">
        <v>7</v>
      </c>
      <c r="E5" s="273"/>
      <c r="F5" s="273"/>
      <c r="G5" s="273"/>
      <c r="H5" s="273"/>
      <c r="I5" s="270"/>
      <c r="J5" s="274" t="s">
        <v>8</v>
      </c>
      <c r="K5" s="273"/>
      <c r="L5" s="273"/>
      <c r="M5" s="273"/>
      <c r="N5" s="273"/>
      <c r="O5" s="273"/>
      <c r="P5" s="270" t="s">
        <v>9</v>
      </c>
    </row>
    <row r="6" spans="1:16" ht="16.5" thickBot="1" x14ac:dyDescent="0.3">
      <c r="A6" s="7" t="s">
        <v>10</v>
      </c>
      <c r="B6" s="8" t="s">
        <v>11</v>
      </c>
      <c r="C6" s="272"/>
      <c r="D6" s="9" t="s">
        <v>12</v>
      </c>
      <c r="E6" s="9" t="s">
        <v>13</v>
      </c>
      <c r="F6" s="9" t="s">
        <v>14</v>
      </c>
      <c r="G6" s="9" t="s">
        <v>15</v>
      </c>
      <c r="H6" s="9" t="s">
        <v>16</v>
      </c>
      <c r="I6" s="8" t="s">
        <v>17</v>
      </c>
      <c r="J6" s="10" t="s">
        <v>18</v>
      </c>
      <c r="K6" s="9" t="s">
        <v>19</v>
      </c>
      <c r="L6" s="9" t="s">
        <v>20</v>
      </c>
      <c r="M6" s="9" t="s">
        <v>19</v>
      </c>
      <c r="N6" s="9" t="s">
        <v>21</v>
      </c>
      <c r="O6" s="9" t="s">
        <v>22</v>
      </c>
      <c r="P6" s="275"/>
    </row>
    <row r="7" spans="1:16" x14ac:dyDescent="0.25">
      <c r="A7" s="12"/>
      <c r="B7" s="13" t="s">
        <v>23</v>
      </c>
      <c r="C7" s="14"/>
      <c r="D7" s="15">
        <f>SUM(D8+D1287)</f>
        <v>14730328933000</v>
      </c>
      <c r="E7" s="15">
        <f>SUM(E8+E1287)</f>
        <v>-777026346312</v>
      </c>
      <c r="F7" s="16">
        <f>SUM(D7+E7)</f>
        <v>13953302586688</v>
      </c>
      <c r="G7" s="17">
        <f>IF(OR(F7=0,F$7=0),0,F7/F$7)*100</f>
        <v>100</v>
      </c>
      <c r="H7" s="15">
        <f>SUM(H8+H1287)</f>
        <v>0</v>
      </c>
      <c r="I7" s="18">
        <f>SUM(F7-H7)</f>
        <v>13953302586688</v>
      </c>
      <c r="J7" s="15">
        <f>SUM(J8+J1287)</f>
        <v>9685987268985.7695</v>
      </c>
      <c r="K7" s="17">
        <f>IF(OR(J7=0,F7=0),0,J7/F7)*100</f>
        <v>69.417166357637669</v>
      </c>
      <c r="L7" s="16">
        <f>SUM(N7-J7)</f>
        <v>2254809654280.3906</v>
      </c>
      <c r="M7" s="17">
        <f>IF(OR(L7=0,F7=0),0,L7/F7)*100</f>
        <v>16.159684349077096</v>
      </c>
      <c r="N7" s="15">
        <f>SUM(N8+N1287)</f>
        <v>11940796923266.16</v>
      </c>
      <c r="O7" s="17">
        <f>IF(OR(N7=0,F7=0),0,N7/F7)*100</f>
        <v>85.576850706714765</v>
      </c>
      <c r="P7" s="18">
        <f>SUM(F7-N7)</f>
        <v>2012505663421.8398</v>
      </c>
    </row>
    <row r="8" spans="1:16" x14ac:dyDescent="0.25">
      <c r="A8" s="19">
        <v>3</v>
      </c>
      <c r="B8" s="20" t="s">
        <v>24</v>
      </c>
      <c r="C8" s="21"/>
      <c r="D8" s="22">
        <f>SUM(D9+D188+D306+D324)</f>
        <v>14730328933000</v>
      </c>
      <c r="E8" s="22">
        <f>SUM(E9+E188+E306+E324)</f>
        <v>-777026346312</v>
      </c>
      <c r="F8" s="23">
        <f t="shared" ref="F8:F71" si="0">SUM(D8+E8)</f>
        <v>13953302586688</v>
      </c>
      <c r="G8" s="24">
        <f t="shared" ref="G8:G71" si="1">IF(OR(F8=0,F$7=0),0,F8/F$7)*100</f>
        <v>100</v>
      </c>
      <c r="H8" s="22">
        <f>SUM(H9+H188+H306+H324)</f>
        <v>0</v>
      </c>
      <c r="I8" s="25">
        <f t="shared" ref="I8:I71" si="2">SUM(F8-H8)</f>
        <v>13953302586688</v>
      </c>
      <c r="J8" s="22">
        <f>SUM(J9+J188+J306+J324)</f>
        <v>9685987268985.7695</v>
      </c>
      <c r="K8" s="24">
        <f t="shared" ref="K8:K71" si="3">IF(OR(J8=0,F8=0),0,J8/F8)*100</f>
        <v>69.417166357637669</v>
      </c>
      <c r="L8" s="23">
        <f t="shared" ref="L8:L79" si="4">SUM(N8-J8)</f>
        <v>2254809654280.3906</v>
      </c>
      <c r="M8" s="24">
        <f t="shared" ref="M8:M71" si="5">IF(OR(L8=0,F8=0),0,L8/F8)*100</f>
        <v>16.159684349077096</v>
      </c>
      <c r="N8" s="22">
        <f>SUM(N9+N188+N306+N324)</f>
        <v>11940796923266.16</v>
      </c>
      <c r="O8" s="24">
        <f t="shared" ref="O8:O71" si="6">IF(OR(N8=0,F8=0),0,N8/F8)*100</f>
        <v>85.576850706714765</v>
      </c>
      <c r="P8" s="25">
        <f t="shared" ref="P8:P79" si="7">SUM(F8-N8)</f>
        <v>2012505663421.8398</v>
      </c>
    </row>
    <row r="9" spans="1:16" x14ac:dyDescent="0.25">
      <c r="A9" s="19">
        <v>31</v>
      </c>
      <c r="B9" s="20" t="s">
        <v>25</v>
      </c>
      <c r="C9" s="21"/>
      <c r="D9" s="22">
        <f>SUM(D10+D64+D109+D184+D186+D185)</f>
        <v>2050310423000</v>
      </c>
      <c r="E9" s="22">
        <f>SUM(E10+E64+E109+E184+E186+E185)</f>
        <v>306468488152</v>
      </c>
      <c r="F9" s="23">
        <f t="shared" si="0"/>
        <v>2356778911152</v>
      </c>
      <c r="G9" s="24">
        <f t="shared" si="1"/>
        <v>16.890473753507358</v>
      </c>
      <c r="H9" s="22">
        <f>SUM(H10+H64+H109+H184+H186+H185)</f>
        <v>0</v>
      </c>
      <c r="I9" s="25">
        <f t="shared" si="2"/>
        <v>2356778911152</v>
      </c>
      <c r="J9" s="22">
        <f>SUM(J10+J64+J109+J184+J186+J185)</f>
        <v>1990540723601.77</v>
      </c>
      <c r="K9" s="24">
        <f t="shared" si="3"/>
        <v>84.460222984123206</v>
      </c>
      <c r="L9" s="23">
        <f t="shared" si="4"/>
        <v>103051598658.39014</v>
      </c>
      <c r="M9" s="24">
        <f t="shared" si="5"/>
        <v>4.3725611329413256</v>
      </c>
      <c r="N9" s="22">
        <f>SUM(N10+N64+N109+N184+N186+N185)</f>
        <v>2093592322260.1602</v>
      </c>
      <c r="O9" s="24">
        <f t="shared" si="6"/>
        <v>88.83278411706452</v>
      </c>
      <c r="P9" s="25">
        <f t="shared" si="7"/>
        <v>263186588891.83984</v>
      </c>
    </row>
    <row r="10" spans="1:16" x14ac:dyDescent="0.25">
      <c r="A10" s="19">
        <v>311</v>
      </c>
      <c r="B10" s="20" t="s">
        <v>26</v>
      </c>
      <c r="C10" s="21"/>
      <c r="D10" s="22">
        <f>SUM(D11+D37+D46)</f>
        <v>1114837539000</v>
      </c>
      <c r="E10" s="22">
        <f>SUM(E11+E37+E46)</f>
        <v>6864411358</v>
      </c>
      <c r="F10" s="23">
        <f t="shared" si="0"/>
        <v>1121701950358</v>
      </c>
      <c r="G10" s="24">
        <f t="shared" si="1"/>
        <v>8.038971013415475</v>
      </c>
      <c r="H10" s="22">
        <f>SUM(H11+H37+H46)</f>
        <v>0</v>
      </c>
      <c r="I10" s="25">
        <f t="shared" si="2"/>
        <v>1121701950358</v>
      </c>
      <c r="J10" s="22">
        <f>SUM(J11+J37+J46)</f>
        <v>1020588072241</v>
      </c>
      <c r="K10" s="24">
        <f t="shared" si="3"/>
        <v>90.985673325723582</v>
      </c>
      <c r="L10" s="23">
        <f t="shared" si="4"/>
        <v>12984588343</v>
      </c>
      <c r="M10" s="24">
        <f t="shared" si="5"/>
        <v>1.1575791892717906</v>
      </c>
      <c r="N10" s="22">
        <f>SUM(N11+N37+N46)</f>
        <v>1033572660584</v>
      </c>
      <c r="O10" s="24">
        <f t="shared" si="6"/>
        <v>92.143252514995382</v>
      </c>
      <c r="P10" s="25">
        <f t="shared" si="7"/>
        <v>88129289774</v>
      </c>
    </row>
    <row r="11" spans="1:16" x14ac:dyDescent="0.25">
      <c r="A11" s="26">
        <v>31101</v>
      </c>
      <c r="B11" s="27" t="s">
        <v>27</v>
      </c>
      <c r="C11" s="28"/>
      <c r="D11" s="29">
        <f>SUM(D12:D36)-D30</f>
        <v>768475205000</v>
      </c>
      <c r="E11" s="29">
        <f>SUM(E12:E36)-E30</f>
        <v>-19565995831</v>
      </c>
      <c r="F11" s="30">
        <f t="shared" si="0"/>
        <v>748909209169</v>
      </c>
      <c r="G11" s="31">
        <f t="shared" si="1"/>
        <v>5.3672541286640545</v>
      </c>
      <c r="H11" s="29">
        <f>SUM(H12:H36)-H30</f>
        <v>0</v>
      </c>
      <c r="I11" s="32">
        <f t="shared" si="2"/>
        <v>748909209169</v>
      </c>
      <c r="J11" s="29">
        <f>SUM(J12:J36)-J30</f>
        <v>692849588182</v>
      </c>
      <c r="K11" s="31">
        <f t="shared" si="3"/>
        <v>92.514497044414171</v>
      </c>
      <c r="L11" s="30">
        <f t="shared" si="4"/>
        <v>2975730208</v>
      </c>
      <c r="M11" s="31">
        <f t="shared" si="5"/>
        <v>0.39734191695972215</v>
      </c>
      <c r="N11" s="29">
        <f>SUM(N12:N36)-N30</f>
        <v>695825318390</v>
      </c>
      <c r="O11" s="31">
        <f t="shared" si="6"/>
        <v>92.911838961373888</v>
      </c>
      <c r="P11" s="32">
        <f t="shared" si="7"/>
        <v>53083890779</v>
      </c>
    </row>
    <row r="12" spans="1:16" x14ac:dyDescent="0.25">
      <c r="A12" s="26">
        <v>3110101</v>
      </c>
      <c r="B12" s="27" t="s">
        <v>28</v>
      </c>
      <c r="C12" s="28"/>
      <c r="D12" s="33">
        <v>424744417000</v>
      </c>
      <c r="E12" s="34">
        <v>-11650601606</v>
      </c>
      <c r="F12" s="30">
        <f t="shared" si="0"/>
        <v>413093815394</v>
      </c>
      <c r="G12" s="31">
        <f t="shared" si="1"/>
        <v>2.9605450955253256</v>
      </c>
      <c r="H12" s="33"/>
      <c r="I12" s="32">
        <f t="shared" si="2"/>
        <v>413093815394</v>
      </c>
      <c r="J12" s="33">
        <v>388400264106</v>
      </c>
      <c r="K12" s="31">
        <f t="shared" si="3"/>
        <v>94.022289763779725</v>
      </c>
      <c r="L12" s="30">
        <f t="shared" si="4"/>
        <v>56636683</v>
      </c>
      <c r="M12" s="31">
        <f t="shared" si="5"/>
        <v>1.3710368175321421E-2</v>
      </c>
      <c r="N12" s="33">
        <v>388456900789</v>
      </c>
      <c r="O12" s="31">
        <f t="shared" si="6"/>
        <v>94.036000131955049</v>
      </c>
      <c r="P12" s="32">
        <f t="shared" si="7"/>
        <v>24636914605</v>
      </c>
    </row>
    <row r="13" spans="1:16" x14ac:dyDescent="0.25">
      <c r="A13" s="26">
        <v>3110104</v>
      </c>
      <c r="B13" s="27" t="s">
        <v>29</v>
      </c>
      <c r="C13" s="28"/>
      <c r="D13" s="33">
        <v>28511682000</v>
      </c>
      <c r="E13" s="34">
        <v>-950666721</v>
      </c>
      <c r="F13" s="30">
        <f t="shared" si="0"/>
        <v>27561015279</v>
      </c>
      <c r="G13" s="31">
        <f t="shared" si="1"/>
        <v>0.19752323944651132</v>
      </c>
      <c r="H13" s="33"/>
      <c r="I13" s="32">
        <f t="shared" si="2"/>
        <v>27561015279</v>
      </c>
      <c r="J13" s="33">
        <v>25481248370</v>
      </c>
      <c r="K13" s="31">
        <f t="shared" si="3"/>
        <v>92.453953934764272</v>
      </c>
      <c r="L13" s="30">
        <f t="shared" si="4"/>
        <v>0</v>
      </c>
      <c r="M13" s="31">
        <f t="shared" si="5"/>
        <v>0</v>
      </c>
      <c r="N13" s="33">
        <v>25481248370</v>
      </c>
      <c r="O13" s="31">
        <f t="shared" si="6"/>
        <v>92.453953934764272</v>
      </c>
      <c r="P13" s="32">
        <f t="shared" si="7"/>
        <v>2079766909</v>
      </c>
    </row>
    <row r="14" spans="1:16" ht="26.25" x14ac:dyDescent="0.25">
      <c r="A14" s="26">
        <v>3110105</v>
      </c>
      <c r="B14" s="27" t="s">
        <v>30</v>
      </c>
      <c r="C14" s="28"/>
      <c r="D14" s="33">
        <v>13407246000</v>
      </c>
      <c r="E14" s="34">
        <v>794362646</v>
      </c>
      <c r="F14" s="30">
        <f t="shared" si="0"/>
        <v>14201608646</v>
      </c>
      <c r="G14" s="31">
        <f t="shared" si="1"/>
        <v>0.10177955045244194</v>
      </c>
      <c r="H14" s="33"/>
      <c r="I14" s="32">
        <f t="shared" si="2"/>
        <v>14201608646</v>
      </c>
      <c r="J14" s="33">
        <v>13388665556</v>
      </c>
      <c r="K14" s="31">
        <f t="shared" si="3"/>
        <v>94.275697139218295</v>
      </c>
      <c r="L14" s="30">
        <f t="shared" si="4"/>
        <v>104911173</v>
      </c>
      <c r="M14" s="31">
        <f t="shared" si="5"/>
        <v>0.73872739078434679</v>
      </c>
      <c r="N14" s="33">
        <v>13493576729</v>
      </c>
      <c r="O14" s="31">
        <f t="shared" si="6"/>
        <v>95.014424530002643</v>
      </c>
      <c r="P14" s="32">
        <f t="shared" si="7"/>
        <v>708031917</v>
      </c>
    </row>
    <row r="15" spans="1:16" x14ac:dyDescent="0.25">
      <c r="A15" s="26">
        <v>3110106</v>
      </c>
      <c r="B15" s="27" t="s">
        <v>31</v>
      </c>
      <c r="C15" s="28"/>
      <c r="D15" s="33">
        <v>959262000</v>
      </c>
      <c r="E15" s="34">
        <v>50531195</v>
      </c>
      <c r="F15" s="30">
        <f t="shared" si="0"/>
        <v>1009793195</v>
      </c>
      <c r="G15" s="31">
        <f t="shared" si="1"/>
        <v>7.2369475880454453E-3</v>
      </c>
      <c r="H15" s="33"/>
      <c r="I15" s="32">
        <f t="shared" si="2"/>
        <v>1009793195</v>
      </c>
      <c r="J15" s="33">
        <v>867327916</v>
      </c>
      <c r="K15" s="31">
        <f t="shared" si="3"/>
        <v>85.89163803980675</v>
      </c>
      <c r="L15" s="30">
        <f t="shared" si="4"/>
        <v>0</v>
      </c>
      <c r="M15" s="31">
        <f t="shared" si="5"/>
        <v>0</v>
      </c>
      <c r="N15" s="33">
        <v>867327916</v>
      </c>
      <c r="O15" s="31">
        <f t="shared" si="6"/>
        <v>85.89163803980675</v>
      </c>
      <c r="P15" s="32">
        <f t="shared" si="7"/>
        <v>142465279</v>
      </c>
    </row>
    <row r="16" spans="1:16" x14ac:dyDescent="0.25">
      <c r="A16" s="26">
        <v>3110107</v>
      </c>
      <c r="B16" s="27" t="s">
        <v>32</v>
      </c>
      <c r="C16" s="28"/>
      <c r="D16" s="33">
        <v>1181278000</v>
      </c>
      <c r="E16" s="34">
        <v>-110021872</v>
      </c>
      <c r="F16" s="30">
        <f t="shared" si="0"/>
        <v>1071256128</v>
      </c>
      <c r="G16" s="31">
        <f t="shared" si="1"/>
        <v>7.6774378061722857E-3</v>
      </c>
      <c r="H16" s="33"/>
      <c r="I16" s="32">
        <f t="shared" si="2"/>
        <v>1071256128</v>
      </c>
      <c r="J16" s="33">
        <v>892622347</v>
      </c>
      <c r="K16" s="31">
        <f t="shared" si="3"/>
        <v>83.324829951404496</v>
      </c>
      <c r="L16" s="30">
        <f t="shared" si="4"/>
        <v>0</v>
      </c>
      <c r="M16" s="31">
        <f t="shared" si="5"/>
        <v>0</v>
      </c>
      <c r="N16" s="33">
        <v>892622347</v>
      </c>
      <c r="O16" s="31">
        <f t="shared" si="6"/>
        <v>83.324829951404496</v>
      </c>
      <c r="P16" s="32">
        <f t="shared" si="7"/>
        <v>178633781</v>
      </c>
    </row>
    <row r="17" spans="1:16" x14ac:dyDescent="0.25">
      <c r="A17" s="26">
        <v>3110108</v>
      </c>
      <c r="B17" s="27" t="s">
        <v>33</v>
      </c>
      <c r="C17" s="28"/>
      <c r="D17" s="33">
        <v>13890962000</v>
      </c>
      <c r="E17" s="34">
        <v>181134195</v>
      </c>
      <c r="F17" s="30">
        <f t="shared" si="0"/>
        <v>14072096195</v>
      </c>
      <c r="G17" s="31">
        <f t="shared" si="1"/>
        <v>0.10085136552851176</v>
      </c>
      <c r="H17" s="33"/>
      <c r="I17" s="32">
        <f t="shared" si="2"/>
        <v>14072096195</v>
      </c>
      <c r="J17" s="33">
        <v>12146036493</v>
      </c>
      <c r="K17" s="31">
        <f t="shared" si="3"/>
        <v>86.312915465399143</v>
      </c>
      <c r="L17" s="30">
        <f t="shared" si="4"/>
        <v>0</v>
      </c>
      <c r="M17" s="31">
        <f t="shared" si="5"/>
        <v>0</v>
      </c>
      <c r="N17" s="33">
        <v>12146036493</v>
      </c>
      <c r="O17" s="31">
        <f t="shared" si="6"/>
        <v>86.312915465399143</v>
      </c>
      <c r="P17" s="32">
        <f t="shared" si="7"/>
        <v>1926059702</v>
      </c>
    </row>
    <row r="18" spans="1:16" x14ac:dyDescent="0.25">
      <c r="A18" s="26">
        <v>3110111</v>
      </c>
      <c r="B18" s="27" t="s">
        <v>34</v>
      </c>
      <c r="C18" s="28"/>
      <c r="D18" s="33">
        <v>57211742000</v>
      </c>
      <c r="E18" s="34">
        <v>-4272103741</v>
      </c>
      <c r="F18" s="30">
        <f t="shared" si="0"/>
        <v>52939638259</v>
      </c>
      <c r="G18" s="31">
        <f t="shared" si="1"/>
        <v>0.37940579250038264</v>
      </c>
      <c r="H18" s="33"/>
      <c r="I18" s="32">
        <f t="shared" si="2"/>
        <v>52939638259</v>
      </c>
      <c r="J18" s="33">
        <v>49635734713</v>
      </c>
      <c r="K18" s="31">
        <f t="shared" si="3"/>
        <v>93.759111972325726</v>
      </c>
      <c r="L18" s="30">
        <f t="shared" si="4"/>
        <v>14241020</v>
      </c>
      <c r="M18" s="31">
        <f t="shared" si="5"/>
        <v>2.6900486040965638E-2</v>
      </c>
      <c r="N18" s="33">
        <v>49649975733</v>
      </c>
      <c r="O18" s="31">
        <f t="shared" si="6"/>
        <v>93.786012458366699</v>
      </c>
      <c r="P18" s="32">
        <f t="shared" si="7"/>
        <v>3289662526</v>
      </c>
    </row>
    <row r="19" spans="1:16" x14ac:dyDescent="0.25">
      <c r="A19" s="26">
        <v>3110112</v>
      </c>
      <c r="B19" s="27" t="s">
        <v>35</v>
      </c>
      <c r="C19" s="28"/>
      <c r="D19" s="33">
        <v>6099735000</v>
      </c>
      <c r="E19" s="34">
        <v>-133552850</v>
      </c>
      <c r="F19" s="30">
        <f t="shared" si="0"/>
        <v>5966182150</v>
      </c>
      <c r="G19" s="31">
        <f t="shared" si="1"/>
        <v>4.2758208050988393E-2</v>
      </c>
      <c r="H19" s="33"/>
      <c r="I19" s="32">
        <f t="shared" si="2"/>
        <v>5966182150</v>
      </c>
      <c r="J19" s="33">
        <v>5243874401</v>
      </c>
      <c r="K19" s="31">
        <f t="shared" si="3"/>
        <v>87.893300424962717</v>
      </c>
      <c r="L19" s="30">
        <f t="shared" si="4"/>
        <v>0</v>
      </c>
      <c r="M19" s="31">
        <f t="shared" si="5"/>
        <v>0</v>
      </c>
      <c r="N19" s="33">
        <v>5243874401</v>
      </c>
      <c r="O19" s="31">
        <f t="shared" si="6"/>
        <v>87.893300424962717</v>
      </c>
      <c r="P19" s="32">
        <f t="shared" si="7"/>
        <v>722307749</v>
      </c>
    </row>
    <row r="20" spans="1:16" x14ac:dyDescent="0.25">
      <c r="A20" s="26">
        <v>3110113</v>
      </c>
      <c r="B20" s="27" t="s">
        <v>36</v>
      </c>
      <c r="C20" s="28"/>
      <c r="D20" s="33">
        <v>57279557000</v>
      </c>
      <c r="E20" s="34">
        <v>-971608858</v>
      </c>
      <c r="F20" s="30">
        <f t="shared" si="0"/>
        <v>56307948142</v>
      </c>
      <c r="G20" s="31">
        <f t="shared" si="1"/>
        <v>0.40354566807516951</v>
      </c>
      <c r="H20" s="33"/>
      <c r="I20" s="32">
        <f t="shared" si="2"/>
        <v>56307948142</v>
      </c>
      <c r="J20" s="33">
        <v>51335259436</v>
      </c>
      <c r="K20" s="31">
        <f t="shared" si="3"/>
        <v>91.168762368219063</v>
      </c>
      <c r="L20" s="30">
        <f t="shared" si="4"/>
        <v>17974783</v>
      </c>
      <c r="M20" s="31">
        <f t="shared" si="5"/>
        <v>3.1922283786065792E-2</v>
      </c>
      <c r="N20" s="33">
        <v>51353234219</v>
      </c>
      <c r="O20" s="31">
        <f t="shared" si="6"/>
        <v>91.200684652005123</v>
      </c>
      <c r="P20" s="32">
        <f t="shared" si="7"/>
        <v>4954713923</v>
      </c>
    </row>
    <row r="21" spans="1:16" x14ac:dyDescent="0.25">
      <c r="A21" s="26">
        <v>3110114</v>
      </c>
      <c r="B21" s="27" t="s">
        <v>37</v>
      </c>
      <c r="C21" s="28"/>
      <c r="D21" s="33">
        <v>28531362000</v>
      </c>
      <c r="E21" s="34">
        <v>-577017681</v>
      </c>
      <c r="F21" s="30">
        <f t="shared" si="0"/>
        <v>27954344319</v>
      </c>
      <c r="G21" s="31">
        <f t="shared" si="1"/>
        <v>0.20034213509903775</v>
      </c>
      <c r="H21" s="33"/>
      <c r="I21" s="32">
        <f t="shared" si="2"/>
        <v>27954344319</v>
      </c>
      <c r="J21" s="33">
        <v>22170103434</v>
      </c>
      <c r="K21" s="31">
        <f t="shared" si="3"/>
        <v>79.308257711240358</v>
      </c>
      <c r="L21" s="30">
        <f t="shared" si="4"/>
        <v>2776279707</v>
      </c>
      <c r="M21" s="31">
        <f t="shared" si="5"/>
        <v>9.9314785398597927</v>
      </c>
      <c r="N21" s="33">
        <v>24946383141</v>
      </c>
      <c r="O21" s="31">
        <f t="shared" si="6"/>
        <v>89.239736251100155</v>
      </c>
      <c r="P21" s="32">
        <f t="shared" si="7"/>
        <v>3007961178</v>
      </c>
    </row>
    <row r="22" spans="1:16" x14ac:dyDescent="0.25">
      <c r="A22" s="26">
        <v>3110115</v>
      </c>
      <c r="B22" s="27" t="s">
        <v>38</v>
      </c>
      <c r="C22" s="28"/>
      <c r="D22" s="33">
        <v>107539279000</v>
      </c>
      <c r="E22" s="34">
        <v>-3720151378</v>
      </c>
      <c r="F22" s="30">
        <f t="shared" si="0"/>
        <v>103819127622</v>
      </c>
      <c r="G22" s="31">
        <f t="shared" si="1"/>
        <v>0.74404698799442315</v>
      </c>
      <c r="H22" s="33"/>
      <c r="I22" s="32">
        <f t="shared" si="2"/>
        <v>103819127622</v>
      </c>
      <c r="J22" s="33">
        <v>95401986678</v>
      </c>
      <c r="K22" s="31">
        <f t="shared" si="3"/>
        <v>91.892495018214404</v>
      </c>
      <c r="L22" s="30">
        <f t="shared" si="4"/>
        <v>0</v>
      </c>
      <c r="M22" s="31">
        <f t="shared" si="5"/>
        <v>0</v>
      </c>
      <c r="N22" s="33">
        <v>95401986678</v>
      </c>
      <c r="O22" s="31">
        <f t="shared" si="6"/>
        <v>91.892495018214404</v>
      </c>
      <c r="P22" s="32">
        <f t="shared" si="7"/>
        <v>8417140944</v>
      </c>
    </row>
    <row r="23" spans="1:16" x14ac:dyDescent="0.25">
      <c r="A23" s="26">
        <v>3110116</v>
      </c>
      <c r="B23" s="27" t="s">
        <v>39</v>
      </c>
      <c r="C23" s="28"/>
      <c r="D23" s="33">
        <v>12897451000</v>
      </c>
      <c r="E23" s="34">
        <v>-750295367</v>
      </c>
      <c r="F23" s="30">
        <f t="shared" si="0"/>
        <v>12147155633</v>
      </c>
      <c r="G23" s="31">
        <f t="shared" si="1"/>
        <v>8.7055774484449761E-2</v>
      </c>
      <c r="H23" s="33"/>
      <c r="I23" s="32">
        <f t="shared" si="2"/>
        <v>12147155633</v>
      </c>
      <c r="J23" s="33">
        <v>10884677502</v>
      </c>
      <c r="K23" s="31">
        <f t="shared" si="3"/>
        <v>89.606800397203727</v>
      </c>
      <c r="L23" s="30">
        <f t="shared" si="4"/>
        <v>900000</v>
      </c>
      <c r="M23" s="31">
        <f t="shared" si="5"/>
        <v>7.4091419192406091E-3</v>
      </c>
      <c r="N23" s="33">
        <v>10885577502</v>
      </c>
      <c r="O23" s="31">
        <f t="shared" si="6"/>
        <v>89.614209539122982</v>
      </c>
      <c r="P23" s="32">
        <f t="shared" si="7"/>
        <v>1261578131</v>
      </c>
    </row>
    <row r="24" spans="1:16" x14ac:dyDescent="0.25">
      <c r="A24" s="26">
        <v>3110117</v>
      </c>
      <c r="B24" s="27" t="s">
        <v>40</v>
      </c>
      <c r="C24" s="28"/>
      <c r="D24" s="33">
        <v>509322000</v>
      </c>
      <c r="E24" s="34">
        <v>-7905418</v>
      </c>
      <c r="F24" s="30">
        <f t="shared" si="0"/>
        <v>501416582</v>
      </c>
      <c r="G24" s="31">
        <f t="shared" si="1"/>
        <v>3.5935333508668489E-3</v>
      </c>
      <c r="H24" s="33"/>
      <c r="I24" s="32">
        <f t="shared" si="2"/>
        <v>501416582</v>
      </c>
      <c r="J24" s="33">
        <v>431663419</v>
      </c>
      <c r="K24" s="31">
        <f t="shared" si="3"/>
        <v>86.088780167226304</v>
      </c>
      <c r="L24" s="30">
        <f t="shared" si="4"/>
        <v>0</v>
      </c>
      <c r="M24" s="31">
        <f t="shared" si="5"/>
        <v>0</v>
      </c>
      <c r="N24" s="33">
        <v>431663419</v>
      </c>
      <c r="O24" s="31">
        <f t="shared" si="6"/>
        <v>86.088780167226304</v>
      </c>
      <c r="P24" s="32">
        <f t="shared" si="7"/>
        <v>69753163</v>
      </c>
    </row>
    <row r="25" spans="1:16" x14ac:dyDescent="0.25">
      <c r="A25" s="26">
        <v>3110118</v>
      </c>
      <c r="B25" s="27" t="s">
        <v>41</v>
      </c>
      <c r="C25" s="28"/>
      <c r="D25" s="33">
        <v>1443002000</v>
      </c>
      <c r="E25" s="34">
        <v>0</v>
      </c>
      <c r="F25" s="30">
        <f t="shared" si="0"/>
        <v>1443002000</v>
      </c>
      <c r="G25" s="31">
        <f t="shared" si="1"/>
        <v>1.0341652028507436E-2</v>
      </c>
      <c r="H25" s="33"/>
      <c r="I25" s="32">
        <f t="shared" si="2"/>
        <v>1443002000</v>
      </c>
      <c r="J25" s="33">
        <v>1177329916</v>
      </c>
      <c r="K25" s="31">
        <f t="shared" si="3"/>
        <v>81.58893168547236</v>
      </c>
      <c r="L25" s="30">
        <f t="shared" si="4"/>
        <v>0</v>
      </c>
      <c r="M25" s="31">
        <f t="shared" si="5"/>
        <v>0</v>
      </c>
      <c r="N25" s="33">
        <v>1177329916</v>
      </c>
      <c r="O25" s="31">
        <f t="shared" si="6"/>
        <v>81.58893168547236</v>
      </c>
      <c r="P25" s="32">
        <f t="shared" si="7"/>
        <v>265672084</v>
      </c>
    </row>
    <row r="26" spans="1:16" x14ac:dyDescent="0.25">
      <c r="A26" s="26">
        <v>3110120</v>
      </c>
      <c r="B26" s="27" t="s">
        <v>42</v>
      </c>
      <c r="C26" s="28"/>
      <c r="D26" s="33">
        <v>366261000</v>
      </c>
      <c r="E26" s="34">
        <v>66435751</v>
      </c>
      <c r="F26" s="30">
        <f t="shared" si="0"/>
        <v>432696751</v>
      </c>
      <c r="G26" s="31">
        <f t="shared" si="1"/>
        <v>3.1010346712670714E-3</v>
      </c>
      <c r="H26" s="33"/>
      <c r="I26" s="32">
        <f t="shared" si="2"/>
        <v>432696751</v>
      </c>
      <c r="J26" s="33">
        <v>348126590</v>
      </c>
      <c r="K26" s="31">
        <f t="shared" si="3"/>
        <v>80.455096830620761</v>
      </c>
      <c r="L26" s="30">
        <f t="shared" si="4"/>
        <v>0</v>
      </c>
      <c r="M26" s="31">
        <f t="shared" si="5"/>
        <v>0</v>
      </c>
      <c r="N26" s="33">
        <v>348126590</v>
      </c>
      <c r="O26" s="31">
        <f t="shared" si="6"/>
        <v>80.455096830620761</v>
      </c>
      <c r="P26" s="32">
        <f t="shared" si="7"/>
        <v>84570161</v>
      </c>
    </row>
    <row r="27" spans="1:16" x14ac:dyDescent="0.25">
      <c r="A27" s="26">
        <v>3110121</v>
      </c>
      <c r="B27" s="27" t="s">
        <v>43</v>
      </c>
      <c r="C27" s="28"/>
      <c r="D27" s="33">
        <v>200000000</v>
      </c>
      <c r="E27" s="34">
        <v>5351906511</v>
      </c>
      <c r="F27" s="30">
        <f t="shared" si="0"/>
        <v>5551906511</v>
      </c>
      <c r="G27" s="31">
        <f t="shared" si="1"/>
        <v>3.9789193106847247E-2</v>
      </c>
      <c r="H27" s="33"/>
      <c r="I27" s="32">
        <f t="shared" si="2"/>
        <v>5551906511</v>
      </c>
      <c r="J27" s="33">
        <v>5407675473</v>
      </c>
      <c r="K27" s="31">
        <f t="shared" si="3"/>
        <v>97.402134965453129</v>
      </c>
      <c r="L27" s="30">
        <f t="shared" si="4"/>
        <v>0</v>
      </c>
      <c r="M27" s="31">
        <f t="shared" si="5"/>
        <v>0</v>
      </c>
      <c r="N27" s="33">
        <v>5407675473</v>
      </c>
      <c r="O27" s="31">
        <f t="shared" si="6"/>
        <v>97.402134965453129</v>
      </c>
      <c r="P27" s="32">
        <f t="shared" si="7"/>
        <v>144231038</v>
      </c>
    </row>
    <row r="28" spans="1:16" hidden="1" x14ac:dyDescent="0.25">
      <c r="A28" s="26">
        <v>3110123</v>
      </c>
      <c r="B28" s="27" t="s">
        <v>44</v>
      </c>
      <c r="C28" s="28"/>
      <c r="D28" s="33"/>
      <c r="E28" s="29"/>
      <c r="F28" s="30">
        <f t="shared" si="0"/>
        <v>0</v>
      </c>
      <c r="G28" s="31">
        <f t="shared" si="1"/>
        <v>0</v>
      </c>
      <c r="H28" s="33"/>
      <c r="I28" s="32">
        <f t="shared" si="2"/>
        <v>0</v>
      </c>
      <c r="J28" s="33">
        <v>0</v>
      </c>
      <c r="K28" s="31">
        <f t="shared" si="3"/>
        <v>0</v>
      </c>
      <c r="L28" s="30">
        <f t="shared" si="4"/>
        <v>0</v>
      </c>
      <c r="M28" s="31">
        <f t="shared" si="5"/>
        <v>0</v>
      </c>
      <c r="N28" s="33">
        <v>0</v>
      </c>
      <c r="O28" s="31">
        <f t="shared" si="6"/>
        <v>0</v>
      </c>
      <c r="P28" s="32">
        <f t="shared" si="7"/>
        <v>0</v>
      </c>
    </row>
    <row r="29" spans="1:16" x14ac:dyDescent="0.25">
      <c r="A29" s="26">
        <v>3110124</v>
      </c>
      <c r="B29" s="27" t="s">
        <v>45</v>
      </c>
      <c r="C29" s="28"/>
      <c r="D29" s="33">
        <v>3130490000</v>
      </c>
      <c r="E29" s="34">
        <v>-3130490000</v>
      </c>
      <c r="F29" s="30">
        <f t="shared" si="0"/>
        <v>0</v>
      </c>
      <c r="G29" s="31">
        <f t="shared" si="1"/>
        <v>0</v>
      </c>
      <c r="H29" s="33"/>
      <c r="I29" s="32">
        <f t="shared" si="2"/>
        <v>0</v>
      </c>
      <c r="J29" s="33">
        <v>0</v>
      </c>
      <c r="K29" s="31">
        <f t="shared" si="3"/>
        <v>0</v>
      </c>
      <c r="L29" s="30">
        <f t="shared" si="4"/>
        <v>0</v>
      </c>
      <c r="M29" s="31">
        <f t="shared" si="5"/>
        <v>0</v>
      </c>
      <c r="N29" s="33">
        <v>0</v>
      </c>
      <c r="O29" s="31">
        <f t="shared" si="6"/>
        <v>0</v>
      </c>
      <c r="P29" s="32">
        <f t="shared" si="7"/>
        <v>0</v>
      </c>
    </row>
    <row r="30" spans="1:16" x14ac:dyDescent="0.25">
      <c r="A30" s="26">
        <v>3110125</v>
      </c>
      <c r="B30" s="27" t="s">
        <v>46</v>
      </c>
      <c r="C30" s="28"/>
      <c r="D30" s="29">
        <f>SUM(D31:D33)</f>
        <v>1577254000</v>
      </c>
      <c r="E30" s="29">
        <f>SUM(E31:E33)</f>
        <v>-54600000</v>
      </c>
      <c r="F30" s="30">
        <f t="shared" si="0"/>
        <v>1522654000</v>
      </c>
      <c r="G30" s="31">
        <f t="shared" si="1"/>
        <v>1.0912498962451169E-2</v>
      </c>
      <c r="H30" s="29">
        <f>SUM(H31:H33)</f>
        <v>0</v>
      </c>
      <c r="I30" s="32">
        <f t="shared" si="2"/>
        <v>1522654000</v>
      </c>
      <c r="J30" s="29">
        <f>SUM(J31:J33)</f>
        <v>1453337048</v>
      </c>
      <c r="K30" s="31">
        <f t="shared" si="3"/>
        <v>95.447622900540765</v>
      </c>
      <c r="L30" s="30">
        <f t="shared" si="4"/>
        <v>4663406</v>
      </c>
      <c r="M30" s="31">
        <f t="shared" si="5"/>
        <v>0.30626826580431277</v>
      </c>
      <c r="N30" s="29">
        <f>SUM(N31:N33)</f>
        <v>1458000454</v>
      </c>
      <c r="O30" s="31">
        <f t="shared" si="6"/>
        <v>95.753891166345085</v>
      </c>
      <c r="P30" s="32">
        <f t="shared" si="7"/>
        <v>64653546</v>
      </c>
    </row>
    <row r="31" spans="1:16" x14ac:dyDescent="0.25">
      <c r="A31" s="26">
        <v>311012501</v>
      </c>
      <c r="B31" s="27" t="s">
        <v>47</v>
      </c>
      <c r="C31" s="28"/>
      <c r="D31" s="33">
        <v>710520000</v>
      </c>
      <c r="E31" s="34">
        <v>-53000000</v>
      </c>
      <c r="F31" s="30">
        <f t="shared" si="0"/>
        <v>657520000</v>
      </c>
      <c r="G31" s="31">
        <f t="shared" si="1"/>
        <v>4.7122894090127453E-3</v>
      </c>
      <c r="H31" s="33"/>
      <c r="I31" s="32">
        <f t="shared" si="2"/>
        <v>657520000</v>
      </c>
      <c r="J31" s="33">
        <v>639828497</v>
      </c>
      <c r="K31" s="31">
        <f t="shared" si="3"/>
        <v>97.309358954860699</v>
      </c>
      <c r="L31" s="30">
        <f t="shared" si="4"/>
        <v>0</v>
      </c>
      <c r="M31" s="31">
        <f t="shared" si="5"/>
        <v>0</v>
      </c>
      <c r="N31" s="33">
        <v>639828497</v>
      </c>
      <c r="O31" s="31">
        <f t="shared" si="6"/>
        <v>97.309358954860699</v>
      </c>
      <c r="P31" s="32">
        <f t="shared" si="7"/>
        <v>17691503</v>
      </c>
    </row>
    <row r="32" spans="1:16" x14ac:dyDescent="0.25">
      <c r="A32" s="26">
        <v>311012502</v>
      </c>
      <c r="B32" s="27" t="s">
        <v>48</v>
      </c>
      <c r="C32" s="28"/>
      <c r="D32" s="33">
        <v>475000000</v>
      </c>
      <c r="E32" s="34">
        <v>0</v>
      </c>
      <c r="F32" s="30">
        <f t="shared" si="0"/>
        <v>475000000</v>
      </c>
      <c r="G32" s="31">
        <f t="shared" si="1"/>
        <v>3.404211992458106E-3</v>
      </c>
      <c r="H32" s="33"/>
      <c r="I32" s="32">
        <f t="shared" si="2"/>
        <v>475000000</v>
      </c>
      <c r="J32" s="33">
        <v>469649089</v>
      </c>
      <c r="K32" s="31">
        <f t="shared" si="3"/>
        <v>98.873492421052632</v>
      </c>
      <c r="L32" s="30">
        <f t="shared" si="4"/>
        <v>4663406</v>
      </c>
      <c r="M32" s="31">
        <f t="shared" si="5"/>
        <v>0.98176968421052635</v>
      </c>
      <c r="N32" s="33">
        <v>474312495</v>
      </c>
      <c r="O32" s="31">
        <f t="shared" si="6"/>
        <v>99.855262105263151</v>
      </c>
      <c r="P32" s="32">
        <f t="shared" si="7"/>
        <v>687505</v>
      </c>
    </row>
    <row r="33" spans="1:16" x14ac:dyDescent="0.25">
      <c r="A33" s="26">
        <v>311012503</v>
      </c>
      <c r="B33" s="27" t="s">
        <v>49</v>
      </c>
      <c r="C33" s="28"/>
      <c r="D33" s="33">
        <v>391734000</v>
      </c>
      <c r="E33" s="34">
        <v>-1600000</v>
      </c>
      <c r="F33" s="30">
        <f t="shared" si="0"/>
        <v>390134000</v>
      </c>
      <c r="G33" s="31">
        <f t="shared" si="1"/>
        <v>2.7959975609803175E-3</v>
      </c>
      <c r="H33" s="33"/>
      <c r="I33" s="32">
        <f t="shared" si="2"/>
        <v>390134000</v>
      </c>
      <c r="J33" s="33">
        <v>343859462</v>
      </c>
      <c r="K33" s="31">
        <f t="shared" si="3"/>
        <v>88.138809229649297</v>
      </c>
      <c r="L33" s="30">
        <f t="shared" si="4"/>
        <v>0</v>
      </c>
      <c r="M33" s="31">
        <f t="shared" si="5"/>
        <v>0</v>
      </c>
      <c r="N33" s="33">
        <v>343859462</v>
      </c>
      <c r="O33" s="31">
        <f t="shared" si="6"/>
        <v>88.138809229649297</v>
      </c>
      <c r="P33" s="32">
        <f t="shared" si="7"/>
        <v>46274538</v>
      </c>
    </row>
    <row r="34" spans="1:16" x14ac:dyDescent="0.25">
      <c r="A34" s="26">
        <v>3110126</v>
      </c>
      <c r="B34" s="27" t="s">
        <v>50</v>
      </c>
      <c r="C34" s="28"/>
      <c r="D34" s="33">
        <v>2161882000</v>
      </c>
      <c r="E34" s="34">
        <v>16502644</v>
      </c>
      <c r="F34" s="30">
        <f t="shared" si="0"/>
        <v>2178384644</v>
      </c>
      <c r="G34" s="31">
        <f t="shared" si="1"/>
        <v>1.5611964482718697E-2</v>
      </c>
      <c r="H34" s="33"/>
      <c r="I34" s="32">
        <f t="shared" si="2"/>
        <v>2178384644</v>
      </c>
      <c r="J34" s="33">
        <v>1813738785</v>
      </c>
      <c r="K34" s="31">
        <f t="shared" si="3"/>
        <v>83.260722113316561</v>
      </c>
      <c r="L34" s="30">
        <f t="shared" si="4"/>
        <v>123436</v>
      </c>
      <c r="M34" s="31">
        <f t="shared" si="5"/>
        <v>5.6664005753062959E-3</v>
      </c>
      <c r="N34" s="33">
        <v>1813862221</v>
      </c>
      <c r="O34" s="31">
        <f t="shared" si="6"/>
        <v>83.266388513891854</v>
      </c>
      <c r="P34" s="32">
        <f t="shared" si="7"/>
        <v>364522423</v>
      </c>
    </row>
    <row r="35" spans="1:16" x14ac:dyDescent="0.25">
      <c r="A35" s="26">
        <v>3110127</v>
      </c>
      <c r="B35" s="35" t="s">
        <v>51</v>
      </c>
      <c r="C35" s="28"/>
      <c r="D35" s="33">
        <v>33472000</v>
      </c>
      <c r="E35" s="34">
        <v>-465000</v>
      </c>
      <c r="F35" s="30">
        <f t="shared" si="0"/>
        <v>33007000</v>
      </c>
      <c r="G35" s="31">
        <f t="shared" si="1"/>
        <v>2.3655331628434672E-4</v>
      </c>
      <c r="H35" s="33"/>
      <c r="I35" s="32">
        <f t="shared" si="2"/>
        <v>33007000</v>
      </c>
      <c r="J35" s="33">
        <v>32359051</v>
      </c>
      <c r="K35" s="31">
        <f t="shared" si="3"/>
        <v>98.036934589632509</v>
      </c>
      <c r="L35" s="30">
        <f t="shared" si="4"/>
        <v>0</v>
      </c>
      <c r="M35" s="31">
        <f t="shared" si="5"/>
        <v>0</v>
      </c>
      <c r="N35" s="33">
        <v>32359051</v>
      </c>
      <c r="O35" s="31">
        <f t="shared" si="6"/>
        <v>98.036934589632509</v>
      </c>
      <c r="P35" s="32">
        <f t="shared" si="7"/>
        <v>647949</v>
      </c>
    </row>
    <row r="36" spans="1:16" ht="26.25" x14ac:dyDescent="0.25">
      <c r="A36" s="26">
        <v>3110128</v>
      </c>
      <c r="B36" s="27" t="s">
        <v>52</v>
      </c>
      <c r="C36" s="28"/>
      <c r="D36" s="33">
        <v>6799549000</v>
      </c>
      <c r="E36" s="34">
        <v>302611719</v>
      </c>
      <c r="F36" s="30">
        <f t="shared" si="0"/>
        <v>7102160719</v>
      </c>
      <c r="G36" s="31">
        <f t="shared" si="1"/>
        <v>5.0899496193651972E-2</v>
      </c>
      <c r="H36" s="33"/>
      <c r="I36" s="32">
        <f t="shared" si="2"/>
        <v>7102160719</v>
      </c>
      <c r="J36" s="33">
        <v>6337556948</v>
      </c>
      <c r="K36" s="31">
        <f t="shared" si="3"/>
        <v>89.234209119564127</v>
      </c>
      <c r="L36" s="30">
        <f t="shared" si="4"/>
        <v>0</v>
      </c>
      <c r="M36" s="31">
        <f t="shared" si="5"/>
        <v>0</v>
      </c>
      <c r="N36" s="33">
        <v>6337556948</v>
      </c>
      <c r="O36" s="31">
        <f t="shared" si="6"/>
        <v>89.234209119564127</v>
      </c>
      <c r="P36" s="32">
        <f t="shared" si="7"/>
        <v>764603771</v>
      </c>
    </row>
    <row r="37" spans="1:16" x14ac:dyDescent="0.25">
      <c r="A37" s="19">
        <v>31102</v>
      </c>
      <c r="B37" s="20" t="s">
        <v>53</v>
      </c>
      <c r="C37" s="21"/>
      <c r="D37" s="22">
        <f>SUM(D38:D45)-D40</f>
        <v>78000033000</v>
      </c>
      <c r="E37" s="22">
        <f>SUM(E38:E45)-E40</f>
        <v>21807944587</v>
      </c>
      <c r="F37" s="30">
        <f t="shared" si="0"/>
        <v>99807977587</v>
      </c>
      <c r="G37" s="24">
        <f t="shared" si="1"/>
        <v>0.71530002998874787</v>
      </c>
      <c r="H37" s="22">
        <f>SUM(H38:H45)-H40</f>
        <v>0</v>
      </c>
      <c r="I37" s="25">
        <f t="shared" si="2"/>
        <v>99807977587</v>
      </c>
      <c r="J37" s="22">
        <f>SUM(J38:J45)-J40</f>
        <v>87647784412</v>
      </c>
      <c r="K37" s="24">
        <f t="shared" si="3"/>
        <v>87.816411604573105</v>
      </c>
      <c r="L37" s="23">
        <f t="shared" si="4"/>
        <v>8882799595</v>
      </c>
      <c r="M37" s="24">
        <f t="shared" si="5"/>
        <v>8.8998893773366916</v>
      </c>
      <c r="N37" s="22">
        <f>SUM(N38:N45)-N40</f>
        <v>96530584007</v>
      </c>
      <c r="O37" s="24">
        <f t="shared" si="6"/>
        <v>96.716300981909811</v>
      </c>
      <c r="P37" s="25">
        <f t="shared" si="7"/>
        <v>3277393580</v>
      </c>
    </row>
    <row r="38" spans="1:16" x14ac:dyDescent="0.25">
      <c r="A38" s="26">
        <v>3110201</v>
      </c>
      <c r="B38" s="35" t="s">
        <v>54</v>
      </c>
      <c r="C38" s="28"/>
      <c r="D38" s="29"/>
      <c r="E38" s="34">
        <v>43189439</v>
      </c>
      <c r="F38" s="30">
        <f t="shared" si="0"/>
        <v>43189439</v>
      </c>
      <c r="G38" s="31">
        <f t="shared" si="1"/>
        <v>3.0952843408702701E-4</v>
      </c>
      <c r="H38" s="29"/>
      <c r="I38" s="32">
        <f t="shared" si="2"/>
        <v>43189439</v>
      </c>
      <c r="J38" s="33">
        <v>0</v>
      </c>
      <c r="K38" s="31">
        <f t="shared" si="3"/>
        <v>0</v>
      </c>
      <c r="L38" s="30">
        <f t="shared" si="4"/>
        <v>0</v>
      </c>
      <c r="M38" s="31">
        <f t="shared" si="5"/>
        <v>0</v>
      </c>
      <c r="N38" s="33"/>
      <c r="O38" s="31">
        <f t="shared" si="6"/>
        <v>0</v>
      </c>
      <c r="P38" s="32">
        <f t="shared" si="7"/>
        <v>43189439</v>
      </c>
    </row>
    <row r="39" spans="1:16" x14ac:dyDescent="0.25">
      <c r="A39" s="26">
        <v>3110202</v>
      </c>
      <c r="B39" s="35" t="s">
        <v>55</v>
      </c>
      <c r="C39" s="28"/>
      <c r="D39" s="33">
        <v>2000173000</v>
      </c>
      <c r="E39" s="34">
        <v>-194387601</v>
      </c>
      <c r="F39" s="30">
        <f t="shared" si="0"/>
        <v>1805785399</v>
      </c>
      <c r="G39" s="31">
        <f t="shared" si="1"/>
        <v>1.2941634339119044E-2</v>
      </c>
      <c r="H39" s="33"/>
      <c r="I39" s="32">
        <f t="shared" si="2"/>
        <v>1805785399</v>
      </c>
      <c r="J39" s="33">
        <v>1763404424</v>
      </c>
      <c r="K39" s="31">
        <f t="shared" si="3"/>
        <v>97.653044762491177</v>
      </c>
      <c r="L39" s="30">
        <f t="shared" si="4"/>
        <v>0</v>
      </c>
      <c r="M39" s="31">
        <f t="shared" si="5"/>
        <v>0</v>
      </c>
      <c r="N39" s="33">
        <v>1763404424</v>
      </c>
      <c r="O39" s="31">
        <f t="shared" si="6"/>
        <v>97.653044762491177</v>
      </c>
      <c r="P39" s="32">
        <f t="shared" si="7"/>
        <v>42380975</v>
      </c>
    </row>
    <row r="40" spans="1:16" x14ac:dyDescent="0.25">
      <c r="A40" s="26">
        <v>3110203</v>
      </c>
      <c r="B40" s="27" t="s">
        <v>56</v>
      </c>
      <c r="C40" s="28"/>
      <c r="D40" s="29">
        <f>SUM(D41:D42)</f>
        <v>34592173000</v>
      </c>
      <c r="E40" s="29">
        <f>SUM(E41:E42)</f>
        <v>10352741062</v>
      </c>
      <c r="F40" s="30">
        <f t="shared" si="0"/>
        <v>44944914062</v>
      </c>
      <c r="G40" s="31">
        <f t="shared" si="1"/>
        <v>0.32210950621023021</v>
      </c>
      <c r="H40" s="29"/>
      <c r="I40" s="32">
        <f t="shared" si="2"/>
        <v>44944914062</v>
      </c>
      <c r="J40" s="33">
        <f>VLOOKUP(I40,[2]ganual!$E$12:$G$935,3,FALSE)</f>
        <v>37333453649</v>
      </c>
      <c r="K40" s="31">
        <f t="shared" si="3"/>
        <v>83.064912745187925</v>
      </c>
      <c r="L40" s="30">
        <f t="shared" si="4"/>
        <v>5812875048</v>
      </c>
      <c r="M40" s="31">
        <f t="shared" si="5"/>
        <v>12.933332211919094</v>
      </c>
      <c r="N40" s="33">
        <v>43146328697</v>
      </c>
      <c r="O40" s="31">
        <f t="shared" si="6"/>
        <v>95.998244957107033</v>
      </c>
      <c r="P40" s="32">
        <f t="shared" si="7"/>
        <v>1798585365</v>
      </c>
    </row>
    <row r="41" spans="1:16" x14ac:dyDescent="0.25">
      <c r="A41" s="26">
        <v>311020301</v>
      </c>
      <c r="B41" s="35" t="s">
        <v>57</v>
      </c>
      <c r="C41" s="28"/>
      <c r="D41" s="33">
        <v>22094173000</v>
      </c>
      <c r="E41" s="34">
        <v>10352741062</v>
      </c>
      <c r="F41" s="30">
        <f t="shared" si="0"/>
        <v>32446914062</v>
      </c>
      <c r="G41" s="31">
        <f t="shared" si="1"/>
        <v>0.23253931361709043</v>
      </c>
      <c r="H41" s="33"/>
      <c r="I41" s="32">
        <f t="shared" si="2"/>
        <v>32446914062</v>
      </c>
      <c r="J41" s="33">
        <v>25334513057</v>
      </c>
      <c r="K41" s="31">
        <f t="shared" si="3"/>
        <v>78.079884603480238</v>
      </c>
      <c r="L41" s="30">
        <f t="shared" si="4"/>
        <v>5812875048</v>
      </c>
      <c r="M41" s="31">
        <f t="shared" si="5"/>
        <v>17.915032033224115</v>
      </c>
      <c r="N41" s="33">
        <v>31147388105</v>
      </c>
      <c r="O41" s="31">
        <f t="shared" si="6"/>
        <v>95.994916636704346</v>
      </c>
      <c r="P41" s="32">
        <f t="shared" si="7"/>
        <v>1299525957</v>
      </c>
    </row>
    <row r="42" spans="1:16" x14ac:dyDescent="0.25">
      <c r="A42" s="26">
        <v>311020302</v>
      </c>
      <c r="B42" s="35" t="s">
        <v>58</v>
      </c>
      <c r="C42" s="28"/>
      <c r="D42" s="33">
        <v>12498000000</v>
      </c>
      <c r="E42" s="34">
        <v>0</v>
      </c>
      <c r="F42" s="30">
        <f t="shared" si="0"/>
        <v>12498000000</v>
      </c>
      <c r="G42" s="31">
        <f t="shared" si="1"/>
        <v>8.9570192593139808E-2</v>
      </c>
      <c r="H42" s="33"/>
      <c r="I42" s="32">
        <f t="shared" si="2"/>
        <v>12498000000</v>
      </c>
      <c r="J42" s="33">
        <v>11998940592</v>
      </c>
      <c r="K42" s="31">
        <f t="shared" si="3"/>
        <v>96.006885837734032</v>
      </c>
      <c r="L42" s="30">
        <f t="shared" si="4"/>
        <v>0</v>
      </c>
      <c r="M42" s="31">
        <f t="shared" si="5"/>
        <v>0</v>
      </c>
      <c r="N42" s="33">
        <v>11998940592</v>
      </c>
      <c r="O42" s="31">
        <f t="shared" si="6"/>
        <v>96.006885837734032</v>
      </c>
      <c r="P42" s="32">
        <f t="shared" si="7"/>
        <v>499059408</v>
      </c>
    </row>
    <row r="43" spans="1:16" x14ac:dyDescent="0.25">
      <c r="A43" s="26">
        <v>3110204</v>
      </c>
      <c r="B43" s="27" t="s">
        <v>59</v>
      </c>
      <c r="C43" s="28"/>
      <c r="D43" s="33">
        <v>9208892000</v>
      </c>
      <c r="E43" s="34">
        <v>2648376622</v>
      </c>
      <c r="F43" s="30">
        <f t="shared" si="0"/>
        <v>11857268622</v>
      </c>
      <c r="G43" s="31">
        <f t="shared" si="1"/>
        <v>8.4978223243809686E-2</v>
      </c>
      <c r="H43" s="33"/>
      <c r="I43" s="32">
        <f t="shared" si="2"/>
        <v>11857268622</v>
      </c>
      <c r="J43" s="33">
        <v>9985524002</v>
      </c>
      <c r="K43" s="31">
        <f t="shared" si="3"/>
        <v>84.214369433048347</v>
      </c>
      <c r="L43" s="30">
        <f t="shared" si="4"/>
        <v>1300643990</v>
      </c>
      <c r="M43" s="31">
        <f t="shared" si="5"/>
        <v>10.969170316229343</v>
      </c>
      <c r="N43" s="33">
        <v>11286167992</v>
      </c>
      <c r="O43" s="31">
        <f t="shared" si="6"/>
        <v>95.183539749277685</v>
      </c>
      <c r="P43" s="32">
        <f t="shared" si="7"/>
        <v>571100630</v>
      </c>
    </row>
    <row r="44" spans="1:16" x14ac:dyDescent="0.25">
      <c r="A44" s="26">
        <v>3110205</v>
      </c>
      <c r="B44" s="35" t="s">
        <v>60</v>
      </c>
      <c r="C44" s="28"/>
      <c r="D44" s="33">
        <v>250000000</v>
      </c>
      <c r="E44" s="34">
        <v>0</v>
      </c>
      <c r="F44" s="30">
        <f t="shared" si="0"/>
        <v>250000000</v>
      </c>
      <c r="G44" s="31">
        <f t="shared" si="1"/>
        <v>1.7916905223463715E-3</v>
      </c>
      <c r="H44" s="33"/>
      <c r="I44" s="32">
        <f t="shared" si="2"/>
        <v>250000000</v>
      </c>
      <c r="J44" s="33">
        <v>247823133</v>
      </c>
      <c r="K44" s="31">
        <f t="shared" si="3"/>
        <v>99.129253199999994</v>
      </c>
      <c r="L44" s="30">
        <f t="shared" si="4"/>
        <v>0</v>
      </c>
      <c r="M44" s="31">
        <f t="shared" si="5"/>
        <v>0</v>
      </c>
      <c r="N44" s="33">
        <v>247823133</v>
      </c>
      <c r="O44" s="31">
        <f t="shared" si="6"/>
        <v>99.129253199999994</v>
      </c>
      <c r="P44" s="32">
        <f t="shared" si="7"/>
        <v>2176867</v>
      </c>
    </row>
    <row r="45" spans="1:16" x14ac:dyDescent="0.25">
      <c r="A45" s="26">
        <v>3110299</v>
      </c>
      <c r="B45" s="35" t="s">
        <v>61</v>
      </c>
      <c r="C45" s="28"/>
      <c r="D45" s="33">
        <v>31948795000</v>
      </c>
      <c r="E45" s="34">
        <v>8958025065</v>
      </c>
      <c r="F45" s="30">
        <f t="shared" si="0"/>
        <v>40906820065</v>
      </c>
      <c r="G45" s="31">
        <f t="shared" si="1"/>
        <v>0.29316944723915556</v>
      </c>
      <c r="H45" s="33"/>
      <c r="I45" s="32">
        <f t="shared" si="2"/>
        <v>40906820065</v>
      </c>
      <c r="J45" s="33">
        <v>38317579204</v>
      </c>
      <c r="K45" s="31">
        <f t="shared" si="3"/>
        <v>93.670393208551147</v>
      </c>
      <c r="L45" s="30">
        <f t="shared" si="4"/>
        <v>1769280557</v>
      </c>
      <c r="M45" s="31">
        <f t="shared" si="5"/>
        <v>4.3251481151276332</v>
      </c>
      <c r="N45" s="33">
        <v>40086859761</v>
      </c>
      <c r="O45" s="31">
        <f t="shared" si="6"/>
        <v>97.995541323678779</v>
      </c>
      <c r="P45" s="32">
        <f t="shared" si="7"/>
        <v>819960304</v>
      </c>
    </row>
    <row r="46" spans="1:16" x14ac:dyDescent="0.25">
      <c r="A46" s="19">
        <v>31103</v>
      </c>
      <c r="B46" s="20" t="s">
        <v>62</v>
      </c>
      <c r="C46" s="21"/>
      <c r="D46" s="22">
        <f>SUM(D47+D53+D63)</f>
        <v>268362301000</v>
      </c>
      <c r="E46" s="22">
        <f>SUM(E47+E53+E63)</f>
        <v>4622462602</v>
      </c>
      <c r="F46" s="30">
        <f t="shared" si="0"/>
        <v>272984763602</v>
      </c>
      <c r="G46" s="24">
        <f t="shared" si="1"/>
        <v>1.9564168547626726</v>
      </c>
      <c r="H46" s="22">
        <f>SUM(H47+H53+H63)</f>
        <v>0</v>
      </c>
      <c r="I46" s="25">
        <f t="shared" si="2"/>
        <v>272984763602</v>
      </c>
      <c r="J46" s="22">
        <f>SUM(J47+J53+J63)</f>
        <v>240090699647</v>
      </c>
      <c r="K46" s="24">
        <f t="shared" si="3"/>
        <v>87.950219814114561</v>
      </c>
      <c r="L46" s="23">
        <f t="shared" si="4"/>
        <v>1126058540</v>
      </c>
      <c r="M46" s="24">
        <f t="shared" si="5"/>
        <v>0.41249867763379816</v>
      </c>
      <c r="N46" s="22">
        <f>SUM(N47+N53+N63)</f>
        <v>241216758187</v>
      </c>
      <c r="O46" s="24">
        <f t="shared" si="6"/>
        <v>88.362718491748353</v>
      </c>
      <c r="P46" s="25">
        <f t="shared" si="7"/>
        <v>31768005415</v>
      </c>
    </row>
    <row r="47" spans="1:16" x14ac:dyDescent="0.25">
      <c r="A47" s="26">
        <v>3110301</v>
      </c>
      <c r="B47" s="27" t="s">
        <v>63</v>
      </c>
      <c r="C47" s="28"/>
      <c r="D47" s="29">
        <f>SUM(D48:D52)</f>
        <v>153253832000</v>
      </c>
      <c r="E47" s="29">
        <f>SUM(E48:E52)</f>
        <v>-2029113032</v>
      </c>
      <c r="F47" s="30">
        <f t="shared" si="0"/>
        <v>151224718968</v>
      </c>
      <c r="G47" s="31">
        <f t="shared" si="1"/>
        <v>1.0837915828778366</v>
      </c>
      <c r="H47" s="29">
        <f>SUM(H48:H52)</f>
        <v>0</v>
      </c>
      <c r="I47" s="32">
        <f t="shared" si="2"/>
        <v>151224718968</v>
      </c>
      <c r="J47" s="29">
        <f>SUM(J48:J52)</f>
        <v>126650930133</v>
      </c>
      <c r="K47" s="31">
        <f t="shared" si="3"/>
        <v>83.750150767216866</v>
      </c>
      <c r="L47" s="30">
        <f t="shared" si="4"/>
        <v>937386158</v>
      </c>
      <c r="M47" s="31">
        <f t="shared" si="5"/>
        <v>0.61986305175303791</v>
      </c>
      <c r="N47" s="29">
        <f>SUM(N48:N52)</f>
        <v>127588316291</v>
      </c>
      <c r="O47" s="31">
        <f t="shared" si="6"/>
        <v>84.370013818969909</v>
      </c>
      <c r="P47" s="32">
        <f t="shared" si="7"/>
        <v>23636402677</v>
      </c>
    </row>
    <row r="48" spans="1:16" x14ac:dyDescent="0.25">
      <c r="A48" s="26">
        <v>311030101</v>
      </c>
      <c r="B48" s="27" t="s">
        <v>64</v>
      </c>
      <c r="C48" s="28"/>
      <c r="D48" s="33">
        <v>34809586000</v>
      </c>
      <c r="E48" s="34">
        <v>-2153283437</v>
      </c>
      <c r="F48" s="30">
        <f t="shared" si="0"/>
        <v>32656302563</v>
      </c>
      <c r="G48" s="31">
        <f t="shared" si="1"/>
        <v>0.23403995118801052</v>
      </c>
      <c r="H48" s="33"/>
      <c r="I48" s="32">
        <f t="shared" si="2"/>
        <v>32656302563</v>
      </c>
      <c r="J48" s="33">
        <v>25257822210</v>
      </c>
      <c r="K48" s="31">
        <f t="shared" si="3"/>
        <v>77.344402849260192</v>
      </c>
      <c r="L48" s="30">
        <f t="shared" si="4"/>
        <v>787387127</v>
      </c>
      <c r="M48" s="31">
        <f t="shared" si="5"/>
        <v>2.4111337328559648</v>
      </c>
      <c r="N48" s="33">
        <v>26045209337</v>
      </c>
      <c r="O48" s="31">
        <f t="shared" si="6"/>
        <v>79.75553658211615</v>
      </c>
      <c r="P48" s="32">
        <f t="shared" si="7"/>
        <v>6611093226</v>
      </c>
    </row>
    <row r="49" spans="1:16" x14ac:dyDescent="0.25">
      <c r="A49" s="26">
        <v>311030102</v>
      </c>
      <c r="B49" s="27" t="s">
        <v>65</v>
      </c>
      <c r="C49" s="28"/>
      <c r="D49" s="33">
        <v>37201355000</v>
      </c>
      <c r="E49" s="34">
        <v>-2079413337</v>
      </c>
      <c r="F49" s="30">
        <f t="shared" si="0"/>
        <v>35121941663</v>
      </c>
      <c r="G49" s="31">
        <f t="shared" si="1"/>
        <v>0.25171060001599704</v>
      </c>
      <c r="H49" s="33"/>
      <c r="I49" s="32">
        <f t="shared" si="2"/>
        <v>35121941663</v>
      </c>
      <c r="J49" s="33">
        <v>27550858337</v>
      </c>
      <c r="K49" s="31">
        <f t="shared" si="3"/>
        <v>78.443437442480786</v>
      </c>
      <c r="L49" s="30">
        <f t="shared" si="4"/>
        <v>33571881</v>
      </c>
      <c r="M49" s="31">
        <f t="shared" si="5"/>
        <v>9.5586631633657812E-2</v>
      </c>
      <c r="N49" s="33">
        <v>27584430218</v>
      </c>
      <c r="O49" s="31">
        <f t="shared" si="6"/>
        <v>78.539024074114437</v>
      </c>
      <c r="P49" s="32">
        <f t="shared" si="7"/>
        <v>7537511445</v>
      </c>
    </row>
    <row r="50" spans="1:16" x14ac:dyDescent="0.25">
      <c r="A50" s="26">
        <v>311030103</v>
      </c>
      <c r="B50" s="27" t="s">
        <v>66</v>
      </c>
      <c r="C50" s="28"/>
      <c r="D50" s="33">
        <v>49003932000</v>
      </c>
      <c r="E50" s="34">
        <v>2326405274</v>
      </c>
      <c r="F50" s="30">
        <f t="shared" si="0"/>
        <v>51330337274</v>
      </c>
      <c r="G50" s="31">
        <f t="shared" si="1"/>
        <v>0.36787231521067398</v>
      </c>
      <c r="H50" s="33"/>
      <c r="I50" s="32">
        <f t="shared" si="2"/>
        <v>51330337274</v>
      </c>
      <c r="J50" s="33">
        <v>46097685132</v>
      </c>
      <c r="K50" s="31">
        <f t="shared" si="3"/>
        <v>89.805926826336162</v>
      </c>
      <c r="L50" s="30">
        <f t="shared" si="4"/>
        <v>92584742</v>
      </c>
      <c r="M50" s="31">
        <f t="shared" si="5"/>
        <v>0.18037041429473777</v>
      </c>
      <c r="N50" s="33">
        <v>46190269874</v>
      </c>
      <c r="O50" s="31">
        <f t="shared" si="6"/>
        <v>89.986297240630904</v>
      </c>
      <c r="P50" s="32">
        <f t="shared" si="7"/>
        <v>5140067400</v>
      </c>
    </row>
    <row r="51" spans="1:16" x14ac:dyDescent="0.25">
      <c r="A51" s="26">
        <v>311030104</v>
      </c>
      <c r="B51" s="27" t="s">
        <v>67</v>
      </c>
      <c r="C51" s="28"/>
      <c r="D51" s="33">
        <v>4239461000</v>
      </c>
      <c r="E51" s="34">
        <v>322893089</v>
      </c>
      <c r="F51" s="30">
        <f t="shared" si="0"/>
        <v>4562354089</v>
      </c>
      <c r="G51" s="31">
        <f t="shared" si="1"/>
        <v>3.2697306323398054E-2</v>
      </c>
      <c r="H51" s="33"/>
      <c r="I51" s="32">
        <f t="shared" si="2"/>
        <v>4562354089</v>
      </c>
      <c r="J51" s="33">
        <v>3728907628</v>
      </c>
      <c r="K51" s="31">
        <f t="shared" si="3"/>
        <v>81.732096090273458</v>
      </c>
      <c r="L51" s="30">
        <f t="shared" si="4"/>
        <v>1213088</v>
      </c>
      <c r="M51" s="31">
        <f t="shared" si="5"/>
        <v>2.6589080468892121E-2</v>
      </c>
      <c r="N51" s="33">
        <v>3730120716</v>
      </c>
      <c r="O51" s="31">
        <f t="shared" si="6"/>
        <v>81.758685170742339</v>
      </c>
      <c r="P51" s="32">
        <f t="shared" si="7"/>
        <v>832233373</v>
      </c>
    </row>
    <row r="52" spans="1:16" x14ac:dyDescent="0.25">
      <c r="A52" s="26">
        <v>311030105</v>
      </c>
      <c r="B52" s="27" t="s">
        <v>68</v>
      </c>
      <c r="C52" s="28"/>
      <c r="D52" s="33">
        <v>27999498000</v>
      </c>
      <c r="E52" s="34">
        <v>-445714621</v>
      </c>
      <c r="F52" s="30">
        <f t="shared" si="0"/>
        <v>27553783379</v>
      </c>
      <c r="G52" s="31">
        <f t="shared" si="1"/>
        <v>0.19747141013975711</v>
      </c>
      <c r="H52" s="33"/>
      <c r="I52" s="32">
        <f t="shared" si="2"/>
        <v>27553783379</v>
      </c>
      <c r="J52" s="33">
        <v>24015656826</v>
      </c>
      <c r="K52" s="31">
        <f t="shared" si="3"/>
        <v>87.159198777411575</v>
      </c>
      <c r="L52" s="30">
        <f t="shared" si="4"/>
        <v>22629320</v>
      </c>
      <c r="M52" s="31">
        <f t="shared" si="5"/>
        <v>8.2127814132584201E-2</v>
      </c>
      <c r="N52" s="33">
        <v>24038286146</v>
      </c>
      <c r="O52" s="31">
        <f t="shared" si="6"/>
        <v>87.241326591544151</v>
      </c>
      <c r="P52" s="32">
        <f t="shared" si="7"/>
        <v>3515497233</v>
      </c>
    </row>
    <row r="53" spans="1:16" x14ac:dyDescent="0.25">
      <c r="A53" s="26">
        <v>3110302</v>
      </c>
      <c r="B53" s="27" t="s">
        <v>69</v>
      </c>
      <c r="C53" s="28"/>
      <c r="D53" s="29">
        <f>SUM(D54:D62)</f>
        <v>115108469000</v>
      </c>
      <c r="E53" s="29">
        <f>SUM(E54:E62)</f>
        <v>6651575634</v>
      </c>
      <c r="F53" s="30">
        <f t="shared" si="0"/>
        <v>121760044634</v>
      </c>
      <c r="G53" s="31">
        <f t="shared" si="1"/>
        <v>0.87262527188483596</v>
      </c>
      <c r="H53" s="29">
        <f>SUM(H54:H62)</f>
        <v>0</v>
      </c>
      <c r="I53" s="32">
        <f t="shared" si="2"/>
        <v>121760044634</v>
      </c>
      <c r="J53" s="29">
        <f>SUM(J54:J62)</f>
        <v>113439769514</v>
      </c>
      <c r="K53" s="31">
        <f t="shared" si="3"/>
        <v>93.166662228968448</v>
      </c>
      <c r="L53" s="30">
        <f t="shared" si="4"/>
        <v>188672382</v>
      </c>
      <c r="M53" s="31">
        <f t="shared" si="5"/>
        <v>0.15495426481415361</v>
      </c>
      <c r="N53" s="29">
        <f>SUM(N54:N62)</f>
        <v>113628441896</v>
      </c>
      <c r="O53" s="31">
        <f t="shared" si="6"/>
        <v>93.321616493782599</v>
      </c>
      <c r="P53" s="32">
        <f t="shared" si="7"/>
        <v>8131602738</v>
      </c>
    </row>
    <row r="54" spans="1:16" x14ac:dyDescent="0.25">
      <c r="A54" s="26">
        <v>311030201</v>
      </c>
      <c r="B54" s="27" t="s">
        <v>70</v>
      </c>
      <c r="C54" s="28"/>
      <c r="D54" s="33">
        <v>38676758000</v>
      </c>
      <c r="E54" s="34">
        <v>5588826230</v>
      </c>
      <c r="F54" s="30">
        <f t="shared" si="0"/>
        <v>44265584230</v>
      </c>
      <c r="G54" s="31">
        <f t="shared" si="1"/>
        <v>0.31724091092406403</v>
      </c>
      <c r="H54" s="33"/>
      <c r="I54" s="32">
        <f t="shared" si="2"/>
        <v>44265584230</v>
      </c>
      <c r="J54" s="33">
        <v>41758464752</v>
      </c>
      <c r="K54" s="31">
        <f t="shared" si="3"/>
        <v>94.336187985290707</v>
      </c>
      <c r="L54" s="30">
        <f t="shared" si="4"/>
        <v>58726253</v>
      </c>
      <c r="M54" s="31">
        <f t="shared" si="5"/>
        <v>0.132667972244224</v>
      </c>
      <c r="N54" s="33">
        <v>41817191005</v>
      </c>
      <c r="O54" s="31">
        <f t="shared" si="6"/>
        <v>94.468855957534942</v>
      </c>
      <c r="P54" s="32">
        <f t="shared" si="7"/>
        <v>2448393225</v>
      </c>
    </row>
    <row r="55" spans="1:16" x14ac:dyDescent="0.25">
      <c r="A55" s="26">
        <v>311030202</v>
      </c>
      <c r="B55" s="27" t="s">
        <v>71</v>
      </c>
      <c r="C55" s="28"/>
      <c r="D55" s="33">
        <v>37694122000</v>
      </c>
      <c r="E55" s="34">
        <v>3605913099</v>
      </c>
      <c r="F55" s="30">
        <f t="shared" si="0"/>
        <v>41300035099</v>
      </c>
      <c r="G55" s="31">
        <f t="shared" si="1"/>
        <v>0.29598752583780313</v>
      </c>
      <c r="H55" s="33"/>
      <c r="I55" s="32">
        <f t="shared" si="2"/>
        <v>41300035099</v>
      </c>
      <c r="J55" s="33">
        <v>40043668471</v>
      </c>
      <c r="K55" s="31">
        <f t="shared" si="3"/>
        <v>96.957952638567079</v>
      </c>
      <c r="L55" s="30">
        <f t="shared" si="4"/>
        <v>105374227</v>
      </c>
      <c r="M55" s="31">
        <f t="shared" si="5"/>
        <v>0.25514318994501634</v>
      </c>
      <c r="N55" s="33">
        <v>40149042698</v>
      </c>
      <c r="O55" s="31">
        <f t="shared" si="6"/>
        <v>97.213095828512095</v>
      </c>
      <c r="P55" s="32">
        <f t="shared" si="7"/>
        <v>1150992401</v>
      </c>
    </row>
    <row r="56" spans="1:16" x14ac:dyDescent="0.25">
      <c r="A56" s="26">
        <v>311030203</v>
      </c>
      <c r="B56" s="27" t="s">
        <v>72</v>
      </c>
      <c r="C56" s="28"/>
      <c r="D56" s="33">
        <v>2953586000</v>
      </c>
      <c r="E56" s="34">
        <v>-2553264693</v>
      </c>
      <c r="F56" s="30">
        <f t="shared" si="0"/>
        <v>400321307</v>
      </c>
      <c r="G56" s="31">
        <f t="shared" si="1"/>
        <v>2.8690075665808485E-3</v>
      </c>
      <c r="H56" s="33"/>
      <c r="I56" s="32">
        <f t="shared" si="2"/>
        <v>400321307</v>
      </c>
      <c r="J56" s="33">
        <v>264091158</v>
      </c>
      <c r="K56" s="31">
        <f t="shared" si="3"/>
        <v>65.969798105200525</v>
      </c>
      <c r="L56" s="30">
        <f t="shared" si="4"/>
        <v>0</v>
      </c>
      <c r="M56" s="31">
        <f t="shared" si="5"/>
        <v>0</v>
      </c>
      <c r="N56" s="33">
        <v>264091158</v>
      </c>
      <c r="O56" s="31">
        <f t="shared" si="6"/>
        <v>65.969798105200525</v>
      </c>
      <c r="P56" s="32">
        <f t="shared" si="7"/>
        <v>136230149</v>
      </c>
    </row>
    <row r="57" spans="1:16" x14ac:dyDescent="0.25">
      <c r="A57" s="26">
        <v>311030204</v>
      </c>
      <c r="B57" s="27" t="s">
        <v>73</v>
      </c>
      <c r="C57" s="28"/>
      <c r="D57" s="33">
        <v>1988226000</v>
      </c>
      <c r="E57" s="34">
        <v>205302082</v>
      </c>
      <c r="F57" s="30">
        <f t="shared" si="0"/>
        <v>2193528082</v>
      </c>
      <c r="G57" s="31">
        <f t="shared" si="1"/>
        <v>1.5720493900080058E-2</v>
      </c>
      <c r="H57" s="33"/>
      <c r="I57" s="32">
        <f t="shared" si="2"/>
        <v>2193528082</v>
      </c>
      <c r="J57" s="33">
        <v>1909158688</v>
      </c>
      <c r="K57" s="31">
        <f t="shared" si="3"/>
        <v>87.035981151391525</v>
      </c>
      <c r="L57" s="30">
        <f t="shared" si="4"/>
        <v>1563312</v>
      </c>
      <c r="M57" s="31">
        <f t="shared" si="5"/>
        <v>7.1269295015116196E-2</v>
      </c>
      <c r="N57" s="33">
        <v>1910722000</v>
      </c>
      <c r="O57" s="31">
        <f t="shared" si="6"/>
        <v>87.107250446406638</v>
      </c>
      <c r="P57" s="32">
        <f t="shared" si="7"/>
        <v>282806082</v>
      </c>
    </row>
    <row r="58" spans="1:16" x14ac:dyDescent="0.25">
      <c r="A58" s="26">
        <v>311030205</v>
      </c>
      <c r="B58" s="35" t="s">
        <v>74</v>
      </c>
      <c r="C58" s="28"/>
      <c r="D58" s="33">
        <v>2524451000</v>
      </c>
      <c r="E58" s="34">
        <v>-58977044</v>
      </c>
      <c r="F58" s="30">
        <f t="shared" si="0"/>
        <v>2465473956</v>
      </c>
      <c r="G58" s="31">
        <f t="shared" si="1"/>
        <v>1.7669465280228062E-2</v>
      </c>
      <c r="H58" s="33"/>
      <c r="I58" s="32">
        <f t="shared" si="2"/>
        <v>2465473956</v>
      </c>
      <c r="J58" s="33">
        <v>2118928376</v>
      </c>
      <c r="K58" s="31">
        <f t="shared" si="3"/>
        <v>85.944058376417104</v>
      </c>
      <c r="L58" s="30">
        <f t="shared" si="4"/>
        <v>0</v>
      </c>
      <c r="M58" s="31">
        <f t="shared" si="5"/>
        <v>0</v>
      </c>
      <c r="N58" s="33">
        <v>2118928376</v>
      </c>
      <c r="O58" s="31">
        <f t="shared" si="6"/>
        <v>85.944058376417104</v>
      </c>
      <c r="P58" s="32">
        <f t="shared" si="7"/>
        <v>346545580</v>
      </c>
    </row>
    <row r="59" spans="1:16" x14ac:dyDescent="0.25">
      <c r="A59" s="26">
        <v>311030206</v>
      </c>
      <c r="B59" s="35" t="s">
        <v>75</v>
      </c>
      <c r="C59" s="28"/>
      <c r="D59" s="33">
        <v>20966867000</v>
      </c>
      <c r="E59" s="34">
        <v>-329296436</v>
      </c>
      <c r="F59" s="30">
        <f t="shared" si="0"/>
        <v>20637570564</v>
      </c>
      <c r="G59" s="31">
        <f t="shared" si="1"/>
        <v>0.14790455833509306</v>
      </c>
      <c r="H59" s="33"/>
      <c r="I59" s="32">
        <f t="shared" si="2"/>
        <v>20637570564</v>
      </c>
      <c r="J59" s="33">
        <v>18007802050</v>
      </c>
      <c r="K59" s="31">
        <f t="shared" si="3"/>
        <v>87.257373604878936</v>
      </c>
      <c r="L59" s="30">
        <f t="shared" si="4"/>
        <v>16596990</v>
      </c>
      <c r="M59" s="31">
        <f t="shared" si="5"/>
        <v>8.0421239256483257E-2</v>
      </c>
      <c r="N59" s="33">
        <v>18024399040</v>
      </c>
      <c r="O59" s="31">
        <f t="shared" si="6"/>
        <v>87.337794844135416</v>
      </c>
      <c r="P59" s="32">
        <f t="shared" si="7"/>
        <v>2613171524</v>
      </c>
    </row>
    <row r="60" spans="1:16" x14ac:dyDescent="0.25">
      <c r="A60" s="26">
        <v>311030207</v>
      </c>
      <c r="B60" s="35" t="s">
        <v>76</v>
      </c>
      <c r="C60" s="28"/>
      <c r="D60" s="33">
        <v>5268347000</v>
      </c>
      <c r="E60" s="34">
        <v>-8672508</v>
      </c>
      <c r="F60" s="30">
        <f t="shared" si="0"/>
        <v>5259674492</v>
      </c>
      <c r="G60" s="31">
        <f t="shared" si="1"/>
        <v>3.7694835751773466E-2</v>
      </c>
      <c r="H60" s="33"/>
      <c r="I60" s="32">
        <f t="shared" si="2"/>
        <v>5259674492</v>
      </c>
      <c r="J60" s="33">
        <v>4685258566</v>
      </c>
      <c r="K60" s="31">
        <f t="shared" si="3"/>
        <v>89.078869293647529</v>
      </c>
      <c r="L60" s="30">
        <f t="shared" si="4"/>
        <v>6411600</v>
      </c>
      <c r="M60" s="31">
        <f t="shared" si="5"/>
        <v>0.12190107980545348</v>
      </c>
      <c r="N60" s="33">
        <v>4691670166</v>
      </c>
      <c r="O60" s="31">
        <f t="shared" si="6"/>
        <v>89.200770373452983</v>
      </c>
      <c r="P60" s="32">
        <f t="shared" si="7"/>
        <v>568004326</v>
      </c>
    </row>
    <row r="61" spans="1:16" x14ac:dyDescent="0.25">
      <c r="A61" s="26">
        <v>311030208</v>
      </c>
      <c r="B61" s="35" t="s">
        <v>77</v>
      </c>
      <c r="C61" s="28"/>
      <c r="D61" s="33">
        <v>4839330000</v>
      </c>
      <c r="E61" s="34">
        <v>-56051489</v>
      </c>
      <c r="F61" s="30">
        <f t="shared" si="0"/>
        <v>4783278511</v>
      </c>
      <c r="G61" s="31">
        <f t="shared" si="1"/>
        <v>3.4280619095607062E-2</v>
      </c>
      <c r="H61" s="33"/>
      <c r="I61" s="32">
        <f t="shared" si="2"/>
        <v>4783278511</v>
      </c>
      <c r="J61" s="33">
        <v>4237936316</v>
      </c>
      <c r="K61" s="31">
        <f t="shared" si="3"/>
        <v>88.598987206245923</v>
      </c>
      <c r="L61" s="30">
        <f t="shared" si="4"/>
        <v>0</v>
      </c>
      <c r="M61" s="31">
        <f t="shared" si="5"/>
        <v>0</v>
      </c>
      <c r="N61" s="33">
        <v>4237936316</v>
      </c>
      <c r="O61" s="31">
        <f t="shared" si="6"/>
        <v>88.598987206245923</v>
      </c>
      <c r="P61" s="32">
        <f t="shared" si="7"/>
        <v>545342195</v>
      </c>
    </row>
    <row r="62" spans="1:16" x14ac:dyDescent="0.25">
      <c r="A62" s="26">
        <v>311030209</v>
      </c>
      <c r="B62" s="27" t="s">
        <v>78</v>
      </c>
      <c r="C62" s="28"/>
      <c r="D62" s="33">
        <v>196782000</v>
      </c>
      <c r="E62" s="34">
        <v>257796393</v>
      </c>
      <c r="F62" s="30">
        <f t="shared" si="0"/>
        <v>454578393</v>
      </c>
      <c r="G62" s="31">
        <f t="shared" si="1"/>
        <v>3.2578551936061767E-3</v>
      </c>
      <c r="H62" s="33"/>
      <c r="I62" s="32">
        <f t="shared" si="2"/>
        <v>454578393</v>
      </c>
      <c r="J62" s="33">
        <v>414461137</v>
      </c>
      <c r="K62" s="31">
        <f t="shared" si="3"/>
        <v>91.174843191458066</v>
      </c>
      <c r="L62" s="30">
        <f t="shared" si="4"/>
        <v>0</v>
      </c>
      <c r="M62" s="31">
        <f t="shared" si="5"/>
        <v>0</v>
      </c>
      <c r="N62" s="33">
        <v>414461137</v>
      </c>
      <c r="O62" s="31">
        <f t="shared" si="6"/>
        <v>91.174843191458066</v>
      </c>
      <c r="P62" s="32">
        <f t="shared" si="7"/>
        <v>40117256</v>
      </c>
    </row>
    <row r="63" spans="1:16" hidden="1" x14ac:dyDescent="0.25">
      <c r="A63" s="26">
        <v>3110303</v>
      </c>
      <c r="B63" s="27" t="s">
        <v>79</v>
      </c>
      <c r="C63" s="28"/>
      <c r="D63" s="29"/>
      <c r="E63" s="29"/>
      <c r="F63" s="30">
        <f t="shared" si="0"/>
        <v>0</v>
      </c>
      <c r="G63" s="31">
        <f t="shared" si="1"/>
        <v>0</v>
      </c>
      <c r="H63" s="29"/>
      <c r="I63" s="32">
        <f t="shared" si="2"/>
        <v>0</v>
      </c>
      <c r="J63" s="33">
        <v>0</v>
      </c>
      <c r="K63" s="31">
        <f>IF(OR(J63=0,F63=0),0,J63/F63)*100</f>
        <v>0</v>
      </c>
      <c r="L63" s="30">
        <f>SUM(N63-J63)</f>
        <v>0</v>
      </c>
      <c r="M63" s="31">
        <f>IF(OR(L63=0,F63=0),0,L63/F63)*100</f>
        <v>0</v>
      </c>
      <c r="N63" s="33">
        <v>0</v>
      </c>
      <c r="O63" s="31">
        <f>IF(OR(N63=0,F63=0),0,N63/F63)*100</f>
        <v>0</v>
      </c>
      <c r="P63" s="32">
        <f>SUM(F63-N63)</f>
        <v>0</v>
      </c>
    </row>
    <row r="64" spans="1:16" x14ac:dyDescent="0.25">
      <c r="A64" s="36">
        <v>312</v>
      </c>
      <c r="B64" s="20" t="s">
        <v>80</v>
      </c>
      <c r="C64" s="21"/>
      <c r="D64" s="22">
        <f>SUM(D65+D71+D102)</f>
        <v>261142447000</v>
      </c>
      <c r="E64" s="22">
        <f>SUM(E65+E71+E102)</f>
        <v>3690249081</v>
      </c>
      <c r="F64" s="30">
        <f t="shared" si="0"/>
        <v>264832696081</v>
      </c>
      <c r="G64" s="24">
        <f t="shared" si="1"/>
        <v>1.897992926303059</v>
      </c>
      <c r="H64" s="22">
        <f>SUM(H65+H71+H102)</f>
        <v>0</v>
      </c>
      <c r="I64" s="25">
        <f t="shared" si="2"/>
        <v>264832696081</v>
      </c>
      <c r="J64" s="22">
        <f>SUM(J65+J71+J102)</f>
        <v>165107381470.77002</v>
      </c>
      <c r="K64" s="24">
        <f t="shared" si="3"/>
        <v>62.344032256603001</v>
      </c>
      <c r="L64" s="23">
        <f t="shared" si="4"/>
        <v>72360009470.390045</v>
      </c>
      <c r="M64" s="24">
        <f t="shared" si="5"/>
        <v>27.322913877770773</v>
      </c>
      <c r="N64" s="22">
        <f>SUM(N65+N71+N102)</f>
        <v>237467390941.16006</v>
      </c>
      <c r="O64" s="24">
        <f t="shared" si="6"/>
        <v>89.666946134373774</v>
      </c>
      <c r="P64" s="25">
        <f t="shared" si="7"/>
        <v>27365305139.839935</v>
      </c>
    </row>
    <row r="65" spans="1:16" x14ac:dyDescent="0.25">
      <c r="A65" s="26">
        <v>31201</v>
      </c>
      <c r="B65" s="27" t="s">
        <v>81</v>
      </c>
      <c r="C65" s="28"/>
      <c r="D65" s="29">
        <f>SUM(D66:D70)</f>
        <v>41100392000</v>
      </c>
      <c r="E65" s="29">
        <f>SUM(E66:E70)</f>
        <v>-3022248885</v>
      </c>
      <c r="F65" s="30">
        <f t="shared" si="0"/>
        <v>38078143115</v>
      </c>
      <c r="G65" s="31">
        <f t="shared" si="1"/>
        <v>0.27289699251077698</v>
      </c>
      <c r="H65" s="29">
        <f>SUM(H66:H70)</f>
        <v>0</v>
      </c>
      <c r="I65" s="32">
        <f t="shared" si="2"/>
        <v>38078143115</v>
      </c>
      <c r="J65" s="29">
        <f>SUM(J66:J70)</f>
        <v>17954873424</v>
      </c>
      <c r="K65" s="31">
        <f t="shared" si="3"/>
        <v>47.152702193944677</v>
      </c>
      <c r="L65" s="30">
        <f t="shared" si="4"/>
        <v>16578007286</v>
      </c>
      <c r="M65" s="31">
        <f t="shared" si="5"/>
        <v>43.53680597274051</v>
      </c>
      <c r="N65" s="29">
        <f>SUM(N66:N70)</f>
        <v>34532880710</v>
      </c>
      <c r="O65" s="31">
        <f t="shared" si="6"/>
        <v>90.689508166685201</v>
      </c>
      <c r="P65" s="32">
        <f t="shared" si="7"/>
        <v>3545262405</v>
      </c>
    </row>
    <row r="66" spans="1:16" x14ac:dyDescent="0.25">
      <c r="A66" s="26">
        <v>3120101</v>
      </c>
      <c r="B66" s="27" t="s">
        <v>82</v>
      </c>
      <c r="C66" s="28"/>
      <c r="D66" s="33">
        <v>2587352000</v>
      </c>
      <c r="E66" s="34">
        <v>33176944</v>
      </c>
      <c r="F66" s="30">
        <f t="shared" si="0"/>
        <v>2620528944</v>
      </c>
      <c r="G66" s="31">
        <f t="shared" si="1"/>
        <v>1.8780707489996582E-2</v>
      </c>
      <c r="H66" s="33"/>
      <c r="I66" s="32">
        <f t="shared" si="2"/>
        <v>2620528944</v>
      </c>
      <c r="J66" s="33">
        <v>950194629</v>
      </c>
      <c r="K66" s="31">
        <f t="shared" si="3"/>
        <v>36.259650219684808</v>
      </c>
      <c r="L66" s="30">
        <f t="shared" si="4"/>
        <v>1334853288</v>
      </c>
      <c r="M66" s="31">
        <f t="shared" si="5"/>
        <v>50.938314993860267</v>
      </c>
      <c r="N66" s="33">
        <v>2285047917</v>
      </c>
      <c r="O66" s="31">
        <f t="shared" si="6"/>
        <v>87.197965213545075</v>
      </c>
      <c r="P66" s="32">
        <f t="shared" si="7"/>
        <v>335481027</v>
      </c>
    </row>
    <row r="67" spans="1:16" x14ac:dyDescent="0.25">
      <c r="A67" s="26">
        <v>3120102</v>
      </c>
      <c r="B67" s="27" t="s">
        <v>83</v>
      </c>
      <c r="C67" s="28"/>
      <c r="D67" s="33">
        <v>25870146000</v>
      </c>
      <c r="E67" s="34">
        <v>-1689300238</v>
      </c>
      <c r="F67" s="30">
        <f t="shared" si="0"/>
        <v>24180845762</v>
      </c>
      <c r="G67" s="31">
        <f t="shared" si="1"/>
        <v>0.1732983686963793</v>
      </c>
      <c r="H67" s="33"/>
      <c r="I67" s="32">
        <f t="shared" si="2"/>
        <v>24180845762</v>
      </c>
      <c r="J67" s="33">
        <v>12541422389</v>
      </c>
      <c r="K67" s="31">
        <f t="shared" si="3"/>
        <v>51.865110560809015</v>
      </c>
      <c r="L67" s="30">
        <f t="shared" si="4"/>
        <v>10008251100</v>
      </c>
      <c r="M67" s="31">
        <f t="shared" si="5"/>
        <v>41.389168925298236</v>
      </c>
      <c r="N67" s="33">
        <v>22549673489</v>
      </c>
      <c r="O67" s="31">
        <f t="shared" si="6"/>
        <v>93.254279486107251</v>
      </c>
      <c r="P67" s="32">
        <f t="shared" si="7"/>
        <v>1631172273</v>
      </c>
    </row>
    <row r="68" spans="1:16" x14ac:dyDescent="0.25">
      <c r="A68" s="26">
        <v>3120103</v>
      </c>
      <c r="B68" s="27" t="s">
        <v>84</v>
      </c>
      <c r="C68" s="28"/>
      <c r="D68" s="33">
        <v>2977694000</v>
      </c>
      <c r="E68" s="34">
        <v>-394960873</v>
      </c>
      <c r="F68" s="30">
        <f t="shared" si="0"/>
        <v>2582733127</v>
      </c>
      <c r="G68" s="31">
        <f t="shared" si="1"/>
        <v>1.8509833861583631E-2</v>
      </c>
      <c r="H68" s="33"/>
      <c r="I68" s="32">
        <f t="shared" si="2"/>
        <v>2582733127</v>
      </c>
      <c r="J68" s="33">
        <v>1144685183</v>
      </c>
      <c r="K68" s="31">
        <f t="shared" si="3"/>
        <v>44.320691558621114</v>
      </c>
      <c r="L68" s="30">
        <f t="shared" si="4"/>
        <v>1281337728</v>
      </c>
      <c r="M68" s="31">
        <f t="shared" si="5"/>
        <v>49.611696795338311</v>
      </c>
      <c r="N68" s="33">
        <v>2426022911</v>
      </c>
      <c r="O68" s="31">
        <f t="shared" si="6"/>
        <v>93.932388353959411</v>
      </c>
      <c r="P68" s="32">
        <f t="shared" si="7"/>
        <v>156710216</v>
      </c>
    </row>
    <row r="69" spans="1:16" x14ac:dyDescent="0.25">
      <c r="A69" s="26">
        <v>3120104</v>
      </c>
      <c r="B69" s="27" t="s">
        <v>85</v>
      </c>
      <c r="C69" s="28"/>
      <c r="D69" s="33">
        <v>8746890000</v>
      </c>
      <c r="E69" s="34">
        <v>-331717559</v>
      </c>
      <c r="F69" s="30">
        <f t="shared" si="0"/>
        <v>8415172441</v>
      </c>
      <c r="G69" s="31">
        <f t="shared" si="1"/>
        <v>6.030953882580032E-2</v>
      </c>
      <c r="H69" s="33"/>
      <c r="I69" s="32">
        <f t="shared" si="2"/>
        <v>8415172441</v>
      </c>
      <c r="J69" s="33">
        <v>3161819919</v>
      </c>
      <c r="K69" s="31">
        <f t="shared" si="3"/>
        <v>37.572847629302672</v>
      </c>
      <c r="L69" s="30">
        <f t="shared" si="4"/>
        <v>3892117997</v>
      </c>
      <c r="M69" s="31">
        <f t="shared" si="5"/>
        <v>46.251197159514035</v>
      </c>
      <c r="N69" s="33">
        <v>7053937916</v>
      </c>
      <c r="O69" s="31">
        <f t="shared" si="6"/>
        <v>83.824044788816707</v>
      </c>
      <c r="P69" s="32">
        <f t="shared" si="7"/>
        <v>1361234525</v>
      </c>
    </row>
    <row r="70" spans="1:16" x14ac:dyDescent="0.25">
      <c r="A70" s="26">
        <v>3120105</v>
      </c>
      <c r="B70" s="27" t="s">
        <v>86</v>
      </c>
      <c r="C70" s="28"/>
      <c r="D70" s="33">
        <v>918310000</v>
      </c>
      <c r="E70" s="34">
        <v>-639447159</v>
      </c>
      <c r="F70" s="30">
        <f t="shared" si="0"/>
        <v>278862841</v>
      </c>
      <c r="G70" s="31">
        <f t="shared" si="1"/>
        <v>1.9985436370171328E-3</v>
      </c>
      <c r="H70" s="33"/>
      <c r="I70" s="32">
        <f t="shared" si="2"/>
        <v>278862841</v>
      </c>
      <c r="J70" s="33">
        <v>156751304</v>
      </c>
      <c r="K70" s="31">
        <f t="shared" si="3"/>
        <v>56.210896883174186</v>
      </c>
      <c r="L70" s="30">
        <f t="shared" si="4"/>
        <v>61447173</v>
      </c>
      <c r="M70" s="31">
        <f t="shared" si="5"/>
        <v>22.034908910649733</v>
      </c>
      <c r="N70" s="33">
        <v>218198477</v>
      </c>
      <c r="O70" s="31">
        <f t="shared" si="6"/>
        <v>78.245805793823934</v>
      </c>
      <c r="P70" s="32">
        <f t="shared" si="7"/>
        <v>60664364</v>
      </c>
    </row>
    <row r="71" spans="1:16" x14ac:dyDescent="0.25">
      <c r="A71" s="26">
        <v>31202</v>
      </c>
      <c r="B71" s="27" t="s">
        <v>87</v>
      </c>
      <c r="C71" s="28"/>
      <c r="D71" s="29">
        <f>SUM(D72:D101)-D76-D79-D84-D90-D96</f>
        <v>189905873000</v>
      </c>
      <c r="E71" s="29">
        <f>SUM(E72:E101)-E76-E79-E84-E90-E96</f>
        <v>-933542159</v>
      </c>
      <c r="F71" s="30">
        <f t="shared" si="0"/>
        <v>188972330841</v>
      </c>
      <c r="G71" s="31">
        <f t="shared" si="1"/>
        <v>1.3543197366140907</v>
      </c>
      <c r="H71" s="29">
        <f>SUM(H72:H101)-H76-H79-H84-H90-H96</f>
        <v>0</v>
      </c>
      <c r="I71" s="32">
        <f t="shared" si="2"/>
        <v>188972330841</v>
      </c>
      <c r="J71" s="29">
        <f>SUM(J72:J101)-J76-J79-J84-J90-J96</f>
        <v>123053944009.16003</v>
      </c>
      <c r="K71" s="31">
        <f t="shared" si="3"/>
        <v>65.117439924417695</v>
      </c>
      <c r="L71" s="30">
        <f t="shared" si="4"/>
        <v>53022248344.000031</v>
      </c>
      <c r="M71" s="31">
        <f t="shared" si="5"/>
        <v>28.058207308990958</v>
      </c>
      <c r="N71" s="29">
        <f>SUM(N72:N101)-N76-N79-N84-N90-N96</f>
        <v>176076192353.16006</v>
      </c>
      <c r="O71" s="31">
        <f t="shared" si="6"/>
        <v>93.175647233408654</v>
      </c>
      <c r="P71" s="32">
        <f t="shared" si="7"/>
        <v>12896138487.839935</v>
      </c>
    </row>
    <row r="72" spans="1:16" x14ac:dyDescent="0.25">
      <c r="A72" s="26">
        <v>3120201</v>
      </c>
      <c r="B72" s="27" t="s">
        <v>88</v>
      </c>
      <c r="C72" s="28"/>
      <c r="D72" s="33">
        <v>14280540000</v>
      </c>
      <c r="E72" s="34">
        <v>2812624958</v>
      </c>
      <c r="F72" s="30">
        <f t="shared" ref="F72:F135" si="8">SUM(D72+E72)</f>
        <v>17093164958</v>
      </c>
      <c r="G72" s="31">
        <f t="shared" ref="G72:G135" si="9">IF(OR(F72=0,F$7=0),0,F72/F$7)*100</f>
        <v>0.12250264660860685</v>
      </c>
      <c r="H72" s="33"/>
      <c r="I72" s="32">
        <f t="shared" ref="I72:I135" si="10">SUM(F72-H72)</f>
        <v>17093164958</v>
      </c>
      <c r="J72" s="33">
        <v>11764974921</v>
      </c>
      <c r="K72" s="31">
        <f t="shared" ref="K72:K135" si="11">IF(OR(J72=0,F72=0),0,J72/F72)*100</f>
        <v>68.828534387329583</v>
      </c>
      <c r="L72" s="30">
        <f t="shared" si="4"/>
        <v>5015756334</v>
      </c>
      <c r="M72" s="31">
        <f t="shared" ref="M72:M135" si="12">IF(OR(L72=0,F72=0),0,L72/F72)*100</f>
        <v>29.343637332959272</v>
      </c>
      <c r="N72" s="33">
        <v>16780731255</v>
      </c>
      <c r="O72" s="31">
        <f t="shared" ref="O72:O135" si="13">IF(OR(N72=0,F72=0),0,N72/F72)*100</f>
        <v>98.172171720288844</v>
      </c>
      <c r="P72" s="32">
        <f t="shared" si="7"/>
        <v>312433703</v>
      </c>
    </row>
    <row r="73" spans="1:16" x14ac:dyDescent="0.25">
      <c r="A73" s="26">
        <v>3120202</v>
      </c>
      <c r="B73" s="27" t="s">
        <v>89</v>
      </c>
      <c r="C73" s="28"/>
      <c r="D73" s="33">
        <v>603194000</v>
      </c>
      <c r="E73" s="34">
        <v>674282348</v>
      </c>
      <c r="F73" s="30">
        <f t="shared" si="8"/>
        <v>1277476348</v>
      </c>
      <c r="G73" s="31">
        <f t="shared" si="9"/>
        <v>9.1553690609330208E-3</v>
      </c>
      <c r="H73" s="33"/>
      <c r="I73" s="32">
        <f t="shared" si="10"/>
        <v>1277476348</v>
      </c>
      <c r="J73" s="33">
        <v>1044029234</v>
      </c>
      <c r="K73" s="31">
        <f t="shared" si="11"/>
        <v>81.725914975609399</v>
      </c>
      <c r="L73" s="30">
        <f t="shared" si="4"/>
        <v>82937911</v>
      </c>
      <c r="M73" s="31">
        <f t="shared" si="12"/>
        <v>6.4923245843139483</v>
      </c>
      <c r="N73" s="33">
        <v>1126967145</v>
      </c>
      <c r="O73" s="31">
        <f t="shared" si="13"/>
        <v>88.218239559923333</v>
      </c>
      <c r="P73" s="32">
        <f t="shared" si="7"/>
        <v>150509203</v>
      </c>
    </row>
    <row r="74" spans="1:16" x14ac:dyDescent="0.25">
      <c r="A74" s="26">
        <v>3120203</v>
      </c>
      <c r="B74" s="27" t="s">
        <v>90</v>
      </c>
      <c r="C74" s="28"/>
      <c r="D74" s="33">
        <v>23385245000</v>
      </c>
      <c r="E74" s="34">
        <v>-3398767657</v>
      </c>
      <c r="F74" s="30">
        <f t="shared" si="8"/>
        <v>19986477343</v>
      </c>
      <c r="G74" s="31">
        <f t="shared" si="9"/>
        <v>0.14323832812217435</v>
      </c>
      <c r="H74" s="33"/>
      <c r="I74" s="32">
        <f t="shared" si="10"/>
        <v>19986477343</v>
      </c>
      <c r="J74" s="33">
        <v>7242752396</v>
      </c>
      <c r="K74" s="31">
        <f t="shared" si="11"/>
        <v>36.238263860623135</v>
      </c>
      <c r="L74" s="30">
        <f t="shared" si="4"/>
        <v>10382516316</v>
      </c>
      <c r="M74" s="31">
        <f t="shared" si="12"/>
        <v>51.94770512992045</v>
      </c>
      <c r="N74" s="33">
        <v>17625268712</v>
      </c>
      <c r="O74" s="31">
        <f t="shared" si="13"/>
        <v>88.185968990543586</v>
      </c>
      <c r="P74" s="32">
        <f t="shared" si="7"/>
        <v>2361208631</v>
      </c>
    </row>
    <row r="75" spans="1:16" x14ac:dyDescent="0.25">
      <c r="A75" s="26">
        <v>3120204</v>
      </c>
      <c r="B75" s="27" t="s">
        <v>91</v>
      </c>
      <c r="C75" s="28"/>
      <c r="D75" s="33">
        <v>5807803000</v>
      </c>
      <c r="E75" s="34">
        <v>-1512313535</v>
      </c>
      <c r="F75" s="30">
        <f t="shared" si="8"/>
        <v>4295489465</v>
      </c>
      <c r="G75" s="31">
        <f t="shared" si="9"/>
        <v>3.0784751053116746E-2</v>
      </c>
      <c r="H75" s="33"/>
      <c r="I75" s="32">
        <f t="shared" si="10"/>
        <v>4295489465</v>
      </c>
      <c r="J75" s="33">
        <v>1423134897</v>
      </c>
      <c r="K75" s="31">
        <f t="shared" si="11"/>
        <v>33.130913452257765</v>
      </c>
      <c r="L75" s="30">
        <f t="shared" si="4"/>
        <v>2089643116</v>
      </c>
      <c r="M75" s="31">
        <f t="shared" si="12"/>
        <v>48.647380770610269</v>
      </c>
      <c r="N75" s="33">
        <v>3512778013</v>
      </c>
      <c r="O75" s="31">
        <f t="shared" si="13"/>
        <v>81.778294222868027</v>
      </c>
      <c r="P75" s="32">
        <f t="shared" si="7"/>
        <v>782711452</v>
      </c>
    </row>
    <row r="76" spans="1:16" x14ac:dyDescent="0.25">
      <c r="A76" s="26">
        <v>3120205</v>
      </c>
      <c r="B76" s="27" t="s">
        <v>92</v>
      </c>
      <c r="C76" s="28"/>
      <c r="D76" s="29">
        <f>SUM(D77:D78)</f>
        <v>64647690000</v>
      </c>
      <c r="E76" s="29">
        <f>SUM(E77:E78)</f>
        <v>-2936775290</v>
      </c>
      <c r="F76" s="30">
        <f t="shared" si="8"/>
        <v>61710914710</v>
      </c>
      <c r="G76" s="31">
        <f t="shared" si="9"/>
        <v>0.44226744404492913</v>
      </c>
      <c r="H76" s="29">
        <f>SUM(H77:H78)</f>
        <v>0</v>
      </c>
      <c r="I76" s="32">
        <f t="shared" si="10"/>
        <v>61710914710</v>
      </c>
      <c r="J76" s="29">
        <f>SUM(J77:J78)</f>
        <v>36938314504</v>
      </c>
      <c r="K76" s="31">
        <f t="shared" si="11"/>
        <v>59.857019909015051</v>
      </c>
      <c r="L76" s="30">
        <f t="shared" si="4"/>
        <v>22336086068</v>
      </c>
      <c r="M76" s="31">
        <f t="shared" si="12"/>
        <v>36.194709109344195</v>
      </c>
      <c r="N76" s="29">
        <f>SUM(N77:N78)</f>
        <v>59274400572</v>
      </c>
      <c r="O76" s="31">
        <f t="shared" si="13"/>
        <v>96.051729018359254</v>
      </c>
      <c r="P76" s="32">
        <f t="shared" si="7"/>
        <v>2436514138</v>
      </c>
    </row>
    <row r="77" spans="1:16" x14ac:dyDescent="0.25">
      <c r="A77" s="26">
        <v>312020501</v>
      </c>
      <c r="B77" s="27" t="s">
        <v>93</v>
      </c>
      <c r="C77" s="28"/>
      <c r="D77" s="33">
        <v>62101480000</v>
      </c>
      <c r="E77" s="34">
        <v>-2936775290</v>
      </c>
      <c r="F77" s="30">
        <f t="shared" si="8"/>
        <v>59164704710</v>
      </c>
      <c r="G77" s="31">
        <f t="shared" si="9"/>
        <v>0.42401936274531493</v>
      </c>
      <c r="H77" s="33"/>
      <c r="I77" s="32">
        <f t="shared" si="10"/>
        <v>59164704710</v>
      </c>
      <c r="J77" s="33">
        <v>35016465553</v>
      </c>
      <c r="K77" s="31">
        <f t="shared" si="11"/>
        <v>59.184721236479909</v>
      </c>
      <c r="L77" s="30">
        <f t="shared" si="4"/>
        <v>21711725019</v>
      </c>
      <c r="M77" s="31">
        <f t="shared" si="12"/>
        <v>36.697090140856041</v>
      </c>
      <c r="N77" s="33">
        <v>56728190572</v>
      </c>
      <c r="O77" s="31">
        <f t="shared" si="13"/>
        <v>95.881811377335964</v>
      </c>
      <c r="P77" s="32">
        <f t="shared" si="7"/>
        <v>2436514138</v>
      </c>
    </row>
    <row r="78" spans="1:16" x14ac:dyDescent="0.25">
      <c r="A78" s="26">
        <v>312020502</v>
      </c>
      <c r="B78" s="35" t="s">
        <v>94</v>
      </c>
      <c r="C78" s="28"/>
      <c r="D78" s="33">
        <v>2546210000</v>
      </c>
      <c r="E78" s="34">
        <v>0</v>
      </c>
      <c r="F78" s="30">
        <f t="shared" si="8"/>
        <v>2546210000</v>
      </c>
      <c r="G78" s="31">
        <f t="shared" si="9"/>
        <v>1.8248081299614218E-2</v>
      </c>
      <c r="H78" s="33"/>
      <c r="I78" s="32">
        <f t="shared" si="10"/>
        <v>2546210000</v>
      </c>
      <c r="J78" s="33">
        <v>1921848951</v>
      </c>
      <c r="K78" s="31">
        <f t="shared" si="11"/>
        <v>75.478807757411985</v>
      </c>
      <c r="L78" s="30">
        <f t="shared" si="4"/>
        <v>624361049</v>
      </c>
      <c r="M78" s="31">
        <f t="shared" si="12"/>
        <v>24.521192242588004</v>
      </c>
      <c r="N78" s="33">
        <v>2546210000</v>
      </c>
      <c r="O78" s="31">
        <f t="shared" si="13"/>
        <v>100</v>
      </c>
      <c r="P78" s="32">
        <f t="shared" si="7"/>
        <v>0</v>
      </c>
    </row>
    <row r="79" spans="1:16" x14ac:dyDescent="0.25">
      <c r="A79" s="26">
        <v>3120206</v>
      </c>
      <c r="B79" s="27" t="s">
        <v>95</v>
      </c>
      <c r="C79" s="28"/>
      <c r="D79" s="29">
        <f>SUM(D80:D82)</f>
        <v>26615880000</v>
      </c>
      <c r="E79" s="29">
        <f>SUM(E80:E82)</f>
        <v>1234996905</v>
      </c>
      <c r="F79" s="30">
        <f t="shared" si="8"/>
        <v>27850876905</v>
      </c>
      <c r="G79" s="31">
        <f t="shared" si="9"/>
        <v>0.19960060875889579</v>
      </c>
      <c r="H79" s="29">
        <f>SUM(H80:H82)</f>
        <v>0</v>
      </c>
      <c r="I79" s="32">
        <f t="shared" si="10"/>
        <v>27850876905</v>
      </c>
      <c r="J79" s="29">
        <f>SUM(J80:J82)</f>
        <v>23904815813</v>
      </c>
      <c r="K79" s="31">
        <f t="shared" si="11"/>
        <v>85.83146553891244</v>
      </c>
      <c r="L79" s="30">
        <f t="shared" si="4"/>
        <v>1743133024</v>
      </c>
      <c r="M79" s="31">
        <f t="shared" si="12"/>
        <v>6.2588084028587971</v>
      </c>
      <c r="N79" s="29">
        <f>SUM(N80:N82)</f>
        <v>25647948837</v>
      </c>
      <c r="O79" s="31">
        <f t="shared" si="13"/>
        <v>92.090273941771244</v>
      </c>
      <c r="P79" s="32">
        <f t="shared" si="7"/>
        <v>2202928068</v>
      </c>
    </row>
    <row r="80" spans="1:16" x14ac:dyDescent="0.25">
      <c r="A80" s="26">
        <v>312020601</v>
      </c>
      <c r="B80" s="35" t="s">
        <v>96</v>
      </c>
      <c r="C80" s="28"/>
      <c r="D80" s="33">
        <v>25526880000</v>
      </c>
      <c r="E80" s="34">
        <v>1234996905</v>
      </c>
      <c r="F80" s="30">
        <f t="shared" si="8"/>
        <v>26761876905</v>
      </c>
      <c r="G80" s="31">
        <f t="shared" si="9"/>
        <v>0.191796004843555</v>
      </c>
      <c r="H80" s="33"/>
      <c r="I80" s="32">
        <f t="shared" si="10"/>
        <v>26761876905</v>
      </c>
      <c r="J80" s="33">
        <v>22888232513</v>
      </c>
      <c r="K80" s="31">
        <f t="shared" si="11"/>
        <v>85.52551300586741</v>
      </c>
      <c r="L80" s="30">
        <f t="shared" ref="L80:L143" si="14">SUM(N80-J80)</f>
        <v>1743133024</v>
      </c>
      <c r="M80" s="31">
        <f t="shared" si="12"/>
        <v>6.5134931686137651</v>
      </c>
      <c r="N80" s="33">
        <v>24631365537</v>
      </c>
      <c r="O80" s="31">
        <f t="shared" si="13"/>
        <v>92.039006174481159</v>
      </c>
      <c r="P80" s="32">
        <f t="shared" ref="P80:P142" si="15">SUM(F80-N80)</f>
        <v>2130511368</v>
      </c>
    </row>
    <row r="81" spans="1:16" x14ac:dyDescent="0.25">
      <c r="A81" s="26">
        <v>312020602</v>
      </c>
      <c r="B81" s="35" t="s">
        <v>97</v>
      </c>
      <c r="C81" s="28"/>
      <c r="D81" s="33">
        <v>44000000</v>
      </c>
      <c r="E81" s="34">
        <v>0</v>
      </c>
      <c r="F81" s="30">
        <f t="shared" si="8"/>
        <v>44000000</v>
      </c>
      <c r="G81" s="31">
        <f t="shared" si="9"/>
        <v>3.1533753193296139E-4</v>
      </c>
      <c r="H81" s="33"/>
      <c r="I81" s="32">
        <f t="shared" si="10"/>
        <v>44000000</v>
      </c>
      <c r="J81" s="33">
        <v>0</v>
      </c>
      <c r="K81" s="31">
        <f t="shared" si="11"/>
        <v>0</v>
      </c>
      <c r="L81" s="30">
        <f t="shared" si="14"/>
        <v>0</v>
      </c>
      <c r="M81" s="31">
        <f t="shared" si="12"/>
        <v>0</v>
      </c>
      <c r="N81" s="33">
        <v>0</v>
      </c>
      <c r="O81" s="31">
        <f t="shared" si="13"/>
        <v>0</v>
      </c>
      <c r="P81" s="32">
        <f t="shared" si="15"/>
        <v>44000000</v>
      </c>
    </row>
    <row r="82" spans="1:16" x14ac:dyDescent="0.25">
      <c r="A82" s="26">
        <v>312020603</v>
      </c>
      <c r="B82" s="35" t="s">
        <v>98</v>
      </c>
      <c r="C82" s="28"/>
      <c r="D82" s="33">
        <v>1045000000</v>
      </c>
      <c r="E82" s="34">
        <v>0</v>
      </c>
      <c r="F82" s="30">
        <f t="shared" si="8"/>
        <v>1045000000</v>
      </c>
      <c r="G82" s="31">
        <f t="shared" si="9"/>
        <v>7.4892663834078329E-3</v>
      </c>
      <c r="H82" s="33"/>
      <c r="I82" s="32">
        <f t="shared" si="10"/>
        <v>1045000000</v>
      </c>
      <c r="J82" s="33">
        <v>1016583300</v>
      </c>
      <c r="K82" s="31">
        <f t="shared" si="11"/>
        <v>97.280698564593308</v>
      </c>
      <c r="L82" s="30">
        <f t="shared" si="14"/>
        <v>0</v>
      </c>
      <c r="M82" s="31">
        <f t="shared" si="12"/>
        <v>0</v>
      </c>
      <c r="N82" s="33">
        <v>1016583300</v>
      </c>
      <c r="O82" s="31">
        <f t="shared" si="13"/>
        <v>97.280698564593308</v>
      </c>
      <c r="P82" s="32">
        <f t="shared" si="15"/>
        <v>28416700</v>
      </c>
    </row>
    <row r="83" spans="1:16" hidden="1" x14ac:dyDescent="0.25">
      <c r="A83" s="26">
        <v>3120207</v>
      </c>
      <c r="B83" s="35" t="s">
        <v>99</v>
      </c>
      <c r="C83" s="28"/>
      <c r="D83" s="29"/>
      <c r="E83" s="29"/>
      <c r="F83" s="30">
        <f t="shared" si="8"/>
        <v>0</v>
      </c>
      <c r="G83" s="31">
        <f t="shared" si="9"/>
        <v>0</v>
      </c>
      <c r="H83" s="29"/>
      <c r="I83" s="32">
        <f t="shared" si="10"/>
        <v>0</v>
      </c>
      <c r="J83" s="33">
        <v>0</v>
      </c>
      <c r="K83" s="31">
        <f t="shared" si="11"/>
        <v>0</v>
      </c>
      <c r="L83" s="30">
        <f t="shared" si="14"/>
        <v>0</v>
      </c>
      <c r="M83" s="31">
        <f t="shared" si="12"/>
        <v>0</v>
      </c>
      <c r="N83" s="33">
        <v>0</v>
      </c>
      <c r="O83" s="31">
        <f t="shared" si="13"/>
        <v>0</v>
      </c>
      <c r="P83" s="32">
        <f t="shared" si="15"/>
        <v>0</v>
      </c>
    </row>
    <row r="84" spans="1:16" x14ac:dyDescent="0.25">
      <c r="A84" s="26">
        <v>3120208</v>
      </c>
      <c r="B84" s="27" t="s">
        <v>100</v>
      </c>
      <c r="C84" s="28"/>
      <c r="D84" s="29">
        <f>SUM(D85:D89)</f>
        <v>26884605000</v>
      </c>
      <c r="E84" s="29">
        <f>SUM(E85:E89)</f>
        <v>515605120</v>
      </c>
      <c r="F84" s="30">
        <f t="shared" si="8"/>
        <v>27400210120</v>
      </c>
      <c r="G84" s="31">
        <f t="shared" si="9"/>
        <v>0.19637078712921255</v>
      </c>
      <c r="H84" s="29">
        <f>SUM(H85:H89)</f>
        <v>0</v>
      </c>
      <c r="I84" s="32">
        <f t="shared" si="10"/>
        <v>27400210120</v>
      </c>
      <c r="J84" s="29">
        <f>SUM(J85:J89)</f>
        <v>23969837624.16</v>
      </c>
      <c r="K84" s="31">
        <f t="shared" si="11"/>
        <v>87.480488358240365</v>
      </c>
      <c r="L84" s="30">
        <f t="shared" si="14"/>
        <v>208683953</v>
      </c>
      <c r="M84" s="31">
        <f t="shared" si="12"/>
        <v>0.7616144258969646</v>
      </c>
      <c r="N84" s="29">
        <f>SUM(N85:N89)</f>
        <v>24178521577.16</v>
      </c>
      <c r="O84" s="31">
        <f t="shared" si="13"/>
        <v>88.24210278413733</v>
      </c>
      <c r="P84" s="32">
        <f t="shared" si="15"/>
        <v>3221688542.8400002</v>
      </c>
    </row>
    <row r="85" spans="1:16" x14ac:dyDescent="0.25">
      <c r="A85" s="26">
        <v>312020801</v>
      </c>
      <c r="B85" s="27" t="s">
        <v>101</v>
      </c>
      <c r="C85" s="28"/>
      <c r="D85" s="33">
        <v>10731060000</v>
      </c>
      <c r="E85" s="34">
        <v>930343935</v>
      </c>
      <c r="F85" s="30">
        <f t="shared" si="8"/>
        <v>11661403935</v>
      </c>
      <c r="G85" s="31">
        <f t="shared" si="9"/>
        <v>8.3574507630368722E-2</v>
      </c>
      <c r="H85" s="33"/>
      <c r="I85" s="32">
        <f t="shared" si="10"/>
        <v>11661403935</v>
      </c>
      <c r="J85" s="33">
        <v>10599216501</v>
      </c>
      <c r="K85" s="31">
        <f t="shared" si="11"/>
        <v>90.891427482311968</v>
      </c>
      <c r="L85" s="30">
        <f t="shared" si="14"/>
        <v>106378423</v>
      </c>
      <c r="M85" s="31">
        <f t="shared" si="12"/>
        <v>0.91222655173379863</v>
      </c>
      <c r="N85" s="33">
        <v>10705594924</v>
      </c>
      <c r="O85" s="31">
        <f t="shared" si="13"/>
        <v>91.803654034045763</v>
      </c>
      <c r="P85" s="32">
        <f t="shared" si="15"/>
        <v>955809011</v>
      </c>
    </row>
    <row r="86" spans="1:16" x14ac:dyDescent="0.25">
      <c r="A86" s="26">
        <v>312020802</v>
      </c>
      <c r="B86" s="27" t="s">
        <v>102</v>
      </c>
      <c r="C86" s="28"/>
      <c r="D86" s="33">
        <v>5708568000</v>
      </c>
      <c r="E86" s="34">
        <v>-221957682</v>
      </c>
      <c r="F86" s="30">
        <f t="shared" si="8"/>
        <v>5486610318</v>
      </c>
      <c r="G86" s="31">
        <f t="shared" si="9"/>
        <v>3.9321230826273645E-2</v>
      </c>
      <c r="H86" s="33"/>
      <c r="I86" s="32">
        <f t="shared" si="10"/>
        <v>5486610318</v>
      </c>
      <c r="J86" s="33">
        <v>4866664870.3600006</v>
      </c>
      <c r="K86" s="31">
        <f t="shared" si="11"/>
        <v>88.700756720298941</v>
      </c>
      <c r="L86" s="30">
        <f t="shared" si="14"/>
        <v>18229</v>
      </c>
      <c r="M86" s="31">
        <f t="shared" si="12"/>
        <v>3.3224521049355119E-4</v>
      </c>
      <c r="N86" s="33">
        <v>4866683099.3600006</v>
      </c>
      <c r="O86" s="31">
        <f t="shared" si="13"/>
        <v>88.701088965509442</v>
      </c>
      <c r="P86" s="32">
        <f t="shared" si="15"/>
        <v>619927218.63999939</v>
      </c>
    </row>
    <row r="87" spans="1:16" x14ac:dyDescent="0.25">
      <c r="A87" s="26">
        <v>312020803</v>
      </c>
      <c r="B87" s="27" t="s">
        <v>103</v>
      </c>
      <c r="C87" s="28"/>
      <c r="D87" s="33">
        <v>1220414000</v>
      </c>
      <c r="E87" s="34">
        <v>-2123133</v>
      </c>
      <c r="F87" s="30">
        <f t="shared" si="8"/>
        <v>1218290867</v>
      </c>
      <c r="G87" s="31">
        <f t="shared" si="9"/>
        <v>8.7312007994601766E-3</v>
      </c>
      <c r="H87" s="33"/>
      <c r="I87" s="32">
        <f t="shared" si="10"/>
        <v>1218290867</v>
      </c>
      <c r="J87" s="33">
        <v>957644080.70000005</v>
      </c>
      <c r="K87" s="31">
        <f t="shared" si="11"/>
        <v>78.6055372029642</v>
      </c>
      <c r="L87" s="30">
        <f t="shared" si="14"/>
        <v>23807399</v>
      </c>
      <c r="M87" s="31">
        <f t="shared" si="12"/>
        <v>1.9541637916587944</v>
      </c>
      <c r="N87" s="33">
        <v>981451479.70000005</v>
      </c>
      <c r="O87" s="31">
        <f t="shared" si="13"/>
        <v>80.559700994622986</v>
      </c>
      <c r="P87" s="32">
        <f t="shared" si="15"/>
        <v>236839387.29999995</v>
      </c>
    </row>
    <row r="88" spans="1:16" x14ac:dyDescent="0.25">
      <c r="A88" s="26">
        <v>312020804</v>
      </c>
      <c r="B88" s="27" t="s">
        <v>104</v>
      </c>
      <c r="C88" s="28"/>
      <c r="D88" s="33">
        <v>7525602000</v>
      </c>
      <c r="E88" s="34">
        <v>-116780000</v>
      </c>
      <c r="F88" s="30">
        <f t="shared" si="8"/>
        <v>7408822000</v>
      </c>
      <c r="G88" s="31">
        <f t="shared" si="9"/>
        <v>5.3097264636605163E-2</v>
      </c>
      <c r="H88" s="33"/>
      <c r="I88" s="32">
        <f t="shared" si="10"/>
        <v>7408822000</v>
      </c>
      <c r="J88" s="33">
        <v>5968667214</v>
      </c>
      <c r="K88" s="31">
        <f t="shared" si="11"/>
        <v>80.561622535944309</v>
      </c>
      <c r="L88" s="30">
        <f t="shared" si="14"/>
        <v>78479902</v>
      </c>
      <c r="M88" s="31">
        <f t="shared" si="12"/>
        <v>1.059276386988377</v>
      </c>
      <c r="N88" s="33">
        <v>6047147116</v>
      </c>
      <c r="O88" s="31">
        <f t="shared" si="13"/>
        <v>81.620898922932682</v>
      </c>
      <c r="P88" s="32">
        <f t="shared" si="15"/>
        <v>1361674884</v>
      </c>
    </row>
    <row r="89" spans="1:16" x14ac:dyDescent="0.25">
      <c r="A89" s="26">
        <v>312020805</v>
      </c>
      <c r="B89" s="27" t="s">
        <v>105</v>
      </c>
      <c r="C89" s="28"/>
      <c r="D89" s="33">
        <v>1698961000</v>
      </c>
      <c r="E89" s="34">
        <v>-73878000</v>
      </c>
      <c r="F89" s="30">
        <f t="shared" si="8"/>
        <v>1625083000</v>
      </c>
      <c r="G89" s="31">
        <f t="shared" si="9"/>
        <v>1.1646583236504833E-2</v>
      </c>
      <c r="H89" s="33"/>
      <c r="I89" s="32">
        <f t="shared" si="10"/>
        <v>1625083000</v>
      </c>
      <c r="J89" s="33">
        <v>1577644958.0999999</v>
      </c>
      <c r="K89" s="31">
        <f t="shared" si="11"/>
        <v>97.080884982490119</v>
      </c>
      <c r="L89" s="30">
        <f t="shared" si="14"/>
        <v>0</v>
      </c>
      <c r="M89" s="31">
        <f t="shared" si="12"/>
        <v>0</v>
      </c>
      <c r="N89" s="33">
        <v>1577644958.0999999</v>
      </c>
      <c r="O89" s="31">
        <f t="shared" si="13"/>
        <v>97.080884982490119</v>
      </c>
      <c r="P89" s="32">
        <f t="shared" si="15"/>
        <v>47438041.900000095</v>
      </c>
    </row>
    <row r="90" spans="1:16" x14ac:dyDescent="0.25">
      <c r="A90" s="26">
        <v>3120209</v>
      </c>
      <c r="B90" s="27" t="s">
        <v>106</v>
      </c>
      <c r="C90" s="28"/>
      <c r="D90" s="29">
        <f>SUM(D91:D92)</f>
        <v>4366624000</v>
      </c>
      <c r="E90" s="29">
        <f>SUM(E91:E92)</f>
        <v>34038789</v>
      </c>
      <c r="F90" s="30">
        <f t="shared" si="8"/>
        <v>4400662789</v>
      </c>
      <c r="G90" s="31">
        <f t="shared" si="9"/>
        <v>3.1538503244374599E-2</v>
      </c>
      <c r="H90" s="29">
        <f>SUM(H91:H92)</f>
        <v>0</v>
      </c>
      <c r="I90" s="32">
        <f t="shared" si="10"/>
        <v>4400662789</v>
      </c>
      <c r="J90" s="29">
        <f>SUM(J91:J92)</f>
        <v>1182792186</v>
      </c>
      <c r="K90" s="31">
        <f t="shared" si="11"/>
        <v>26.877591915393634</v>
      </c>
      <c r="L90" s="30">
        <f t="shared" si="14"/>
        <v>2649295424</v>
      </c>
      <c r="M90" s="31">
        <f t="shared" si="12"/>
        <v>60.20219114771168</v>
      </c>
      <c r="N90" s="29">
        <f>SUM(N91:N92)</f>
        <v>3832087610</v>
      </c>
      <c r="O90" s="31">
        <f t="shared" si="13"/>
        <v>87.079783063105324</v>
      </c>
      <c r="P90" s="32">
        <f t="shared" si="15"/>
        <v>568575179</v>
      </c>
    </row>
    <row r="91" spans="1:16" x14ac:dyDescent="0.25">
      <c r="A91" s="26">
        <v>312020901</v>
      </c>
      <c r="B91" s="35" t="s">
        <v>107</v>
      </c>
      <c r="C91" s="28"/>
      <c r="D91" s="33">
        <v>4265124000</v>
      </c>
      <c r="E91" s="34">
        <v>31538789</v>
      </c>
      <c r="F91" s="30">
        <f t="shared" si="8"/>
        <v>4296662789</v>
      </c>
      <c r="G91" s="31">
        <f t="shared" si="9"/>
        <v>3.079315998707851E-2</v>
      </c>
      <c r="H91" s="33"/>
      <c r="I91" s="32">
        <f t="shared" si="10"/>
        <v>4296662789</v>
      </c>
      <c r="J91" s="33">
        <v>1151110547</v>
      </c>
      <c r="K91" s="31">
        <f t="shared" si="11"/>
        <v>26.790804946271056</v>
      </c>
      <c r="L91" s="30">
        <f t="shared" si="14"/>
        <v>2618630293</v>
      </c>
      <c r="M91" s="31">
        <f t="shared" si="12"/>
        <v>60.945678578826914</v>
      </c>
      <c r="N91" s="33">
        <v>3769740840</v>
      </c>
      <c r="O91" s="31">
        <f t="shared" si="13"/>
        <v>87.736483525097981</v>
      </c>
      <c r="P91" s="32">
        <f t="shared" si="15"/>
        <v>526921949</v>
      </c>
    </row>
    <row r="92" spans="1:16" x14ac:dyDescent="0.25">
      <c r="A92" s="26">
        <v>312020902</v>
      </c>
      <c r="B92" s="35" t="s">
        <v>108</v>
      </c>
      <c r="C92" s="28"/>
      <c r="D92" s="33">
        <v>101500000</v>
      </c>
      <c r="E92" s="34">
        <v>2500000</v>
      </c>
      <c r="F92" s="30">
        <f t="shared" si="8"/>
        <v>104000000</v>
      </c>
      <c r="G92" s="31">
        <f t="shared" si="9"/>
        <v>7.4534325729609056E-4</v>
      </c>
      <c r="H92" s="33"/>
      <c r="I92" s="32">
        <f t="shared" si="10"/>
        <v>104000000</v>
      </c>
      <c r="J92" s="33">
        <v>31681639</v>
      </c>
      <c r="K92" s="31">
        <f t="shared" si="11"/>
        <v>30.463114423076927</v>
      </c>
      <c r="L92" s="30">
        <f t="shared" si="14"/>
        <v>30665131</v>
      </c>
      <c r="M92" s="31">
        <f t="shared" si="12"/>
        <v>29.485702884615385</v>
      </c>
      <c r="N92" s="33">
        <v>62346770</v>
      </c>
      <c r="O92" s="31">
        <f t="shared" si="13"/>
        <v>59.948817307692302</v>
      </c>
      <c r="P92" s="32">
        <f t="shared" si="15"/>
        <v>41653230</v>
      </c>
    </row>
    <row r="93" spans="1:16" x14ac:dyDescent="0.25">
      <c r="A93" s="26">
        <v>3120210</v>
      </c>
      <c r="B93" s="27" t="s">
        <v>109</v>
      </c>
      <c r="C93" s="28"/>
      <c r="D93" s="33">
        <v>6510460000</v>
      </c>
      <c r="E93" s="34">
        <v>3357893171</v>
      </c>
      <c r="F93" s="30">
        <f t="shared" si="8"/>
        <v>9868353171</v>
      </c>
      <c r="G93" s="31">
        <f t="shared" si="9"/>
        <v>7.0724139390589857E-2</v>
      </c>
      <c r="H93" s="33"/>
      <c r="I93" s="32">
        <f t="shared" si="10"/>
        <v>9868353171</v>
      </c>
      <c r="J93" s="33">
        <v>6469033240</v>
      </c>
      <c r="K93" s="31">
        <f t="shared" si="11"/>
        <v>65.553321085127592</v>
      </c>
      <c r="L93" s="30">
        <f t="shared" si="14"/>
        <v>3237075426</v>
      </c>
      <c r="M93" s="31">
        <f t="shared" si="12"/>
        <v>32.802589955057051</v>
      </c>
      <c r="N93" s="33">
        <v>9706108666</v>
      </c>
      <c r="O93" s="31">
        <f t="shared" si="13"/>
        <v>98.355911040184637</v>
      </c>
      <c r="P93" s="32">
        <f t="shared" si="15"/>
        <v>162244505</v>
      </c>
    </row>
    <row r="94" spans="1:16" x14ac:dyDescent="0.25">
      <c r="A94" s="26">
        <v>3120211</v>
      </c>
      <c r="B94" s="27" t="s">
        <v>110</v>
      </c>
      <c r="C94" s="28"/>
      <c r="D94" s="33">
        <v>1988366000</v>
      </c>
      <c r="E94" s="34">
        <v>-715386157</v>
      </c>
      <c r="F94" s="30">
        <f t="shared" si="8"/>
        <v>1272979843</v>
      </c>
      <c r="G94" s="31">
        <f t="shared" si="9"/>
        <v>9.1231436793642873E-3</v>
      </c>
      <c r="H94" s="33"/>
      <c r="I94" s="32">
        <f t="shared" si="10"/>
        <v>1272979843</v>
      </c>
      <c r="J94" s="33">
        <v>682689972</v>
      </c>
      <c r="K94" s="31">
        <f t="shared" si="11"/>
        <v>53.629283743497581</v>
      </c>
      <c r="L94" s="30">
        <f t="shared" si="14"/>
        <v>506767677</v>
      </c>
      <c r="M94" s="31">
        <f t="shared" si="12"/>
        <v>39.809560205267132</v>
      </c>
      <c r="N94" s="33">
        <v>1189457649</v>
      </c>
      <c r="O94" s="31">
        <f t="shared" si="13"/>
        <v>93.438843948764699</v>
      </c>
      <c r="P94" s="32">
        <f t="shared" si="15"/>
        <v>83522194</v>
      </c>
    </row>
    <row r="95" spans="1:16" x14ac:dyDescent="0.25">
      <c r="A95" s="26">
        <v>3120212</v>
      </c>
      <c r="B95" s="27" t="s">
        <v>111</v>
      </c>
      <c r="C95" s="28"/>
      <c r="D95" s="33">
        <v>2613542000</v>
      </c>
      <c r="E95" s="34">
        <v>-52524800</v>
      </c>
      <c r="F95" s="30">
        <f t="shared" si="8"/>
        <v>2561017200</v>
      </c>
      <c r="G95" s="31">
        <f t="shared" si="9"/>
        <v>1.8354200979224168E-2</v>
      </c>
      <c r="H95" s="33"/>
      <c r="I95" s="32">
        <f t="shared" si="10"/>
        <v>2561017200</v>
      </c>
      <c r="J95" s="33">
        <v>1071573180</v>
      </c>
      <c r="K95" s="31">
        <f t="shared" si="11"/>
        <v>41.841701805048395</v>
      </c>
      <c r="L95" s="30">
        <f t="shared" si="14"/>
        <v>1165890474</v>
      </c>
      <c r="M95" s="31">
        <f t="shared" si="12"/>
        <v>45.524507761993945</v>
      </c>
      <c r="N95" s="33">
        <v>2237463654</v>
      </c>
      <c r="O95" s="31">
        <f t="shared" si="13"/>
        <v>87.366209567042347</v>
      </c>
      <c r="P95" s="32">
        <f t="shared" si="15"/>
        <v>323553546</v>
      </c>
    </row>
    <row r="96" spans="1:16" x14ac:dyDescent="0.25">
      <c r="A96" s="26">
        <v>3120213</v>
      </c>
      <c r="B96" s="27" t="s">
        <v>112</v>
      </c>
      <c r="C96" s="28"/>
      <c r="D96" s="29">
        <f>SUM(D97:D98)</f>
        <v>6013000000</v>
      </c>
      <c r="E96" s="29">
        <f>SUM(E97:E98)</f>
        <v>-617263212</v>
      </c>
      <c r="F96" s="30">
        <f t="shared" si="8"/>
        <v>5395736788</v>
      </c>
      <c r="G96" s="31">
        <f t="shared" si="9"/>
        <v>3.8669961856541007E-2</v>
      </c>
      <c r="H96" s="29">
        <f>SUM(H97:H98)</f>
        <v>0</v>
      </c>
      <c r="I96" s="32">
        <f t="shared" si="10"/>
        <v>5395736788</v>
      </c>
      <c r="J96" s="29">
        <f>SUM(J97:J98)</f>
        <v>4358680032</v>
      </c>
      <c r="K96" s="31">
        <f t="shared" si="11"/>
        <v>80.780071438873904</v>
      </c>
      <c r="L96" s="30">
        <f t="shared" si="14"/>
        <v>1007245599</v>
      </c>
      <c r="M96" s="31">
        <f t="shared" si="12"/>
        <v>18.667433912641773</v>
      </c>
      <c r="N96" s="29">
        <f>SUM(N97:N98)</f>
        <v>5365925631</v>
      </c>
      <c r="O96" s="31">
        <f t="shared" si="13"/>
        <v>99.447505351515673</v>
      </c>
      <c r="P96" s="32">
        <f t="shared" si="15"/>
        <v>29811157</v>
      </c>
    </row>
    <row r="97" spans="1:16" x14ac:dyDescent="0.25">
      <c r="A97" s="26">
        <v>312021302</v>
      </c>
      <c r="B97" s="27" t="s">
        <v>113</v>
      </c>
      <c r="C97" s="28"/>
      <c r="D97" s="33">
        <v>5595000000</v>
      </c>
      <c r="E97" s="34">
        <v>-551383212</v>
      </c>
      <c r="F97" s="30">
        <f t="shared" si="8"/>
        <v>5043616788</v>
      </c>
      <c r="G97" s="31">
        <f t="shared" si="9"/>
        <v>3.6146401589626592E-2</v>
      </c>
      <c r="H97" s="33"/>
      <c r="I97" s="32">
        <f t="shared" si="10"/>
        <v>5043616788</v>
      </c>
      <c r="J97" s="33">
        <v>4020819848</v>
      </c>
      <c r="K97" s="31">
        <f t="shared" si="11"/>
        <v>79.720962495931801</v>
      </c>
      <c r="L97" s="30">
        <f t="shared" si="14"/>
        <v>1003170846</v>
      </c>
      <c r="M97" s="31">
        <f t="shared" si="12"/>
        <v>19.889910121379348</v>
      </c>
      <c r="N97" s="33">
        <v>5023990694</v>
      </c>
      <c r="O97" s="31">
        <f t="shared" si="13"/>
        <v>99.610872617311145</v>
      </c>
      <c r="P97" s="32">
        <f t="shared" si="15"/>
        <v>19626094</v>
      </c>
    </row>
    <row r="98" spans="1:16" x14ac:dyDescent="0.25">
      <c r="A98" s="26">
        <v>312021399</v>
      </c>
      <c r="B98" s="35" t="s">
        <v>114</v>
      </c>
      <c r="C98" s="28"/>
      <c r="D98" s="33">
        <v>418000000</v>
      </c>
      <c r="E98" s="34">
        <v>-65880000</v>
      </c>
      <c r="F98" s="30">
        <f t="shared" si="8"/>
        <v>352120000</v>
      </c>
      <c r="G98" s="31">
        <f t="shared" si="9"/>
        <v>2.5235602669144174E-3</v>
      </c>
      <c r="H98" s="33"/>
      <c r="I98" s="32">
        <f t="shared" si="10"/>
        <v>352120000</v>
      </c>
      <c r="J98" s="33">
        <v>337860184</v>
      </c>
      <c r="K98" s="31">
        <f t="shared" si="11"/>
        <v>95.950296489833008</v>
      </c>
      <c r="L98" s="30">
        <f t="shared" si="14"/>
        <v>4074753</v>
      </c>
      <c r="M98" s="31">
        <f t="shared" si="12"/>
        <v>1.1572057821197319</v>
      </c>
      <c r="N98" s="33">
        <v>341934937</v>
      </c>
      <c r="O98" s="31">
        <f t="shared" si="13"/>
        <v>97.10750227195274</v>
      </c>
      <c r="P98" s="32">
        <f t="shared" si="15"/>
        <v>10185063</v>
      </c>
    </row>
    <row r="99" spans="1:16" hidden="1" x14ac:dyDescent="0.25">
      <c r="A99" s="26">
        <v>3120215</v>
      </c>
      <c r="B99" s="35" t="s">
        <v>115</v>
      </c>
      <c r="C99" s="28"/>
      <c r="D99" s="29"/>
      <c r="E99" s="29"/>
      <c r="F99" s="30">
        <f t="shared" si="8"/>
        <v>0</v>
      </c>
      <c r="G99" s="31">
        <f t="shared" si="9"/>
        <v>0</v>
      </c>
      <c r="H99" s="29"/>
      <c r="I99" s="32">
        <f t="shared" si="10"/>
        <v>0</v>
      </c>
      <c r="J99" s="33">
        <v>0</v>
      </c>
      <c r="K99" s="31">
        <f t="shared" si="11"/>
        <v>0</v>
      </c>
      <c r="L99" s="30">
        <f t="shared" si="14"/>
        <v>0</v>
      </c>
      <c r="M99" s="31">
        <f t="shared" si="12"/>
        <v>0</v>
      </c>
      <c r="N99" s="33">
        <v>0</v>
      </c>
      <c r="O99" s="31">
        <f t="shared" si="13"/>
        <v>0</v>
      </c>
      <c r="P99" s="32">
        <f t="shared" si="15"/>
        <v>0</v>
      </c>
    </row>
    <row r="100" spans="1:16" x14ac:dyDescent="0.25">
      <c r="A100" s="26">
        <v>3120217</v>
      </c>
      <c r="B100" s="27" t="s">
        <v>116</v>
      </c>
      <c r="C100" s="28"/>
      <c r="D100" s="33">
        <v>6149924000</v>
      </c>
      <c r="E100" s="34">
        <v>-320452799</v>
      </c>
      <c r="F100" s="30">
        <f t="shared" si="8"/>
        <v>5829471201</v>
      </c>
      <c r="G100" s="31">
        <f t="shared" si="9"/>
        <v>4.1778433204491282E-2</v>
      </c>
      <c r="H100" s="33"/>
      <c r="I100" s="32">
        <f t="shared" si="10"/>
        <v>5829471201</v>
      </c>
      <c r="J100" s="33">
        <v>2972091010</v>
      </c>
      <c r="K100" s="31">
        <f t="shared" si="11"/>
        <v>50.983887003166963</v>
      </c>
      <c r="L100" s="30">
        <f t="shared" si="14"/>
        <v>2597217022</v>
      </c>
      <c r="M100" s="31">
        <f t="shared" si="12"/>
        <v>44.553218164187307</v>
      </c>
      <c r="N100" s="33">
        <v>5569308032</v>
      </c>
      <c r="O100" s="31">
        <f t="shared" si="13"/>
        <v>95.537105167354269</v>
      </c>
      <c r="P100" s="32">
        <f t="shared" si="15"/>
        <v>260163169</v>
      </c>
    </row>
    <row r="101" spans="1:16" x14ac:dyDescent="0.25">
      <c r="A101" s="26">
        <v>3120218</v>
      </c>
      <c r="B101" s="27" t="s">
        <v>117</v>
      </c>
      <c r="C101" s="28"/>
      <c r="D101" s="33">
        <v>39000000</v>
      </c>
      <c r="E101" s="34">
        <v>-9500000</v>
      </c>
      <c r="F101" s="30">
        <f t="shared" si="8"/>
        <v>29500000</v>
      </c>
      <c r="G101" s="31">
        <f t="shared" si="9"/>
        <v>2.1141948163687184E-4</v>
      </c>
      <c r="H101" s="33"/>
      <c r="I101" s="32">
        <f t="shared" si="10"/>
        <v>29500000</v>
      </c>
      <c r="J101" s="33">
        <v>29225000</v>
      </c>
      <c r="K101" s="31">
        <f t="shared" si="11"/>
        <v>99.067796610169495</v>
      </c>
      <c r="L101" s="30">
        <f t="shared" si="14"/>
        <v>0</v>
      </c>
      <c r="M101" s="31">
        <f t="shared" si="12"/>
        <v>0</v>
      </c>
      <c r="N101" s="33">
        <v>29225000</v>
      </c>
      <c r="O101" s="31">
        <f t="shared" si="13"/>
        <v>99.067796610169495</v>
      </c>
      <c r="P101" s="32">
        <f t="shared" si="15"/>
        <v>275000</v>
      </c>
    </row>
    <row r="102" spans="1:16" x14ac:dyDescent="0.25">
      <c r="A102" s="26">
        <v>31203</v>
      </c>
      <c r="B102" s="35" t="s">
        <v>118</v>
      </c>
      <c r="C102" s="28"/>
      <c r="D102" s="33">
        <f>SUM(D104:D108)</f>
        <v>30136182000</v>
      </c>
      <c r="E102" s="33">
        <f>SUM(E104:E108)</f>
        <v>7646040125</v>
      </c>
      <c r="F102" s="30">
        <f t="shared" si="8"/>
        <v>37782222125</v>
      </c>
      <c r="G102" s="31">
        <f t="shared" si="9"/>
        <v>0.27077619717819151</v>
      </c>
      <c r="H102" s="33">
        <f>SUM(H104:H108)</f>
        <v>0</v>
      </c>
      <c r="I102" s="32">
        <f t="shared" si="10"/>
        <v>37782222125</v>
      </c>
      <c r="J102" s="33">
        <f>SUM(J104:J108)</f>
        <v>24098564037.610001</v>
      </c>
      <c r="K102" s="31">
        <f t="shared" si="11"/>
        <v>63.782812873952956</v>
      </c>
      <c r="L102" s="30">
        <f t="shared" si="14"/>
        <v>2759753840.3899994</v>
      </c>
      <c r="M102" s="31">
        <f t="shared" si="12"/>
        <v>7.3043714349556659</v>
      </c>
      <c r="N102" s="33">
        <f>SUM(N104:N108)</f>
        <v>26858317878</v>
      </c>
      <c r="O102" s="31">
        <f t="shared" si="13"/>
        <v>71.087184308908618</v>
      </c>
      <c r="P102" s="32">
        <f t="shared" si="15"/>
        <v>10923904247</v>
      </c>
    </row>
    <row r="103" spans="1:16" x14ac:dyDescent="0.25">
      <c r="A103" s="26">
        <v>3120301</v>
      </c>
      <c r="B103" s="35" t="s">
        <v>119</v>
      </c>
      <c r="C103" s="28"/>
      <c r="D103" s="29">
        <f>SUM(D104)</f>
        <v>9435258000</v>
      </c>
      <c r="E103" s="29">
        <f>SUM(E104)</f>
        <v>8481804502</v>
      </c>
      <c r="F103" s="30">
        <f t="shared" si="8"/>
        <v>17917062502</v>
      </c>
      <c r="G103" s="31">
        <f t="shared" si="9"/>
        <v>0.12840732429248386</v>
      </c>
      <c r="H103" s="29">
        <f>SUM(H104)</f>
        <v>0</v>
      </c>
      <c r="I103" s="32">
        <f t="shared" si="10"/>
        <v>17917062502</v>
      </c>
      <c r="J103" s="29">
        <f>SUM(J104)</f>
        <v>8520207977</v>
      </c>
      <c r="K103" s="31">
        <f t="shared" si="11"/>
        <v>47.553598565886169</v>
      </c>
      <c r="L103" s="30">
        <f t="shared" si="14"/>
        <v>418098251</v>
      </c>
      <c r="M103" s="31">
        <f t="shared" si="12"/>
        <v>2.3335200787145194</v>
      </c>
      <c r="N103" s="29">
        <f>SUM(N104)</f>
        <v>8938306228</v>
      </c>
      <c r="O103" s="31">
        <f t="shared" si="13"/>
        <v>49.887118644600683</v>
      </c>
      <c r="P103" s="32">
        <f t="shared" si="15"/>
        <v>8978756274</v>
      </c>
    </row>
    <row r="104" spans="1:16" x14ac:dyDescent="0.25">
      <c r="A104" s="26">
        <v>312030102</v>
      </c>
      <c r="B104" s="27" t="s">
        <v>120</v>
      </c>
      <c r="C104" s="28"/>
      <c r="D104" s="33">
        <v>9435258000</v>
      </c>
      <c r="E104" s="34">
        <v>8481804502</v>
      </c>
      <c r="F104" s="30">
        <f t="shared" si="8"/>
        <v>17917062502</v>
      </c>
      <c r="G104" s="31">
        <f t="shared" si="9"/>
        <v>0.12840732429248386</v>
      </c>
      <c r="H104" s="33"/>
      <c r="I104" s="32">
        <f t="shared" si="10"/>
        <v>17917062502</v>
      </c>
      <c r="J104" s="33">
        <v>8520207977</v>
      </c>
      <c r="K104" s="31">
        <f t="shared" si="11"/>
        <v>47.553598565886169</v>
      </c>
      <c r="L104" s="30">
        <f t="shared" si="14"/>
        <v>418098251</v>
      </c>
      <c r="M104" s="31">
        <f t="shared" si="12"/>
        <v>2.3335200787145194</v>
      </c>
      <c r="N104" s="33">
        <v>8938306228</v>
      </c>
      <c r="O104" s="31">
        <f t="shared" si="13"/>
        <v>49.887118644600683</v>
      </c>
      <c r="P104" s="32">
        <f t="shared" si="15"/>
        <v>8978756274</v>
      </c>
    </row>
    <row r="105" spans="1:16" ht="25.5" x14ac:dyDescent="0.25">
      <c r="A105" s="26">
        <v>3120302</v>
      </c>
      <c r="B105" s="35" t="s">
        <v>121</v>
      </c>
      <c r="C105" s="28"/>
      <c r="D105" s="33">
        <v>1141368000</v>
      </c>
      <c r="E105" s="34">
        <v>443214128</v>
      </c>
      <c r="F105" s="30">
        <f t="shared" si="8"/>
        <v>1584582128</v>
      </c>
      <c r="G105" s="31">
        <f t="shared" si="9"/>
        <v>1.1356323122468179E-2</v>
      </c>
      <c r="H105" s="33"/>
      <c r="I105" s="32">
        <f t="shared" si="10"/>
        <v>1584582128</v>
      </c>
      <c r="J105" s="33">
        <v>1302869180</v>
      </c>
      <c r="K105" s="31">
        <f t="shared" si="11"/>
        <v>82.221625309155328</v>
      </c>
      <c r="L105" s="30">
        <f t="shared" si="14"/>
        <v>41668226</v>
      </c>
      <c r="M105" s="31">
        <f t="shared" si="12"/>
        <v>2.629603430690719</v>
      </c>
      <c r="N105" s="33">
        <v>1344537406</v>
      </c>
      <c r="O105" s="31">
        <f t="shared" si="13"/>
        <v>84.851228739846036</v>
      </c>
      <c r="P105" s="32">
        <f t="shared" si="15"/>
        <v>240044722</v>
      </c>
    </row>
    <row r="106" spans="1:16" x14ac:dyDescent="0.25">
      <c r="A106" s="26">
        <v>3120303</v>
      </c>
      <c r="B106" s="35" t="s">
        <v>122</v>
      </c>
      <c r="C106" s="28"/>
      <c r="D106" s="33">
        <v>1281850000</v>
      </c>
      <c r="E106" s="34">
        <v>-316779000</v>
      </c>
      <c r="F106" s="30">
        <f t="shared" si="8"/>
        <v>965071000</v>
      </c>
      <c r="G106" s="31">
        <f t="shared" si="9"/>
        <v>6.9164342563653404E-3</v>
      </c>
      <c r="H106" s="33"/>
      <c r="I106" s="32">
        <f t="shared" si="10"/>
        <v>965071000</v>
      </c>
      <c r="J106" s="33">
        <v>253050018.61000001</v>
      </c>
      <c r="K106" s="31">
        <f t="shared" si="11"/>
        <v>26.220870652003843</v>
      </c>
      <c r="L106" s="30">
        <f t="shared" si="14"/>
        <v>425938269.38999999</v>
      </c>
      <c r="M106" s="31">
        <f t="shared" si="12"/>
        <v>44.135433495566645</v>
      </c>
      <c r="N106" s="33">
        <v>678988288</v>
      </c>
      <c r="O106" s="31">
        <f t="shared" si="13"/>
        <v>70.356304147570498</v>
      </c>
      <c r="P106" s="32">
        <f t="shared" si="15"/>
        <v>286082712</v>
      </c>
    </row>
    <row r="107" spans="1:16" x14ac:dyDescent="0.25">
      <c r="A107" s="26">
        <v>3120306</v>
      </c>
      <c r="B107" s="37" t="s">
        <v>123</v>
      </c>
      <c r="C107" s="28"/>
      <c r="D107" s="33">
        <v>1500000000</v>
      </c>
      <c r="E107" s="34">
        <v>0</v>
      </c>
      <c r="F107" s="30">
        <f t="shared" si="8"/>
        <v>1500000000</v>
      </c>
      <c r="G107" s="31">
        <f t="shared" si="9"/>
        <v>1.075014313407823E-2</v>
      </c>
      <c r="H107" s="33"/>
      <c r="I107" s="32">
        <f t="shared" si="10"/>
        <v>1500000000</v>
      </c>
      <c r="J107" s="33">
        <v>1499999772</v>
      </c>
      <c r="K107" s="31">
        <f t="shared" si="11"/>
        <v>99.999984799999993</v>
      </c>
      <c r="L107" s="30">
        <f t="shared" si="14"/>
        <v>0</v>
      </c>
      <c r="M107" s="31">
        <f t="shared" si="12"/>
        <v>0</v>
      </c>
      <c r="N107" s="33">
        <v>1499999772</v>
      </c>
      <c r="O107" s="31">
        <f t="shared" si="13"/>
        <v>99.999984799999993</v>
      </c>
      <c r="P107" s="32">
        <f t="shared" si="15"/>
        <v>228</v>
      </c>
    </row>
    <row r="108" spans="1:16" x14ac:dyDescent="0.25">
      <c r="A108" s="26">
        <v>3120399</v>
      </c>
      <c r="B108" s="35" t="s">
        <v>118</v>
      </c>
      <c r="C108" s="28"/>
      <c r="D108" s="33">
        <v>16777706000</v>
      </c>
      <c r="E108" s="34">
        <v>-962199505</v>
      </c>
      <c r="F108" s="30">
        <f t="shared" si="8"/>
        <v>15815506495</v>
      </c>
      <c r="G108" s="31">
        <f t="shared" si="9"/>
        <v>0.11334597237279594</v>
      </c>
      <c r="H108" s="33"/>
      <c r="I108" s="32">
        <f t="shared" si="10"/>
        <v>15815506495</v>
      </c>
      <c r="J108" s="33">
        <v>12522437090</v>
      </c>
      <c r="K108" s="31">
        <f t="shared" si="11"/>
        <v>79.178223561533812</v>
      </c>
      <c r="L108" s="30">
        <f t="shared" si="14"/>
        <v>1874049094</v>
      </c>
      <c r="M108" s="31">
        <f t="shared" si="12"/>
        <v>11.849440892661086</v>
      </c>
      <c r="N108" s="33">
        <v>14396486184</v>
      </c>
      <c r="O108" s="31">
        <f t="shared" si="13"/>
        <v>91.027664454194905</v>
      </c>
      <c r="P108" s="32">
        <f t="shared" si="15"/>
        <v>1419020311</v>
      </c>
    </row>
    <row r="109" spans="1:16" x14ac:dyDescent="0.25">
      <c r="A109" s="19">
        <v>313</v>
      </c>
      <c r="B109" s="38" t="s">
        <v>124</v>
      </c>
      <c r="C109" s="21"/>
      <c r="D109" s="22">
        <f>SUM(D110+D137+D170+D172+D179+D175)</f>
        <v>661691448000</v>
      </c>
      <c r="E109" s="22">
        <f>SUM(E110+E137+E170+E172+E179+E175)</f>
        <v>295078709816</v>
      </c>
      <c r="F109" s="30">
        <f t="shared" si="8"/>
        <v>956770157816</v>
      </c>
      <c r="G109" s="24">
        <f t="shared" si="9"/>
        <v>6.8569440952910776</v>
      </c>
      <c r="H109" s="22">
        <f>SUM(H110+H137+H170+H172+H179+H175)</f>
        <v>0</v>
      </c>
      <c r="I109" s="25">
        <f t="shared" si="10"/>
        <v>956770157816</v>
      </c>
      <c r="J109" s="22">
        <f>SUM(J110+J137+J170+J172+J179+J175)</f>
        <v>791681917881</v>
      </c>
      <c r="K109" s="24">
        <f t="shared" si="11"/>
        <v>82.745256153071949</v>
      </c>
      <c r="L109" s="23">
        <f t="shared" si="14"/>
        <v>17707000845</v>
      </c>
      <c r="M109" s="24">
        <f t="shared" si="12"/>
        <v>1.8507058043511115</v>
      </c>
      <c r="N109" s="22">
        <f>SUM(N110+N137+N170+N172+N179+N175)</f>
        <v>809388918726</v>
      </c>
      <c r="O109" s="24">
        <f t="shared" si="13"/>
        <v>84.595961957423071</v>
      </c>
      <c r="P109" s="25">
        <f t="shared" si="15"/>
        <v>147381239090</v>
      </c>
    </row>
    <row r="110" spans="1:16" hidden="1" x14ac:dyDescent="0.25">
      <c r="A110" s="26">
        <v>31301</v>
      </c>
      <c r="B110" s="38" t="s">
        <v>125</v>
      </c>
      <c r="C110" s="28"/>
      <c r="D110" s="22">
        <f>SUM(D111:D136)-D125-D129</f>
        <v>0</v>
      </c>
      <c r="E110" s="22">
        <f>SUM(E111:E136)-E125-E129</f>
        <v>0</v>
      </c>
      <c r="F110" s="30">
        <f t="shared" si="8"/>
        <v>0</v>
      </c>
      <c r="G110" s="24">
        <f t="shared" si="9"/>
        <v>0</v>
      </c>
      <c r="H110" s="22">
        <f>SUM(H111:H136)-H125-H129</f>
        <v>0</v>
      </c>
      <c r="I110" s="25">
        <f t="shared" si="10"/>
        <v>0</v>
      </c>
      <c r="J110" s="22">
        <f>SUM(J111:J136)-J125-J129</f>
        <v>0</v>
      </c>
      <c r="K110" s="24">
        <f t="shared" si="11"/>
        <v>0</v>
      </c>
      <c r="L110" s="23">
        <f t="shared" si="14"/>
        <v>0</v>
      </c>
      <c r="M110" s="24">
        <f t="shared" si="12"/>
        <v>0</v>
      </c>
      <c r="N110" s="22">
        <f>SUM(N111:N136)-N125-N129</f>
        <v>0</v>
      </c>
      <c r="O110" s="24">
        <f t="shared" si="13"/>
        <v>0</v>
      </c>
      <c r="P110" s="25">
        <f t="shared" si="15"/>
        <v>0</v>
      </c>
    </row>
    <row r="111" spans="1:16" hidden="1" x14ac:dyDescent="0.25">
      <c r="A111" s="26">
        <v>3130104</v>
      </c>
      <c r="B111" s="35" t="s">
        <v>126</v>
      </c>
      <c r="C111" s="28"/>
      <c r="D111" s="22"/>
      <c r="E111" s="22"/>
      <c r="F111" s="30">
        <f t="shared" si="8"/>
        <v>0</v>
      </c>
      <c r="G111" s="24">
        <f t="shared" si="9"/>
        <v>0</v>
      </c>
      <c r="H111" s="22"/>
      <c r="I111" s="25">
        <f t="shared" si="10"/>
        <v>0</v>
      </c>
      <c r="J111" s="33"/>
      <c r="K111" s="24">
        <f t="shared" si="11"/>
        <v>0</v>
      </c>
      <c r="L111" s="23">
        <f t="shared" si="14"/>
        <v>0</v>
      </c>
      <c r="M111" s="24">
        <f t="shared" si="12"/>
        <v>0</v>
      </c>
      <c r="N111" s="33"/>
      <c r="O111" s="24">
        <f t="shared" si="13"/>
        <v>0</v>
      </c>
      <c r="P111" s="25">
        <f t="shared" si="15"/>
        <v>0</v>
      </c>
    </row>
    <row r="112" spans="1:16" ht="25.5" hidden="1" x14ac:dyDescent="0.25">
      <c r="A112" s="26">
        <v>3130105</v>
      </c>
      <c r="B112" s="35" t="s">
        <v>127</v>
      </c>
      <c r="C112" s="28"/>
      <c r="D112" s="22"/>
      <c r="E112" s="22"/>
      <c r="F112" s="30">
        <f t="shared" si="8"/>
        <v>0</v>
      </c>
      <c r="G112" s="24">
        <f t="shared" si="9"/>
        <v>0</v>
      </c>
      <c r="H112" s="22"/>
      <c r="I112" s="25">
        <f t="shared" si="10"/>
        <v>0</v>
      </c>
      <c r="J112" s="33"/>
      <c r="K112" s="24">
        <f t="shared" si="11"/>
        <v>0</v>
      </c>
      <c r="L112" s="23">
        <f t="shared" si="14"/>
        <v>0</v>
      </c>
      <c r="M112" s="24">
        <f t="shared" si="12"/>
        <v>0</v>
      </c>
      <c r="N112" s="33"/>
      <c r="O112" s="24">
        <f t="shared" si="13"/>
        <v>0</v>
      </c>
      <c r="P112" s="25">
        <f t="shared" si="15"/>
        <v>0</v>
      </c>
    </row>
    <row r="113" spans="1:16" hidden="1" x14ac:dyDescent="0.25">
      <c r="A113" s="26">
        <v>3130107</v>
      </c>
      <c r="B113" s="35" t="s">
        <v>128</v>
      </c>
      <c r="C113" s="28"/>
      <c r="D113" s="22"/>
      <c r="E113" s="22"/>
      <c r="F113" s="30">
        <f t="shared" si="8"/>
        <v>0</v>
      </c>
      <c r="G113" s="24">
        <f t="shared" si="9"/>
        <v>0</v>
      </c>
      <c r="H113" s="22"/>
      <c r="I113" s="25">
        <f t="shared" si="10"/>
        <v>0</v>
      </c>
      <c r="J113" s="33"/>
      <c r="K113" s="24">
        <f t="shared" si="11"/>
        <v>0</v>
      </c>
      <c r="L113" s="23">
        <f t="shared" si="14"/>
        <v>0</v>
      </c>
      <c r="M113" s="24">
        <f t="shared" si="12"/>
        <v>0</v>
      </c>
      <c r="N113" s="33"/>
      <c r="O113" s="24">
        <f t="shared" si="13"/>
        <v>0</v>
      </c>
      <c r="P113" s="25">
        <f t="shared" si="15"/>
        <v>0</v>
      </c>
    </row>
    <row r="114" spans="1:16" hidden="1" x14ac:dyDescent="0.25">
      <c r="A114" s="26">
        <v>3130109</v>
      </c>
      <c r="B114" s="35" t="s">
        <v>129</v>
      </c>
      <c r="C114" s="28"/>
      <c r="D114" s="22"/>
      <c r="E114" s="22"/>
      <c r="F114" s="30">
        <f t="shared" si="8"/>
        <v>0</v>
      </c>
      <c r="G114" s="24">
        <f t="shared" si="9"/>
        <v>0</v>
      </c>
      <c r="H114" s="22"/>
      <c r="I114" s="25">
        <f t="shared" si="10"/>
        <v>0</v>
      </c>
      <c r="J114" s="33"/>
      <c r="K114" s="24">
        <f t="shared" si="11"/>
        <v>0</v>
      </c>
      <c r="L114" s="23">
        <f t="shared" si="14"/>
        <v>0</v>
      </c>
      <c r="M114" s="24">
        <f t="shared" si="12"/>
        <v>0</v>
      </c>
      <c r="N114" s="33"/>
      <c r="O114" s="24">
        <f t="shared" si="13"/>
        <v>0</v>
      </c>
      <c r="P114" s="25">
        <f t="shared" si="15"/>
        <v>0</v>
      </c>
    </row>
    <row r="115" spans="1:16" ht="25.5" hidden="1" x14ac:dyDescent="0.25">
      <c r="A115" s="26">
        <v>3130111</v>
      </c>
      <c r="B115" s="35" t="s">
        <v>130</v>
      </c>
      <c r="C115" s="28"/>
      <c r="D115" s="22"/>
      <c r="E115" s="22"/>
      <c r="F115" s="30">
        <f t="shared" si="8"/>
        <v>0</v>
      </c>
      <c r="G115" s="24">
        <f t="shared" si="9"/>
        <v>0</v>
      </c>
      <c r="H115" s="22"/>
      <c r="I115" s="25">
        <f t="shared" si="10"/>
        <v>0</v>
      </c>
      <c r="J115" s="33"/>
      <c r="K115" s="24">
        <f t="shared" si="11"/>
        <v>0</v>
      </c>
      <c r="L115" s="23">
        <f t="shared" si="14"/>
        <v>0</v>
      </c>
      <c r="M115" s="24">
        <f t="shared" si="12"/>
        <v>0</v>
      </c>
      <c r="N115" s="33"/>
      <c r="O115" s="24">
        <f t="shared" si="13"/>
        <v>0</v>
      </c>
      <c r="P115" s="25">
        <f t="shared" si="15"/>
        <v>0</v>
      </c>
    </row>
    <row r="116" spans="1:16" ht="25.5" hidden="1" x14ac:dyDescent="0.25">
      <c r="A116" s="26">
        <v>3130114</v>
      </c>
      <c r="B116" s="35" t="s">
        <v>131</v>
      </c>
      <c r="C116" s="28"/>
      <c r="D116" s="22"/>
      <c r="E116" s="22"/>
      <c r="F116" s="30">
        <f t="shared" si="8"/>
        <v>0</v>
      </c>
      <c r="G116" s="24">
        <f t="shared" si="9"/>
        <v>0</v>
      </c>
      <c r="H116" s="22"/>
      <c r="I116" s="25">
        <f t="shared" si="10"/>
        <v>0</v>
      </c>
      <c r="J116" s="33"/>
      <c r="K116" s="24">
        <f t="shared" si="11"/>
        <v>0</v>
      </c>
      <c r="L116" s="23">
        <f t="shared" si="14"/>
        <v>0</v>
      </c>
      <c r="M116" s="24">
        <f t="shared" si="12"/>
        <v>0</v>
      </c>
      <c r="N116" s="33"/>
      <c r="O116" s="24">
        <f t="shared" si="13"/>
        <v>0</v>
      </c>
      <c r="P116" s="25">
        <f t="shared" si="15"/>
        <v>0</v>
      </c>
    </row>
    <row r="117" spans="1:16" hidden="1" x14ac:dyDescent="0.25">
      <c r="A117" s="26">
        <v>3130115</v>
      </c>
      <c r="B117" s="35" t="s">
        <v>132</v>
      </c>
      <c r="C117" s="28"/>
      <c r="D117" s="22"/>
      <c r="E117" s="22"/>
      <c r="F117" s="30">
        <f t="shared" si="8"/>
        <v>0</v>
      </c>
      <c r="G117" s="24">
        <f t="shared" si="9"/>
        <v>0</v>
      </c>
      <c r="H117" s="22"/>
      <c r="I117" s="25">
        <f t="shared" si="10"/>
        <v>0</v>
      </c>
      <c r="J117" s="33"/>
      <c r="K117" s="24">
        <f t="shared" si="11"/>
        <v>0</v>
      </c>
      <c r="L117" s="23">
        <f t="shared" si="14"/>
        <v>0</v>
      </c>
      <c r="M117" s="24">
        <f t="shared" si="12"/>
        <v>0</v>
      </c>
      <c r="N117" s="33"/>
      <c r="O117" s="24">
        <f t="shared" si="13"/>
        <v>0</v>
      </c>
      <c r="P117" s="25">
        <f t="shared" si="15"/>
        <v>0</v>
      </c>
    </row>
    <row r="118" spans="1:16" hidden="1" x14ac:dyDescent="0.25">
      <c r="A118" s="26">
        <v>3130116</v>
      </c>
      <c r="B118" s="35" t="s">
        <v>133</v>
      </c>
      <c r="C118" s="28"/>
      <c r="D118" s="22"/>
      <c r="E118" s="22"/>
      <c r="F118" s="30">
        <f t="shared" si="8"/>
        <v>0</v>
      </c>
      <c r="G118" s="24">
        <f t="shared" si="9"/>
        <v>0</v>
      </c>
      <c r="H118" s="22"/>
      <c r="I118" s="25">
        <f t="shared" si="10"/>
        <v>0</v>
      </c>
      <c r="J118" s="33"/>
      <c r="K118" s="24">
        <f t="shared" si="11"/>
        <v>0</v>
      </c>
      <c r="L118" s="23">
        <f t="shared" si="14"/>
        <v>0</v>
      </c>
      <c r="M118" s="24">
        <f t="shared" si="12"/>
        <v>0</v>
      </c>
      <c r="N118" s="33"/>
      <c r="O118" s="24">
        <f t="shared" si="13"/>
        <v>0</v>
      </c>
      <c r="P118" s="25">
        <f t="shared" si="15"/>
        <v>0</v>
      </c>
    </row>
    <row r="119" spans="1:16" hidden="1" x14ac:dyDescent="0.25">
      <c r="A119" s="26">
        <v>3130117</v>
      </c>
      <c r="B119" s="35" t="s">
        <v>134</v>
      </c>
      <c r="C119" s="28"/>
      <c r="D119" s="22"/>
      <c r="E119" s="22"/>
      <c r="F119" s="30">
        <f t="shared" si="8"/>
        <v>0</v>
      </c>
      <c r="G119" s="24">
        <f t="shared" si="9"/>
        <v>0</v>
      </c>
      <c r="H119" s="22"/>
      <c r="I119" s="25">
        <f t="shared" si="10"/>
        <v>0</v>
      </c>
      <c r="J119" s="33"/>
      <c r="K119" s="24">
        <f t="shared" si="11"/>
        <v>0</v>
      </c>
      <c r="L119" s="23">
        <f t="shared" si="14"/>
        <v>0</v>
      </c>
      <c r="M119" s="24">
        <f t="shared" si="12"/>
        <v>0</v>
      </c>
      <c r="N119" s="33"/>
      <c r="O119" s="24">
        <f t="shared" si="13"/>
        <v>0</v>
      </c>
      <c r="P119" s="25">
        <f t="shared" si="15"/>
        <v>0</v>
      </c>
    </row>
    <row r="120" spans="1:16" hidden="1" x14ac:dyDescent="0.25">
      <c r="A120" s="26">
        <v>3130118</v>
      </c>
      <c r="B120" s="35" t="s">
        <v>135</v>
      </c>
      <c r="C120" s="28"/>
      <c r="D120" s="22"/>
      <c r="E120" s="22"/>
      <c r="F120" s="30">
        <f t="shared" si="8"/>
        <v>0</v>
      </c>
      <c r="G120" s="24">
        <f t="shared" si="9"/>
        <v>0</v>
      </c>
      <c r="H120" s="22"/>
      <c r="I120" s="25">
        <f t="shared" si="10"/>
        <v>0</v>
      </c>
      <c r="J120" s="33"/>
      <c r="K120" s="24">
        <f t="shared" si="11"/>
        <v>0</v>
      </c>
      <c r="L120" s="23">
        <f t="shared" si="14"/>
        <v>0</v>
      </c>
      <c r="M120" s="24">
        <f t="shared" si="12"/>
        <v>0</v>
      </c>
      <c r="N120" s="33"/>
      <c r="O120" s="24">
        <f t="shared" si="13"/>
        <v>0</v>
      </c>
      <c r="P120" s="25">
        <f t="shared" si="15"/>
        <v>0</v>
      </c>
    </row>
    <row r="121" spans="1:16" ht="25.5" hidden="1" x14ac:dyDescent="0.25">
      <c r="A121" s="26">
        <v>3130119</v>
      </c>
      <c r="B121" s="35" t="s">
        <v>136</v>
      </c>
      <c r="C121" s="28"/>
      <c r="D121" s="22"/>
      <c r="E121" s="22"/>
      <c r="F121" s="30">
        <f t="shared" si="8"/>
        <v>0</v>
      </c>
      <c r="G121" s="24">
        <f t="shared" si="9"/>
        <v>0</v>
      </c>
      <c r="H121" s="22"/>
      <c r="I121" s="25">
        <f t="shared" si="10"/>
        <v>0</v>
      </c>
      <c r="J121" s="33"/>
      <c r="K121" s="24">
        <f t="shared" si="11"/>
        <v>0</v>
      </c>
      <c r="L121" s="23">
        <f t="shared" si="14"/>
        <v>0</v>
      </c>
      <c r="M121" s="24">
        <f t="shared" si="12"/>
        <v>0</v>
      </c>
      <c r="N121" s="33"/>
      <c r="O121" s="24">
        <f t="shared" si="13"/>
        <v>0</v>
      </c>
      <c r="P121" s="25">
        <f t="shared" si="15"/>
        <v>0</v>
      </c>
    </row>
    <row r="122" spans="1:16" ht="25.5" hidden="1" x14ac:dyDescent="0.25">
      <c r="A122" s="26">
        <v>3130120</v>
      </c>
      <c r="B122" s="35" t="s">
        <v>137</v>
      </c>
      <c r="C122" s="28"/>
      <c r="D122" s="22"/>
      <c r="E122" s="22"/>
      <c r="F122" s="30">
        <f t="shared" si="8"/>
        <v>0</v>
      </c>
      <c r="G122" s="24">
        <f t="shared" si="9"/>
        <v>0</v>
      </c>
      <c r="H122" s="22"/>
      <c r="I122" s="25">
        <f t="shared" si="10"/>
        <v>0</v>
      </c>
      <c r="J122" s="33"/>
      <c r="K122" s="24">
        <f t="shared" si="11"/>
        <v>0</v>
      </c>
      <c r="L122" s="23">
        <f t="shared" si="14"/>
        <v>0</v>
      </c>
      <c r="M122" s="24">
        <f t="shared" si="12"/>
        <v>0</v>
      </c>
      <c r="N122" s="33"/>
      <c r="O122" s="24">
        <f t="shared" si="13"/>
        <v>0</v>
      </c>
      <c r="P122" s="25">
        <f t="shared" si="15"/>
        <v>0</v>
      </c>
    </row>
    <row r="123" spans="1:16" hidden="1" x14ac:dyDescent="0.25">
      <c r="A123" s="26">
        <v>3130121</v>
      </c>
      <c r="B123" s="35" t="s">
        <v>138</v>
      </c>
      <c r="C123" s="28"/>
      <c r="D123" s="22"/>
      <c r="E123" s="22"/>
      <c r="F123" s="30">
        <f t="shared" si="8"/>
        <v>0</v>
      </c>
      <c r="G123" s="24">
        <f t="shared" si="9"/>
        <v>0</v>
      </c>
      <c r="H123" s="22"/>
      <c r="I123" s="25">
        <f t="shared" si="10"/>
        <v>0</v>
      </c>
      <c r="J123" s="33"/>
      <c r="K123" s="24">
        <f t="shared" si="11"/>
        <v>0</v>
      </c>
      <c r="L123" s="23">
        <f t="shared" si="14"/>
        <v>0</v>
      </c>
      <c r="M123" s="24">
        <f t="shared" si="12"/>
        <v>0</v>
      </c>
      <c r="N123" s="33"/>
      <c r="O123" s="24">
        <f t="shared" si="13"/>
        <v>0</v>
      </c>
      <c r="P123" s="25">
        <f t="shared" si="15"/>
        <v>0</v>
      </c>
    </row>
    <row r="124" spans="1:16" ht="25.5" hidden="1" x14ac:dyDescent="0.25">
      <c r="A124" s="26">
        <v>3130122</v>
      </c>
      <c r="B124" s="35" t="s">
        <v>139</v>
      </c>
      <c r="C124" s="28"/>
      <c r="D124" s="22"/>
      <c r="E124" s="22"/>
      <c r="F124" s="30">
        <f t="shared" si="8"/>
        <v>0</v>
      </c>
      <c r="G124" s="24">
        <f t="shared" si="9"/>
        <v>0</v>
      </c>
      <c r="H124" s="22"/>
      <c r="I124" s="25">
        <f t="shared" si="10"/>
        <v>0</v>
      </c>
      <c r="J124" s="33"/>
      <c r="K124" s="24">
        <f t="shared" si="11"/>
        <v>0</v>
      </c>
      <c r="L124" s="23">
        <f t="shared" si="14"/>
        <v>0</v>
      </c>
      <c r="M124" s="24">
        <f t="shared" si="12"/>
        <v>0</v>
      </c>
      <c r="N124" s="33"/>
      <c r="O124" s="24">
        <f t="shared" si="13"/>
        <v>0</v>
      </c>
      <c r="P124" s="25">
        <f t="shared" si="15"/>
        <v>0</v>
      </c>
    </row>
    <row r="125" spans="1:16" ht="25.5" hidden="1" x14ac:dyDescent="0.25">
      <c r="A125" s="26">
        <v>3130123</v>
      </c>
      <c r="B125" s="35" t="s">
        <v>140</v>
      </c>
      <c r="C125" s="28"/>
      <c r="D125" s="22">
        <f>SUM(D126:D127)</f>
        <v>0</v>
      </c>
      <c r="E125" s="22">
        <f>SUM(E126:E127)</f>
        <v>0</v>
      </c>
      <c r="F125" s="30">
        <f t="shared" si="8"/>
        <v>0</v>
      </c>
      <c r="G125" s="24">
        <f t="shared" si="9"/>
        <v>0</v>
      </c>
      <c r="H125" s="22">
        <f>SUM(H126:H127)</f>
        <v>0</v>
      </c>
      <c r="I125" s="25">
        <f t="shared" si="10"/>
        <v>0</v>
      </c>
      <c r="J125" s="22"/>
      <c r="K125" s="24">
        <f t="shared" si="11"/>
        <v>0</v>
      </c>
      <c r="L125" s="23">
        <f t="shared" si="14"/>
        <v>0</v>
      </c>
      <c r="M125" s="24">
        <f t="shared" si="12"/>
        <v>0</v>
      </c>
      <c r="N125" s="22">
        <f>SUM(N126:N127)</f>
        <v>0</v>
      </c>
      <c r="O125" s="24">
        <f t="shared" si="13"/>
        <v>0</v>
      </c>
      <c r="P125" s="25">
        <f t="shared" si="15"/>
        <v>0</v>
      </c>
    </row>
    <row r="126" spans="1:16" hidden="1" x14ac:dyDescent="0.25">
      <c r="A126" s="26">
        <v>313012301</v>
      </c>
      <c r="B126" s="27" t="s">
        <v>25</v>
      </c>
      <c r="C126" s="28"/>
      <c r="D126" s="22"/>
      <c r="E126" s="22"/>
      <c r="F126" s="30">
        <f t="shared" si="8"/>
        <v>0</v>
      </c>
      <c r="G126" s="24">
        <f t="shared" si="9"/>
        <v>0</v>
      </c>
      <c r="H126" s="22"/>
      <c r="I126" s="25">
        <f t="shared" si="10"/>
        <v>0</v>
      </c>
      <c r="J126" s="33"/>
      <c r="K126" s="24">
        <f t="shared" si="11"/>
        <v>0</v>
      </c>
      <c r="L126" s="23">
        <f t="shared" si="14"/>
        <v>0</v>
      </c>
      <c r="M126" s="24">
        <f t="shared" si="12"/>
        <v>0</v>
      </c>
      <c r="N126" s="33"/>
      <c r="O126" s="24">
        <f t="shared" si="13"/>
        <v>0</v>
      </c>
      <c r="P126" s="25">
        <f t="shared" si="15"/>
        <v>0</v>
      </c>
    </row>
    <row r="127" spans="1:16" hidden="1" x14ac:dyDescent="0.25">
      <c r="A127" s="26">
        <v>313012302</v>
      </c>
      <c r="B127" s="27" t="s">
        <v>141</v>
      </c>
      <c r="C127" s="28"/>
      <c r="D127" s="22"/>
      <c r="E127" s="22"/>
      <c r="F127" s="30">
        <f t="shared" si="8"/>
        <v>0</v>
      </c>
      <c r="G127" s="24">
        <f t="shared" si="9"/>
        <v>0</v>
      </c>
      <c r="H127" s="22"/>
      <c r="I127" s="25">
        <f t="shared" si="10"/>
        <v>0</v>
      </c>
      <c r="J127" s="33"/>
      <c r="K127" s="24">
        <f t="shared" si="11"/>
        <v>0</v>
      </c>
      <c r="L127" s="23">
        <f t="shared" si="14"/>
        <v>0</v>
      </c>
      <c r="M127" s="24">
        <f t="shared" si="12"/>
        <v>0</v>
      </c>
      <c r="N127" s="33"/>
      <c r="O127" s="24">
        <f t="shared" si="13"/>
        <v>0</v>
      </c>
      <c r="P127" s="25">
        <f t="shared" si="15"/>
        <v>0</v>
      </c>
    </row>
    <row r="128" spans="1:16" hidden="1" x14ac:dyDescent="0.25">
      <c r="A128" s="39">
        <v>3130124</v>
      </c>
      <c r="B128" s="35" t="s">
        <v>142</v>
      </c>
      <c r="C128" s="28"/>
      <c r="D128" s="22"/>
      <c r="E128" s="22"/>
      <c r="F128" s="30">
        <f t="shared" si="8"/>
        <v>0</v>
      </c>
      <c r="G128" s="24">
        <f t="shared" si="9"/>
        <v>0</v>
      </c>
      <c r="H128" s="22"/>
      <c r="I128" s="25">
        <f t="shared" si="10"/>
        <v>0</v>
      </c>
      <c r="J128" s="33"/>
      <c r="K128" s="24">
        <f t="shared" si="11"/>
        <v>0</v>
      </c>
      <c r="L128" s="23">
        <f t="shared" si="14"/>
        <v>0</v>
      </c>
      <c r="M128" s="24">
        <f t="shared" si="12"/>
        <v>0</v>
      </c>
      <c r="N128" s="33"/>
      <c r="O128" s="24">
        <f t="shared" si="13"/>
        <v>0</v>
      </c>
      <c r="P128" s="25">
        <f t="shared" si="15"/>
        <v>0</v>
      </c>
    </row>
    <row r="129" spans="1:16" ht="25.5" hidden="1" x14ac:dyDescent="0.25">
      <c r="A129" s="39">
        <v>3130125</v>
      </c>
      <c r="B129" s="35" t="s">
        <v>143</v>
      </c>
      <c r="C129" s="28"/>
      <c r="D129" s="22">
        <f>SUM(D130:D133)</f>
        <v>0</v>
      </c>
      <c r="E129" s="22">
        <f>SUM(E130:E133)</f>
        <v>0</v>
      </c>
      <c r="F129" s="30">
        <f t="shared" si="8"/>
        <v>0</v>
      </c>
      <c r="G129" s="24">
        <f t="shared" si="9"/>
        <v>0</v>
      </c>
      <c r="H129" s="22">
        <f>SUM(H130:H133)</f>
        <v>0</v>
      </c>
      <c r="I129" s="25">
        <f t="shared" si="10"/>
        <v>0</v>
      </c>
      <c r="J129" s="22"/>
      <c r="K129" s="24">
        <f t="shared" si="11"/>
        <v>0</v>
      </c>
      <c r="L129" s="23">
        <f t="shared" si="14"/>
        <v>0</v>
      </c>
      <c r="M129" s="24">
        <f t="shared" si="12"/>
        <v>0</v>
      </c>
      <c r="N129" s="22">
        <f>SUM(N130:N133)</f>
        <v>0</v>
      </c>
      <c r="O129" s="24">
        <f t="shared" si="13"/>
        <v>0</v>
      </c>
      <c r="P129" s="25">
        <f t="shared" si="15"/>
        <v>0</v>
      </c>
    </row>
    <row r="130" spans="1:16" hidden="1" x14ac:dyDescent="0.25">
      <c r="A130" s="26">
        <v>313012503</v>
      </c>
      <c r="B130" s="27" t="s">
        <v>25</v>
      </c>
      <c r="C130" s="28"/>
      <c r="D130" s="22"/>
      <c r="E130" s="22"/>
      <c r="F130" s="30">
        <f t="shared" si="8"/>
        <v>0</v>
      </c>
      <c r="G130" s="24">
        <f t="shared" si="9"/>
        <v>0</v>
      </c>
      <c r="H130" s="22"/>
      <c r="I130" s="25">
        <f t="shared" si="10"/>
        <v>0</v>
      </c>
      <c r="J130" s="33"/>
      <c r="K130" s="24">
        <f t="shared" si="11"/>
        <v>0</v>
      </c>
      <c r="L130" s="23">
        <f t="shared" si="14"/>
        <v>0</v>
      </c>
      <c r="M130" s="24">
        <f t="shared" si="12"/>
        <v>0</v>
      </c>
      <c r="N130" s="33"/>
      <c r="O130" s="24">
        <f t="shared" si="13"/>
        <v>0</v>
      </c>
      <c r="P130" s="25">
        <f t="shared" si="15"/>
        <v>0</v>
      </c>
    </row>
    <row r="131" spans="1:16" hidden="1" x14ac:dyDescent="0.25">
      <c r="A131" s="26">
        <v>313012504</v>
      </c>
      <c r="B131" s="35" t="s">
        <v>144</v>
      </c>
      <c r="C131" s="28"/>
      <c r="D131" s="22"/>
      <c r="E131" s="22"/>
      <c r="F131" s="30">
        <f t="shared" si="8"/>
        <v>0</v>
      </c>
      <c r="G131" s="24">
        <f t="shared" si="9"/>
        <v>0</v>
      </c>
      <c r="H131" s="22"/>
      <c r="I131" s="25">
        <f t="shared" si="10"/>
        <v>0</v>
      </c>
      <c r="J131" s="33"/>
      <c r="K131" s="24">
        <f t="shared" si="11"/>
        <v>0</v>
      </c>
      <c r="L131" s="23">
        <f t="shared" si="14"/>
        <v>0</v>
      </c>
      <c r="M131" s="24">
        <f t="shared" si="12"/>
        <v>0</v>
      </c>
      <c r="N131" s="33"/>
      <c r="O131" s="24">
        <f t="shared" si="13"/>
        <v>0</v>
      </c>
      <c r="P131" s="25">
        <f t="shared" si="15"/>
        <v>0</v>
      </c>
    </row>
    <row r="132" spans="1:16" ht="26.25" hidden="1" x14ac:dyDescent="0.25">
      <c r="A132" s="26">
        <v>313012505</v>
      </c>
      <c r="B132" s="27" t="s">
        <v>145</v>
      </c>
      <c r="C132" s="28"/>
      <c r="D132" s="22"/>
      <c r="E132" s="22"/>
      <c r="F132" s="30">
        <f t="shared" si="8"/>
        <v>0</v>
      </c>
      <c r="G132" s="24">
        <f t="shared" si="9"/>
        <v>0</v>
      </c>
      <c r="H132" s="22"/>
      <c r="I132" s="25">
        <f t="shared" si="10"/>
        <v>0</v>
      </c>
      <c r="J132" s="33"/>
      <c r="K132" s="24">
        <f t="shared" si="11"/>
        <v>0</v>
      </c>
      <c r="L132" s="23">
        <f t="shared" si="14"/>
        <v>0</v>
      </c>
      <c r="M132" s="24">
        <f t="shared" si="12"/>
        <v>0</v>
      </c>
      <c r="N132" s="33"/>
      <c r="O132" s="24">
        <f t="shared" si="13"/>
        <v>0</v>
      </c>
      <c r="P132" s="25">
        <f t="shared" si="15"/>
        <v>0</v>
      </c>
    </row>
    <row r="133" spans="1:16" hidden="1" x14ac:dyDescent="0.25">
      <c r="A133" s="26">
        <v>313012507</v>
      </c>
      <c r="B133" s="35" t="s">
        <v>146</v>
      </c>
      <c r="C133" s="28"/>
      <c r="D133" s="22"/>
      <c r="E133" s="22"/>
      <c r="F133" s="30">
        <f t="shared" si="8"/>
        <v>0</v>
      </c>
      <c r="G133" s="24">
        <f t="shared" si="9"/>
        <v>0</v>
      </c>
      <c r="H133" s="22"/>
      <c r="I133" s="25">
        <f t="shared" si="10"/>
        <v>0</v>
      </c>
      <c r="J133" s="33"/>
      <c r="K133" s="24">
        <f t="shared" si="11"/>
        <v>0</v>
      </c>
      <c r="L133" s="23">
        <f t="shared" si="14"/>
        <v>0</v>
      </c>
      <c r="M133" s="24">
        <f t="shared" si="12"/>
        <v>0</v>
      </c>
      <c r="N133" s="33"/>
      <c r="O133" s="24">
        <f t="shared" si="13"/>
        <v>0</v>
      </c>
      <c r="P133" s="25">
        <f t="shared" si="15"/>
        <v>0</v>
      </c>
    </row>
    <row r="134" spans="1:16" hidden="1" x14ac:dyDescent="0.25">
      <c r="A134" s="26">
        <v>3130126</v>
      </c>
      <c r="B134" s="35" t="s">
        <v>147</v>
      </c>
      <c r="C134" s="28"/>
      <c r="D134" s="22"/>
      <c r="E134" s="22"/>
      <c r="F134" s="30">
        <f t="shared" si="8"/>
        <v>0</v>
      </c>
      <c r="G134" s="24">
        <f t="shared" si="9"/>
        <v>0</v>
      </c>
      <c r="H134" s="22"/>
      <c r="I134" s="25">
        <f t="shared" si="10"/>
        <v>0</v>
      </c>
      <c r="J134" s="33"/>
      <c r="K134" s="24">
        <f t="shared" si="11"/>
        <v>0</v>
      </c>
      <c r="L134" s="23">
        <f t="shared" si="14"/>
        <v>0</v>
      </c>
      <c r="M134" s="24">
        <f t="shared" si="12"/>
        <v>0</v>
      </c>
      <c r="N134" s="33"/>
      <c r="O134" s="24">
        <f t="shared" si="13"/>
        <v>0</v>
      </c>
      <c r="P134" s="25">
        <f t="shared" si="15"/>
        <v>0</v>
      </c>
    </row>
    <row r="135" spans="1:16" hidden="1" x14ac:dyDescent="0.25">
      <c r="A135" s="26">
        <v>3130127</v>
      </c>
      <c r="B135" s="35" t="s">
        <v>148</v>
      </c>
      <c r="C135" s="28"/>
      <c r="D135" s="22"/>
      <c r="E135" s="22"/>
      <c r="F135" s="30">
        <f t="shared" si="8"/>
        <v>0</v>
      </c>
      <c r="G135" s="24">
        <f t="shared" si="9"/>
        <v>0</v>
      </c>
      <c r="H135" s="22"/>
      <c r="I135" s="25">
        <f t="shared" si="10"/>
        <v>0</v>
      </c>
      <c r="J135" s="33"/>
      <c r="K135" s="24">
        <f t="shared" si="11"/>
        <v>0</v>
      </c>
      <c r="L135" s="23">
        <f t="shared" si="14"/>
        <v>0</v>
      </c>
      <c r="M135" s="24">
        <f t="shared" si="12"/>
        <v>0</v>
      </c>
      <c r="N135" s="33"/>
      <c r="O135" s="24">
        <f t="shared" si="13"/>
        <v>0</v>
      </c>
      <c r="P135" s="25">
        <f t="shared" si="15"/>
        <v>0</v>
      </c>
    </row>
    <row r="136" spans="1:16" hidden="1" x14ac:dyDescent="0.25">
      <c r="A136" s="26">
        <v>3130128</v>
      </c>
      <c r="B136" s="35" t="s">
        <v>149</v>
      </c>
      <c r="C136" s="28"/>
      <c r="D136" s="22"/>
      <c r="E136" s="22"/>
      <c r="F136" s="30">
        <f t="shared" ref="F136:F199" si="16">SUM(D136+E136)</f>
        <v>0</v>
      </c>
      <c r="G136" s="24">
        <f t="shared" ref="G136:G200" si="17">IF(OR(F136=0,F$7=0),0,F136/F$7)*100</f>
        <v>0</v>
      </c>
      <c r="H136" s="22"/>
      <c r="I136" s="25">
        <f t="shared" ref="I136:I200" si="18">SUM(F136-H136)</f>
        <v>0</v>
      </c>
      <c r="J136" s="33"/>
      <c r="K136" s="24">
        <f t="shared" ref="K136:K199" si="19">IF(OR(J136=0,F136=0),0,J136/F136)*100</f>
        <v>0</v>
      </c>
      <c r="L136" s="23">
        <f t="shared" si="14"/>
        <v>0</v>
      </c>
      <c r="M136" s="24">
        <f t="shared" ref="M136:M199" si="20">IF(OR(L136=0,F136=0),0,L136/F136)*100</f>
        <v>0</v>
      </c>
      <c r="N136" s="33"/>
      <c r="O136" s="24">
        <f t="shared" ref="O136:O199" si="21">IF(OR(N136=0,F136=0),0,N136/F136)*100</f>
        <v>0</v>
      </c>
      <c r="P136" s="25">
        <f t="shared" si="15"/>
        <v>0</v>
      </c>
    </row>
    <row r="137" spans="1:16" x14ac:dyDescent="0.25">
      <c r="A137" s="26">
        <v>31302</v>
      </c>
      <c r="B137" s="38" t="s">
        <v>150</v>
      </c>
      <c r="C137" s="28"/>
      <c r="D137" s="22">
        <f>SUM(D138:D169)-D147</f>
        <v>661691448000</v>
      </c>
      <c r="E137" s="22">
        <f>SUM(E138:E169)-E147</f>
        <v>295078709816</v>
      </c>
      <c r="F137" s="30">
        <f t="shared" si="16"/>
        <v>956770157816</v>
      </c>
      <c r="G137" s="24">
        <f t="shared" si="17"/>
        <v>6.8569440952910776</v>
      </c>
      <c r="H137" s="22">
        <f>SUM(H138:H169)-H147</f>
        <v>0</v>
      </c>
      <c r="I137" s="25">
        <f t="shared" si="18"/>
        <v>956770157816</v>
      </c>
      <c r="J137" s="22">
        <f>SUM(J138:J169)-J147</f>
        <v>791681917881</v>
      </c>
      <c r="K137" s="24">
        <f t="shared" si="19"/>
        <v>82.745256153071949</v>
      </c>
      <c r="L137" s="23">
        <f t="shared" si="14"/>
        <v>17707000845</v>
      </c>
      <c r="M137" s="24">
        <f t="shared" si="20"/>
        <v>1.8507058043511115</v>
      </c>
      <c r="N137" s="22">
        <f>SUM(N138:N169)-N147</f>
        <v>809388918726</v>
      </c>
      <c r="O137" s="24">
        <f t="shared" si="21"/>
        <v>84.595961957423071</v>
      </c>
      <c r="P137" s="25">
        <f t="shared" si="15"/>
        <v>147381239090</v>
      </c>
    </row>
    <row r="138" spans="1:16" x14ac:dyDescent="0.25">
      <c r="A138" s="26">
        <v>3130201</v>
      </c>
      <c r="B138" s="35" t="s">
        <v>151</v>
      </c>
      <c r="C138" s="28"/>
      <c r="D138" s="33">
        <v>57434223000</v>
      </c>
      <c r="E138" s="34">
        <v>-3375333572</v>
      </c>
      <c r="F138" s="30">
        <f t="shared" si="16"/>
        <v>54058889428</v>
      </c>
      <c r="G138" s="31">
        <f t="shared" si="17"/>
        <v>0.38742719934687225</v>
      </c>
      <c r="H138" s="33"/>
      <c r="I138" s="32">
        <f t="shared" si="18"/>
        <v>54058889428</v>
      </c>
      <c r="J138" s="33">
        <v>0</v>
      </c>
      <c r="K138" s="31">
        <f t="shared" si="19"/>
        <v>0</v>
      </c>
      <c r="L138" s="30">
        <f t="shared" si="14"/>
        <v>0</v>
      </c>
      <c r="M138" s="31">
        <f t="shared" si="20"/>
        <v>0</v>
      </c>
      <c r="N138" s="33">
        <v>0</v>
      </c>
      <c r="O138" s="31">
        <f t="shared" si="21"/>
        <v>0</v>
      </c>
      <c r="P138" s="32">
        <f t="shared" si="15"/>
        <v>54058889428</v>
      </c>
    </row>
    <row r="139" spans="1:16" x14ac:dyDescent="0.25">
      <c r="A139" s="26">
        <v>3130202</v>
      </c>
      <c r="B139" s="35" t="s">
        <v>152</v>
      </c>
      <c r="C139" s="28"/>
      <c r="D139" s="33">
        <v>10000000</v>
      </c>
      <c r="E139" s="34">
        <v>98258260</v>
      </c>
      <c r="F139" s="30">
        <f t="shared" si="16"/>
        <v>108258260</v>
      </c>
      <c r="G139" s="31">
        <f t="shared" si="17"/>
        <v>7.7586119363083725E-4</v>
      </c>
      <c r="H139" s="33"/>
      <c r="I139" s="32">
        <f t="shared" si="18"/>
        <v>108258260</v>
      </c>
      <c r="J139" s="33">
        <v>107177059</v>
      </c>
      <c r="K139" s="31">
        <f t="shared" si="19"/>
        <v>99.001276207469076</v>
      </c>
      <c r="L139" s="30">
        <f t="shared" si="14"/>
        <v>0</v>
      </c>
      <c r="M139" s="31">
        <f t="shared" si="20"/>
        <v>0</v>
      </c>
      <c r="N139" s="33">
        <v>107177059</v>
      </c>
      <c r="O139" s="31">
        <f t="shared" si="21"/>
        <v>99.001276207469076</v>
      </c>
      <c r="P139" s="32">
        <f t="shared" si="15"/>
        <v>1081201</v>
      </c>
    </row>
    <row r="140" spans="1:16" x14ac:dyDescent="0.25">
      <c r="A140" s="26">
        <v>3130203</v>
      </c>
      <c r="B140" s="35" t="s">
        <v>153</v>
      </c>
      <c r="C140" s="28"/>
      <c r="D140" s="33">
        <v>200000000</v>
      </c>
      <c r="E140" s="34">
        <v>0</v>
      </c>
      <c r="F140" s="30">
        <f t="shared" si="16"/>
        <v>200000000</v>
      </c>
      <c r="G140" s="31">
        <f t="shared" si="17"/>
        <v>1.4333524178770972E-3</v>
      </c>
      <c r="H140" s="33"/>
      <c r="I140" s="32">
        <f t="shared" si="18"/>
        <v>200000000</v>
      </c>
      <c r="J140" s="33">
        <v>174031163</v>
      </c>
      <c r="K140" s="31">
        <f t="shared" si="19"/>
        <v>87.01558150000001</v>
      </c>
      <c r="L140" s="30">
        <f t="shared" si="14"/>
        <v>0</v>
      </c>
      <c r="M140" s="31">
        <f t="shared" si="20"/>
        <v>0</v>
      </c>
      <c r="N140" s="33">
        <v>174031163</v>
      </c>
      <c r="O140" s="31">
        <f t="shared" si="21"/>
        <v>87.01558150000001</v>
      </c>
      <c r="P140" s="32">
        <f t="shared" si="15"/>
        <v>25968837</v>
      </c>
    </row>
    <row r="141" spans="1:16" x14ac:dyDescent="0.25">
      <c r="A141" s="26">
        <v>3130204</v>
      </c>
      <c r="B141" s="35" t="s">
        <v>154</v>
      </c>
      <c r="C141" s="28"/>
      <c r="D141" s="33">
        <v>20000000</v>
      </c>
      <c r="E141" s="34">
        <v>0</v>
      </c>
      <c r="F141" s="30">
        <f t="shared" si="16"/>
        <v>20000000</v>
      </c>
      <c r="G141" s="31">
        <f t="shared" si="17"/>
        <v>1.4333524178770972E-4</v>
      </c>
      <c r="H141" s="33"/>
      <c r="I141" s="32">
        <f t="shared" si="18"/>
        <v>20000000</v>
      </c>
      <c r="J141" s="33">
        <v>4500000</v>
      </c>
      <c r="K141" s="31">
        <f t="shared" si="19"/>
        <v>22.5</v>
      </c>
      <c r="L141" s="30">
        <f t="shared" si="14"/>
        <v>0</v>
      </c>
      <c r="M141" s="31">
        <f t="shared" si="20"/>
        <v>0</v>
      </c>
      <c r="N141" s="33">
        <v>4500000</v>
      </c>
      <c r="O141" s="31">
        <f t="shared" si="21"/>
        <v>22.5</v>
      </c>
      <c r="P141" s="32">
        <f t="shared" si="15"/>
        <v>15500000</v>
      </c>
    </row>
    <row r="142" spans="1:16" x14ac:dyDescent="0.25">
      <c r="A142" s="26">
        <v>3130206</v>
      </c>
      <c r="B142" s="35" t="s">
        <v>155</v>
      </c>
      <c r="C142" s="28"/>
      <c r="D142" s="33">
        <v>288400000000</v>
      </c>
      <c r="E142" s="34">
        <v>302751962305</v>
      </c>
      <c r="F142" s="30">
        <f t="shared" si="16"/>
        <v>591151962305</v>
      </c>
      <c r="G142" s="31">
        <f t="shared" si="17"/>
        <v>4.2366454725133114</v>
      </c>
      <c r="H142" s="33"/>
      <c r="I142" s="32">
        <f t="shared" si="18"/>
        <v>591151962305</v>
      </c>
      <c r="J142" s="33">
        <v>591151962305</v>
      </c>
      <c r="K142" s="31">
        <f t="shared" si="19"/>
        <v>100</v>
      </c>
      <c r="L142" s="30">
        <f t="shared" si="14"/>
        <v>0</v>
      </c>
      <c r="M142" s="31">
        <f t="shared" si="20"/>
        <v>0</v>
      </c>
      <c r="N142" s="33">
        <v>591151962305</v>
      </c>
      <c r="O142" s="31">
        <f t="shared" si="21"/>
        <v>100</v>
      </c>
      <c r="P142" s="32">
        <f t="shared" si="15"/>
        <v>0</v>
      </c>
    </row>
    <row r="143" spans="1:16" x14ac:dyDescent="0.25">
      <c r="A143" s="26">
        <v>3130207</v>
      </c>
      <c r="B143" s="40" t="s">
        <v>156</v>
      </c>
      <c r="C143" s="28"/>
      <c r="D143" s="33">
        <v>59337388000</v>
      </c>
      <c r="E143" s="34">
        <v>-2753025367</v>
      </c>
      <c r="F143" s="30">
        <f t="shared" si="16"/>
        <v>56584362633</v>
      </c>
      <c r="G143" s="31">
        <f t="shared" si="17"/>
        <v>0.4055266649702251</v>
      </c>
      <c r="H143" s="33"/>
      <c r="I143" s="32">
        <f t="shared" si="18"/>
        <v>56584362633</v>
      </c>
      <c r="J143" s="33">
        <v>50270141209</v>
      </c>
      <c r="K143" s="31">
        <f t="shared" si="19"/>
        <v>88.841048780643945</v>
      </c>
      <c r="L143" s="30">
        <f t="shared" si="14"/>
        <v>1599159962</v>
      </c>
      <c r="M143" s="31">
        <f t="shared" si="20"/>
        <v>2.8261517627616963</v>
      </c>
      <c r="N143" s="33">
        <v>51869301171</v>
      </c>
      <c r="O143" s="31">
        <f t="shared" si="21"/>
        <v>91.667200543405642</v>
      </c>
      <c r="P143" s="32">
        <f t="shared" ref="P143:P206" si="22">SUM(F143-N143)</f>
        <v>4715061462</v>
      </c>
    </row>
    <row r="144" spans="1:16" x14ac:dyDescent="0.25">
      <c r="A144" s="26">
        <v>3130212</v>
      </c>
      <c r="B144" s="35" t="s">
        <v>157</v>
      </c>
      <c r="C144" s="28"/>
      <c r="D144" s="33">
        <v>178800000000</v>
      </c>
      <c r="E144" s="34">
        <v>-1868488000</v>
      </c>
      <c r="F144" s="30">
        <f t="shared" si="16"/>
        <v>176931512000</v>
      </c>
      <c r="G144" s="31">
        <f t="shared" si="17"/>
        <v>1.2680260526192533</v>
      </c>
      <c r="H144" s="33"/>
      <c r="I144" s="32">
        <f t="shared" si="18"/>
        <v>176931512000</v>
      </c>
      <c r="J144" s="33">
        <v>121316461277</v>
      </c>
      <c r="K144" s="31">
        <f t="shared" si="19"/>
        <v>68.566904733736749</v>
      </c>
      <c r="L144" s="30">
        <f t="shared" ref="L144:L207" si="23">SUM(N144-J144)</f>
        <v>16107840883</v>
      </c>
      <c r="M144" s="31">
        <f t="shared" si="20"/>
        <v>9.103997756487832</v>
      </c>
      <c r="N144" s="33">
        <v>137424302160</v>
      </c>
      <c r="O144" s="31">
        <f t="shared" si="21"/>
        <v>77.670902490224577</v>
      </c>
      <c r="P144" s="32">
        <f t="shared" si="22"/>
        <v>39507209840</v>
      </c>
    </row>
    <row r="145" spans="1:16" x14ac:dyDescent="0.25">
      <c r="A145" s="26">
        <v>3130214</v>
      </c>
      <c r="B145" s="35" t="s">
        <v>158</v>
      </c>
      <c r="C145" s="28"/>
      <c r="D145" s="33">
        <v>2150000000</v>
      </c>
      <c r="E145" s="34">
        <v>0</v>
      </c>
      <c r="F145" s="30">
        <f t="shared" si="16"/>
        <v>2150000000</v>
      </c>
      <c r="G145" s="31">
        <f t="shared" si="17"/>
        <v>1.5408538492178795E-2</v>
      </c>
      <c r="H145" s="33"/>
      <c r="I145" s="32">
        <f t="shared" si="18"/>
        <v>2150000000</v>
      </c>
      <c r="J145" s="33">
        <v>1537038000</v>
      </c>
      <c r="K145" s="31">
        <f t="shared" si="19"/>
        <v>71.490139534883724</v>
      </c>
      <c r="L145" s="30">
        <f t="shared" si="23"/>
        <v>0</v>
      </c>
      <c r="M145" s="31">
        <f t="shared" si="20"/>
        <v>0</v>
      </c>
      <c r="N145" s="33">
        <v>1537038000</v>
      </c>
      <c r="O145" s="31">
        <f t="shared" si="21"/>
        <v>71.490139534883724</v>
      </c>
      <c r="P145" s="32">
        <f t="shared" si="22"/>
        <v>612962000</v>
      </c>
    </row>
    <row r="146" spans="1:16" x14ac:dyDescent="0.25">
      <c r="A146" s="26">
        <v>3130215</v>
      </c>
      <c r="B146" s="35" t="s">
        <v>159</v>
      </c>
      <c r="C146" s="28"/>
      <c r="D146" s="33">
        <v>0</v>
      </c>
      <c r="E146" s="34">
        <v>492620744</v>
      </c>
      <c r="F146" s="30">
        <f t="shared" si="16"/>
        <v>492620744</v>
      </c>
      <c r="G146" s="31">
        <f t="shared" si="17"/>
        <v>3.5304956725440723E-3</v>
      </c>
      <c r="H146" s="33"/>
      <c r="I146" s="32">
        <f t="shared" si="18"/>
        <v>492620744</v>
      </c>
      <c r="J146" s="33">
        <v>492620744</v>
      </c>
      <c r="K146" s="31">
        <f t="shared" si="19"/>
        <v>100</v>
      </c>
      <c r="L146" s="30">
        <f t="shared" si="23"/>
        <v>0</v>
      </c>
      <c r="M146" s="31">
        <f t="shared" si="20"/>
        <v>0</v>
      </c>
      <c r="N146" s="33">
        <v>492620744</v>
      </c>
      <c r="O146" s="31">
        <f t="shared" si="21"/>
        <v>100</v>
      </c>
      <c r="P146" s="32">
        <f t="shared" si="22"/>
        <v>0</v>
      </c>
    </row>
    <row r="147" spans="1:16" x14ac:dyDescent="0.25">
      <c r="A147" s="26">
        <v>3130219</v>
      </c>
      <c r="B147" s="35" t="s">
        <v>160</v>
      </c>
      <c r="C147" s="28"/>
      <c r="D147" s="29">
        <f>SUM(D148:D167)</f>
        <v>25055172000</v>
      </c>
      <c r="E147" s="29">
        <f>SUM(E148:E167)</f>
        <v>0</v>
      </c>
      <c r="F147" s="30">
        <f t="shared" si="16"/>
        <v>25055172000</v>
      </c>
      <c r="G147" s="31">
        <f t="shared" si="17"/>
        <v>0.17956445683263272</v>
      </c>
      <c r="H147" s="29">
        <f>SUM(H148:H167)</f>
        <v>0</v>
      </c>
      <c r="I147" s="32">
        <f t="shared" si="18"/>
        <v>25055172000</v>
      </c>
      <c r="J147" s="29">
        <f>SUM(J148:J167)</f>
        <v>25055172000</v>
      </c>
      <c r="K147" s="31">
        <f t="shared" si="19"/>
        <v>100</v>
      </c>
      <c r="L147" s="30">
        <f t="shared" si="23"/>
        <v>0</v>
      </c>
      <c r="M147" s="31">
        <f t="shared" si="20"/>
        <v>0</v>
      </c>
      <c r="N147" s="29">
        <f>SUM(N148:N167)</f>
        <v>25055172000</v>
      </c>
      <c r="O147" s="31">
        <f t="shared" si="21"/>
        <v>100</v>
      </c>
      <c r="P147" s="32">
        <f t="shared" si="22"/>
        <v>0</v>
      </c>
    </row>
    <row r="148" spans="1:16" x14ac:dyDescent="0.25">
      <c r="A148" s="26">
        <v>313021901</v>
      </c>
      <c r="B148" s="35" t="s">
        <v>161</v>
      </c>
      <c r="C148" s="28"/>
      <c r="D148" s="33">
        <v>837400000</v>
      </c>
      <c r="E148" s="29"/>
      <c r="F148" s="30">
        <f t="shared" si="16"/>
        <v>837400000</v>
      </c>
      <c r="G148" s="31">
        <f t="shared" si="17"/>
        <v>6.0014465736514064E-3</v>
      </c>
      <c r="H148" s="33"/>
      <c r="I148" s="32">
        <f t="shared" si="18"/>
        <v>837400000</v>
      </c>
      <c r="J148" s="33">
        <v>837400000</v>
      </c>
      <c r="K148" s="31">
        <f t="shared" si="19"/>
        <v>100</v>
      </c>
      <c r="L148" s="30">
        <f t="shared" si="23"/>
        <v>0</v>
      </c>
      <c r="M148" s="31">
        <f t="shared" si="20"/>
        <v>0</v>
      </c>
      <c r="N148" s="33">
        <v>837400000</v>
      </c>
      <c r="O148" s="31">
        <f t="shared" si="21"/>
        <v>100</v>
      </c>
      <c r="P148" s="32">
        <f t="shared" si="22"/>
        <v>0</v>
      </c>
    </row>
    <row r="149" spans="1:16" x14ac:dyDescent="0.25">
      <c r="A149" s="26">
        <v>313021902</v>
      </c>
      <c r="B149" s="35" t="s">
        <v>162</v>
      </c>
      <c r="C149" s="28"/>
      <c r="D149" s="33">
        <v>1055700000</v>
      </c>
      <c r="E149" s="29"/>
      <c r="F149" s="30">
        <f t="shared" si="16"/>
        <v>1055700000</v>
      </c>
      <c r="G149" s="31">
        <f t="shared" si="17"/>
        <v>7.5659507377642578E-3</v>
      </c>
      <c r="H149" s="33"/>
      <c r="I149" s="32">
        <f t="shared" si="18"/>
        <v>1055700000</v>
      </c>
      <c r="J149" s="33">
        <v>1055700000</v>
      </c>
      <c r="K149" s="31">
        <f t="shared" si="19"/>
        <v>100</v>
      </c>
      <c r="L149" s="30">
        <f t="shared" si="23"/>
        <v>0</v>
      </c>
      <c r="M149" s="31">
        <f t="shared" si="20"/>
        <v>0</v>
      </c>
      <c r="N149" s="33">
        <v>1055700000</v>
      </c>
      <c r="O149" s="31">
        <f t="shared" si="21"/>
        <v>100</v>
      </c>
      <c r="P149" s="32">
        <f t="shared" si="22"/>
        <v>0</v>
      </c>
    </row>
    <row r="150" spans="1:16" x14ac:dyDescent="0.25">
      <c r="A150" s="26">
        <v>313021903</v>
      </c>
      <c r="B150" s="35" t="s">
        <v>163</v>
      </c>
      <c r="C150" s="28"/>
      <c r="D150" s="33">
        <v>895100000</v>
      </c>
      <c r="E150" s="29"/>
      <c r="F150" s="30">
        <f t="shared" si="16"/>
        <v>895100000</v>
      </c>
      <c r="G150" s="31">
        <f t="shared" si="17"/>
        <v>6.4149687462089489E-3</v>
      </c>
      <c r="H150" s="33"/>
      <c r="I150" s="32">
        <f t="shared" si="18"/>
        <v>895100000</v>
      </c>
      <c r="J150" s="33">
        <v>895100000</v>
      </c>
      <c r="K150" s="31">
        <f t="shared" si="19"/>
        <v>100</v>
      </c>
      <c r="L150" s="30">
        <f t="shared" si="23"/>
        <v>0</v>
      </c>
      <c r="M150" s="31">
        <f t="shared" si="20"/>
        <v>0</v>
      </c>
      <c r="N150" s="33">
        <v>895100000</v>
      </c>
      <c r="O150" s="31">
        <f t="shared" si="21"/>
        <v>100</v>
      </c>
      <c r="P150" s="32">
        <f t="shared" si="22"/>
        <v>0</v>
      </c>
    </row>
    <row r="151" spans="1:16" x14ac:dyDescent="0.25">
      <c r="A151" s="26">
        <v>313021904</v>
      </c>
      <c r="B151" s="35" t="s">
        <v>164</v>
      </c>
      <c r="C151" s="28"/>
      <c r="D151" s="33">
        <v>1399500000</v>
      </c>
      <c r="E151" s="29"/>
      <c r="F151" s="30">
        <f t="shared" si="16"/>
        <v>1399500000</v>
      </c>
      <c r="G151" s="31">
        <f t="shared" si="17"/>
        <v>1.0029883544094988E-2</v>
      </c>
      <c r="H151" s="33"/>
      <c r="I151" s="32">
        <f t="shared" si="18"/>
        <v>1399500000</v>
      </c>
      <c r="J151" s="33">
        <v>1399500000</v>
      </c>
      <c r="K151" s="31">
        <f t="shared" si="19"/>
        <v>100</v>
      </c>
      <c r="L151" s="30">
        <f t="shared" si="23"/>
        <v>0</v>
      </c>
      <c r="M151" s="31">
        <f t="shared" si="20"/>
        <v>0</v>
      </c>
      <c r="N151" s="33">
        <v>1399500000</v>
      </c>
      <c r="O151" s="31">
        <f t="shared" si="21"/>
        <v>100</v>
      </c>
      <c r="P151" s="32">
        <f t="shared" si="22"/>
        <v>0</v>
      </c>
    </row>
    <row r="152" spans="1:16" x14ac:dyDescent="0.25">
      <c r="A152" s="26">
        <v>313021905</v>
      </c>
      <c r="B152" s="35" t="s">
        <v>165</v>
      </c>
      <c r="C152" s="28"/>
      <c r="D152" s="33">
        <v>1771672000</v>
      </c>
      <c r="E152" s="29"/>
      <c r="F152" s="30">
        <f t="shared" si="16"/>
        <v>1771672000</v>
      </c>
      <c r="G152" s="31">
        <f t="shared" si="17"/>
        <v>1.2697151724425763E-2</v>
      </c>
      <c r="H152" s="33"/>
      <c r="I152" s="32">
        <f t="shared" si="18"/>
        <v>1771672000</v>
      </c>
      <c r="J152" s="33">
        <v>1771672000</v>
      </c>
      <c r="K152" s="31">
        <f t="shared" si="19"/>
        <v>100</v>
      </c>
      <c r="L152" s="30">
        <f t="shared" si="23"/>
        <v>0</v>
      </c>
      <c r="M152" s="31">
        <f t="shared" si="20"/>
        <v>0</v>
      </c>
      <c r="N152" s="33">
        <v>1771672000</v>
      </c>
      <c r="O152" s="31">
        <f t="shared" si="21"/>
        <v>100</v>
      </c>
      <c r="P152" s="32">
        <f t="shared" si="22"/>
        <v>0</v>
      </c>
    </row>
    <row r="153" spans="1:16" x14ac:dyDescent="0.25">
      <c r="A153" s="26">
        <v>313021906</v>
      </c>
      <c r="B153" s="35" t="s">
        <v>166</v>
      </c>
      <c r="C153" s="28"/>
      <c r="D153" s="33">
        <v>1031000000</v>
      </c>
      <c r="E153" s="29"/>
      <c r="F153" s="30">
        <f t="shared" si="16"/>
        <v>1031000000</v>
      </c>
      <c r="G153" s="31">
        <f t="shared" si="17"/>
        <v>7.3889317141564367E-3</v>
      </c>
      <c r="H153" s="33"/>
      <c r="I153" s="32">
        <f t="shared" si="18"/>
        <v>1031000000</v>
      </c>
      <c r="J153" s="33">
        <v>1031000000</v>
      </c>
      <c r="K153" s="31">
        <f t="shared" si="19"/>
        <v>100</v>
      </c>
      <c r="L153" s="30">
        <f t="shared" si="23"/>
        <v>0</v>
      </c>
      <c r="M153" s="31">
        <f t="shared" si="20"/>
        <v>0</v>
      </c>
      <c r="N153" s="33">
        <v>1031000000</v>
      </c>
      <c r="O153" s="31">
        <f t="shared" si="21"/>
        <v>100</v>
      </c>
      <c r="P153" s="32">
        <f t="shared" si="22"/>
        <v>0</v>
      </c>
    </row>
    <row r="154" spans="1:16" x14ac:dyDescent="0.25">
      <c r="A154" s="26">
        <v>313021907</v>
      </c>
      <c r="B154" s="35" t="s">
        <v>167</v>
      </c>
      <c r="C154" s="28"/>
      <c r="D154" s="33">
        <v>642500000</v>
      </c>
      <c r="E154" s="29"/>
      <c r="F154" s="30">
        <f t="shared" si="16"/>
        <v>642500000</v>
      </c>
      <c r="G154" s="31">
        <f t="shared" si="17"/>
        <v>4.6046446424301748E-3</v>
      </c>
      <c r="H154" s="33"/>
      <c r="I154" s="32">
        <f t="shared" si="18"/>
        <v>642500000</v>
      </c>
      <c r="J154" s="33">
        <v>642500000</v>
      </c>
      <c r="K154" s="31">
        <f t="shared" si="19"/>
        <v>100</v>
      </c>
      <c r="L154" s="30">
        <f t="shared" si="23"/>
        <v>0</v>
      </c>
      <c r="M154" s="31">
        <f t="shared" si="20"/>
        <v>0</v>
      </c>
      <c r="N154" s="33">
        <v>642500000</v>
      </c>
      <c r="O154" s="31">
        <f t="shared" si="21"/>
        <v>100</v>
      </c>
      <c r="P154" s="32">
        <f t="shared" si="22"/>
        <v>0</v>
      </c>
    </row>
    <row r="155" spans="1:16" x14ac:dyDescent="0.25">
      <c r="A155" s="26">
        <v>313021908</v>
      </c>
      <c r="B155" s="35" t="s">
        <v>168</v>
      </c>
      <c r="C155" s="28"/>
      <c r="D155" s="33">
        <v>1451200000</v>
      </c>
      <c r="E155" s="29"/>
      <c r="F155" s="30">
        <f t="shared" si="16"/>
        <v>1451200000</v>
      </c>
      <c r="G155" s="31">
        <f t="shared" si="17"/>
        <v>1.0400405144116217E-2</v>
      </c>
      <c r="H155" s="33"/>
      <c r="I155" s="32">
        <f t="shared" si="18"/>
        <v>1451200000</v>
      </c>
      <c r="J155" s="33">
        <v>1451200000</v>
      </c>
      <c r="K155" s="31">
        <f t="shared" si="19"/>
        <v>100</v>
      </c>
      <c r="L155" s="30">
        <f t="shared" si="23"/>
        <v>0</v>
      </c>
      <c r="M155" s="31">
        <f t="shared" si="20"/>
        <v>0</v>
      </c>
      <c r="N155" s="33">
        <v>1451200000</v>
      </c>
      <c r="O155" s="31">
        <f t="shared" si="21"/>
        <v>100</v>
      </c>
      <c r="P155" s="32">
        <f t="shared" si="22"/>
        <v>0</v>
      </c>
    </row>
    <row r="156" spans="1:16" x14ac:dyDescent="0.25">
      <c r="A156" s="26">
        <v>313021909</v>
      </c>
      <c r="B156" s="35" t="s">
        <v>169</v>
      </c>
      <c r="C156" s="28"/>
      <c r="D156" s="33">
        <v>2021500000</v>
      </c>
      <c r="E156" s="29"/>
      <c r="F156" s="30">
        <f t="shared" si="16"/>
        <v>2021500000</v>
      </c>
      <c r="G156" s="31">
        <f t="shared" si="17"/>
        <v>1.4487609563692761E-2</v>
      </c>
      <c r="H156" s="33"/>
      <c r="I156" s="32">
        <f t="shared" si="18"/>
        <v>2021500000</v>
      </c>
      <c r="J156" s="33">
        <v>2021500000</v>
      </c>
      <c r="K156" s="31">
        <f t="shared" si="19"/>
        <v>100</v>
      </c>
      <c r="L156" s="30">
        <f t="shared" si="23"/>
        <v>0</v>
      </c>
      <c r="M156" s="31">
        <f t="shared" si="20"/>
        <v>0</v>
      </c>
      <c r="N156" s="33">
        <v>2021500000</v>
      </c>
      <c r="O156" s="31">
        <f t="shared" si="21"/>
        <v>100</v>
      </c>
      <c r="P156" s="32">
        <f t="shared" si="22"/>
        <v>0</v>
      </c>
    </row>
    <row r="157" spans="1:16" x14ac:dyDescent="0.25">
      <c r="A157" s="26">
        <v>313021910</v>
      </c>
      <c r="B157" s="35" t="s">
        <v>170</v>
      </c>
      <c r="C157" s="28"/>
      <c r="D157" s="33">
        <v>1953500000</v>
      </c>
      <c r="E157" s="29"/>
      <c r="F157" s="30">
        <f t="shared" si="16"/>
        <v>1953500000</v>
      </c>
      <c r="G157" s="31">
        <f t="shared" si="17"/>
        <v>1.4000269741614547E-2</v>
      </c>
      <c r="H157" s="33"/>
      <c r="I157" s="32">
        <f t="shared" si="18"/>
        <v>1953500000</v>
      </c>
      <c r="J157" s="33">
        <v>1953500000</v>
      </c>
      <c r="K157" s="31">
        <f t="shared" si="19"/>
        <v>100</v>
      </c>
      <c r="L157" s="30">
        <f t="shared" si="23"/>
        <v>0</v>
      </c>
      <c r="M157" s="31">
        <f t="shared" si="20"/>
        <v>0</v>
      </c>
      <c r="N157" s="33">
        <v>1953500000</v>
      </c>
      <c r="O157" s="31">
        <f t="shared" si="21"/>
        <v>100</v>
      </c>
      <c r="P157" s="32">
        <f t="shared" si="22"/>
        <v>0</v>
      </c>
    </row>
    <row r="158" spans="1:16" x14ac:dyDescent="0.25">
      <c r="A158" s="26">
        <v>313021911</v>
      </c>
      <c r="B158" s="35" t="s">
        <v>171</v>
      </c>
      <c r="C158" s="28"/>
      <c r="D158" s="33">
        <v>1923800000</v>
      </c>
      <c r="E158" s="29"/>
      <c r="F158" s="30">
        <f t="shared" si="16"/>
        <v>1923800000</v>
      </c>
      <c r="G158" s="31">
        <f t="shared" si="17"/>
        <v>1.3787416907559798E-2</v>
      </c>
      <c r="H158" s="33"/>
      <c r="I158" s="32">
        <f t="shared" si="18"/>
        <v>1923800000</v>
      </c>
      <c r="J158" s="33">
        <v>1923800000</v>
      </c>
      <c r="K158" s="31">
        <f t="shared" si="19"/>
        <v>100</v>
      </c>
      <c r="L158" s="30">
        <f t="shared" si="23"/>
        <v>0</v>
      </c>
      <c r="M158" s="31">
        <f t="shared" si="20"/>
        <v>0</v>
      </c>
      <c r="N158" s="33">
        <v>1923800000</v>
      </c>
      <c r="O158" s="31">
        <f t="shared" si="21"/>
        <v>100</v>
      </c>
      <c r="P158" s="32">
        <f t="shared" si="22"/>
        <v>0</v>
      </c>
    </row>
    <row r="159" spans="1:16" x14ac:dyDescent="0.25">
      <c r="A159" s="26">
        <v>313021912</v>
      </c>
      <c r="B159" s="35" t="s">
        <v>172</v>
      </c>
      <c r="C159" s="28"/>
      <c r="D159" s="33">
        <v>963500000</v>
      </c>
      <c r="E159" s="29"/>
      <c r="F159" s="30">
        <f t="shared" si="16"/>
        <v>963500000</v>
      </c>
      <c r="G159" s="31">
        <f t="shared" si="17"/>
        <v>6.9051752731229153E-3</v>
      </c>
      <c r="H159" s="33"/>
      <c r="I159" s="32">
        <f t="shared" si="18"/>
        <v>963500000</v>
      </c>
      <c r="J159" s="33">
        <v>963500000</v>
      </c>
      <c r="K159" s="31">
        <f t="shared" si="19"/>
        <v>100</v>
      </c>
      <c r="L159" s="30">
        <f t="shared" si="23"/>
        <v>0</v>
      </c>
      <c r="M159" s="31">
        <f t="shared" si="20"/>
        <v>0</v>
      </c>
      <c r="N159" s="33">
        <v>963500000</v>
      </c>
      <c r="O159" s="31">
        <f t="shared" si="21"/>
        <v>100</v>
      </c>
      <c r="P159" s="32">
        <f t="shared" si="22"/>
        <v>0</v>
      </c>
    </row>
    <row r="160" spans="1:16" x14ac:dyDescent="0.25">
      <c r="A160" s="26">
        <v>313021913</v>
      </c>
      <c r="B160" s="35" t="s">
        <v>173</v>
      </c>
      <c r="C160" s="28"/>
      <c r="D160" s="33">
        <v>1262000000</v>
      </c>
      <c r="E160" s="29"/>
      <c r="F160" s="30">
        <f t="shared" si="16"/>
        <v>1262000000</v>
      </c>
      <c r="G160" s="31">
        <f t="shared" si="17"/>
        <v>9.0444537568044846E-3</v>
      </c>
      <c r="H160" s="33"/>
      <c r="I160" s="32">
        <f t="shared" si="18"/>
        <v>1262000000</v>
      </c>
      <c r="J160" s="33">
        <v>1262000000</v>
      </c>
      <c r="K160" s="31">
        <f t="shared" si="19"/>
        <v>100</v>
      </c>
      <c r="L160" s="30">
        <f t="shared" si="23"/>
        <v>0</v>
      </c>
      <c r="M160" s="31">
        <f t="shared" si="20"/>
        <v>0</v>
      </c>
      <c r="N160" s="33">
        <v>1262000000</v>
      </c>
      <c r="O160" s="31">
        <f t="shared" si="21"/>
        <v>100</v>
      </c>
      <c r="P160" s="32">
        <f t="shared" si="22"/>
        <v>0</v>
      </c>
    </row>
    <row r="161" spans="1:16" x14ac:dyDescent="0.25">
      <c r="A161" s="26">
        <v>313021914</v>
      </c>
      <c r="B161" s="35" t="s">
        <v>174</v>
      </c>
      <c r="C161" s="28"/>
      <c r="D161" s="33">
        <v>943000000</v>
      </c>
      <c r="E161" s="29"/>
      <c r="F161" s="30">
        <f t="shared" si="16"/>
        <v>943000000</v>
      </c>
      <c r="G161" s="31">
        <f t="shared" si="17"/>
        <v>6.758256650290514E-3</v>
      </c>
      <c r="H161" s="33"/>
      <c r="I161" s="32">
        <f t="shared" si="18"/>
        <v>943000000</v>
      </c>
      <c r="J161" s="33">
        <v>943000000</v>
      </c>
      <c r="K161" s="31">
        <f t="shared" si="19"/>
        <v>100</v>
      </c>
      <c r="L161" s="30">
        <f t="shared" si="23"/>
        <v>0</v>
      </c>
      <c r="M161" s="31">
        <f t="shared" si="20"/>
        <v>0</v>
      </c>
      <c r="N161" s="33">
        <v>943000000</v>
      </c>
      <c r="O161" s="31">
        <f t="shared" si="21"/>
        <v>100</v>
      </c>
      <c r="P161" s="32">
        <f t="shared" si="22"/>
        <v>0</v>
      </c>
    </row>
    <row r="162" spans="1:16" x14ac:dyDescent="0.25">
      <c r="A162" s="26">
        <v>313021915</v>
      </c>
      <c r="B162" s="35" t="s">
        <v>175</v>
      </c>
      <c r="C162" s="28"/>
      <c r="D162" s="33">
        <v>765900000</v>
      </c>
      <c r="E162" s="29"/>
      <c r="F162" s="30">
        <f t="shared" si="16"/>
        <v>765900000</v>
      </c>
      <c r="G162" s="31">
        <f t="shared" si="17"/>
        <v>5.4890230842603444E-3</v>
      </c>
      <c r="H162" s="33"/>
      <c r="I162" s="32">
        <f t="shared" si="18"/>
        <v>765900000</v>
      </c>
      <c r="J162" s="33">
        <v>765900000</v>
      </c>
      <c r="K162" s="31">
        <f t="shared" si="19"/>
        <v>100</v>
      </c>
      <c r="L162" s="30">
        <f t="shared" si="23"/>
        <v>0</v>
      </c>
      <c r="M162" s="31">
        <f t="shared" si="20"/>
        <v>0</v>
      </c>
      <c r="N162" s="33">
        <v>765900000</v>
      </c>
      <c r="O162" s="31">
        <f t="shared" si="21"/>
        <v>100</v>
      </c>
      <c r="P162" s="32">
        <f t="shared" si="22"/>
        <v>0</v>
      </c>
    </row>
    <row r="163" spans="1:16" x14ac:dyDescent="0.25">
      <c r="A163" s="26">
        <v>313021916</v>
      </c>
      <c r="B163" s="35" t="s">
        <v>176</v>
      </c>
      <c r="C163" s="28"/>
      <c r="D163" s="33">
        <v>1118800000</v>
      </c>
      <c r="E163" s="29"/>
      <c r="F163" s="30">
        <f t="shared" si="16"/>
        <v>1118800000</v>
      </c>
      <c r="G163" s="31">
        <f t="shared" si="17"/>
        <v>8.0181734256044822E-3</v>
      </c>
      <c r="H163" s="33"/>
      <c r="I163" s="32">
        <f t="shared" si="18"/>
        <v>1118800000</v>
      </c>
      <c r="J163" s="33">
        <v>1118800000</v>
      </c>
      <c r="K163" s="31">
        <f t="shared" si="19"/>
        <v>100</v>
      </c>
      <c r="L163" s="30">
        <f t="shared" si="23"/>
        <v>0</v>
      </c>
      <c r="M163" s="31">
        <f t="shared" si="20"/>
        <v>0</v>
      </c>
      <c r="N163" s="33">
        <v>1118800000</v>
      </c>
      <c r="O163" s="31">
        <f t="shared" si="21"/>
        <v>100</v>
      </c>
      <c r="P163" s="32">
        <f t="shared" si="22"/>
        <v>0</v>
      </c>
    </row>
    <row r="164" spans="1:16" x14ac:dyDescent="0.25">
      <c r="A164" s="26">
        <v>313021917</v>
      </c>
      <c r="B164" s="35" t="s">
        <v>177</v>
      </c>
      <c r="C164" s="28"/>
      <c r="D164" s="33">
        <v>1201000000</v>
      </c>
      <c r="E164" s="29"/>
      <c r="F164" s="30">
        <f t="shared" si="16"/>
        <v>1201000000</v>
      </c>
      <c r="G164" s="31">
        <f t="shared" si="17"/>
        <v>8.6072812693519692E-3</v>
      </c>
      <c r="H164" s="33"/>
      <c r="I164" s="32">
        <f t="shared" si="18"/>
        <v>1201000000</v>
      </c>
      <c r="J164" s="33">
        <v>1201000000</v>
      </c>
      <c r="K164" s="31">
        <f t="shared" si="19"/>
        <v>100</v>
      </c>
      <c r="L164" s="30">
        <f t="shared" si="23"/>
        <v>0</v>
      </c>
      <c r="M164" s="31">
        <f t="shared" si="20"/>
        <v>0</v>
      </c>
      <c r="N164" s="33">
        <v>1201000000</v>
      </c>
      <c r="O164" s="31">
        <f t="shared" si="21"/>
        <v>100</v>
      </c>
      <c r="P164" s="32">
        <f t="shared" si="22"/>
        <v>0</v>
      </c>
    </row>
    <row r="165" spans="1:16" x14ac:dyDescent="0.25">
      <c r="A165" s="26">
        <v>313021918</v>
      </c>
      <c r="B165" s="35" t="s">
        <v>178</v>
      </c>
      <c r="C165" s="28"/>
      <c r="D165" s="33">
        <v>1046000000</v>
      </c>
      <c r="E165" s="29"/>
      <c r="F165" s="30">
        <f t="shared" si="16"/>
        <v>1046000000</v>
      </c>
      <c r="G165" s="31">
        <f t="shared" si="17"/>
        <v>7.4964331454972187E-3</v>
      </c>
      <c r="H165" s="33"/>
      <c r="I165" s="32">
        <f t="shared" si="18"/>
        <v>1046000000</v>
      </c>
      <c r="J165" s="33">
        <v>1046000000</v>
      </c>
      <c r="K165" s="31">
        <f t="shared" si="19"/>
        <v>100</v>
      </c>
      <c r="L165" s="30">
        <f t="shared" si="23"/>
        <v>0</v>
      </c>
      <c r="M165" s="31">
        <f t="shared" si="20"/>
        <v>0</v>
      </c>
      <c r="N165" s="33">
        <v>1046000000</v>
      </c>
      <c r="O165" s="31">
        <f t="shared" si="21"/>
        <v>100</v>
      </c>
      <c r="P165" s="32">
        <f t="shared" si="22"/>
        <v>0</v>
      </c>
    </row>
    <row r="166" spans="1:16" x14ac:dyDescent="0.25">
      <c r="A166" s="26">
        <v>313021919</v>
      </c>
      <c r="B166" s="35" t="s">
        <v>179</v>
      </c>
      <c r="C166" s="28"/>
      <c r="D166" s="33">
        <v>1410500000</v>
      </c>
      <c r="E166" s="29"/>
      <c r="F166" s="30">
        <f t="shared" si="16"/>
        <v>1410500000</v>
      </c>
      <c r="G166" s="31">
        <f t="shared" si="17"/>
        <v>1.0108717927078228E-2</v>
      </c>
      <c r="H166" s="33"/>
      <c r="I166" s="32">
        <f t="shared" si="18"/>
        <v>1410500000</v>
      </c>
      <c r="J166" s="33">
        <v>1410500000</v>
      </c>
      <c r="K166" s="31">
        <f t="shared" si="19"/>
        <v>100</v>
      </c>
      <c r="L166" s="30">
        <f t="shared" si="23"/>
        <v>0</v>
      </c>
      <c r="M166" s="31">
        <f t="shared" si="20"/>
        <v>0</v>
      </c>
      <c r="N166" s="33">
        <v>1410500000</v>
      </c>
      <c r="O166" s="31">
        <f t="shared" si="21"/>
        <v>100</v>
      </c>
      <c r="P166" s="32">
        <f t="shared" si="22"/>
        <v>0</v>
      </c>
    </row>
    <row r="167" spans="1:16" x14ac:dyDescent="0.25">
      <c r="A167" s="26">
        <v>313021920</v>
      </c>
      <c r="B167" s="35" t="s">
        <v>180</v>
      </c>
      <c r="C167" s="28"/>
      <c r="D167" s="33">
        <v>1361600000</v>
      </c>
      <c r="E167" s="29"/>
      <c r="F167" s="30">
        <f t="shared" si="16"/>
        <v>1361600000</v>
      </c>
      <c r="G167" s="31">
        <f t="shared" si="17"/>
        <v>9.7582632609072781E-3</v>
      </c>
      <c r="H167" s="33"/>
      <c r="I167" s="32">
        <f t="shared" si="18"/>
        <v>1361600000</v>
      </c>
      <c r="J167" s="33">
        <v>1361600000</v>
      </c>
      <c r="K167" s="31">
        <f t="shared" si="19"/>
        <v>100</v>
      </c>
      <c r="L167" s="30">
        <f t="shared" si="23"/>
        <v>0</v>
      </c>
      <c r="M167" s="31">
        <f t="shared" si="20"/>
        <v>0</v>
      </c>
      <c r="N167" s="33">
        <v>1361600000</v>
      </c>
      <c r="O167" s="31">
        <f t="shared" si="21"/>
        <v>100</v>
      </c>
      <c r="P167" s="32">
        <f t="shared" si="22"/>
        <v>0</v>
      </c>
    </row>
    <row r="168" spans="1:16" x14ac:dyDescent="0.25">
      <c r="A168" s="26">
        <v>3130221</v>
      </c>
      <c r="B168" s="35" t="s">
        <v>181</v>
      </c>
      <c r="C168" s="28"/>
      <c r="D168" s="33">
        <v>50000000000</v>
      </c>
      <c r="E168" s="34">
        <v>0</v>
      </c>
      <c r="F168" s="30">
        <f t="shared" si="16"/>
        <v>50000000000</v>
      </c>
      <c r="G168" s="31">
        <f t="shared" si="17"/>
        <v>0.35833810446927433</v>
      </c>
      <c r="H168" s="33"/>
      <c r="I168" s="32">
        <f t="shared" si="18"/>
        <v>50000000000</v>
      </c>
      <c r="J168" s="33">
        <v>1572814124</v>
      </c>
      <c r="K168" s="31">
        <f t="shared" si="19"/>
        <v>3.145628248</v>
      </c>
      <c r="L168" s="30">
        <f t="shared" si="23"/>
        <v>0</v>
      </c>
      <c r="M168" s="31">
        <f t="shared" si="20"/>
        <v>0</v>
      </c>
      <c r="N168" s="33">
        <v>1572814124</v>
      </c>
      <c r="O168" s="31">
        <f t="shared" si="21"/>
        <v>3.145628248</v>
      </c>
      <c r="P168" s="32">
        <f t="shared" si="22"/>
        <v>48427185876</v>
      </c>
    </row>
    <row r="169" spans="1:16" x14ac:dyDescent="0.25">
      <c r="A169" s="26">
        <v>3130299</v>
      </c>
      <c r="B169" s="35" t="s">
        <v>182</v>
      </c>
      <c r="C169" s="28"/>
      <c r="D169" s="33">
        <v>284665000</v>
      </c>
      <c r="E169" s="34">
        <v>-267284554</v>
      </c>
      <c r="F169" s="30">
        <f t="shared" si="16"/>
        <v>17380446</v>
      </c>
      <c r="G169" s="31">
        <f t="shared" si="17"/>
        <v>1.2456152148941163E-4</v>
      </c>
      <c r="H169" s="33"/>
      <c r="I169" s="32">
        <f t="shared" si="18"/>
        <v>17380446</v>
      </c>
      <c r="J169" s="33">
        <v>0</v>
      </c>
      <c r="K169" s="31">
        <f t="shared" si="19"/>
        <v>0</v>
      </c>
      <c r="L169" s="30">
        <f t="shared" si="23"/>
        <v>0</v>
      </c>
      <c r="M169" s="31">
        <f t="shared" si="20"/>
        <v>0</v>
      </c>
      <c r="N169" s="33">
        <v>0</v>
      </c>
      <c r="O169" s="31">
        <f t="shared" si="21"/>
        <v>0</v>
      </c>
      <c r="P169" s="32">
        <f t="shared" si="22"/>
        <v>17380446</v>
      </c>
    </row>
    <row r="170" spans="1:16" hidden="1" x14ac:dyDescent="0.25">
      <c r="A170" s="26">
        <v>31303</v>
      </c>
      <c r="B170" s="35" t="s">
        <v>183</v>
      </c>
      <c r="C170" s="28"/>
      <c r="D170" s="29"/>
      <c r="E170" s="29"/>
      <c r="F170" s="30">
        <f t="shared" si="16"/>
        <v>0</v>
      </c>
      <c r="G170" s="31">
        <f t="shared" si="17"/>
        <v>0</v>
      </c>
      <c r="H170" s="29"/>
      <c r="I170" s="32">
        <f t="shared" si="18"/>
        <v>0</v>
      </c>
      <c r="J170" s="33"/>
      <c r="K170" s="31">
        <f t="shared" si="19"/>
        <v>0</v>
      </c>
      <c r="L170" s="30">
        <f t="shared" si="23"/>
        <v>0</v>
      </c>
      <c r="M170" s="31">
        <f t="shared" si="20"/>
        <v>0</v>
      </c>
      <c r="N170" s="33">
        <v>0</v>
      </c>
      <c r="O170" s="31">
        <f t="shared" si="21"/>
        <v>0</v>
      </c>
      <c r="P170" s="32">
        <f t="shared" si="22"/>
        <v>0</v>
      </c>
    </row>
    <row r="171" spans="1:16" hidden="1" x14ac:dyDescent="0.25">
      <c r="A171" s="26">
        <v>3130301</v>
      </c>
      <c r="B171" s="35" t="s">
        <v>184</v>
      </c>
      <c r="C171" s="28"/>
      <c r="D171" s="29"/>
      <c r="E171" s="29"/>
      <c r="F171" s="30">
        <f t="shared" si="16"/>
        <v>0</v>
      </c>
      <c r="G171" s="31">
        <f t="shared" si="17"/>
        <v>0</v>
      </c>
      <c r="H171" s="29"/>
      <c r="I171" s="32">
        <f t="shared" si="18"/>
        <v>0</v>
      </c>
      <c r="J171" s="33"/>
      <c r="K171" s="31">
        <f t="shared" si="19"/>
        <v>0</v>
      </c>
      <c r="L171" s="30">
        <f t="shared" si="23"/>
        <v>0</v>
      </c>
      <c r="M171" s="31">
        <f t="shared" si="20"/>
        <v>0</v>
      </c>
      <c r="N171" s="33"/>
      <c r="O171" s="31">
        <f t="shared" si="21"/>
        <v>0</v>
      </c>
      <c r="P171" s="32">
        <f t="shared" si="22"/>
        <v>0</v>
      </c>
    </row>
    <row r="172" spans="1:16" hidden="1" x14ac:dyDescent="0.25">
      <c r="A172" s="26">
        <v>31304</v>
      </c>
      <c r="B172" s="35" t="s">
        <v>185</v>
      </c>
      <c r="C172" s="28"/>
      <c r="D172" s="29"/>
      <c r="E172" s="29"/>
      <c r="F172" s="30">
        <f t="shared" si="16"/>
        <v>0</v>
      </c>
      <c r="G172" s="31">
        <f t="shared" si="17"/>
        <v>0</v>
      </c>
      <c r="H172" s="29"/>
      <c r="I172" s="32">
        <f t="shared" si="18"/>
        <v>0</v>
      </c>
      <c r="J172" s="33"/>
      <c r="K172" s="31">
        <f t="shared" si="19"/>
        <v>0</v>
      </c>
      <c r="L172" s="30">
        <f t="shared" si="23"/>
        <v>0</v>
      </c>
      <c r="M172" s="31">
        <f t="shared" si="20"/>
        <v>0</v>
      </c>
      <c r="N172" s="33">
        <v>0</v>
      </c>
      <c r="O172" s="31">
        <f t="shared" si="21"/>
        <v>0</v>
      </c>
      <c r="P172" s="32">
        <f t="shared" si="22"/>
        <v>0</v>
      </c>
    </row>
    <row r="173" spans="1:16" hidden="1" x14ac:dyDescent="0.25">
      <c r="A173" s="41">
        <v>3130401</v>
      </c>
      <c r="B173" s="35" t="s">
        <v>186</v>
      </c>
      <c r="C173" s="28"/>
      <c r="D173" s="29"/>
      <c r="E173" s="29"/>
      <c r="F173" s="30">
        <f t="shared" si="16"/>
        <v>0</v>
      </c>
      <c r="G173" s="31">
        <f t="shared" si="17"/>
        <v>0</v>
      </c>
      <c r="H173" s="29"/>
      <c r="I173" s="32">
        <f t="shared" si="18"/>
        <v>0</v>
      </c>
      <c r="J173" s="33"/>
      <c r="K173" s="31">
        <f t="shared" si="19"/>
        <v>0</v>
      </c>
      <c r="L173" s="30">
        <f t="shared" si="23"/>
        <v>0</v>
      </c>
      <c r="M173" s="31">
        <f t="shared" si="20"/>
        <v>0</v>
      </c>
      <c r="N173" s="33">
        <v>0</v>
      </c>
      <c r="O173" s="31">
        <f t="shared" si="21"/>
        <v>0</v>
      </c>
      <c r="P173" s="32">
        <f t="shared" si="22"/>
        <v>0</v>
      </c>
    </row>
    <row r="174" spans="1:16" hidden="1" x14ac:dyDescent="0.25">
      <c r="A174" s="26">
        <v>313040101</v>
      </c>
      <c r="B174" s="35" t="s">
        <v>187</v>
      </c>
      <c r="C174" s="28"/>
      <c r="D174" s="29"/>
      <c r="E174" s="29"/>
      <c r="F174" s="30">
        <f t="shared" si="16"/>
        <v>0</v>
      </c>
      <c r="G174" s="31">
        <f t="shared" si="17"/>
        <v>0</v>
      </c>
      <c r="H174" s="29"/>
      <c r="I174" s="32">
        <f t="shared" si="18"/>
        <v>0</v>
      </c>
      <c r="J174" s="33"/>
      <c r="K174" s="31">
        <f t="shared" si="19"/>
        <v>0</v>
      </c>
      <c r="L174" s="30">
        <f t="shared" si="23"/>
        <v>0</v>
      </c>
      <c r="M174" s="31">
        <f t="shared" si="20"/>
        <v>0</v>
      </c>
      <c r="N174" s="33"/>
      <c r="O174" s="31">
        <f t="shared" si="21"/>
        <v>0</v>
      </c>
      <c r="P174" s="32">
        <f t="shared" si="22"/>
        <v>0</v>
      </c>
    </row>
    <row r="175" spans="1:16" hidden="1" x14ac:dyDescent="0.25">
      <c r="A175" s="42">
        <v>31305</v>
      </c>
      <c r="B175" s="35" t="s">
        <v>188</v>
      </c>
      <c r="C175" s="28"/>
      <c r="D175" s="29"/>
      <c r="E175" s="29"/>
      <c r="F175" s="30">
        <f t="shared" si="16"/>
        <v>0</v>
      </c>
      <c r="G175" s="31">
        <f t="shared" si="17"/>
        <v>0</v>
      </c>
      <c r="H175" s="29"/>
      <c r="I175" s="32">
        <f t="shared" si="18"/>
        <v>0</v>
      </c>
      <c r="J175" s="33"/>
      <c r="K175" s="31">
        <f t="shared" si="19"/>
        <v>0</v>
      </c>
      <c r="L175" s="30">
        <f t="shared" si="23"/>
        <v>0</v>
      </c>
      <c r="M175" s="31">
        <f t="shared" si="20"/>
        <v>0</v>
      </c>
      <c r="N175" s="33">
        <v>0</v>
      </c>
      <c r="O175" s="31">
        <f t="shared" si="21"/>
        <v>0</v>
      </c>
      <c r="P175" s="32">
        <f t="shared" si="22"/>
        <v>0</v>
      </c>
    </row>
    <row r="176" spans="1:16" hidden="1" x14ac:dyDescent="0.25">
      <c r="A176" s="42">
        <v>3130501</v>
      </c>
      <c r="B176" s="35" t="s">
        <v>189</v>
      </c>
      <c r="C176" s="28"/>
      <c r="D176" s="29"/>
      <c r="E176" s="29"/>
      <c r="F176" s="30">
        <f t="shared" si="16"/>
        <v>0</v>
      </c>
      <c r="G176" s="31">
        <f t="shared" si="17"/>
        <v>0</v>
      </c>
      <c r="H176" s="29"/>
      <c r="I176" s="32">
        <f t="shared" si="18"/>
        <v>0</v>
      </c>
      <c r="J176" s="33"/>
      <c r="K176" s="31">
        <f t="shared" si="19"/>
        <v>0</v>
      </c>
      <c r="L176" s="30">
        <f t="shared" si="23"/>
        <v>0</v>
      </c>
      <c r="M176" s="31">
        <f t="shared" si="20"/>
        <v>0</v>
      </c>
      <c r="N176" s="33"/>
      <c r="O176" s="31">
        <f t="shared" si="21"/>
        <v>0</v>
      </c>
      <c r="P176" s="32">
        <f t="shared" si="22"/>
        <v>0</v>
      </c>
    </row>
    <row r="177" spans="1:16" hidden="1" x14ac:dyDescent="0.25">
      <c r="A177" s="42">
        <v>3130502</v>
      </c>
      <c r="B177" s="35" t="s">
        <v>190</v>
      </c>
      <c r="C177" s="28"/>
      <c r="D177" s="29"/>
      <c r="E177" s="29"/>
      <c r="F177" s="30">
        <f t="shared" si="16"/>
        <v>0</v>
      </c>
      <c r="G177" s="31">
        <f t="shared" si="17"/>
        <v>0</v>
      </c>
      <c r="H177" s="29"/>
      <c r="I177" s="32">
        <f t="shared" si="18"/>
        <v>0</v>
      </c>
      <c r="J177" s="33"/>
      <c r="K177" s="31">
        <f t="shared" si="19"/>
        <v>0</v>
      </c>
      <c r="L177" s="30">
        <f t="shared" si="23"/>
        <v>0</v>
      </c>
      <c r="M177" s="31">
        <f t="shared" si="20"/>
        <v>0</v>
      </c>
      <c r="N177" s="33"/>
      <c r="O177" s="31">
        <f t="shared" si="21"/>
        <v>0</v>
      </c>
      <c r="P177" s="32">
        <f t="shared" si="22"/>
        <v>0</v>
      </c>
    </row>
    <row r="178" spans="1:16" hidden="1" x14ac:dyDescent="0.25">
      <c r="A178" s="42">
        <v>3130503</v>
      </c>
      <c r="B178" s="35" t="s">
        <v>191</v>
      </c>
      <c r="C178" s="28"/>
      <c r="D178" s="29"/>
      <c r="E178" s="29"/>
      <c r="F178" s="30">
        <f t="shared" si="16"/>
        <v>0</v>
      </c>
      <c r="G178" s="31">
        <f t="shared" si="17"/>
        <v>0</v>
      </c>
      <c r="H178" s="29"/>
      <c r="I178" s="32">
        <f t="shared" si="18"/>
        <v>0</v>
      </c>
      <c r="J178" s="33"/>
      <c r="K178" s="31">
        <f t="shared" si="19"/>
        <v>0</v>
      </c>
      <c r="L178" s="30">
        <f t="shared" si="23"/>
        <v>0</v>
      </c>
      <c r="M178" s="31">
        <f t="shared" si="20"/>
        <v>0</v>
      </c>
      <c r="N178" s="33"/>
      <c r="O178" s="31">
        <f t="shared" si="21"/>
        <v>0</v>
      </c>
      <c r="P178" s="32">
        <f t="shared" si="22"/>
        <v>0</v>
      </c>
    </row>
    <row r="179" spans="1:16" hidden="1" x14ac:dyDescent="0.25">
      <c r="A179" s="42">
        <v>31306</v>
      </c>
      <c r="B179" s="35" t="s">
        <v>150</v>
      </c>
      <c r="C179" s="28"/>
      <c r="D179" s="29"/>
      <c r="E179" s="29"/>
      <c r="F179" s="30">
        <f t="shared" si="16"/>
        <v>0</v>
      </c>
      <c r="G179" s="31">
        <f t="shared" si="17"/>
        <v>0</v>
      </c>
      <c r="H179" s="29"/>
      <c r="I179" s="32">
        <f t="shared" si="18"/>
        <v>0</v>
      </c>
      <c r="J179" s="33"/>
      <c r="K179" s="31">
        <f t="shared" si="19"/>
        <v>0</v>
      </c>
      <c r="L179" s="30">
        <f t="shared" si="23"/>
        <v>0</v>
      </c>
      <c r="M179" s="31">
        <f t="shared" si="20"/>
        <v>0</v>
      </c>
      <c r="N179" s="33">
        <v>0</v>
      </c>
      <c r="O179" s="31">
        <f t="shared" si="21"/>
        <v>0</v>
      </c>
      <c r="P179" s="32">
        <f t="shared" si="22"/>
        <v>0</v>
      </c>
    </row>
    <row r="180" spans="1:16" hidden="1" x14ac:dyDescent="0.25">
      <c r="A180" s="42">
        <v>3130601</v>
      </c>
      <c r="B180" s="35" t="s">
        <v>192</v>
      </c>
      <c r="C180" s="28"/>
      <c r="D180" s="29"/>
      <c r="E180" s="29"/>
      <c r="F180" s="30">
        <f t="shared" si="16"/>
        <v>0</v>
      </c>
      <c r="G180" s="31">
        <f t="shared" si="17"/>
        <v>0</v>
      </c>
      <c r="H180" s="29"/>
      <c r="I180" s="32">
        <f t="shared" si="18"/>
        <v>0</v>
      </c>
      <c r="J180" s="33"/>
      <c r="K180" s="31">
        <f t="shared" si="19"/>
        <v>0</v>
      </c>
      <c r="L180" s="30">
        <f t="shared" si="23"/>
        <v>0</v>
      </c>
      <c r="M180" s="31">
        <f t="shared" si="20"/>
        <v>0</v>
      </c>
      <c r="N180" s="33"/>
      <c r="O180" s="31">
        <f t="shared" si="21"/>
        <v>0</v>
      </c>
      <c r="P180" s="32">
        <f t="shared" si="22"/>
        <v>0</v>
      </c>
    </row>
    <row r="181" spans="1:16" hidden="1" x14ac:dyDescent="0.25">
      <c r="A181" s="42">
        <v>3130602</v>
      </c>
      <c r="B181" s="35" t="s">
        <v>193</v>
      </c>
      <c r="C181" s="28"/>
      <c r="D181" s="29"/>
      <c r="E181" s="29"/>
      <c r="F181" s="30">
        <f t="shared" si="16"/>
        <v>0</v>
      </c>
      <c r="G181" s="31">
        <f t="shared" si="17"/>
        <v>0</v>
      </c>
      <c r="H181" s="29"/>
      <c r="I181" s="32">
        <f t="shared" si="18"/>
        <v>0</v>
      </c>
      <c r="J181" s="33"/>
      <c r="K181" s="31">
        <f t="shared" si="19"/>
        <v>0</v>
      </c>
      <c r="L181" s="30">
        <f t="shared" si="23"/>
        <v>0</v>
      </c>
      <c r="M181" s="31">
        <f t="shared" si="20"/>
        <v>0</v>
      </c>
      <c r="N181" s="33"/>
      <c r="O181" s="31">
        <f t="shared" si="21"/>
        <v>0</v>
      </c>
      <c r="P181" s="32">
        <f t="shared" si="22"/>
        <v>0</v>
      </c>
    </row>
    <row r="182" spans="1:16" hidden="1" x14ac:dyDescent="0.25">
      <c r="A182" s="42">
        <v>3130603</v>
      </c>
      <c r="B182" s="35" t="s">
        <v>194</v>
      </c>
      <c r="C182" s="28"/>
      <c r="D182" s="29"/>
      <c r="E182" s="29"/>
      <c r="F182" s="30">
        <f t="shared" si="16"/>
        <v>0</v>
      </c>
      <c r="G182" s="31">
        <f t="shared" si="17"/>
        <v>0</v>
      </c>
      <c r="H182" s="29"/>
      <c r="I182" s="32">
        <f t="shared" si="18"/>
        <v>0</v>
      </c>
      <c r="J182" s="33"/>
      <c r="K182" s="31">
        <f t="shared" si="19"/>
        <v>0</v>
      </c>
      <c r="L182" s="30">
        <f t="shared" si="23"/>
        <v>0</v>
      </c>
      <c r="M182" s="31">
        <f t="shared" si="20"/>
        <v>0</v>
      </c>
      <c r="N182" s="33"/>
      <c r="O182" s="31">
        <f t="shared" si="21"/>
        <v>0</v>
      </c>
      <c r="P182" s="32">
        <f t="shared" si="22"/>
        <v>0</v>
      </c>
    </row>
    <row r="183" spans="1:16" hidden="1" x14ac:dyDescent="0.25">
      <c r="A183" s="42">
        <v>3130604</v>
      </c>
      <c r="B183" s="43" t="s">
        <v>195</v>
      </c>
      <c r="C183" s="28"/>
      <c r="D183" s="29"/>
      <c r="E183" s="29"/>
      <c r="F183" s="30">
        <f t="shared" si="16"/>
        <v>0</v>
      </c>
      <c r="G183" s="31">
        <f t="shared" si="17"/>
        <v>0</v>
      </c>
      <c r="H183" s="29"/>
      <c r="I183" s="32">
        <f t="shared" si="18"/>
        <v>0</v>
      </c>
      <c r="J183" s="33"/>
      <c r="K183" s="31">
        <f t="shared" si="19"/>
        <v>0</v>
      </c>
      <c r="L183" s="30">
        <f t="shared" si="23"/>
        <v>0</v>
      </c>
      <c r="M183" s="31">
        <f t="shared" si="20"/>
        <v>0</v>
      </c>
      <c r="N183" s="33"/>
      <c r="O183" s="31">
        <f t="shared" si="21"/>
        <v>0</v>
      </c>
      <c r="P183" s="32">
        <f t="shared" si="22"/>
        <v>0</v>
      </c>
    </row>
    <row r="184" spans="1:16" hidden="1" x14ac:dyDescent="0.25">
      <c r="A184" s="19">
        <v>314</v>
      </c>
      <c r="B184" s="44" t="s">
        <v>196</v>
      </c>
      <c r="C184" s="21"/>
      <c r="D184" s="22"/>
      <c r="E184" s="22"/>
      <c r="F184" s="30">
        <f t="shared" si="16"/>
        <v>0</v>
      </c>
      <c r="G184" s="24">
        <f t="shared" si="17"/>
        <v>0</v>
      </c>
      <c r="H184" s="22"/>
      <c r="I184" s="32">
        <f t="shared" si="18"/>
        <v>0</v>
      </c>
      <c r="J184" s="33"/>
      <c r="K184" s="31">
        <f t="shared" si="19"/>
        <v>0</v>
      </c>
      <c r="L184" s="30">
        <f t="shared" si="23"/>
        <v>0</v>
      </c>
      <c r="M184" s="31">
        <f t="shared" si="20"/>
        <v>0</v>
      </c>
      <c r="N184" s="33"/>
      <c r="O184" s="31">
        <f t="shared" si="21"/>
        <v>0</v>
      </c>
      <c r="P184" s="32">
        <f t="shared" si="22"/>
        <v>0</v>
      </c>
    </row>
    <row r="185" spans="1:16" x14ac:dyDescent="0.25">
      <c r="A185" s="26">
        <v>315</v>
      </c>
      <c r="B185" s="35" t="s">
        <v>197</v>
      </c>
      <c r="C185" s="28"/>
      <c r="D185" s="45">
        <v>0</v>
      </c>
      <c r="E185" s="46">
        <v>835117897</v>
      </c>
      <c r="F185" s="30">
        <f t="shared" si="16"/>
        <v>835117897</v>
      </c>
      <c r="G185" s="31">
        <f t="shared" si="17"/>
        <v>5.9850912843869329E-3</v>
      </c>
      <c r="H185" s="45">
        <v>0</v>
      </c>
      <c r="I185" s="32">
        <f t="shared" si="18"/>
        <v>835117897</v>
      </c>
      <c r="J185" s="45">
        <v>834898827</v>
      </c>
      <c r="K185" s="31">
        <f t="shared" si="19"/>
        <v>99.973767775689282</v>
      </c>
      <c r="L185" s="30">
        <f t="shared" si="23"/>
        <v>0</v>
      </c>
      <c r="M185" s="31">
        <f t="shared" si="20"/>
        <v>0</v>
      </c>
      <c r="N185" s="45">
        <v>834898827</v>
      </c>
      <c r="O185" s="31">
        <f t="shared" si="21"/>
        <v>99.973767775689282</v>
      </c>
      <c r="P185" s="32">
        <f t="shared" si="22"/>
        <v>219070</v>
      </c>
    </row>
    <row r="186" spans="1:16" x14ac:dyDescent="0.25">
      <c r="A186" s="26">
        <v>317</v>
      </c>
      <c r="B186" s="35" t="s">
        <v>198</v>
      </c>
      <c r="C186" s="28"/>
      <c r="D186" s="29">
        <f>SUM(D187)</f>
        <v>12638989000</v>
      </c>
      <c r="E186" s="29">
        <f>SUM(E187)</f>
        <v>0</v>
      </c>
      <c r="F186" s="30">
        <f t="shared" si="16"/>
        <v>12638989000</v>
      </c>
      <c r="G186" s="31">
        <f t="shared" si="17"/>
        <v>9.0580627213360174E-2</v>
      </c>
      <c r="H186" s="29">
        <f>SUM(H187)</f>
        <v>0</v>
      </c>
      <c r="I186" s="32">
        <f t="shared" si="18"/>
        <v>12638989000</v>
      </c>
      <c r="J186" s="29">
        <f>SUM(J187)</f>
        <v>12328453182</v>
      </c>
      <c r="K186" s="31">
        <f t="shared" si="19"/>
        <v>97.543032769472305</v>
      </c>
      <c r="L186" s="30">
        <f t="shared" si="23"/>
        <v>0</v>
      </c>
      <c r="M186" s="31">
        <f t="shared" si="20"/>
        <v>0</v>
      </c>
      <c r="N186" s="29">
        <f>SUM(N187)</f>
        <v>12328453182</v>
      </c>
      <c r="O186" s="31">
        <f t="shared" si="21"/>
        <v>97.543032769472305</v>
      </c>
      <c r="P186" s="32">
        <f t="shared" si="22"/>
        <v>310535818</v>
      </c>
    </row>
    <row r="187" spans="1:16" x14ac:dyDescent="0.25">
      <c r="A187" s="26">
        <v>31701</v>
      </c>
      <c r="B187" s="35" t="s">
        <v>199</v>
      </c>
      <c r="C187" s="28"/>
      <c r="D187" s="33">
        <v>12638989000</v>
      </c>
      <c r="E187" s="34">
        <v>0</v>
      </c>
      <c r="F187" s="30">
        <f t="shared" si="16"/>
        <v>12638989000</v>
      </c>
      <c r="G187" s="31">
        <f t="shared" si="17"/>
        <v>9.0580627213360174E-2</v>
      </c>
      <c r="H187" s="33"/>
      <c r="I187" s="32">
        <f t="shared" si="18"/>
        <v>12638989000</v>
      </c>
      <c r="J187" s="33">
        <v>12328453182</v>
      </c>
      <c r="K187" s="31">
        <f t="shared" si="19"/>
        <v>97.543032769472305</v>
      </c>
      <c r="L187" s="30">
        <f t="shared" si="23"/>
        <v>0</v>
      </c>
      <c r="M187" s="31">
        <f t="shared" si="20"/>
        <v>0</v>
      </c>
      <c r="N187" s="33">
        <v>12328453182</v>
      </c>
      <c r="O187" s="31">
        <f t="shared" si="21"/>
        <v>97.543032769472305</v>
      </c>
      <c r="P187" s="32">
        <f t="shared" si="22"/>
        <v>310535818</v>
      </c>
    </row>
    <row r="188" spans="1:16" hidden="1" x14ac:dyDescent="0.25">
      <c r="A188" s="47">
        <v>319</v>
      </c>
      <c r="B188" s="20" t="s">
        <v>200</v>
      </c>
      <c r="C188" s="48"/>
      <c r="D188" s="22"/>
      <c r="E188" s="22"/>
      <c r="F188" s="30">
        <f t="shared" si="16"/>
        <v>0</v>
      </c>
      <c r="G188" s="24">
        <f t="shared" si="17"/>
        <v>0</v>
      </c>
      <c r="H188" s="22"/>
      <c r="I188" s="32">
        <f t="shared" si="18"/>
        <v>0</v>
      </c>
      <c r="J188" s="33"/>
      <c r="K188" s="31">
        <f t="shared" si="19"/>
        <v>0</v>
      </c>
      <c r="L188" s="30">
        <f t="shared" si="23"/>
        <v>0</v>
      </c>
      <c r="M188" s="31">
        <f t="shared" si="20"/>
        <v>0</v>
      </c>
      <c r="N188" s="33"/>
      <c r="O188" s="31">
        <f t="shared" si="21"/>
        <v>0</v>
      </c>
      <c r="P188" s="32">
        <f t="shared" si="22"/>
        <v>0</v>
      </c>
    </row>
    <row r="189" spans="1:16" hidden="1" x14ac:dyDescent="0.25">
      <c r="A189" s="49">
        <v>3191</v>
      </c>
      <c r="B189" s="27" t="s">
        <v>201</v>
      </c>
      <c r="C189" s="50"/>
      <c r="D189" s="29"/>
      <c r="E189" s="29"/>
      <c r="F189" s="30">
        <f t="shared" si="16"/>
        <v>0</v>
      </c>
      <c r="G189" s="31">
        <f t="shared" si="17"/>
        <v>0</v>
      </c>
      <c r="H189" s="29"/>
      <c r="I189" s="32">
        <f t="shared" si="18"/>
        <v>0</v>
      </c>
      <c r="J189" s="33"/>
      <c r="K189" s="31">
        <f t="shared" si="19"/>
        <v>0</v>
      </c>
      <c r="L189" s="30">
        <f t="shared" si="23"/>
        <v>0</v>
      </c>
      <c r="M189" s="31">
        <f t="shared" si="20"/>
        <v>0</v>
      </c>
      <c r="N189" s="33"/>
      <c r="O189" s="31">
        <f t="shared" si="21"/>
        <v>0</v>
      </c>
      <c r="P189" s="32">
        <f t="shared" si="22"/>
        <v>0</v>
      </c>
    </row>
    <row r="190" spans="1:16" hidden="1" x14ac:dyDescent="0.25">
      <c r="A190" s="49">
        <v>319101</v>
      </c>
      <c r="B190" s="27" t="s">
        <v>26</v>
      </c>
      <c r="C190" s="50"/>
      <c r="D190" s="29"/>
      <c r="E190" s="29"/>
      <c r="F190" s="30">
        <f t="shared" si="16"/>
        <v>0</v>
      </c>
      <c r="G190" s="31">
        <f t="shared" si="17"/>
        <v>0</v>
      </c>
      <c r="H190" s="29"/>
      <c r="I190" s="32">
        <f t="shared" si="18"/>
        <v>0</v>
      </c>
      <c r="J190" s="33"/>
      <c r="K190" s="31">
        <f t="shared" si="19"/>
        <v>0</v>
      </c>
      <c r="L190" s="30">
        <f t="shared" si="23"/>
        <v>0</v>
      </c>
      <c r="M190" s="31">
        <f t="shared" si="20"/>
        <v>0</v>
      </c>
      <c r="N190" s="33"/>
      <c r="O190" s="31">
        <f t="shared" si="21"/>
        <v>0</v>
      </c>
      <c r="P190" s="32">
        <f t="shared" si="22"/>
        <v>0</v>
      </c>
    </row>
    <row r="191" spans="1:16" hidden="1" x14ac:dyDescent="0.25">
      <c r="A191" s="49">
        <v>31910101</v>
      </c>
      <c r="B191" s="27" t="s">
        <v>27</v>
      </c>
      <c r="C191" s="50"/>
      <c r="D191" s="29"/>
      <c r="E191" s="29"/>
      <c r="F191" s="30">
        <f t="shared" si="16"/>
        <v>0</v>
      </c>
      <c r="G191" s="31">
        <f t="shared" si="17"/>
        <v>0</v>
      </c>
      <c r="H191" s="29"/>
      <c r="I191" s="32">
        <f t="shared" si="18"/>
        <v>0</v>
      </c>
      <c r="J191" s="33"/>
      <c r="K191" s="31">
        <f t="shared" si="19"/>
        <v>0</v>
      </c>
      <c r="L191" s="30">
        <f t="shared" si="23"/>
        <v>0</v>
      </c>
      <c r="M191" s="31">
        <f t="shared" si="20"/>
        <v>0</v>
      </c>
      <c r="N191" s="33"/>
      <c r="O191" s="31">
        <f t="shared" si="21"/>
        <v>0</v>
      </c>
      <c r="P191" s="32">
        <f t="shared" si="22"/>
        <v>0</v>
      </c>
    </row>
    <row r="192" spans="1:16" hidden="1" x14ac:dyDescent="0.25">
      <c r="A192" s="49">
        <v>3191010101</v>
      </c>
      <c r="B192" s="27" t="s">
        <v>28</v>
      </c>
      <c r="C192" s="50"/>
      <c r="D192" s="29"/>
      <c r="E192" s="29"/>
      <c r="F192" s="30">
        <f t="shared" si="16"/>
        <v>0</v>
      </c>
      <c r="G192" s="31">
        <f t="shared" si="17"/>
        <v>0</v>
      </c>
      <c r="H192" s="29"/>
      <c r="I192" s="32">
        <f t="shared" si="18"/>
        <v>0</v>
      </c>
      <c r="J192" s="33"/>
      <c r="K192" s="31">
        <f t="shared" si="19"/>
        <v>0</v>
      </c>
      <c r="L192" s="30">
        <f t="shared" si="23"/>
        <v>0</v>
      </c>
      <c r="M192" s="31">
        <f t="shared" si="20"/>
        <v>0</v>
      </c>
      <c r="N192" s="33"/>
      <c r="O192" s="31">
        <f t="shared" si="21"/>
        <v>0</v>
      </c>
      <c r="P192" s="32">
        <f t="shared" si="22"/>
        <v>0</v>
      </c>
    </row>
    <row r="193" spans="1:16" hidden="1" x14ac:dyDescent="0.25">
      <c r="A193" s="49">
        <v>3191010102</v>
      </c>
      <c r="B193" s="27" t="s">
        <v>29</v>
      </c>
      <c r="C193" s="50"/>
      <c r="D193" s="29"/>
      <c r="E193" s="29"/>
      <c r="F193" s="30">
        <f t="shared" si="16"/>
        <v>0</v>
      </c>
      <c r="G193" s="31">
        <f t="shared" si="17"/>
        <v>0</v>
      </c>
      <c r="H193" s="29"/>
      <c r="I193" s="32">
        <f t="shared" si="18"/>
        <v>0</v>
      </c>
      <c r="J193" s="33"/>
      <c r="K193" s="31">
        <f t="shared" si="19"/>
        <v>0</v>
      </c>
      <c r="L193" s="30">
        <f t="shared" si="23"/>
        <v>0</v>
      </c>
      <c r="M193" s="31">
        <f t="shared" si="20"/>
        <v>0</v>
      </c>
      <c r="N193" s="33"/>
      <c r="O193" s="31">
        <f t="shared" si="21"/>
        <v>0</v>
      </c>
      <c r="P193" s="32">
        <f t="shared" si="22"/>
        <v>0</v>
      </c>
    </row>
    <row r="194" spans="1:16" ht="26.25" hidden="1" x14ac:dyDescent="0.25">
      <c r="A194" s="49">
        <v>3191010103</v>
      </c>
      <c r="B194" s="27" t="s">
        <v>202</v>
      </c>
      <c r="C194" s="50"/>
      <c r="D194" s="29"/>
      <c r="E194" s="29"/>
      <c r="F194" s="30">
        <f t="shared" si="16"/>
        <v>0</v>
      </c>
      <c r="G194" s="31">
        <f t="shared" si="17"/>
        <v>0</v>
      </c>
      <c r="H194" s="29"/>
      <c r="I194" s="32">
        <f t="shared" si="18"/>
        <v>0</v>
      </c>
      <c r="J194" s="33"/>
      <c r="K194" s="31">
        <f t="shared" si="19"/>
        <v>0</v>
      </c>
      <c r="L194" s="30">
        <f t="shared" si="23"/>
        <v>0</v>
      </c>
      <c r="M194" s="31">
        <f t="shared" si="20"/>
        <v>0</v>
      </c>
      <c r="N194" s="33"/>
      <c r="O194" s="31">
        <f t="shared" si="21"/>
        <v>0</v>
      </c>
      <c r="P194" s="32">
        <f t="shared" si="22"/>
        <v>0</v>
      </c>
    </row>
    <row r="195" spans="1:16" hidden="1" x14ac:dyDescent="0.25">
      <c r="A195" s="49">
        <v>3191010104</v>
      </c>
      <c r="B195" s="27" t="s">
        <v>31</v>
      </c>
      <c r="C195" s="50"/>
      <c r="D195" s="29"/>
      <c r="E195" s="29"/>
      <c r="F195" s="30">
        <f t="shared" si="16"/>
        <v>0</v>
      </c>
      <c r="G195" s="31">
        <f t="shared" si="17"/>
        <v>0</v>
      </c>
      <c r="H195" s="29"/>
      <c r="I195" s="32">
        <f t="shared" si="18"/>
        <v>0</v>
      </c>
      <c r="J195" s="33"/>
      <c r="K195" s="31">
        <f t="shared" si="19"/>
        <v>0</v>
      </c>
      <c r="L195" s="30">
        <f t="shared" si="23"/>
        <v>0</v>
      </c>
      <c r="M195" s="31">
        <f t="shared" si="20"/>
        <v>0</v>
      </c>
      <c r="N195" s="33"/>
      <c r="O195" s="31">
        <f t="shared" si="21"/>
        <v>0</v>
      </c>
      <c r="P195" s="32">
        <f t="shared" si="22"/>
        <v>0</v>
      </c>
    </row>
    <row r="196" spans="1:16" hidden="1" x14ac:dyDescent="0.25">
      <c r="A196" s="49">
        <v>3191010105</v>
      </c>
      <c r="B196" s="27" t="s">
        <v>32</v>
      </c>
      <c r="C196" s="50"/>
      <c r="D196" s="29"/>
      <c r="E196" s="29"/>
      <c r="F196" s="30">
        <f t="shared" si="16"/>
        <v>0</v>
      </c>
      <c r="G196" s="31">
        <f t="shared" si="17"/>
        <v>0</v>
      </c>
      <c r="H196" s="29"/>
      <c r="I196" s="32">
        <f t="shared" si="18"/>
        <v>0</v>
      </c>
      <c r="J196" s="33"/>
      <c r="K196" s="31">
        <f t="shared" si="19"/>
        <v>0</v>
      </c>
      <c r="L196" s="30">
        <f t="shared" si="23"/>
        <v>0</v>
      </c>
      <c r="M196" s="31">
        <f t="shared" si="20"/>
        <v>0</v>
      </c>
      <c r="N196" s="33"/>
      <c r="O196" s="31">
        <f t="shared" si="21"/>
        <v>0</v>
      </c>
      <c r="P196" s="32">
        <f t="shared" si="22"/>
        <v>0</v>
      </c>
    </row>
    <row r="197" spans="1:16" hidden="1" x14ac:dyDescent="0.25">
      <c r="A197" s="49">
        <v>3191010106</v>
      </c>
      <c r="B197" s="27" t="s">
        <v>33</v>
      </c>
      <c r="C197" s="50"/>
      <c r="D197" s="29"/>
      <c r="E197" s="29"/>
      <c r="F197" s="30">
        <f t="shared" si="16"/>
        <v>0</v>
      </c>
      <c r="G197" s="31">
        <f t="shared" si="17"/>
        <v>0</v>
      </c>
      <c r="H197" s="29"/>
      <c r="I197" s="32">
        <f t="shared" si="18"/>
        <v>0</v>
      </c>
      <c r="J197" s="33"/>
      <c r="K197" s="31">
        <f t="shared" si="19"/>
        <v>0</v>
      </c>
      <c r="L197" s="30">
        <f t="shared" si="23"/>
        <v>0</v>
      </c>
      <c r="M197" s="31">
        <f t="shared" si="20"/>
        <v>0</v>
      </c>
      <c r="N197" s="33"/>
      <c r="O197" s="31">
        <f t="shared" si="21"/>
        <v>0</v>
      </c>
      <c r="P197" s="32">
        <f t="shared" si="22"/>
        <v>0</v>
      </c>
    </row>
    <row r="198" spans="1:16" hidden="1" x14ac:dyDescent="0.25">
      <c r="A198" s="49">
        <v>3191010107</v>
      </c>
      <c r="B198" s="27" t="s">
        <v>34</v>
      </c>
      <c r="C198" s="50"/>
      <c r="D198" s="29"/>
      <c r="E198" s="29"/>
      <c r="F198" s="30">
        <f t="shared" si="16"/>
        <v>0</v>
      </c>
      <c r="G198" s="31">
        <f t="shared" si="17"/>
        <v>0</v>
      </c>
      <c r="H198" s="29"/>
      <c r="I198" s="32">
        <f t="shared" si="18"/>
        <v>0</v>
      </c>
      <c r="J198" s="33"/>
      <c r="K198" s="31">
        <f t="shared" si="19"/>
        <v>0</v>
      </c>
      <c r="L198" s="30">
        <f t="shared" si="23"/>
        <v>0</v>
      </c>
      <c r="M198" s="31">
        <f t="shared" si="20"/>
        <v>0</v>
      </c>
      <c r="N198" s="33"/>
      <c r="O198" s="31">
        <f t="shared" si="21"/>
        <v>0</v>
      </c>
      <c r="P198" s="32">
        <f t="shared" si="22"/>
        <v>0</v>
      </c>
    </row>
    <row r="199" spans="1:16" hidden="1" x14ac:dyDescent="0.25">
      <c r="A199" s="49">
        <v>3191010108</v>
      </c>
      <c r="B199" s="27" t="s">
        <v>35</v>
      </c>
      <c r="C199" s="50"/>
      <c r="D199" s="29"/>
      <c r="E199" s="29"/>
      <c r="F199" s="30">
        <f t="shared" si="16"/>
        <v>0</v>
      </c>
      <c r="G199" s="31">
        <f t="shared" si="17"/>
        <v>0</v>
      </c>
      <c r="H199" s="29"/>
      <c r="I199" s="32">
        <f t="shared" si="18"/>
        <v>0</v>
      </c>
      <c r="J199" s="33"/>
      <c r="K199" s="31">
        <f t="shared" si="19"/>
        <v>0</v>
      </c>
      <c r="L199" s="30">
        <f t="shared" si="23"/>
        <v>0</v>
      </c>
      <c r="M199" s="31">
        <f t="shared" si="20"/>
        <v>0</v>
      </c>
      <c r="N199" s="33"/>
      <c r="O199" s="31">
        <f t="shared" si="21"/>
        <v>0</v>
      </c>
      <c r="P199" s="32">
        <f t="shared" si="22"/>
        <v>0</v>
      </c>
    </row>
    <row r="200" spans="1:16" hidden="1" x14ac:dyDescent="0.25">
      <c r="A200" s="49">
        <v>3191010109</v>
      </c>
      <c r="B200" s="27" t="s">
        <v>36</v>
      </c>
      <c r="C200" s="50"/>
      <c r="D200" s="29"/>
      <c r="E200" s="29"/>
      <c r="F200" s="30">
        <f t="shared" ref="F200:F263" si="24">SUM(D200+E200)</f>
        <v>0</v>
      </c>
      <c r="G200" s="31">
        <f t="shared" si="17"/>
        <v>0</v>
      </c>
      <c r="H200" s="29"/>
      <c r="I200" s="32">
        <f t="shared" si="18"/>
        <v>0</v>
      </c>
      <c r="J200" s="33"/>
      <c r="K200" s="31">
        <f t="shared" ref="K200:K263" si="25">IF(OR(J200=0,F200=0),0,J200/F200)*100</f>
        <v>0</v>
      </c>
      <c r="L200" s="30">
        <f t="shared" si="23"/>
        <v>0</v>
      </c>
      <c r="M200" s="31">
        <f t="shared" ref="M200:M263" si="26">IF(OR(L200=0,F200=0),0,L200/F200)*100</f>
        <v>0</v>
      </c>
      <c r="N200" s="33"/>
      <c r="O200" s="31">
        <f t="shared" ref="O200:O263" si="27">IF(OR(N200=0,F200=0),0,N200/F200)*100</f>
        <v>0</v>
      </c>
      <c r="P200" s="32">
        <f t="shared" si="22"/>
        <v>0</v>
      </c>
    </row>
    <row r="201" spans="1:16" hidden="1" x14ac:dyDescent="0.25">
      <c r="A201" s="49">
        <v>3191010110</v>
      </c>
      <c r="B201" s="27" t="s">
        <v>37</v>
      </c>
      <c r="C201" s="50"/>
      <c r="D201" s="29"/>
      <c r="E201" s="29"/>
      <c r="F201" s="30">
        <f t="shared" si="24"/>
        <v>0</v>
      </c>
      <c r="G201" s="31">
        <f t="shared" ref="G201:G264" si="28">IF(OR(F201=0,F$7=0),0,F201/F$7)*100</f>
        <v>0</v>
      </c>
      <c r="H201" s="29"/>
      <c r="I201" s="32">
        <f t="shared" ref="I201:I264" si="29">SUM(F201-H201)</f>
        <v>0</v>
      </c>
      <c r="J201" s="33"/>
      <c r="K201" s="31">
        <f t="shared" si="25"/>
        <v>0</v>
      </c>
      <c r="L201" s="30">
        <f t="shared" si="23"/>
        <v>0</v>
      </c>
      <c r="M201" s="31">
        <f t="shared" si="26"/>
        <v>0</v>
      </c>
      <c r="N201" s="33"/>
      <c r="O201" s="31">
        <f t="shared" si="27"/>
        <v>0</v>
      </c>
      <c r="P201" s="32">
        <f t="shared" si="22"/>
        <v>0</v>
      </c>
    </row>
    <row r="202" spans="1:16" hidden="1" x14ac:dyDescent="0.25">
      <c r="A202" s="49">
        <v>3191010111</v>
      </c>
      <c r="B202" s="27" t="s">
        <v>38</v>
      </c>
      <c r="C202" s="50"/>
      <c r="D202" s="29"/>
      <c r="E202" s="29"/>
      <c r="F202" s="30">
        <f t="shared" si="24"/>
        <v>0</v>
      </c>
      <c r="G202" s="31">
        <f t="shared" si="28"/>
        <v>0</v>
      </c>
      <c r="H202" s="29"/>
      <c r="I202" s="32">
        <f t="shared" si="29"/>
        <v>0</v>
      </c>
      <c r="J202" s="33"/>
      <c r="K202" s="31">
        <f t="shared" si="25"/>
        <v>0</v>
      </c>
      <c r="L202" s="30">
        <f t="shared" si="23"/>
        <v>0</v>
      </c>
      <c r="M202" s="31">
        <f t="shared" si="26"/>
        <v>0</v>
      </c>
      <c r="N202" s="33"/>
      <c r="O202" s="31">
        <f t="shared" si="27"/>
        <v>0</v>
      </c>
      <c r="P202" s="32">
        <f t="shared" si="22"/>
        <v>0</v>
      </c>
    </row>
    <row r="203" spans="1:16" hidden="1" x14ac:dyDescent="0.25">
      <c r="A203" s="49">
        <v>3191010112</v>
      </c>
      <c r="B203" s="27" t="s">
        <v>39</v>
      </c>
      <c r="C203" s="50"/>
      <c r="D203" s="29"/>
      <c r="E203" s="29"/>
      <c r="F203" s="30">
        <f t="shared" si="24"/>
        <v>0</v>
      </c>
      <c r="G203" s="31">
        <f t="shared" si="28"/>
        <v>0</v>
      </c>
      <c r="H203" s="29"/>
      <c r="I203" s="32">
        <f t="shared" si="29"/>
        <v>0</v>
      </c>
      <c r="J203" s="33"/>
      <c r="K203" s="31">
        <f t="shared" si="25"/>
        <v>0</v>
      </c>
      <c r="L203" s="30">
        <f t="shared" si="23"/>
        <v>0</v>
      </c>
      <c r="M203" s="31">
        <f t="shared" si="26"/>
        <v>0</v>
      </c>
      <c r="N203" s="33"/>
      <c r="O203" s="31">
        <f t="shared" si="27"/>
        <v>0</v>
      </c>
      <c r="P203" s="32">
        <f t="shared" si="22"/>
        <v>0</v>
      </c>
    </row>
    <row r="204" spans="1:16" hidden="1" x14ac:dyDescent="0.25">
      <c r="A204" s="49">
        <v>3191010114</v>
      </c>
      <c r="B204" s="27" t="s">
        <v>41</v>
      </c>
      <c r="C204" s="50"/>
      <c r="D204" s="29"/>
      <c r="E204" s="29"/>
      <c r="F204" s="30">
        <f t="shared" si="24"/>
        <v>0</v>
      </c>
      <c r="G204" s="31">
        <f t="shared" si="28"/>
        <v>0</v>
      </c>
      <c r="H204" s="29"/>
      <c r="I204" s="32">
        <f t="shared" si="29"/>
        <v>0</v>
      </c>
      <c r="J204" s="33"/>
      <c r="K204" s="31">
        <f t="shared" si="25"/>
        <v>0</v>
      </c>
      <c r="L204" s="30">
        <f t="shared" si="23"/>
        <v>0</v>
      </c>
      <c r="M204" s="31">
        <f t="shared" si="26"/>
        <v>0</v>
      </c>
      <c r="N204" s="33"/>
      <c r="O204" s="31">
        <f t="shared" si="27"/>
        <v>0</v>
      </c>
      <c r="P204" s="32">
        <f t="shared" si="22"/>
        <v>0</v>
      </c>
    </row>
    <row r="205" spans="1:16" hidden="1" x14ac:dyDescent="0.25">
      <c r="A205" s="49">
        <v>3191010115</v>
      </c>
      <c r="B205" s="27" t="s">
        <v>42</v>
      </c>
      <c r="C205" s="50"/>
      <c r="D205" s="29"/>
      <c r="E205" s="29"/>
      <c r="F205" s="30">
        <f t="shared" si="24"/>
        <v>0</v>
      </c>
      <c r="G205" s="31">
        <f t="shared" si="28"/>
        <v>0</v>
      </c>
      <c r="H205" s="29"/>
      <c r="I205" s="32">
        <f t="shared" si="29"/>
        <v>0</v>
      </c>
      <c r="J205" s="33"/>
      <c r="K205" s="31">
        <f t="shared" si="25"/>
        <v>0</v>
      </c>
      <c r="L205" s="30">
        <f t="shared" si="23"/>
        <v>0</v>
      </c>
      <c r="M205" s="31">
        <f t="shared" si="26"/>
        <v>0</v>
      </c>
      <c r="N205" s="33"/>
      <c r="O205" s="31">
        <f t="shared" si="27"/>
        <v>0</v>
      </c>
      <c r="P205" s="32">
        <f t="shared" si="22"/>
        <v>0</v>
      </c>
    </row>
    <row r="206" spans="1:16" hidden="1" x14ac:dyDescent="0.25">
      <c r="A206" s="49">
        <v>3191010116</v>
      </c>
      <c r="B206" s="27" t="s">
        <v>43</v>
      </c>
      <c r="C206" s="50"/>
      <c r="D206" s="29"/>
      <c r="E206" s="29"/>
      <c r="F206" s="30">
        <f t="shared" si="24"/>
        <v>0</v>
      </c>
      <c r="G206" s="31">
        <f t="shared" si="28"/>
        <v>0</v>
      </c>
      <c r="H206" s="29"/>
      <c r="I206" s="32">
        <f t="shared" si="29"/>
        <v>0</v>
      </c>
      <c r="J206" s="33"/>
      <c r="K206" s="31">
        <f t="shared" si="25"/>
        <v>0</v>
      </c>
      <c r="L206" s="30">
        <f t="shared" si="23"/>
        <v>0</v>
      </c>
      <c r="M206" s="31">
        <f t="shared" si="26"/>
        <v>0</v>
      </c>
      <c r="N206" s="33"/>
      <c r="O206" s="31">
        <f t="shared" si="27"/>
        <v>0</v>
      </c>
      <c r="P206" s="32">
        <f t="shared" si="22"/>
        <v>0</v>
      </c>
    </row>
    <row r="207" spans="1:16" hidden="1" x14ac:dyDescent="0.25">
      <c r="A207" s="49">
        <v>3191010117</v>
      </c>
      <c r="B207" s="27" t="s">
        <v>44</v>
      </c>
      <c r="C207" s="50"/>
      <c r="D207" s="29"/>
      <c r="E207" s="29"/>
      <c r="F207" s="30">
        <f t="shared" si="24"/>
        <v>0</v>
      </c>
      <c r="G207" s="31">
        <f t="shared" si="28"/>
        <v>0</v>
      </c>
      <c r="H207" s="29"/>
      <c r="I207" s="32">
        <f t="shared" si="29"/>
        <v>0</v>
      </c>
      <c r="J207" s="33"/>
      <c r="K207" s="31">
        <f t="shared" si="25"/>
        <v>0</v>
      </c>
      <c r="L207" s="30">
        <f t="shared" si="23"/>
        <v>0</v>
      </c>
      <c r="M207" s="31">
        <f t="shared" si="26"/>
        <v>0</v>
      </c>
      <c r="N207" s="33"/>
      <c r="O207" s="31">
        <f t="shared" si="27"/>
        <v>0</v>
      </c>
      <c r="P207" s="32">
        <f t="shared" ref="P207:P270" si="30">SUM(F207-N207)</f>
        <v>0</v>
      </c>
    </row>
    <row r="208" spans="1:16" hidden="1" x14ac:dyDescent="0.25">
      <c r="A208" s="49">
        <v>3191010118</v>
      </c>
      <c r="B208" s="27" t="s">
        <v>203</v>
      </c>
      <c r="C208" s="50"/>
      <c r="D208" s="29"/>
      <c r="E208" s="29"/>
      <c r="F208" s="30">
        <f t="shared" si="24"/>
        <v>0</v>
      </c>
      <c r="G208" s="31">
        <f t="shared" si="28"/>
        <v>0</v>
      </c>
      <c r="H208" s="29"/>
      <c r="I208" s="32">
        <f t="shared" si="29"/>
        <v>0</v>
      </c>
      <c r="J208" s="33"/>
      <c r="K208" s="31">
        <f t="shared" si="25"/>
        <v>0</v>
      </c>
      <c r="L208" s="30">
        <f t="shared" ref="L208:L271" si="31">SUM(N208-J208)</f>
        <v>0</v>
      </c>
      <c r="M208" s="31">
        <f t="shared" si="26"/>
        <v>0</v>
      </c>
      <c r="N208" s="33"/>
      <c r="O208" s="31">
        <f t="shared" si="27"/>
        <v>0</v>
      </c>
      <c r="P208" s="32">
        <f t="shared" si="30"/>
        <v>0</v>
      </c>
    </row>
    <row r="209" spans="1:16" hidden="1" x14ac:dyDescent="0.25">
      <c r="A209" s="49">
        <v>3191010119</v>
      </c>
      <c r="B209" s="27" t="s">
        <v>204</v>
      </c>
      <c r="C209" s="50"/>
      <c r="D209" s="29"/>
      <c r="E209" s="29"/>
      <c r="F209" s="30">
        <f t="shared" si="24"/>
        <v>0</v>
      </c>
      <c r="G209" s="31">
        <f t="shared" si="28"/>
        <v>0</v>
      </c>
      <c r="H209" s="29"/>
      <c r="I209" s="32">
        <f t="shared" si="29"/>
        <v>0</v>
      </c>
      <c r="J209" s="33"/>
      <c r="K209" s="31">
        <f t="shared" si="25"/>
        <v>0</v>
      </c>
      <c r="L209" s="30">
        <f t="shared" si="31"/>
        <v>0</v>
      </c>
      <c r="M209" s="31">
        <f t="shared" si="26"/>
        <v>0</v>
      </c>
      <c r="N209" s="33"/>
      <c r="O209" s="31">
        <f t="shared" si="27"/>
        <v>0</v>
      </c>
      <c r="P209" s="32">
        <f t="shared" si="30"/>
        <v>0</v>
      </c>
    </row>
    <row r="210" spans="1:16" hidden="1" x14ac:dyDescent="0.25">
      <c r="A210" s="49">
        <v>319101011901</v>
      </c>
      <c r="B210" s="27" t="s">
        <v>47</v>
      </c>
      <c r="C210" s="50"/>
      <c r="D210" s="29"/>
      <c r="E210" s="29"/>
      <c r="F210" s="30">
        <f t="shared" si="24"/>
        <v>0</v>
      </c>
      <c r="G210" s="31">
        <f t="shared" si="28"/>
        <v>0</v>
      </c>
      <c r="H210" s="29"/>
      <c r="I210" s="32">
        <f t="shared" si="29"/>
        <v>0</v>
      </c>
      <c r="J210" s="33"/>
      <c r="K210" s="31">
        <f t="shared" si="25"/>
        <v>0</v>
      </c>
      <c r="L210" s="30">
        <f t="shared" si="31"/>
        <v>0</v>
      </c>
      <c r="M210" s="31">
        <f t="shared" si="26"/>
        <v>0</v>
      </c>
      <c r="N210" s="33"/>
      <c r="O210" s="31">
        <f t="shared" si="27"/>
        <v>0</v>
      </c>
      <c r="P210" s="32">
        <f t="shared" si="30"/>
        <v>0</v>
      </c>
    </row>
    <row r="211" spans="1:16" hidden="1" x14ac:dyDescent="0.25">
      <c r="A211" s="49">
        <v>319101011903</v>
      </c>
      <c r="B211" s="27" t="s">
        <v>49</v>
      </c>
      <c r="C211" s="50"/>
      <c r="D211" s="29"/>
      <c r="E211" s="29"/>
      <c r="F211" s="30">
        <f t="shared" si="24"/>
        <v>0</v>
      </c>
      <c r="G211" s="31">
        <f t="shared" si="28"/>
        <v>0</v>
      </c>
      <c r="H211" s="29"/>
      <c r="I211" s="32">
        <f t="shared" si="29"/>
        <v>0</v>
      </c>
      <c r="J211" s="33"/>
      <c r="K211" s="31">
        <f t="shared" si="25"/>
        <v>0</v>
      </c>
      <c r="L211" s="30">
        <f t="shared" si="31"/>
        <v>0</v>
      </c>
      <c r="M211" s="31">
        <f t="shared" si="26"/>
        <v>0</v>
      </c>
      <c r="N211" s="33"/>
      <c r="O211" s="31">
        <f t="shared" si="27"/>
        <v>0</v>
      </c>
      <c r="P211" s="32">
        <f t="shared" si="30"/>
        <v>0</v>
      </c>
    </row>
    <row r="212" spans="1:16" hidden="1" x14ac:dyDescent="0.25">
      <c r="A212" s="49">
        <v>3191010120</v>
      </c>
      <c r="B212" s="27" t="s">
        <v>50</v>
      </c>
      <c r="C212" s="50"/>
      <c r="D212" s="29"/>
      <c r="E212" s="29"/>
      <c r="F212" s="30">
        <f t="shared" si="24"/>
        <v>0</v>
      </c>
      <c r="G212" s="31">
        <f t="shared" si="28"/>
        <v>0</v>
      </c>
      <c r="H212" s="29"/>
      <c r="I212" s="32">
        <f t="shared" si="29"/>
        <v>0</v>
      </c>
      <c r="J212" s="33"/>
      <c r="K212" s="31">
        <f t="shared" si="25"/>
        <v>0</v>
      </c>
      <c r="L212" s="30">
        <f t="shared" si="31"/>
        <v>0</v>
      </c>
      <c r="M212" s="31">
        <f t="shared" si="26"/>
        <v>0</v>
      </c>
      <c r="N212" s="33"/>
      <c r="O212" s="31">
        <f t="shared" si="27"/>
        <v>0</v>
      </c>
      <c r="P212" s="32">
        <f t="shared" si="30"/>
        <v>0</v>
      </c>
    </row>
    <row r="213" spans="1:16" ht="26.25" hidden="1" x14ac:dyDescent="0.25">
      <c r="A213" s="49">
        <v>3191010122</v>
      </c>
      <c r="B213" s="27" t="s">
        <v>52</v>
      </c>
      <c r="C213" s="50"/>
      <c r="D213" s="29"/>
      <c r="E213" s="29"/>
      <c r="F213" s="30">
        <f t="shared" si="24"/>
        <v>0</v>
      </c>
      <c r="G213" s="31">
        <f t="shared" si="28"/>
        <v>0</v>
      </c>
      <c r="H213" s="29"/>
      <c r="I213" s="32">
        <f t="shared" si="29"/>
        <v>0</v>
      </c>
      <c r="J213" s="33"/>
      <c r="K213" s="31">
        <f t="shared" si="25"/>
        <v>0</v>
      </c>
      <c r="L213" s="30">
        <f t="shared" si="31"/>
        <v>0</v>
      </c>
      <c r="M213" s="31">
        <f t="shared" si="26"/>
        <v>0</v>
      </c>
      <c r="N213" s="33"/>
      <c r="O213" s="31">
        <f t="shared" si="27"/>
        <v>0</v>
      </c>
      <c r="P213" s="32">
        <f t="shared" si="30"/>
        <v>0</v>
      </c>
    </row>
    <row r="214" spans="1:16" hidden="1" x14ac:dyDescent="0.25">
      <c r="A214" s="49">
        <v>31910102</v>
      </c>
      <c r="B214" s="27" t="s">
        <v>53</v>
      </c>
      <c r="C214" s="50"/>
      <c r="D214" s="29"/>
      <c r="E214" s="29"/>
      <c r="F214" s="30">
        <f t="shared" si="24"/>
        <v>0</v>
      </c>
      <c r="G214" s="31">
        <f t="shared" si="28"/>
        <v>0</v>
      </c>
      <c r="H214" s="29"/>
      <c r="I214" s="32">
        <f t="shared" si="29"/>
        <v>0</v>
      </c>
      <c r="J214" s="33"/>
      <c r="K214" s="31">
        <f t="shared" si="25"/>
        <v>0</v>
      </c>
      <c r="L214" s="30">
        <f t="shared" si="31"/>
        <v>0</v>
      </c>
      <c r="M214" s="31">
        <f t="shared" si="26"/>
        <v>0</v>
      </c>
      <c r="N214" s="33"/>
      <c r="O214" s="31">
        <f t="shared" si="27"/>
        <v>0</v>
      </c>
      <c r="P214" s="32">
        <f t="shared" si="30"/>
        <v>0</v>
      </c>
    </row>
    <row r="215" spans="1:16" hidden="1" x14ac:dyDescent="0.25">
      <c r="A215" s="49">
        <v>3191010299</v>
      </c>
      <c r="B215" s="27" t="s">
        <v>61</v>
      </c>
      <c r="C215" s="50"/>
      <c r="D215" s="29"/>
      <c r="E215" s="29"/>
      <c r="F215" s="30">
        <f t="shared" si="24"/>
        <v>0</v>
      </c>
      <c r="G215" s="31">
        <f t="shared" si="28"/>
        <v>0</v>
      </c>
      <c r="H215" s="29"/>
      <c r="I215" s="32">
        <f t="shared" si="29"/>
        <v>0</v>
      </c>
      <c r="J215" s="33"/>
      <c r="K215" s="31">
        <f t="shared" si="25"/>
        <v>0</v>
      </c>
      <c r="L215" s="30">
        <f t="shared" si="31"/>
        <v>0</v>
      </c>
      <c r="M215" s="31">
        <f t="shared" si="26"/>
        <v>0</v>
      </c>
      <c r="N215" s="33"/>
      <c r="O215" s="31">
        <f t="shared" si="27"/>
        <v>0</v>
      </c>
      <c r="P215" s="32">
        <f t="shared" si="30"/>
        <v>0</v>
      </c>
    </row>
    <row r="216" spans="1:16" hidden="1" x14ac:dyDescent="0.25">
      <c r="A216" s="49">
        <v>31910103</v>
      </c>
      <c r="B216" s="27" t="s">
        <v>205</v>
      </c>
      <c r="C216" s="50"/>
      <c r="D216" s="29"/>
      <c r="E216" s="29"/>
      <c r="F216" s="30">
        <f t="shared" si="24"/>
        <v>0</v>
      </c>
      <c r="G216" s="31">
        <f t="shared" si="28"/>
        <v>0</v>
      </c>
      <c r="H216" s="29"/>
      <c r="I216" s="32">
        <f t="shared" si="29"/>
        <v>0</v>
      </c>
      <c r="J216" s="33"/>
      <c r="K216" s="31">
        <f t="shared" si="25"/>
        <v>0</v>
      </c>
      <c r="L216" s="30">
        <f t="shared" si="31"/>
        <v>0</v>
      </c>
      <c r="M216" s="31">
        <f t="shared" si="26"/>
        <v>0</v>
      </c>
      <c r="N216" s="33"/>
      <c r="O216" s="31">
        <f t="shared" si="27"/>
        <v>0</v>
      </c>
      <c r="P216" s="32">
        <f t="shared" si="30"/>
        <v>0</v>
      </c>
    </row>
    <row r="217" spans="1:16" hidden="1" x14ac:dyDescent="0.25">
      <c r="A217" s="49">
        <v>3191010301</v>
      </c>
      <c r="B217" s="27" t="s">
        <v>63</v>
      </c>
      <c r="C217" s="50"/>
      <c r="D217" s="29"/>
      <c r="E217" s="29"/>
      <c r="F217" s="30">
        <f t="shared" si="24"/>
        <v>0</v>
      </c>
      <c r="G217" s="31">
        <f t="shared" si="28"/>
        <v>0</v>
      </c>
      <c r="H217" s="29"/>
      <c r="I217" s="32">
        <f t="shared" si="29"/>
        <v>0</v>
      </c>
      <c r="J217" s="33"/>
      <c r="K217" s="31">
        <f t="shared" si="25"/>
        <v>0</v>
      </c>
      <c r="L217" s="30">
        <f t="shared" si="31"/>
        <v>0</v>
      </c>
      <c r="M217" s="31">
        <f t="shared" si="26"/>
        <v>0</v>
      </c>
      <c r="N217" s="33"/>
      <c r="O217" s="31">
        <f t="shared" si="27"/>
        <v>0</v>
      </c>
      <c r="P217" s="32">
        <f t="shared" si="30"/>
        <v>0</v>
      </c>
    </row>
    <row r="218" spans="1:16" hidden="1" x14ac:dyDescent="0.25">
      <c r="A218" s="49">
        <v>319101030101</v>
      </c>
      <c r="B218" s="27" t="s">
        <v>64</v>
      </c>
      <c r="C218" s="50"/>
      <c r="D218" s="29"/>
      <c r="E218" s="29"/>
      <c r="F218" s="30">
        <f t="shared" si="24"/>
        <v>0</v>
      </c>
      <c r="G218" s="31">
        <f t="shared" si="28"/>
        <v>0</v>
      </c>
      <c r="H218" s="29"/>
      <c r="I218" s="32">
        <f t="shared" si="29"/>
        <v>0</v>
      </c>
      <c r="J218" s="33"/>
      <c r="K218" s="31">
        <f t="shared" si="25"/>
        <v>0</v>
      </c>
      <c r="L218" s="30">
        <f t="shared" si="31"/>
        <v>0</v>
      </c>
      <c r="M218" s="31">
        <f t="shared" si="26"/>
        <v>0</v>
      </c>
      <c r="N218" s="33"/>
      <c r="O218" s="31">
        <f t="shared" si="27"/>
        <v>0</v>
      </c>
      <c r="P218" s="32">
        <f t="shared" si="30"/>
        <v>0</v>
      </c>
    </row>
    <row r="219" spans="1:16" hidden="1" x14ac:dyDescent="0.25">
      <c r="A219" s="49">
        <v>319101030102</v>
      </c>
      <c r="B219" s="27" t="s">
        <v>65</v>
      </c>
      <c r="C219" s="50"/>
      <c r="D219" s="29"/>
      <c r="E219" s="29"/>
      <c r="F219" s="30">
        <f t="shared" si="24"/>
        <v>0</v>
      </c>
      <c r="G219" s="31">
        <f t="shared" si="28"/>
        <v>0</v>
      </c>
      <c r="H219" s="29"/>
      <c r="I219" s="32">
        <f t="shared" si="29"/>
        <v>0</v>
      </c>
      <c r="J219" s="33"/>
      <c r="K219" s="31">
        <f t="shared" si="25"/>
        <v>0</v>
      </c>
      <c r="L219" s="30">
        <f t="shared" si="31"/>
        <v>0</v>
      </c>
      <c r="M219" s="31">
        <f t="shared" si="26"/>
        <v>0</v>
      </c>
      <c r="N219" s="33"/>
      <c r="O219" s="31">
        <f t="shared" si="27"/>
        <v>0</v>
      </c>
      <c r="P219" s="32">
        <f t="shared" si="30"/>
        <v>0</v>
      </c>
    </row>
    <row r="220" spans="1:16" hidden="1" x14ac:dyDescent="0.25">
      <c r="A220" s="49">
        <v>319101030103</v>
      </c>
      <c r="B220" s="27" t="s">
        <v>66</v>
      </c>
      <c r="C220" s="50"/>
      <c r="D220" s="29"/>
      <c r="E220" s="29"/>
      <c r="F220" s="30">
        <f t="shared" si="24"/>
        <v>0</v>
      </c>
      <c r="G220" s="31">
        <f t="shared" si="28"/>
        <v>0</v>
      </c>
      <c r="H220" s="29"/>
      <c r="I220" s="32">
        <f t="shared" si="29"/>
        <v>0</v>
      </c>
      <c r="J220" s="33"/>
      <c r="K220" s="31">
        <f t="shared" si="25"/>
        <v>0</v>
      </c>
      <c r="L220" s="30">
        <f t="shared" si="31"/>
        <v>0</v>
      </c>
      <c r="M220" s="31">
        <f t="shared" si="26"/>
        <v>0</v>
      </c>
      <c r="N220" s="33"/>
      <c r="O220" s="31">
        <f t="shared" si="27"/>
        <v>0</v>
      </c>
      <c r="P220" s="32">
        <f t="shared" si="30"/>
        <v>0</v>
      </c>
    </row>
    <row r="221" spans="1:16" hidden="1" x14ac:dyDescent="0.25">
      <c r="A221" s="49">
        <v>319101030104</v>
      </c>
      <c r="B221" s="27" t="s">
        <v>67</v>
      </c>
      <c r="C221" s="50"/>
      <c r="D221" s="29"/>
      <c r="E221" s="29"/>
      <c r="F221" s="30">
        <f t="shared" si="24"/>
        <v>0</v>
      </c>
      <c r="G221" s="31">
        <f t="shared" si="28"/>
        <v>0</v>
      </c>
      <c r="H221" s="29"/>
      <c r="I221" s="32">
        <f t="shared" si="29"/>
        <v>0</v>
      </c>
      <c r="J221" s="33"/>
      <c r="K221" s="31">
        <f t="shared" si="25"/>
        <v>0</v>
      </c>
      <c r="L221" s="30">
        <f t="shared" si="31"/>
        <v>0</v>
      </c>
      <c r="M221" s="31">
        <f t="shared" si="26"/>
        <v>0</v>
      </c>
      <c r="N221" s="33"/>
      <c r="O221" s="31">
        <f t="shared" si="27"/>
        <v>0</v>
      </c>
      <c r="P221" s="32">
        <f t="shared" si="30"/>
        <v>0</v>
      </c>
    </row>
    <row r="222" spans="1:16" hidden="1" x14ac:dyDescent="0.25">
      <c r="A222" s="49">
        <v>319101030105</v>
      </c>
      <c r="B222" s="27" t="s">
        <v>68</v>
      </c>
      <c r="C222" s="50"/>
      <c r="D222" s="29"/>
      <c r="E222" s="29"/>
      <c r="F222" s="30">
        <f t="shared" si="24"/>
        <v>0</v>
      </c>
      <c r="G222" s="31">
        <f t="shared" si="28"/>
        <v>0</v>
      </c>
      <c r="H222" s="29"/>
      <c r="I222" s="32">
        <f t="shared" si="29"/>
        <v>0</v>
      </c>
      <c r="J222" s="33"/>
      <c r="K222" s="31">
        <f t="shared" si="25"/>
        <v>0</v>
      </c>
      <c r="L222" s="30">
        <f t="shared" si="31"/>
        <v>0</v>
      </c>
      <c r="M222" s="31">
        <f t="shared" si="26"/>
        <v>0</v>
      </c>
      <c r="N222" s="33"/>
      <c r="O222" s="31">
        <f t="shared" si="27"/>
        <v>0</v>
      </c>
      <c r="P222" s="32">
        <f t="shared" si="30"/>
        <v>0</v>
      </c>
    </row>
    <row r="223" spans="1:16" hidden="1" x14ac:dyDescent="0.25">
      <c r="A223" s="49">
        <v>3191010302</v>
      </c>
      <c r="B223" s="27" t="s">
        <v>69</v>
      </c>
      <c r="C223" s="50"/>
      <c r="D223" s="29"/>
      <c r="E223" s="29"/>
      <c r="F223" s="30">
        <f t="shared" si="24"/>
        <v>0</v>
      </c>
      <c r="G223" s="31">
        <f t="shared" si="28"/>
        <v>0</v>
      </c>
      <c r="H223" s="29"/>
      <c r="I223" s="32">
        <f t="shared" si="29"/>
        <v>0</v>
      </c>
      <c r="J223" s="33"/>
      <c r="K223" s="31">
        <f t="shared" si="25"/>
        <v>0</v>
      </c>
      <c r="L223" s="30">
        <f t="shared" si="31"/>
        <v>0</v>
      </c>
      <c r="M223" s="31">
        <f t="shared" si="26"/>
        <v>0</v>
      </c>
      <c r="N223" s="33"/>
      <c r="O223" s="31">
        <f t="shared" si="27"/>
        <v>0</v>
      </c>
      <c r="P223" s="32">
        <f t="shared" si="30"/>
        <v>0</v>
      </c>
    </row>
    <row r="224" spans="1:16" hidden="1" x14ac:dyDescent="0.25">
      <c r="A224" s="49">
        <v>319101030201</v>
      </c>
      <c r="B224" s="27" t="s">
        <v>70</v>
      </c>
      <c r="C224" s="50"/>
      <c r="D224" s="29"/>
      <c r="E224" s="29"/>
      <c r="F224" s="30">
        <f t="shared" si="24"/>
        <v>0</v>
      </c>
      <c r="G224" s="31">
        <f t="shared" si="28"/>
        <v>0</v>
      </c>
      <c r="H224" s="29"/>
      <c r="I224" s="32">
        <f t="shared" si="29"/>
        <v>0</v>
      </c>
      <c r="J224" s="33"/>
      <c r="K224" s="31">
        <f t="shared" si="25"/>
        <v>0</v>
      </c>
      <c r="L224" s="30">
        <f t="shared" si="31"/>
        <v>0</v>
      </c>
      <c r="M224" s="31">
        <f t="shared" si="26"/>
        <v>0</v>
      </c>
      <c r="N224" s="33"/>
      <c r="O224" s="31">
        <f t="shared" si="27"/>
        <v>0</v>
      </c>
      <c r="P224" s="32">
        <f t="shared" si="30"/>
        <v>0</v>
      </c>
    </row>
    <row r="225" spans="1:16" hidden="1" x14ac:dyDescent="0.25">
      <c r="A225" s="49">
        <v>319101030202</v>
      </c>
      <c r="B225" s="27" t="s">
        <v>71</v>
      </c>
      <c r="C225" s="50"/>
      <c r="D225" s="29"/>
      <c r="E225" s="29"/>
      <c r="F225" s="30">
        <f t="shared" si="24"/>
        <v>0</v>
      </c>
      <c r="G225" s="31">
        <f t="shared" si="28"/>
        <v>0</v>
      </c>
      <c r="H225" s="29"/>
      <c r="I225" s="32">
        <f t="shared" si="29"/>
        <v>0</v>
      </c>
      <c r="J225" s="33"/>
      <c r="K225" s="31">
        <f t="shared" si="25"/>
        <v>0</v>
      </c>
      <c r="L225" s="30">
        <f t="shared" si="31"/>
        <v>0</v>
      </c>
      <c r="M225" s="31">
        <f t="shared" si="26"/>
        <v>0</v>
      </c>
      <c r="N225" s="33"/>
      <c r="O225" s="31">
        <f t="shared" si="27"/>
        <v>0</v>
      </c>
      <c r="P225" s="32">
        <f t="shared" si="30"/>
        <v>0</v>
      </c>
    </row>
    <row r="226" spans="1:16" hidden="1" x14ac:dyDescent="0.25">
      <c r="A226" s="49">
        <v>319101030203</v>
      </c>
      <c r="B226" s="27" t="s">
        <v>206</v>
      </c>
      <c r="C226" s="50"/>
      <c r="D226" s="29"/>
      <c r="E226" s="29"/>
      <c r="F226" s="30">
        <f t="shared" si="24"/>
        <v>0</v>
      </c>
      <c r="G226" s="31">
        <f t="shared" si="28"/>
        <v>0</v>
      </c>
      <c r="H226" s="29"/>
      <c r="I226" s="32">
        <f t="shared" si="29"/>
        <v>0</v>
      </c>
      <c r="J226" s="33"/>
      <c r="K226" s="31">
        <f t="shared" si="25"/>
        <v>0</v>
      </c>
      <c r="L226" s="30">
        <f t="shared" si="31"/>
        <v>0</v>
      </c>
      <c r="M226" s="31">
        <f t="shared" si="26"/>
        <v>0</v>
      </c>
      <c r="N226" s="33"/>
      <c r="O226" s="31">
        <f t="shared" si="27"/>
        <v>0</v>
      </c>
      <c r="P226" s="32">
        <f t="shared" si="30"/>
        <v>0</v>
      </c>
    </row>
    <row r="227" spans="1:16" hidden="1" x14ac:dyDescent="0.25">
      <c r="A227" s="49">
        <v>319101030204</v>
      </c>
      <c r="B227" s="27" t="s">
        <v>73</v>
      </c>
      <c r="C227" s="50"/>
      <c r="D227" s="29"/>
      <c r="E227" s="29"/>
      <c r="F227" s="30">
        <f t="shared" si="24"/>
        <v>0</v>
      </c>
      <c r="G227" s="31">
        <f t="shared" si="28"/>
        <v>0</v>
      </c>
      <c r="H227" s="29"/>
      <c r="I227" s="32">
        <f t="shared" si="29"/>
        <v>0</v>
      </c>
      <c r="J227" s="33"/>
      <c r="K227" s="31">
        <f t="shared" si="25"/>
        <v>0</v>
      </c>
      <c r="L227" s="30">
        <f t="shared" si="31"/>
        <v>0</v>
      </c>
      <c r="M227" s="31">
        <f t="shared" si="26"/>
        <v>0</v>
      </c>
      <c r="N227" s="33"/>
      <c r="O227" s="31">
        <f t="shared" si="27"/>
        <v>0</v>
      </c>
      <c r="P227" s="32">
        <f t="shared" si="30"/>
        <v>0</v>
      </c>
    </row>
    <row r="228" spans="1:16" hidden="1" x14ac:dyDescent="0.25">
      <c r="A228" s="49">
        <v>319101030206</v>
      </c>
      <c r="B228" s="27" t="s">
        <v>207</v>
      </c>
      <c r="C228" s="50"/>
      <c r="D228" s="29"/>
      <c r="E228" s="29"/>
      <c r="F228" s="30">
        <f t="shared" si="24"/>
        <v>0</v>
      </c>
      <c r="G228" s="31">
        <f t="shared" si="28"/>
        <v>0</v>
      </c>
      <c r="H228" s="29"/>
      <c r="I228" s="32">
        <f t="shared" si="29"/>
        <v>0</v>
      </c>
      <c r="J228" s="33"/>
      <c r="K228" s="31">
        <f t="shared" si="25"/>
        <v>0</v>
      </c>
      <c r="L228" s="30">
        <f t="shared" si="31"/>
        <v>0</v>
      </c>
      <c r="M228" s="31">
        <f t="shared" si="26"/>
        <v>0</v>
      </c>
      <c r="N228" s="33"/>
      <c r="O228" s="31">
        <f t="shared" si="27"/>
        <v>0</v>
      </c>
      <c r="P228" s="32">
        <f t="shared" si="30"/>
        <v>0</v>
      </c>
    </row>
    <row r="229" spans="1:16" hidden="1" x14ac:dyDescent="0.25">
      <c r="A229" s="49">
        <v>319101030207</v>
      </c>
      <c r="B229" s="27" t="s">
        <v>208</v>
      </c>
      <c r="C229" s="50"/>
      <c r="D229" s="29"/>
      <c r="E229" s="29"/>
      <c r="F229" s="30">
        <f t="shared" si="24"/>
        <v>0</v>
      </c>
      <c r="G229" s="31">
        <f t="shared" si="28"/>
        <v>0</v>
      </c>
      <c r="H229" s="29"/>
      <c r="I229" s="32">
        <f t="shared" si="29"/>
        <v>0</v>
      </c>
      <c r="J229" s="33"/>
      <c r="K229" s="31">
        <f t="shared" si="25"/>
        <v>0</v>
      </c>
      <c r="L229" s="30">
        <f t="shared" si="31"/>
        <v>0</v>
      </c>
      <c r="M229" s="31">
        <f t="shared" si="26"/>
        <v>0</v>
      </c>
      <c r="N229" s="33"/>
      <c r="O229" s="31">
        <f t="shared" si="27"/>
        <v>0</v>
      </c>
      <c r="P229" s="32">
        <f t="shared" si="30"/>
        <v>0</v>
      </c>
    </row>
    <row r="230" spans="1:16" hidden="1" x14ac:dyDescent="0.25">
      <c r="A230" s="49">
        <v>319101030208</v>
      </c>
      <c r="B230" s="27" t="s">
        <v>78</v>
      </c>
      <c r="C230" s="50"/>
      <c r="D230" s="29"/>
      <c r="E230" s="29"/>
      <c r="F230" s="30">
        <f t="shared" si="24"/>
        <v>0</v>
      </c>
      <c r="G230" s="31">
        <f t="shared" si="28"/>
        <v>0</v>
      </c>
      <c r="H230" s="29"/>
      <c r="I230" s="32">
        <f t="shared" si="29"/>
        <v>0</v>
      </c>
      <c r="J230" s="33"/>
      <c r="K230" s="31">
        <f t="shared" si="25"/>
        <v>0</v>
      </c>
      <c r="L230" s="30">
        <f t="shared" si="31"/>
        <v>0</v>
      </c>
      <c r="M230" s="31">
        <f t="shared" si="26"/>
        <v>0</v>
      </c>
      <c r="N230" s="33"/>
      <c r="O230" s="31">
        <f t="shared" si="27"/>
        <v>0</v>
      </c>
      <c r="P230" s="32">
        <f t="shared" si="30"/>
        <v>0</v>
      </c>
    </row>
    <row r="231" spans="1:16" hidden="1" x14ac:dyDescent="0.25">
      <c r="A231" s="49">
        <v>319101030299</v>
      </c>
      <c r="B231" s="27" t="s">
        <v>79</v>
      </c>
      <c r="C231" s="50"/>
      <c r="D231" s="29"/>
      <c r="E231" s="29"/>
      <c r="F231" s="30">
        <f t="shared" si="24"/>
        <v>0</v>
      </c>
      <c r="G231" s="31">
        <f t="shared" si="28"/>
        <v>0</v>
      </c>
      <c r="H231" s="29"/>
      <c r="I231" s="32">
        <f t="shared" si="29"/>
        <v>0</v>
      </c>
      <c r="J231" s="33"/>
      <c r="K231" s="31">
        <f t="shared" si="25"/>
        <v>0</v>
      </c>
      <c r="L231" s="30">
        <f t="shared" si="31"/>
        <v>0</v>
      </c>
      <c r="M231" s="31">
        <f t="shared" si="26"/>
        <v>0</v>
      </c>
      <c r="N231" s="33"/>
      <c r="O231" s="31">
        <f t="shared" si="27"/>
        <v>0</v>
      </c>
      <c r="P231" s="32">
        <f t="shared" si="30"/>
        <v>0</v>
      </c>
    </row>
    <row r="232" spans="1:16" hidden="1" x14ac:dyDescent="0.25">
      <c r="A232" s="51">
        <v>319102</v>
      </c>
      <c r="B232" s="27" t="s">
        <v>209</v>
      </c>
      <c r="C232" s="50"/>
      <c r="D232" s="29"/>
      <c r="E232" s="29"/>
      <c r="F232" s="30">
        <f t="shared" si="24"/>
        <v>0</v>
      </c>
      <c r="G232" s="31">
        <f t="shared" si="28"/>
        <v>0</v>
      </c>
      <c r="H232" s="29"/>
      <c r="I232" s="32">
        <f t="shared" si="29"/>
        <v>0</v>
      </c>
      <c r="J232" s="33"/>
      <c r="K232" s="31">
        <f t="shared" si="25"/>
        <v>0</v>
      </c>
      <c r="L232" s="30">
        <f t="shared" si="31"/>
        <v>0</v>
      </c>
      <c r="M232" s="31">
        <f t="shared" si="26"/>
        <v>0</v>
      </c>
      <c r="N232" s="33"/>
      <c r="O232" s="31">
        <f t="shared" si="27"/>
        <v>0</v>
      </c>
      <c r="P232" s="32">
        <f t="shared" si="30"/>
        <v>0</v>
      </c>
    </row>
    <row r="233" spans="1:16" hidden="1" x14ac:dyDescent="0.25">
      <c r="A233" s="51">
        <v>31910201</v>
      </c>
      <c r="B233" s="27" t="s">
        <v>210</v>
      </c>
      <c r="C233" s="50"/>
      <c r="D233" s="29"/>
      <c r="E233" s="29"/>
      <c r="F233" s="30">
        <f t="shared" si="24"/>
        <v>0</v>
      </c>
      <c r="G233" s="31">
        <f t="shared" si="28"/>
        <v>0</v>
      </c>
      <c r="H233" s="29"/>
      <c r="I233" s="32">
        <f t="shared" si="29"/>
        <v>0</v>
      </c>
      <c r="J233" s="33"/>
      <c r="K233" s="31">
        <f t="shared" si="25"/>
        <v>0</v>
      </c>
      <c r="L233" s="30">
        <f t="shared" si="31"/>
        <v>0</v>
      </c>
      <c r="M233" s="31">
        <f t="shared" si="26"/>
        <v>0</v>
      </c>
      <c r="N233" s="33"/>
      <c r="O233" s="31">
        <f t="shared" si="27"/>
        <v>0</v>
      </c>
      <c r="P233" s="32">
        <f t="shared" si="30"/>
        <v>0</v>
      </c>
    </row>
    <row r="234" spans="1:16" hidden="1" x14ac:dyDescent="0.25">
      <c r="A234" s="51">
        <v>31910202</v>
      </c>
      <c r="B234" s="27" t="s">
        <v>211</v>
      </c>
      <c r="C234" s="50"/>
      <c r="D234" s="29"/>
      <c r="E234" s="29"/>
      <c r="F234" s="30">
        <f t="shared" si="24"/>
        <v>0</v>
      </c>
      <c r="G234" s="31">
        <f t="shared" si="28"/>
        <v>0</v>
      </c>
      <c r="H234" s="29"/>
      <c r="I234" s="32">
        <f t="shared" si="29"/>
        <v>0</v>
      </c>
      <c r="J234" s="33"/>
      <c r="K234" s="31">
        <f t="shared" si="25"/>
        <v>0</v>
      </c>
      <c r="L234" s="30">
        <f t="shared" si="31"/>
        <v>0</v>
      </c>
      <c r="M234" s="31">
        <f t="shared" si="26"/>
        <v>0</v>
      </c>
      <c r="N234" s="33"/>
      <c r="O234" s="31">
        <f t="shared" si="27"/>
        <v>0</v>
      </c>
      <c r="P234" s="32">
        <f t="shared" si="30"/>
        <v>0</v>
      </c>
    </row>
    <row r="235" spans="1:16" hidden="1" x14ac:dyDescent="0.25">
      <c r="A235" s="51">
        <v>31910203</v>
      </c>
      <c r="B235" s="27" t="s">
        <v>212</v>
      </c>
      <c r="C235" s="50"/>
      <c r="D235" s="29"/>
      <c r="E235" s="29"/>
      <c r="F235" s="30">
        <f t="shared" si="24"/>
        <v>0</v>
      </c>
      <c r="G235" s="31">
        <f t="shared" si="28"/>
        <v>0</v>
      </c>
      <c r="H235" s="29"/>
      <c r="I235" s="32">
        <f t="shared" si="29"/>
        <v>0</v>
      </c>
      <c r="J235" s="33"/>
      <c r="K235" s="31">
        <f t="shared" si="25"/>
        <v>0</v>
      </c>
      <c r="L235" s="30">
        <f t="shared" si="31"/>
        <v>0</v>
      </c>
      <c r="M235" s="31">
        <f t="shared" si="26"/>
        <v>0</v>
      </c>
      <c r="N235" s="33"/>
      <c r="O235" s="31">
        <f t="shared" si="27"/>
        <v>0</v>
      </c>
      <c r="P235" s="32">
        <f t="shared" si="30"/>
        <v>0</v>
      </c>
    </row>
    <row r="236" spans="1:16" hidden="1" x14ac:dyDescent="0.25">
      <c r="A236" s="51">
        <v>31910204</v>
      </c>
      <c r="B236" s="27" t="s">
        <v>213</v>
      </c>
      <c r="C236" s="50"/>
      <c r="D236" s="29"/>
      <c r="E236" s="29"/>
      <c r="F236" s="30">
        <f t="shared" si="24"/>
        <v>0</v>
      </c>
      <c r="G236" s="31">
        <f t="shared" si="28"/>
        <v>0</v>
      </c>
      <c r="H236" s="29"/>
      <c r="I236" s="32">
        <f t="shared" si="29"/>
        <v>0</v>
      </c>
      <c r="J236" s="33"/>
      <c r="K236" s="31">
        <f t="shared" si="25"/>
        <v>0</v>
      </c>
      <c r="L236" s="30">
        <f t="shared" si="31"/>
        <v>0</v>
      </c>
      <c r="M236" s="31">
        <f t="shared" si="26"/>
        <v>0</v>
      </c>
      <c r="N236" s="33"/>
      <c r="O236" s="31">
        <f t="shared" si="27"/>
        <v>0</v>
      </c>
      <c r="P236" s="32">
        <f t="shared" si="30"/>
        <v>0</v>
      </c>
    </row>
    <row r="237" spans="1:16" hidden="1" x14ac:dyDescent="0.25">
      <c r="A237" s="51">
        <v>319103</v>
      </c>
      <c r="B237" s="27" t="s">
        <v>214</v>
      </c>
      <c r="C237" s="50"/>
      <c r="D237" s="29"/>
      <c r="E237" s="29"/>
      <c r="F237" s="30">
        <f t="shared" si="24"/>
        <v>0</v>
      </c>
      <c r="G237" s="31">
        <f t="shared" si="28"/>
        <v>0</v>
      </c>
      <c r="H237" s="29"/>
      <c r="I237" s="32">
        <f t="shared" si="29"/>
        <v>0</v>
      </c>
      <c r="J237" s="33"/>
      <c r="K237" s="31">
        <f t="shared" si="25"/>
        <v>0</v>
      </c>
      <c r="L237" s="30">
        <f t="shared" si="31"/>
        <v>0</v>
      </c>
      <c r="M237" s="31">
        <f t="shared" si="26"/>
        <v>0</v>
      </c>
      <c r="N237" s="33"/>
      <c r="O237" s="31">
        <f t="shared" si="27"/>
        <v>0</v>
      </c>
      <c r="P237" s="32">
        <f t="shared" si="30"/>
        <v>0</v>
      </c>
    </row>
    <row r="238" spans="1:16" hidden="1" x14ac:dyDescent="0.25">
      <c r="A238" s="49">
        <v>31910301</v>
      </c>
      <c r="B238" s="52" t="s">
        <v>215</v>
      </c>
      <c r="C238" s="50"/>
      <c r="D238" s="29"/>
      <c r="E238" s="29"/>
      <c r="F238" s="30">
        <f t="shared" si="24"/>
        <v>0</v>
      </c>
      <c r="G238" s="31">
        <f t="shared" si="28"/>
        <v>0</v>
      </c>
      <c r="H238" s="29"/>
      <c r="I238" s="32">
        <f t="shared" si="29"/>
        <v>0</v>
      </c>
      <c r="J238" s="33"/>
      <c r="K238" s="31">
        <f t="shared" si="25"/>
        <v>0</v>
      </c>
      <c r="L238" s="30">
        <f t="shared" si="31"/>
        <v>0</v>
      </c>
      <c r="M238" s="31">
        <f t="shared" si="26"/>
        <v>0</v>
      </c>
      <c r="N238" s="33"/>
      <c r="O238" s="31">
        <f t="shared" si="27"/>
        <v>0</v>
      </c>
      <c r="P238" s="32">
        <f t="shared" si="30"/>
        <v>0</v>
      </c>
    </row>
    <row r="239" spans="1:16" hidden="1" x14ac:dyDescent="0.25">
      <c r="A239" s="49">
        <v>31910302</v>
      </c>
      <c r="B239" s="27" t="s">
        <v>216</v>
      </c>
      <c r="C239" s="50"/>
      <c r="D239" s="29"/>
      <c r="E239" s="29"/>
      <c r="F239" s="30">
        <f t="shared" si="24"/>
        <v>0</v>
      </c>
      <c r="G239" s="31">
        <f t="shared" si="28"/>
        <v>0</v>
      </c>
      <c r="H239" s="29"/>
      <c r="I239" s="32">
        <f t="shared" si="29"/>
        <v>0</v>
      </c>
      <c r="J239" s="33"/>
      <c r="K239" s="31">
        <f t="shared" si="25"/>
        <v>0</v>
      </c>
      <c r="L239" s="30">
        <f t="shared" si="31"/>
        <v>0</v>
      </c>
      <c r="M239" s="31">
        <f t="shared" si="26"/>
        <v>0</v>
      </c>
      <c r="N239" s="33"/>
      <c r="O239" s="31">
        <f t="shared" si="27"/>
        <v>0</v>
      </c>
      <c r="P239" s="32">
        <f t="shared" si="30"/>
        <v>0</v>
      </c>
    </row>
    <row r="240" spans="1:16" hidden="1" x14ac:dyDescent="0.25">
      <c r="A240" s="49">
        <v>31910303</v>
      </c>
      <c r="B240" s="27" t="s">
        <v>99</v>
      </c>
      <c r="C240" s="50"/>
      <c r="D240" s="29"/>
      <c r="E240" s="29"/>
      <c r="F240" s="30">
        <f t="shared" si="24"/>
        <v>0</v>
      </c>
      <c r="G240" s="31">
        <f t="shared" si="28"/>
        <v>0</v>
      </c>
      <c r="H240" s="29"/>
      <c r="I240" s="32">
        <f t="shared" si="29"/>
        <v>0</v>
      </c>
      <c r="J240" s="33"/>
      <c r="K240" s="31">
        <f t="shared" si="25"/>
        <v>0</v>
      </c>
      <c r="L240" s="30">
        <f t="shared" si="31"/>
        <v>0</v>
      </c>
      <c r="M240" s="31">
        <f t="shared" si="26"/>
        <v>0</v>
      </c>
      <c r="N240" s="33"/>
      <c r="O240" s="31">
        <f t="shared" si="27"/>
        <v>0</v>
      </c>
      <c r="P240" s="32">
        <f t="shared" si="30"/>
        <v>0</v>
      </c>
    </row>
    <row r="241" spans="1:16" hidden="1" x14ac:dyDescent="0.25">
      <c r="A241" s="49">
        <v>31910304</v>
      </c>
      <c r="B241" s="27" t="s">
        <v>217</v>
      </c>
      <c r="C241" s="50"/>
      <c r="D241" s="29"/>
      <c r="E241" s="29"/>
      <c r="F241" s="30">
        <f t="shared" si="24"/>
        <v>0</v>
      </c>
      <c r="G241" s="31">
        <f t="shared" si="28"/>
        <v>0</v>
      </c>
      <c r="H241" s="29"/>
      <c r="I241" s="32">
        <f t="shared" si="29"/>
        <v>0</v>
      </c>
      <c r="J241" s="33"/>
      <c r="K241" s="31">
        <f t="shared" si="25"/>
        <v>0</v>
      </c>
      <c r="L241" s="30">
        <f t="shared" si="31"/>
        <v>0</v>
      </c>
      <c r="M241" s="31">
        <f t="shared" si="26"/>
        <v>0</v>
      </c>
      <c r="N241" s="33"/>
      <c r="O241" s="31">
        <f t="shared" si="27"/>
        <v>0</v>
      </c>
      <c r="P241" s="32">
        <f t="shared" si="30"/>
        <v>0</v>
      </c>
    </row>
    <row r="242" spans="1:16" hidden="1" x14ac:dyDescent="0.25">
      <c r="A242" s="49">
        <v>31910305</v>
      </c>
      <c r="B242" s="27" t="s">
        <v>218</v>
      </c>
      <c r="C242" s="50"/>
      <c r="D242" s="29"/>
      <c r="E242" s="29"/>
      <c r="F242" s="30">
        <f t="shared" si="24"/>
        <v>0</v>
      </c>
      <c r="G242" s="31">
        <f t="shared" si="28"/>
        <v>0</v>
      </c>
      <c r="H242" s="29"/>
      <c r="I242" s="32">
        <f t="shared" si="29"/>
        <v>0</v>
      </c>
      <c r="J242" s="33"/>
      <c r="K242" s="31">
        <f t="shared" si="25"/>
        <v>0</v>
      </c>
      <c r="L242" s="30">
        <f t="shared" si="31"/>
        <v>0</v>
      </c>
      <c r="M242" s="31">
        <f t="shared" si="26"/>
        <v>0</v>
      </c>
      <c r="N242" s="33"/>
      <c r="O242" s="31">
        <f t="shared" si="27"/>
        <v>0</v>
      </c>
      <c r="P242" s="32">
        <f t="shared" si="30"/>
        <v>0</v>
      </c>
    </row>
    <row r="243" spans="1:16" hidden="1" x14ac:dyDescent="0.25">
      <c r="A243" s="49">
        <v>31910306</v>
      </c>
      <c r="B243" s="27" t="s">
        <v>219</v>
      </c>
      <c r="C243" s="50"/>
      <c r="D243" s="29"/>
      <c r="E243" s="29"/>
      <c r="F243" s="30">
        <f t="shared" si="24"/>
        <v>0</v>
      </c>
      <c r="G243" s="31">
        <f t="shared" si="28"/>
        <v>0</v>
      </c>
      <c r="H243" s="29"/>
      <c r="I243" s="32">
        <f t="shared" si="29"/>
        <v>0</v>
      </c>
      <c r="J243" s="33"/>
      <c r="K243" s="31">
        <f t="shared" si="25"/>
        <v>0</v>
      </c>
      <c r="L243" s="30">
        <f t="shared" si="31"/>
        <v>0</v>
      </c>
      <c r="M243" s="31">
        <f t="shared" si="26"/>
        <v>0</v>
      </c>
      <c r="N243" s="33"/>
      <c r="O243" s="31">
        <f t="shared" si="27"/>
        <v>0</v>
      </c>
      <c r="P243" s="32">
        <f t="shared" si="30"/>
        <v>0</v>
      </c>
    </row>
    <row r="244" spans="1:16" hidden="1" x14ac:dyDescent="0.25">
      <c r="A244" s="49">
        <v>319104</v>
      </c>
      <c r="B244" s="27" t="s">
        <v>220</v>
      </c>
      <c r="C244" s="50"/>
      <c r="D244" s="29"/>
      <c r="E244" s="29"/>
      <c r="F244" s="30">
        <f t="shared" si="24"/>
        <v>0</v>
      </c>
      <c r="G244" s="31">
        <f t="shared" si="28"/>
        <v>0</v>
      </c>
      <c r="H244" s="29"/>
      <c r="I244" s="32">
        <f t="shared" si="29"/>
        <v>0</v>
      </c>
      <c r="J244" s="33"/>
      <c r="K244" s="31">
        <f t="shared" si="25"/>
        <v>0</v>
      </c>
      <c r="L244" s="30">
        <f t="shared" si="31"/>
        <v>0</v>
      </c>
      <c r="M244" s="31">
        <f t="shared" si="26"/>
        <v>0</v>
      </c>
      <c r="N244" s="33"/>
      <c r="O244" s="31">
        <f t="shared" si="27"/>
        <v>0</v>
      </c>
      <c r="P244" s="32">
        <f t="shared" si="30"/>
        <v>0</v>
      </c>
    </row>
    <row r="245" spans="1:16" hidden="1" x14ac:dyDescent="0.25">
      <c r="A245" s="49">
        <v>31910401</v>
      </c>
      <c r="B245" s="27" t="s">
        <v>221</v>
      </c>
      <c r="C245" s="50"/>
      <c r="D245" s="29"/>
      <c r="E245" s="29"/>
      <c r="F245" s="30">
        <f t="shared" si="24"/>
        <v>0</v>
      </c>
      <c r="G245" s="31">
        <f t="shared" si="28"/>
        <v>0</v>
      </c>
      <c r="H245" s="29"/>
      <c r="I245" s="32">
        <f t="shared" si="29"/>
        <v>0</v>
      </c>
      <c r="J245" s="33"/>
      <c r="K245" s="31">
        <f t="shared" si="25"/>
        <v>0</v>
      </c>
      <c r="L245" s="30">
        <f t="shared" si="31"/>
        <v>0</v>
      </c>
      <c r="M245" s="31">
        <f t="shared" si="26"/>
        <v>0</v>
      </c>
      <c r="N245" s="33"/>
      <c r="O245" s="31">
        <f t="shared" si="27"/>
        <v>0</v>
      </c>
      <c r="P245" s="32">
        <f t="shared" si="30"/>
        <v>0</v>
      </c>
    </row>
    <row r="246" spans="1:16" hidden="1" x14ac:dyDescent="0.25">
      <c r="A246" s="53">
        <v>319105</v>
      </c>
      <c r="B246" s="27" t="s">
        <v>222</v>
      </c>
      <c r="C246" s="50"/>
      <c r="D246" s="29"/>
      <c r="E246" s="29"/>
      <c r="F246" s="30">
        <f t="shared" si="24"/>
        <v>0</v>
      </c>
      <c r="G246" s="31">
        <f t="shared" si="28"/>
        <v>0</v>
      </c>
      <c r="H246" s="29"/>
      <c r="I246" s="32">
        <f t="shared" si="29"/>
        <v>0</v>
      </c>
      <c r="J246" s="33"/>
      <c r="K246" s="31">
        <f t="shared" si="25"/>
        <v>0</v>
      </c>
      <c r="L246" s="30">
        <f t="shared" si="31"/>
        <v>0</v>
      </c>
      <c r="M246" s="31">
        <f t="shared" si="26"/>
        <v>0</v>
      </c>
      <c r="N246" s="33"/>
      <c r="O246" s="31">
        <f t="shared" si="27"/>
        <v>0</v>
      </c>
      <c r="P246" s="32">
        <f t="shared" si="30"/>
        <v>0</v>
      </c>
    </row>
    <row r="247" spans="1:16" hidden="1" x14ac:dyDescent="0.25">
      <c r="A247" s="54">
        <v>31910501</v>
      </c>
      <c r="B247" s="27" t="s">
        <v>223</v>
      </c>
      <c r="C247" s="50"/>
      <c r="D247" s="29"/>
      <c r="E247" s="29"/>
      <c r="F247" s="30">
        <f t="shared" si="24"/>
        <v>0</v>
      </c>
      <c r="G247" s="31">
        <f t="shared" si="28"/>
        <v>0</v>
      </c>
      <c r="H247" s="29"/>
      <c r="I247" s="32">
        <f t="shared" si="29"/>
        <v>0</v>
      </c>
      <c r="J247" s="33"/>
      <c r="K247" s="31">
        <f t="shared" si="25"/>
        <v>0</v>
      </c>
      <c r="L247" s="30">
        <f t="shared" si="31"/>
        <v>0</v>
      </c>
      <c r="M247" s="31">
        <f t="shared" si="26"/>
        <v>0</v>
      </c>
      <c r="N247" s="33"/>
      <c r="O247" s="31">
        <f t="shared" si="27"/>
        <v>0</v>
      </c>
      <c r="P247" s="32">
        <f t="shared" si="30"/>
        <v>0</v>
      </c>
    </row>
    <row r="248" spans="1:16" hidden="1" x14ac:dyDescent="0.25">
      <c r="A248" s="54">
        <v>31910502</v>
      </c>
      <c r="B248" s="27" t="s">
        <v>224</v>
      </c>
      <c r="C248" s="50"/>
      <c r="D248" s="29"/>
      <c r="E248" s="29"/>
      <c r="F248" s="30">
        <f t="shared" si="24"/>
        <v>0</v>
      </c>
      <c r="G248" s="31">
        <f t="shared" si="28"/>
        <v>0</v>
      </c>
      <c r="H248" s="29"/>
      <c r="I248" s="32">
        <f t="shared" si="29"/>
        <v>0</v>
      </c>
      <c r="J248" s="33"/>
      <c r="K248" s="31">
        <f t="shared" si="25"/>
        <v>0</v>
      </c>
      <c r="L248" s="30">
        <f t="shared" si="31"/>
        <v>0</v>
      </c>
      <c r="M248" s="31">
        <f t="shared" si="26"/>
        <v>0</v>
      </c>
      <c r="N248" s="33"/>
      <c r="O248" s="31">
        <f t="shared" si="27"/>
        <v>0</v>
      </c>
      <c r="P248" s="32">
        <f t="shared" si="30"/>
        <v>0</v>
      </c>
    </row>
    <row r="249" spans="1:16" hidden="1" x14ac:dyDescent="0.25">
      <c r="A249" s="54">
        <v>31910503</v>
      </c>
      <c r="B249" s="27" t="s">
        <v>225</v>
      </c>
      <c r="C249" s="50"/>
      <c r="D249" s="29"/>
      <c r="E249" s="29"/>
      <c r="F249" s="30">
        <f t="shared" si="24"/>
        <v>0</v>
      </c>
      <c r="G249" s="31">
        <f t="shared" si="28"/>
        <v>0</v>
      </c>
      <c r="H249" s="29"/>
      <c r="I249" s="32">
        <f t="shared" si="29"/>
        <v>0</v>
      </c>
      <c r="J249" s="33"/>
      <c r="K249" s="31">
        <f t="shared" si="25"/>
        <v>0</v>
      </c>
      <c r="L249" s="30">
        <f t="shared" si="31"/>
        <v>0</v>
      </c>
      <c r="M249" s="31">
        <f t="shared" si="26"/>
        <v>0</v>
      </c>
      <c r="N249" s="33"/>
      <c r="O249" s="31">
        <f t="shared" si="27"/>
        <v>0</v>
      </c>
      <c r="P249" s="32">
        <f t="shared" si="30"/>
        <v>0</v>
      </c>
    </row>
    <row r="250" spans="1:16" hidden="1" x14ac:dyDescent="0.25">
      <c r="A250" s="54">
        <v>31910504</v>
      </c>
      <c r="B250" s="27" t="s">
        <v>226</v>
      </c>
      <c r="C250" s="50"/>
      <c r="D250" s="29"/>
      <c r="E250" s="29"/>
      <c r="F250" s="30">
        <f t="shared" si="24"/>
        <v>0</v>
      </c>
      <c r="G250" s="31">
        <f t="shared" si="28"/>
        <v>0</v>
      </c>
      <c r="H250" s="29"/>
      <c r="I250" s="32">
        <f t="shared" si="29"/>
        <v>0</v>
      </c>
      <c r="J250" s="33"/>
      <c r="K250" s="31">
        <f t="shared" si="25"/>
        <v>0</v>
      </c>
      <c r="L250" s="30">
        <f t="shared" si="31"/>
        <v>0</v>
      </c>
      <c r="M250" s="31">
        <f t="shared" si="26"/>
        <v>0</v>
      </c>
      <c r="N250" s="33"/>
      <c r="O250" s="31">
        <f t="shared" si="27"/>
        <v>0</v>
      </c>
      <c r="P250" s="32">
        <f t="shared" si="30"/>
        <v>0</v>
      </c>
    </row>
    <row r="251" spans="1:16" hidden="1" x14ac:dyDescent="0.25">
      <c r="A251" s="54">
        <v>31910505</v>
      </c>
      <c r="B251" s="27" t="s">
        <v>227</v>
      </c>
      <c r="C251" s="50"/>
      <c r="D251" s="29"/>
      <c r="E251" s="29"/>
      <c r="F251" s="30">
        <f t="shared" si="24"/>
        <v>0</v>
      </c>
      <c r="G251" s="31">
        <f t="shared" si="28"/>
        <v>0</v>
      </c>
      <c r="H251" s="29"/>
      <c r="I251" s="32">
        <f t="shared" si="29"/>
        <v>0</v>
      </c>
      <c r="J251" s="33"/>
      <c r="K251" s="31">
        <f t="shared" si="25"/>
        <v>0</v>
      </c>
      <c r="L251" s="30">
        <f t="shared" si="31"/>
        <v>0</v>
      </c>
      <c r="M251" s="31">
        <f t="shared" si="26"/>
        <v>0</v>
      </c>
      <c r="N251" s="33"/>
      <c r="O251" s="31">
        <f t="shared" si="27"/>
        <v>0</v>
      </c>
      <c r="P251" s="32">
        <f t="shared" si="30"/>
        <v>0</v>
      </c>
    </row>
    <row r="252" spans="1:16" hidden="1" x14ac:dyDescent="0.25">
      <c r="A252" s="54">
        <v>319106</v>
      </c>
      <c r="B252" s="27" t="s">
        <v>228</v>
      </c>
      <c r="C252" s="50"/>
      <c r="D252" s="29"/>
      <c r="E252" s="29"/>
      <c r="F252" s="30">
        <f t="shared" si="24"/>
        <v>0</v>
      </c>
      <c r="G252" s="31">
        <f t="shared" si="28"/>
        <v>0</v>
      </c>
      <c r="H252" s="29"/>
      <c r="I252" s="32">
        <f t="shared" si="29"/>
        <v>0</v>
      </c>
      <c r="J252" s="33"/>
      <c r="K252" s="31">
        <f t="shared" si="25"/>
        <v>0</v>
      </c>
      <c r="L252" s="30">
        <f t="shared" si="31"/>
        <v>0</v>
      </c>
      <c r="M252" s="31">
        <f t="shared" si="26"/>
        <v>0</v>
      </c>
      <c r="N252" s="33"/>
      <c r="O252" s="31">
        <f t="shared" si="27"/>
        <v>0</v>
      </c>
      <c r="P252" s="32">
        <f t="shared" si="30"/>
        <v>0</v>
      </c>
    </row>
    <row r="253" spans="1:16" hidden="1" x14ac:dyDescent="0.25">
      <c r="A253" s="54">
        <v>31910601</v>
      </c>
      <c r="B253" s="27" t="s">
        <v>229</v>
      </c>
      <c r="C253" s="50"/>
      <c r="D253" s="29"/>
      <c r="E253" s="29"/>
      <c r="F253" s="30">
        <f t="shared" si="24"/>
        <v>0</v>
      </c>
      <c r="G253" s="31">
        <f t="shared" si="28"/>
        <v>0</v>
      </c>
      <c r="H253" s="29"/>
      <c r="I253" s="32">
        <f t="shared" si="29"/>
        <v>0</v>
      </c>
      <c r="J253" s="33"/>
      <c r="K253" s="31">
        <f t="shared" si="25"/>
        <v>0</v>
      </c>
      <c r="L253" s="30">
        <f t="shared" si="31"/>
        <v>0</v>
      </c>
      <c r="M253" s="31">
        <f t="shared" si="26"/>
        <v>0</v>
      </c>
      <c r="N253" s="33"/>
      <c r="O253" s="31">
        <f t="shared" si="27"/>
        <v>0</v>
      </c>
      <c r="P253" s="32">
        <f t="shared" si="30"/>
        <v>0</v>
      </c>
    </row>
    <row r="254" spans="1:16" hidden="1" x14ac:dyDescent="0.25">
      <c r="A254" s="54">
        <v>31910602</v>
      </c>
      <c r="B254" s="27" t="s">
        <v>230</v>
      </c>
      <c r="C254" s="50"/>
      <c r="D254" s="29"/>
      <c r="E254" s="29"/>
      <c r="F254" s="30">
        <f t="shared" si="24"/>
        <v>0</v>
      </c>
      <c r="G254" s="31">
        <f t="shared" si="28"/>
        <v>0</v>
      </c>
      <c r="H254" s="29"/>
      <c r="I254" s="32">
        <f t="shared" si="29"/>
        <v>0</v>
      </c>
      <c r="J254" s="33"/>
      <c r="K254" s="31">
        <f t="shared" si="25"/>
        <v>0</v>
      </c>
      <c r="L254" s="30">
        <f t="shared" si="31"/>
        <v>0</v>
      </c>
      <c r="M254" s="31">
        <f t="shared" si="26"/>
        <v>0</v>
      </c>
      <c r="N254" s="33"/>
      <c r="O254" s="31">
        <f t="shared" si="27"/>
        <v>0</v>
      </c>
      <c r="P254" s="32">
        <f t="shared" si="30"/>
        <v>0</v>
      </c>
    </row>
    <row r="255" spans="1:16" hidden="1" x14ac:dyDescent="0.25">
      <c r="A255" s="54">
        <v>31910603</v>
      </c>
      <c r="B255" s="27" t="s">
        <v>231</v>
      </c>
      <c r="C255" s="50"/>
      <c r="D255" s="29"/>
      <c r="E255" s="29"/>
      <c r="F255" s="30">
        <f t="shared" si="24"/>
        <v>0</v>
      </c>
      <c r="G255" s="31">
        <f t="shared" si="28"/>
        <v>0</v>
      </c>
      <c r="H255" s="29"/>
      <c r="I255" s="32">
        <f t="shared" si="29"/>
        <v>0</v>
      </c>
      <c r="J255" s="33"/>
      <c r="K255" s="31">
        <f t="shared" si="25"/>
        <v>0</v>
      </c>
      <c r="L255" s="30">
        <f t="shared" si="31"/>
        <v>0</v>
      </c>
      <c r="M255" s="31">
        <f t="shared" si="26"/>
        <v>0</v>
      </c>
      <c r="N255" s="33"/>
      <c r="O255" s="31">
        <f t="shared" si="27"/>
        <v>0</v>
      </c>
      <c r="P255" s="32">
        <f t="shared" si="30"/>
        <v>0</v>
      </c>
    </row>
    <row r="256" spans="1:16" hidden="1" x14ac:dyDescent="0.25">
      <c r="A256" s="54">
        <v>31910604</v>
      </c>
      <c r="B256" s="27" t="s">
        <v>232</v>
      </c>
      <c r="C256" s="50"/>
      <c r="D256" s="29"/>
      <c r="E256" s="29"/>
      <c r="F256" s="30">
        <f t="shared" si="24"/>
        <v>0</v>
      </c>
      <c r="G256" s="31">
        <f t="shared" si="28"/>
        <v>0</v>
      </c>
      <c r="H256" s="29"/>
      <c r="I256" s="32">
        <f t="shared" si="29"/>
        <v>0</v>
      </c>
      <c r="J256" s="33"/>
      <c r="K256" s="31">
        <f t="shared" si="25"/>
        <v>0</v>
      </c>
      <c r="L256" s="30">
        <f t="shared" si="31"/>
        <v>0</v>
      </c>
      <c r="M256" s="31">
        <f t="shared" si="26"/>
        <v>0</v>
      </c>
      <c r="N256" s="33"/>
      <c r="O256" s="31">
        <f t="shared" si="27"/>
        <v>0</v>
      </c>
      <c r="P256" s="32">
        <f t="shared" si="30"/>
        <v>0</v>
      </c>
    </row>
    <row r="257" spans="1:16" hidden="1" x14ac:dyDescent="0.25">
      <c r="A257" s="54">
        <v>31910605</v>
      </c>
      <c r="B257" s="27" t="s">
        <v>233</v>
      </c>
      <c r="C257" s="50"/>
      <c r="D257" s="29"/>
      <c r="E257" s="29"/>
      <c r="F257" s="30">
        <f t="shared" si="24"/>
        <v>0</v>
      </c>
      <c r="G257" s="31">
        <f t="shared" si="28"/>
        <v>0</v>
      </c>
      <c r="H257" s="29"/>
      <c r="I257" s="32">
        <f t="shared" si="29"/>
        <v>0</v>
      </c>
      <c r="J257" s="33"/>
      <c r="K257" s="31">
        <f t="shared" si="25"/>
        <v>0</v>
      </c>
      <c r="L257" s="30">
        <f t="shared" si="31"/>
        <v>0</v>
      </c>
      <c r="M257" s="31">
        <f t="shared" si="26"/>
        <v>0</v>
      </c>
      <c r="N257" s="33"/>
      <c r="O257" s="31">
        <f t="shared" si="27"/>
        <v>0</v>
      </c>
      <c r="P257" s="32">
        <f t="shared" si="30"/>
        <v>0</v>
      </c>
    </row>
    <row r="258" spans="1:16" hidden="1" x14ac:dyDescent="0.25">
      <c r="A258" s="54">
        <v>31910606</v>
      </c>
      <c r="B258" s="27" t="s">
        <v>234</v>
      </c>
      <c r="C258" s="50"/>
      <c r="D258" s="29"/>
      <c r="E258" s="29"/>
      <c r="F258" s="30">
        <f t="shared" si="24"/>
        <v>0</v>
      </c>
      <c r="G258" s="31">
        <f t="shared" si="28"/>
        <v>0</v>
      </c>
      <c r="H258" s="29"/>
      <c r="I258" s="32">
        <f t="shared" si="29"/>
        <v>0</v>
      </c>
      <c r="J258" s="33"/>
      <c r="K258" s="31">
        <f t="shared" si="25"/>
        <v>0</v>
      </c>
      <c r="L258" s="30">
        <f t="shared" si="31"/>
        <v>0</v>
      </c>
      <c r="M258" s="31">
        <f t="shared" si="26"/>
        <v>0</v>
      </c>
      <c r="N258" s="33"/>
      <c r="O258" s="31">
        <f t="shared" si="27"/>
        <v>0</v>
      </c>
      <c r="P258" s="32">
        <f t="shared" si="30"/>
        <v>0</v>
      </c>
    </row>
    <row r="259" spans="1:16" hidden="1" x14ac:dyDescent="0.25">
      <c r="A259" s="54">
        <v>31910607</v>
      </c>
      <c r="B259" s="27" t="s">
        <v>235</v>
      </c>
      <c r="C259" s="50"/>
      <c r="D259" s="29"/>
      <c r="E259" s="29"/>
      <c r="F259" s="30">
        <f t="shared" si="24"/>
        <v>0</v>
      </c>
      <c r="G259" s="31">
        <f t="shared" si="28"/>
        <v>0</v>
      </c>
      <c r="H259" s="29"/>
      <c r="I259" s="32">
        <f t="shared" si="29"/>
        <v>0</v>
      </c>
      <c r="J259" s="33"/>
      <c r="K259" s="31">
        <f t="shared" si="25"/>
        <v>0</v>
      </c>
      <c r="L259" s="30">
        <f t="shared" si="31"/>
        <v>0</v>
      </c>
      <c r="M259" s="31">
        <f t="shared" si="26"/>
        <v>0</v>
      </c>
      <c r="N259" s="33"/>
      <c r="O259" s="31">
        <f t="shared" si="27"/>
        <v>0</v>
      </c>
      <c r="P259" s="32">
        <f t="shared" si="30"/>
        <v>0</v>
      </c>
    </row>
    <row r="260" spans="1:16" hidden="1" x14ac:dyDescent="0.25">
      <c r="A260" s="54">
        <v>31910608</v>
      </c>
      <c r="B260" s="27" t="s">
        <v>236</v>
      </c>
      <c r="C260" s="50"/>
      <c r="D260" s="29"/>
      <c r="E260" s="29"/>
      <c r="F260" s="30">
        <f t="shared" si="24"/>
        <v>0</v>
      </c>
      <c r="G260" s="31">
        <f t="shared" si="28"/>
        <v>0</v>
      </c>
      <c r="H260" s="29"/>
      <c r="I260" s="32">
        <f t="shared" si="29"/>
        <v>0</v>
      </c>
      <c r="J260" s="33"/>
      <c r="K260" s="31">
        <f t="shared" si="25"/>
        <v>0</v>
      </c>
      <c r="L260" s="30">
        <f t="shared" si="31"/>
        <v>0</v>
      </c>
      <c r="M260" s="31">
        <f t="shared" si="26"/>
        <v>0</v>
      </c>
      <c r="N260" s="33"/>
      <c r="O260" s="31">
        <f t="shared" si="27"/>
        <v>0</v>
      </c>
      <c r="P260" s="32">
        <f t="shared" si="30"/>
        <v>0</v>
      </c>
    </row>
    <row r="261" spans="1:16" hidden="1" x14ac:dyDescent="0.25">
      <c r="A261" s="54">
        <v>3191060801</v>
      </c>
      <c r="B261" s="27" t="s">
        <v>237</v>
      </c>
      <c r="C261" s="50"/>
      <c r="D261" s="29"/>
      <c r="E261" s="29"/>
      <c r="F261" s="30">
        <f t="shared" si="24"/>
        <v>0</v>
      </c>
      <c r="G261" s="31">
        <f t="shared" si="28"/>
        <v>0</v>
      </c>
      <c r="H261" s="29"/>
      <c r="I261" s="32">
        <f t="shared" si="29"/>
        <v>0</v>
      </c>
      <c r="J261" s="33"/>
      <c r="K261" s="31">
        <f t="shared" si="25"/>
        <v>0</v>
      </c>
      <c r="L261" s="30">
        <f t="shared" si="31"/>
        <v>0</v>
      </c>
      <c r="M261" s="31">
        <f t="shared" si="26"/>
        <v>0</v>
      </c>
      <c r="N261" s="33"/>
      <c r="O261" s="31">
        <f t="shared" si="27"/>
        <v>0</v>
      </c>
      <c r="P261" s="32">
        <f t="shared" si="30"/>
        <v>0</v>
      </c>
    </row>
    <row r="262" spans="1:16" hidden="1" x14ac:dyDescent="0.25">
      <c r="A262" s="54">
        <v>3191060802</v>
      </c>
      <c r="B262" s="27" t="s">
        <v>238</v>
      </c>
      <c r="C262" s="50"/>
      <c r="D262" s="29"/>
      <c r="E262" s="29"/>
      <c r="F262" s="30">
        <f t="shared" si="24"/>
        <v>0</v>
      </c>
      <c r="G262" s="31">
        <f t="shared" si="28"/>
        <v>0</v>
      </c>
      <c r="H262" s="29"/>
      <c r="I262" s="32">
        <f t="shared" si="29"/>
        <v>0</v>
      </c>
      <c r="J262" s="33"/>
      <c r="K262" s="31">
        <f t="shared" si="25"/>
        <v>0</v>
      </c>
      <c r="L262" s="30">
        <f t="shared" si="31"/>
        <v>0</v>
      </c>
      <c r="M262" s="31">
        <f t="shared" si="26"/>
        <v>0</v>
      </c>
      <c r="N262" s="33"/>
      <c r="O262" s="31">
        <f t="shared" si="27"/>
        <v>0</v>
      </c>
      <c r="P262" s="32">
        <f t="shared" si="30"/>
        <v>0</v>
      </c>
    </row>
    <row r="263" spans="1:16" hidden="1" x14ac:dyDescent="0.25">
      <c r="A263" s="54">
        <v>31910609</v>
      </c>
      <c r="B263" s="27" t="s">
        <v>239</v>
      </c>
      <c r="C263" s="50"/>
      <c r="D263" s="29"/>
      <c r="E263" s="29"/>
      <c r="F263" s="30">
        <f t="shared" si="24"/>
        <v>0</v>
      </c>
      <c r="G263" s="31">
        <f t="shared" si="28"/>
        <v>0</v>
      </c>
      <c r="H263" s="29"/>
      <c r="I263" s="32">
        <f t="shared" si="29"/>
        <v>0</v>
      </c>
      <c r="J263" s="33"/>
      <c r="K263" s="31">
        <f t="shared" si="25"/>
        <v>0</v>
      </c>
      <c r="L263" s="30">
        <f t="shared" si="31"/>
        <v>0</v>
      </c>
      <c r="M263" s="31">
        <f t="shared" si="26"/>
        <v>0</v>
      </c>
      <c r="N263" s="33"/>
      <c r="O263" s="31">
        <f t="shared" si="27"/>
        <v>0</v>
      </c>
      <c r="P263" s="32">
        <f t="shared" si="30"/>
        <v>0</v>
      </c>
    </row>
    <row r="264" spans="1:16" hidden="1" x14ac:dyDescent="0.25">
      <c r="A264" s="54">
        <v>3192</v>
      </c>
      <c r="B264" s="27" t="s">
        <v>240</v>
      </c>
      <c r="C264" s="50"/>
      <c r="D264" s="29"/>
      <c r="E264" s="29"/>
      <c r="F264" s="30">
        <f t="shared" ref="F264:F327" si="32">SUM(D264+E264)</f>
        <v>0</v>
      </c>
      <c r="G264" s="31">
        <f t="shared" si="28"/>
        <v>0</v>
      </c>
      <c r="H264" s="29"/>
      <c r="I264" s="32">
        <f t="shared" si="29"/>
        <v>0</v>
      </c>
      <c r="J264" s="33"/>
      <c r="K264" s="31">
        <f t="shared" ref="K264:K327" si="33">IF(OR(J264=0,F264=0),0,J264/F264)*100</f>
        <v>0</v>
      </c>
      <c r="L264" s="30">
        <f t="shared" si="31"/>
        <v>0</v>
      </c>
      <c r="M264" s="31">
        <f t="shared" ref="M264:M327" si="34">IF(OR(L264=0,F264=0),0,L264/F264)*100</f>
        <v>0</v>
      </c>
      <c r="N264" s="33"/>
      <c r="O264" s="31">
        <f t="shared" ref="O264:O327" si="35">IF(OR(N264=0,F264=0),0,N264/F264)*100</f>
        <v>0</v>
      </c>
      <c r="P264" s="32">
        <f t="shared" si="30"/>
        <v>0</v>
      </c>
    </row>
    <row r="265" spans="1:16" hidden="1" x14ac:dyDescent="0.25">
      <c r="A265" s="54">
        <v>319201</v>
      </c>
      <c r="B265" s="27" t="s">
        <v>241</v>
      </c>
      <c r="C265" s="50"/>
      <c r="D265" s="29"/>
      <c r="E265" s="29"/>
      <c r="F265" s="30">
        <f t="shared" si="32"/>
        <v>0</v>
      </c>
      <c r="G265" s="31">
        <f t="shared" ref="G265:G328" si="36">IF(OR(F265=0,F$7=0),0,F265/F$7)*100</f>
        <v>0</v>
      </c>
      <c r="H265" s="29"/>
      <c r="I265" s="32">
        <f t="shared" ref="I265:I328" si="37">SUM(F265-H265)</f>
        <v>0</v>
      </c>
      <c r="J265" s="33"/>
      <c r="K265" s="31">
        <f t="shared" si="33"/>
        <v>0</v>
      </c>
      <c r="L265" s="30">
        <f t="shared" si="31"/>
        <v>0</v>
      </c>
      <c r="M265" s="31">
        <f t="shared" si="34"/>
        <v>0</v>
      </c>
      <c r="N265" s="33"/>
      <c r="O265" s="31">
        <f t="shared" si="35"/>
        <v>0</v>
      </c>
      <c r="P265" s="32">
        <f t="shared" si="30"/>
        <v>0</v>
      </c>
    </row>
    <row r="266" spans="1:16" hidden="1" x14ac:dyDescent="0.25">
      <c r="A266" s="54">
        <v>31920101</v>
      </c>
      <c r="B266" s="27" t="s">
        <v>242</v>
      </c>
      <c r="C266" s="50"/>
      <c r="D266" s="29"/>
      <c r="E266" s="29"/>
      <c r="F266" s="30">
        <f t="shared" si="32"/>
        <v>0</v>
      </c>
      <c r="G266" s="31">
        <f t="shared" si="36"/>
        <v>0</v>
      </c>
      <c r="H266" s="29"/>
      <c r="I266" s="32">
        <f t="shared" si="37"/>
        <v>0</v>
      </c>
      <c r="J266" s="33"/>
      <c r="K266" s="31">
        <f t="shared" si="33"/>
        <v>0</v>
      </c>
      <c r="L266" s="30">
        <f t="shared" si="31"/>
        <v>0</v>
      </c>
      <c r="M266" s="31">
        <f t="shared" si="34"/>
        <v>0</v>
      </c>
      <c r="N266" s="33"/>
      <c r="O266" s="31">
        <f t="shared" si="35"/>
        <v>0</v>
      </c>
      <c r="P266" s="32">
        <f t="shared" si="30"/>
        <v>0</v>
      </c>
    </row>
    <row r="267" spans="1:16" hidden="1" x14ac:dyDescent="0.25">
      <c r="A267" s="54">
        <v>31920102</v>
      </c>
      <c r="B267" s="27" t="s">
        <v>243</v>
      </c>
      <c r="C267" s="50"/>
      <c r="D267" s="29"/>
      <c r="E267" s="29"/>
      <c r="F267" s="30">
        <f t="shared" si="32"/>
        <v>0</v>
      </c>
      <c r="G267" s="31">
        <f t="shared" si="36"/>
        <v>0</v>
      </c>
      <c r="H267" s="29"/>
      <c r="I267" s="32">
        <f t="shared" si="37"/>
        <v>0</v>
      </c>
      <c r="J267" s="33"/>
      <c r="K267" s="31">
        <f t="shared" si="33"/>
        <v>0</v>
      </c>
      <c r="L267" s="30">
        <f t="shared" si="31"/>
        <v>0</v>
      </c>
      <c r="M267" s="31">
        <f t="shared" si="34"/>
        <v>0</v>
      </c>
      <c r="N267" s="33"/>
      <c r="O267" s="31">
        <f t="shared" si="35"/>
        <v>0</v>
      </c>
      <c r="P267" s="32">
        <f t="shared" si="30"/>
        <v>0</v>
      </c>
    </row>
    <row r="268" spans="1:16" hidden="1" x14ac:dyDescent="0.25">
      <c r="A268" s="54">
        <v>31920103</v>
      </c>
      <c r="B268" s="27" t="s">
        <v>244</v>
      </c>
      <c r="C268" s="50"/>
      <c r="D268" s="29"/>
      <c r="E268" s="29"/>
      <c r="F268" s="30">
        <f t="shared" si="32"/>
        <v>0</v>
      </c>
      <c r="G268" s="31">
        <f t="shared" si="36"/>
        <v>0</v>
      </c>
      <c r="H268" s="29"/>
      <c r="I268" s="32">
        <f t="shared" si="37"/>
        <v>0</v>
      </c>
      <c r="J268" s="33"/>
      <c r="K268" s="31">
        <f t="shared" si="33"/>
        <v>0</v>
      </c>
      <c r="L268" s="30">
        <f t="shared" si="31"/>
        <v>0</v>
      </c>
      <c r="M268" s="31">
        <f t="shared" si="34"/>
        <v>0</v>
      </c>
      <c r="N268" s="33"/>
      <c r="O268" s="31">
        <f t="shared" si="35"/>
        <v>0</v>
      </c>
      <c r="P268" s="32">
        <f t="shared" si="30"/>
        <v>0</v>
      </c>
    </row>
    <row r="269" spans="1:16" hidden="1" x14ac:dyDescent="0.25">
      <c r="A269" s="54">
        <v>31920104</v>
      </c>
      <c r="B269" s="27" t="s">
        <v>245</v>
      </c>
      <c r="C269" s="50"/>
      <c r="D269" s="29"/>
      <c r="E269" s="29"/>
      <c r="F269" s="30">
        <f t="shared" si="32"/>
        <v>0</v>
      </c>
      <c r="G269" s="31">
        <f t="shared" si="36"/>
        <v>0</v>
      </c>
      <c r="H269" s="29"/>
      <c r="I269" s="32">
        <f t="shared" si="37"/>
        <v>0</v>
      </c>
      <c r="J269" s="33"/>
      <c r="K269" s="31">
        <f t="shared" si="33"/>
        <v>0</v>
      </c>
      <c r="L269" s="30">
        <f t="shared" si="31"/>
        <v>0</v>
      </c>
      <c r="M269" s="31">
        <f t="shared" si="34"/>
        <v>0</v>
      </c>
      <c r="N269" s="33"/>
      <c r="O269" s="31">
        <f t="shared" si="35"/>
        <v>0</v>
      </c>
      <c r="P269" s="32">
        <f t="shared" si="30"/>
        <v>0</v>
      </c>
    </row>
    <row r="270" spans="1:16" hidden="1" x14ac:dyDescent="0.25">
      <c r="A270" s="54">
        <v>31920105</v>
      </c>
      <c r="B270" s="27" t="s">
        <v>246</v>
      </c>
      <c r="C270" s="50"/>
      <c r="D270" s="29"/>
      <c r="E270" s="29"/>
      <c r="F270" s="30">
        <f t="shared" si="32"/>
        <v>0</v>
      </c>
      <c r="G270" s="31">
        <f t="shared" si="36"/>
        <v>0</v>
      </c>
      <c r="H270" s="29"/>
      <c r="I270" s="32">
        <f t="shared" si="37"/>
        <v>0</v>
      </c>
      <c r="J270" s="33"/>
      <c r="K270" s="31">
        <f t="shared" si="33"/>
        <v>0</v>
      </c>
      <c r="L270" s="30">
        <f t="shared" si="31"/>
        <v>0</v>
      </c>
      <c r="M270" s="31">
        <f t="shared" si="34"/>
        <v>0</v>
      </c>
      <c r="N270" s="33"/>
      <c r="O270" s="31">
        <f t="shared" si="35"/>
        <v>0</v>
      </c>
      <c r="P270" s="32">
        <f t="shared" si="30"/>
        <v>0</v>
      </c>
    </row>
    <row r="271" spans="1:16" hidden="1" x14ac:dyDescent="0.25">
      <c r="A271" s="54">
        <v>31920106</v>
      </c>
      <c r="B271" s="27" t="s">
        <v>247</v>
      </c>
      <c r="C271" s="50"/>
      <c r="D271" s="29"/>
      <c r="E271" s="29"/>
      <c r="F271" s="30">
        <f t="shared" si="32"/>
        <v>0</v>
      </c>
      <c r="G271" s="31">
        <f t="shared" si="36"/>
        <v>0</v>
      </c>
      <c r="H271" s="29"/>
      <c r="I271" s="32">
        <f t="shared" si="37"/>
        <v>0</v>
      </c>
      <c r="J271" s="33"/>
      <c r="K271" s="31">
        <f t="shared" si="33"/>
        <v>0</v>
      </c>
      <c r="L271" s="30">
        <f t="shared" si="31"/>
        <v>0</v>
      </c>
      <c r="M271" s="31">
        <f t="shared" si="34"/>
        <v>0</v>
      </c>
      <c r="N271" s="33"/>
      <c r="O271" s="31">
        <f t="shared" si="35"/>
        <v>0</v>
      </c>
      <c r="P271" s="32">
        <f t="shared" ref="P271:P334" si="38">SUM(F271-N271)</f>
        <v>0</v>
      </c>
    </row>
    <row r="272" spans="1:16" hidden="1" x14ac:dyDescent="0.25">
      <c r="A272" s="54">
        <v>3192010601</v>
      </c>
      <c r="B272" s="27" t="s">
        <v>248</v>
      </c>
      <c r="C272" s="50"/>
      <c r="D272" s="29"/>
      <c r="E272" s="29"/>
      <c r="F272" s="30">
        <f t="shared" si="32"/>
        <v>0</v>
      </c>
      <c r="G272" s="31">
        <f t="shared" si="36"/>
        <v>0</v>
      </c>
      <c r="H272" s="29"/>
      <c r="I272" s="32">
        <f t="shared" si="37"/>
        <v>0</v>
      </c>
      <c r="J272" s="33"/>
      <c r="K272" s="31">
        <f t="shared" si="33"/>
        <v>0</v>
      </c>
      <c r="L272" s="30">
        <f t="shared" ref="L272:L335" si="39">SUM(N272-J272)</f>
        <v>0</v>
      </c>
      <c r="M272" s="31">
        <f t="shared" si="34"/>
        <v>0</v>
      </c>
      <c r="N272" s="33"/>
      <c r="O272" s="31">
        <f t="shared" si="35"/>
        <v>0</v>
      </c>
      <c r="P272" s="32">
        <f t="shared" si="38"/>
        <v>0</v>
      </c>
    </row>
    <row r="273" spans="1:16" hidden="1" x14ac:dyDescent="0.25">
      <c r="A273" s="54">
        <v>319201060101</v>
      </c>
      <c r="B273" s="27" t="s">
        <v>249</v>
      </c>
      <c r="C273" s="50"/>
      <c r="D273" s="29"/>
      <c r="E273" s="29"/>
      <c r="F273" s="30">
        <f t="shared" si="32"/>
        <v>0</v>
      </c>
      <c r="G273" s="31">
        <f t="shared" si="36"/>
        <v>0</v>
      </c>
      <c r="H273" s="29"/>
      <c r="I273" s="32">
        <f t="shared" si="37"/>
        <v>0</v>
      </c>
      <c r="J273" s="33"/>
      <c r="K273" s="31">
        <f t="shared" si="33"/>
        <v>0</v>
      </c>
      <c r="L273" s="30">
        <f t="shared" si="39"/>
        <v>0</v>
      </c>
      <c r="M273" s="31">
        <f t="shared" si="34"/>
        <v>0</v>
      </c>
      <c r="N273" s="33"/>
      <c r="O273" s="31">
        <f t="shared" si="35"/>
        <v>0</v>
      </c>
      <c r="P273" s="32">
        <f t="shared" si="38"/>
        <v>0</v>
      </c>
    </row>
    <row r="274" spans="1:16" hidden="1" x14ac:dyDescent="0.25">
      <c r="A274" s="54">
        <v>319201060102</v>
      </c>
      <c r="B274" s="27" t="s">
        <v>84</v>
      </c>
      <c r="C274" s="50"/>
      <c r="D274" s="29"/>
      <c r="E274" s="29"/>
      <c r="F274" s="30">
        <f t="shared" si="32"/>
        <v>0</v>
      </c>
      <c r="G274" s="31">
        <f t="shared" si="36"/>
        <v>0</v>
      </c>
      <c r="H274" s="29"/>
      <c r="I274" s="32">
        <f t="shared" si="37"/>
        <v>0</v>
      </c>
      <c r="J274" s="33"/>
      <c r="K274" s="31">
        <f t="shared" si="33"/>
        <v>0</v>
      </c>
      <c r="L274" s="30">
        <f t="shared" si="39"/>
        <v>0</v>
      </c>
      <c r="M274" s="31">
        <f t="shared" si="34"/>
        <v>0</v>
      </c>
      <c r="N274" s="33"/>
      <c r="O274" s="31">
        <f t="shared" si="35"/>
        <v>0</v>
      </c>
      <c r="P274" s="32">
        <f t="shared" si="38"/>
        <v>0</v>
      </c>
    </row>
    <row r="275" spans="1:16" hidden="1" x14ac:dyDescent="0.25">
      <c r="A275" s="54">
        <v>319201060103</v>
      </c>
      <c r="B275" s="27" t="s">
        <v>250</v>
      </c>
      <c r="C275" s="50"/>
      <c r="D275" s="29"/>
      <c r="E275" s="29"/>
      <c r="F275" s="30">
        <f t="shared" si="32"/>
        <v>0</v>
      </c>
      <c r="G275" s="31">
        <f t="shared" si="36"/>
        <v>0</v>
      </c>
      <c r="H275" s="29"/>
      <c r="I275" s="32">
        <f t="shared" si="37"/>
        <v>0</v>
      </c>
      <c r="J275" s="33"/>
      <c r="K275" s="31">
        <f t="shared" si="33"/>
        <v>0</v>
      </c>
      <c r="L275" s="30">
        <f t="shared" si="39"/>
        <v>0</v>
      </c>
      <c r="M275" s="31">
        <f t="shared" si="34"/>
        <v>0</v>
      </c>
      <c r="N275" s="33"/>
      <c r="O275" s="31">
        <f t="shared" si="35"/>
        <v>0</v>
      </c>
      <c r="P275" s="32">
        <f t="shared" si="38"/>
        <v>0</v>
      </c>
    </row>
    <row r="276" spans="1:16" hidden="1" x14ac:dyDescent="0.25">
      <c r="A276" s="54">
        <v>319201060104</v>
      </c>
      <c r="B276" s="27" t="s">
        <v>251</v>
      </c>
      <c r="C276" s="50"/>
      <c r="D276" s="29"/>
      <c r="E276" s="29"/>
      <c r="F276" s="30">
        <f t="shared" si="32"/>
        <v>0</v>
      </c>
      <c r="G276" s="31">
        <f t="shared" si="36"/>
        <v>0</v>
      </c>
      <c r="H276" s="29"/>
      <c r="I276" s="32">
        <f t="shared" si="37"/>
        <v>0</v>
      </c>
      <c r="J276" s="33"/>
      <c r="K276" s="31">
        <f t="shared" si="33"/>
        <v>0</v>
      </c>
      <c r="L276" s="30">
        <f t="shared" si="39"/>
        <v>0</v>
      </c>
      <c r="M276" s="31">
        <f t="shared" si="34"/>
        <v>0</v>
      </c>
      <c r="N276" s="33"/>
      <c r="O276" s="31">
        <f t="shared" si="35"/>
        <v>0</v>
      </c>
      <c r="P276" s="32">
        <f t="shared" si="38"/>
        <v>0</v>
      </c>
    </row>
    <row r="277" spans="1:16" hidden="1" x14ac:dyDescent="0.25">
      <c r="A277" s="54">
        <v>319201060105</v>
      </c>
      <c r="B277" s="27" t="s">
        <v>118</v>
      </c>
      <c r="C277" s="50"/>
      <c r="D277" s="29"/>
      <c r="E277" s="29"/>
      <c r="F277" s="30">
        <f t="shared" si="32"/>
        <v>0</v>
      </c>
      <c r="G277" s="31">
        <f t="shared" si="36"/>
        <v>0</v>
      </c>
      <c r="H277" s="29"/>
      <c r="I277" s="32">
        <f t="shared" si="37"/>
        <v>0</v>
      </c>
      <c r="J277" s="33"/>
      <c r="K277" s="31">
        <f t="shared" si="33"/>
        <v>0</v>
      </c>
      <c r="L277" s="30">
        <f t="shared" si="39"/>
        <v>0</v>
      </c>
      <c r="M277" s="31">
        <f t="shared" si="34"/>
        <v>0</v>
      </c>
      <c r="N277" s="33"/>
      <c r="O277" s="31">
        <f t="shared" si="35"/>
        <v>0</v>
      </c>
      <c r="P277" s="32">
        <f t="shared" si="38"/>
        <v>0</v>
      </c>
    </row>
    <row r="278" spans="1:16" hidden="1" x14ac:dyDescent="0.25">
      <c r="A278" s="54">
        <v>3192010602</v>
      </c>
      <c r="B278" s="27" t="s">
        <v>252</v>
      </c>
      <c r="C278" s="50"/>
      <c r="D278" s="29"/>
      <c r="E278" s="29"/>
      <c r="F278" s="30">
        <f t="shared" si="32"/>
        <v>0</v>
      </c>
      <c r="G278" s="31">
        <f t="shared" si="36"/>
        <v>0</v>
      </c>
      <c r="H278" s="29"/>
      <c r="I278" s="32">
        <f t="shared" si="37"/>
        <v>0</v>
      </c>
      <c r="J278" s="33"/>
      <c r="K278" s="31">
        <f t="shared" si="33"/>
        <v>0</v>
      </c>
      <c r="L278" s="30">
        <f t="shared" si="39"/>
        <v>0</v>
      </c>
      <c r="M278" s="31">
        <f t="shared" si="34"/>
        <v>0</v>
      </c>
      <c r="N278" s="33"/>
      <c r="O278" s="31">
        <f t="shared" si="35"/>
        <v>0</v>
      </c>
      <c r="P278" s="32">
        <f t="shared" si="38"/>
        <v>0</v>
      </c>
    </row>
    <row r="279" spans="1:16" hidden="1" x14ac:dyDescent="0.25">
      <c r="A279" s="54">
        <v>319201060201</v>
      </c>
      <c r="B279" s="27" t="s">
        <v>249</v>
      </c>
      <c r="C279" s="50"/>
      <c r="D279" s="29"/>
      <c r="E279" s="29"/>
      <c r="F279" s="30">
        <f t="shared" si="32"/>
        <v>0</v>
      </c>
      <c r="G279" s="31">
        <f t="shared" si="36"/>
        <v>0</v>
      </c>
      <c r="H279" s="29"/>
      <c r="I279" s="32">
        <f t="shared" si="37"/>
        <v>0</v>
      </c>
      <c r="J279" s="33"/>
      <c r="K279" s="31">
        <f t="shared" si="33"/>
        <v>0</v>
      </c>
      <c r="L279" s="30">
        <f t="shared" si="39"/>
        <v>0</v>
      </c>
      <c r="M279" s="31">
        <f t="shared" si="34"/>
        <v>0</v>
      </c>
      <c r="N279" s="33"/>
      <c r="O279" s="31">
        <f t="shared" si="35"/>
        <v>0</v>
      </c>
      <c r="P279" s="32">
        <f t="shared" si="38"/>
        <v>0</v>
      </c>
    </row>
    <row r="280" spans="1:16" hidden="1" x14ac:dyDescent="0.25">
      <c r="A280" s="54">
        <v>319201060202</v>
      </c>
      <c r="B280" s="27" t="s">
        <v>84</v>
      </c>
      <c r="C280" s="50"/>
      <c r="D280" s="29"/>
      <c r="E280" s="29"/>
      <c r="F280" s="30">
        <f t="shared" si="32"/>
        <v>0</v>
      </c>
      <c r="G280" s="31">
        <f t="shared" si="36"/>
        <v>0</v>
      </c>
      <c r="H280" s="29"/>
      <c r="I280" s="32">
        <f t="shared" si="37"/>
        <v>0</v>
      </c>
      <c r="J280" s="33"/>
      <c r="K280" s="31">
        <f t="shared" si="33"/>
        <v>0</v>
      </c>
      <c r="L280" s="30">
        <f t="shared" si="39"/>
        <v>0</v>
      </c>
      <c r="M280" s="31">
        <f t="shared" si="34"/>
        <v>0</v>
      </c>
      <c r="N280" s="33"/>
      <c r="O280" s="31">
        <f t="shared" si="35"/>
        <v>0</v>
      </c>
      <c r="P280" s="32">
        <f t="shared" si="38"/>
        <v>0</v>
      </c>
    </row>
    <row r="281" spans="1:16" hidden="1" x14ac:dyDescent="0.25">
      <c r="A281" s="54">
        <v>319201060203</v>
      </c>
      <c r="B281" s="27" t="s">
        <v>250</v>
      </c>
      <c r="C281" s="50"/>
      <c r="D281" s="29"/>
      <c r="E281" s="29"/>
      <c r="F281" s="30">
        <f t="shared" si="32"/>
        <v>0</v>
      </c>
      <c r="G281" s="31">
        <f t="shared" si="36"/>
        <v>0</v>
      </c>
      <c r="H281" s="29"/>
      <c r="I281" s="32">
        <f t="shared" si="37"/>
        <v>0</v>
      </c>
      <c r="J281" s="33"/>
      <c r="K281" s="31">
        <f t="shared" si="33"/>
        <v>0</v>
      </c>
      <c r="L281" s="30">
        <f t="shared" si="39"/>
        <v>0</v>
      </c>
      <c r="M281" s="31">
        <f t="shared" si="34"/>
        <v>0</v>
      </c>
      <c r="N281" s="33"/>
      <c r="O281" s="31">
        <f t="shared" si="35"/>
        <v>0</v>
      </c>
      <c r="P281" s="32">
        <f t="shared" si="38"/>
        <v>0</v>
      </c>
    </row>
    <row r="282" spans="1:16" hidden="1" x14ac:dyDescent="0.25">
      <c r="A282" s="54">
        <v>319201060204</v>
      </c>
      <c r="B282" s="27" t="s">
        <v>251</v>
      </c>
      <c r="C282" s="50"/>
      <c r="D282" s="29"/>
      <c r="E282" s="29"/>
      <c r="F282" s="30">
        <f t="shared" si="32"/>
        <v>0</v>
      </c>
      <c r="G282" s="31">
        <f t="shared" si="36"/>
        <v>0</v>
      </c>
      <c r="H282" s="29"/>
      <c r="I282" s="32">
        <f t="shared" si="37"/>
        <v>0</v>
      </c>
      <c r="J282" s="33"/>
      <c r="K282" s="31">
        <f t="shared" si="33"/>
        <v>0</v>
      </c>
      <c r="L282" s="30">
        <f t="shared" si="39"/>
        <v>0</v>
      </c>
      <c r="M282" s="31">
        <f t="shared" si="34"/>
        <v>0</v>
      </c>
      <c r="N282" s="33"/>
      <c r="O282" s="31">
        <f t="shared" si="35"/>
        <v>0</v>
      </c>
      <c r="P282" s="32">
        <f t="shared" si="38"/>
        <v>0</v>
      </c>
    </row>
    <row r="283" spans="1:16" hidden="1" x14ac:dyDescent="0.25">
      <c r="A283" s="54">
        <v>319201060205</v>
      </c>
      <c r="B283" s="27" t="s">
        <v>118</v>
      </c>
      <c r="C283" s="50"/>
      <c r="D283" s="29"/>
      <c r="E283" s="29"/>
      <c r="F283" s="30">
        <f t="shared" si="32"/>
        <v>0</v>
      </c>
      <c r="G283" s="31">
        <f t="shared" si="36"/>
        <v>0</v>
      </c>
      <c r="H283" s="29"/>
      <c r="I283" s="32">
        <f t="shared" si="37"/>
        <v>0</v>
      </c>
      <c r="J283" s="33"/>
      <c r="K283" s="31">
        <f t="shared" si="33"/>
        <v>0</v>
      </c>
      <c r="L283" s="30">
        <f t="shared" si="39"/>
        <v>0</v>
      </c>
      <c r="M283" s="31">
        <f t="shared" si="34"/>
        <v>0</v>
      </c>
      <c r="N283" s="33"/>
      <c r="O283" s="31">
        <f t="shared" si="35"/>
        <v>0</v>
      </c>
      <c r="P283" s="32">
        <f t="shared" si="38"/>
        <v>0</v>
      </c>
    </row>
    <row r="284" spans="1:16" hidden="1" x14ac:dyDescent="0.25">
      <c r="A284" s="54">
        <v>3192010603</v>
      </c>
      <c r="B284" s="27" t="s">
        <v>253</v>
      </c>
      <c r="C284" s="50"/>
      <c r="D284" s="29"/>
      <c r="E284" s="29"/>
      <c r="F284" s="30">
        <f t="shared" si="32"/>
        <v>0</v>
      </c>
      <c r="G284" s="31">
        <f t="shared" si="36"/>
        <v>0</v>
      </c>
      <c r="H284" s="29"/>
      <c r="I284" s="32">
        <f t="shared" si="37"/>
        <v>0</v>
      </c>
      <c r="J284" s="33"/>
      <c r="K284" s="31">
        <f t="shared" si="33"/>
        <v>0</v>
      </c>
      <c r="L284" s="30">
        <f t="shared" si="39"/>
        <v>0</v>
      </c>
      <c r="M284" s="31">
        <f t="shared" si="34"/>
        <v>0</v>
      </c>
      <c r="N284" s="33"/>
      <c r="O284" s="31">
        <f t="shared" si="35"/>
        <v>0</v>
      </c>
      <c r="P284" s="32">
        <f t="shared" si="38"/>
        <v>0</v>
      </c>
    </row>
    <row r="285" spans="1:16" hidden="1" x14ac:dyDescent="0.25">
      <c r="A285" s="54">
        <v>319201060301</v>
      </c>
      <c r="B285" s="27" t="s">
        <v>254</v>
      </c>
      <c r="C285" s="50"/>
      <c r="D285" s="29"/>
      <c r="E285" s="29"/>
      <c r="F285" s="30">
        <f t="shared" si="32"/>
        <v>0</v>
      </c>
      <c r="G285" s="31">
        <f t="shared" si="36"/>
        <v>0</v>
      </c>
      <c r="H285" s="29"/>
      <c r="I285" s="32">
        <f t="shared" si="37"/>
        <v>0</v>
      </c>
      <c r="J285" s="33"/>
      <c r="K285" s="31">
        <f t="shared" si="33"/>
        <v>0</v>
      </c>
      <c r="L285" s="30">
        <f t="shared" si="39"/>
        <v>0</v>
      </c>
      <c r="M285" s="31">
        <f t="shared" si="34"/>
        <v>0</v>
      </c>
      <c r="N285" s="33"/>
      <c r="O285" s="31">
        <f t="shared" si="35"/>
        <v>0</v>
      </c>
      <c r="P285" s="32">
        <f t="shared" si="38"/>
        <v>0</v>
      </c>
    </row>
    <row r="286" spans="1:16" hidden="1" x14ac:dyDescent="0.25">
      <c r="A286" s="54">
        <v>319201060302</v>
      </c>
      <c r="B286" s="27" t="s">
        <v>84</v>
      </c>
      <c r="C286" s="50"/>
      <c r="D286" s="29"/>
      <c r="E286" s="29"/>
      <c r="F286" s="30">
        <f t="shared" si="32"/>
        <v>0</v>
      </c>
      <c r="G286" s="31">
        <f t="shared" si="36"/>
        <v>0</v>
      </c>
      <c r="H286" s="29"/>
      <c r="I286" s="32">
        <f t="shared" si="37"/>
        <v>0</v>
      </c>
      <c r="J286" s="33"/>
      <c r="K286" s="31">
        <f t="shared" si="33"/>
        <v>0</v>
      </c>
      <c r="L286" s="30">
        <f t="shared" si="39"/>
        <v>0</v>
      </c>
      <c r="M286" s="31">
        <f t="shared" si="34"/>
        <v>0</v>
      </c>
      <c r="N286" s="33"/>
      <c r="O286" s="31">
        <f t="shared" si="35"/>
        <v>0</v>
      </c>
      <c r="P286" s="32">
        <f t="shared" si="38"/>
        <v>0</v>
      </c>
    </row>
    <row r="287" spans="1:16" hidden="1" x14ac:dyDescent="0.25">
      <c r="A287" s="54">
        <v>319201060303</v>
      </c>
      <c r="B287" s="27" t="s">
        <v>250</v>
      </c>
      <c r="C287" s="50"/>
      <c r="D287" s="29"/>
      <c r="E287" s="29"/>
      <c r="F287" s="30">
        <f t="shared" si="32"/>
        <v>0</v>
      </c>
      <c r="G287" s="31">
        <f t="shared" si="36"/>
        <v>0</v>
      </c>
      <c r="H287" s="29"/>
      <c r="I287" s="32">
        <f t="shared" si="37"/>
        <v>0</v>
      </c>
      <c r="J287" s="33"/>
      <c r="K287" s="31">
        <f t="shared" si="33"/>
        <v>0</v>
      </c>
      <c r="L287" s="30">
        <f t="shared" si="39"/>
        <v>0</v>
      </c>
      <c r="M287" s="31">
        <f t="shared" si="34"/>
        <v>0</v>
      </c>
      <c r="N287" s="33"/>
      <c r="O287" s="31">
        <f t="shared" si="35"/>
        <v>0</v>
      </c>
      <c r="P287" s="32">
        <f t="shared" si="38"/>
        <v>0</v>
      </c>
    </row>
    <row r="288" spans="1:16" hidden="1" x14ac:dyDescent="0.25">
      <c r="A288" s="54">
        <v>319201060304</v>
      </c>
      <c r="B288" s="27" t="s">
        <v>251</v>
      </c>
      <c r="C288" s="28"/>
      <c r="D288" s="29"/>
      <c r="E288" s="29"/>
      <c r="F288" s="30">
        <f t="shared" si="32"/>
        <v>0</v>
      </c>
      <c r="G288" s="31">
        <f t="shared" si="36"/>
        <v>0</v>
      </c>
      <c r="H288" s="29"/>
      <c r="I288" s="32">
        <f t="shared" si="37"/>
        <v>0</v>
      </c>
      <c r="J288" s="33"/>
      <c r="K288" s="31">
        <f t="shared" si="33"/>
        <v>0</v>
      </c>
      <c r="L288" s="30">
        <f t="shared" si="39"/>
        <v>0</v>
      </c>
      <c r="M288" s="31">
        <f t="shared" si="34"/>
        <v>0</v>
      </c>
      <c r="N288" s="33"/>
      <c r="O288" s="31">
        <f t="shared" si="35"/>
        <v>0</v>
      </c>
      <c r="P288" s="32">
        <f t="shared" si="38"/>
        <v>0</v>
      </c>
    </row>
    <row r="289" spans="1:16" hidden="1" x14ac:dyDescent="0.25">
      <c r="A289" s="54">
        <v>319201060305</v>
      </c>
      <c r="B289" s="27" t="s">
        <v>118</v>
      </c>
      <c r="C289" s="28"/>
      <c r="D289" s="29"/>
      <c r="E289" s="29"/>
      <c r="F289" s="30">
        <f t="shared" si="32"/>
        <v>0</v>
      </c>
      <c r="G289" s="31">
        <f t="shared" si="36"/>
        <v>0</v>
      </c>
      <c r="H289" s="29"/>
      <c r="I289" s="32">
        <f t="shared" si="37"/>
        <v>0</v>
      </c>
      <c r="J289" s="33"/>
      <c r="K289" s="31">
        <f t="shared" si="33"/>
        <v>0</v>
      </c>
      <c r="L289" s="30">
        <f t="shared" si="39"/>
        <v>0</v>
      </c>
      <c r="M289" s="31">
        <f t="shared" si="34"/>
        <v>0</v>
      </c>
      <c r="N289" s="33"/>
      <c r="O289" s="31">
        <f t="shared" si="35"/>
        <v>0</v>
      </c>
      <c r="P289" s="32">
        <f t="shared" si="38"/>
        <v>0</v>
      </c>
    </row>
    <row r="290" spans="1:16" hidden="1" x14ac:dyDescent="0.25">
      <c r="A290" s="54">
        <v>3192010604</v>
      </c>
      <c r="B290" s="27" t="s">
        <v>255</v>
      </c>
      <c r="C290" s="28"/>
      <c r="D290" s="29"/>
      <c r="E290" s="29"/>
      <c r="F290" s="30">
        <f t="shared" si="32"/>
        <v>0</v>
      </c>
      <c r="G290" s="31">
        <f t="shared" si="36"/>
        <v>0</v>
      </c>
      <c r="H290" s="29"/>
      <c r="I290" s="32">
        <f t="shared" si="37"/>
        <v>0</v>
      </c>
      <c r="J290" s="33"/>
      <c r="K290" s="31">
        <f t="shared" si="33"/>
        <v>0</v>
      </c>
      <c r="L290" s="30">
        <f t="shared" si="39"/>
        <v>0</v>
      </c>
      <c r="M290" s="31">
        <f t="shared" si="34"/>
        <v>0</v>
      </c>
      <c r="N290" s="33"/>
      <c r="O290" s="31">
        <f t="shared" si="35"/>
        <v>0</v>
      </c>
      <c r="P290" s="32">
        <f t="shared" si="38"/>
        <v>0</v>
      </c>
    </row>
    <row r="291" spans="1:16" hidden="1" x14ac:dyDescent="0.25">
      <c r="A291" s="54">
        <v>319201060401</v>
      </c>
      <c r="B291" s="27" t="s">
        <v>256</v>
      </c>
      <c r="C291" s="28"/>
      <c r="D291" s="29"/>
      <c r="E291" s="29"/>
      <c r="F291" s="30">
        <f t="shared" si="32"/>
        <v>0</v>
      </c>
      <c r="G291" s="31">
        <f t="shared" si="36"/>
        <v>0</v>
      </c>
      <c r="H291" s="29"/>
      <c r="I291" s="32">
        <f t="shared" si="37"/>
        <v>0</v>
      </c>
      <c r="J291" s="33"/>
      <c r="K291" s="31">
        <f t="shared" si="33"/>
        <v>0</v>
      </c>
      <c r="L291" s="30">
        <f t="shared" si="39"/>
        <v>0</v>
      </c>
      <c r="M291" s="31">
        <f t="shared" si="34"/>
        <v>0</v>
      </c>
      <c r="N291" s="33"/>
      <c r="O291" s="31">
        <f t="shared" si="35"/>
        <v>0</v>
      </c>
      <c r="P291" s="32">
        <f t="shared" si="38"/>
        <v>0</v>
      </c>
    </row>
    <row r="292" spans="1:16" hidden="1" x14ac:dyDescent="0.25">
      <c r="A292" s="54">
        <v>319201060402</v>
      </c>
      <c r="B292" s="27" t="s">
        <v>84</v>
      </c>
      <c r="C292" s="28"/>
      <c r="D292" s="29"/>
      <c r="E292" s="29"/>
      <c r="F292" s="30">
        <f t="shared" si="32"/>
        <v>0</v>
      </c>
      <c r="G292" s="31">
        <f t="shared" si="36"/>
        <v>0</v>
      </c>
      <c r="H292" s="29"/>
      <c r="I292" s="32">
        <f t="shared" si="37"/>
        <v>0</v>
      </c>
      <c r="J292" s="33"/>
      <c r="K292" s="31">
        <f t="shared" si="33"/>
        <v>0</v>
      </c>
      <c r="L292" s="30">
        <f t="shared" si="39"/>
        <v>0</v>
      </c>
      <c r="M292" s="31">
        <f t="shared" si="34"/>
        <v>0</v>
      </c>
      <c r="N292" s="33"/>
      <c r="O292" s="31">
        <f t="shared" si="35"/>
        <v>0</v>
      </c>
      <c r="P292" s="32">
        <f t="shared" si="38"/>
        <v>0</v>
      </c>
    </row>
    <row r="293" spans="1:16" hidden="1" x14ac:dyDescent="0.25">
      <c r="A293" s="54">
        <v>31920107</v>
      </c>
      <c r="B293" s="27" t="s">
        <v>257</v>
      </c>
      <c r="C293" s="28"/>
      <c r="D293" s="29"/>
      <c r="E293" s="29"/>
      <c r="F293" s="30">
        <f t="shared" si="32"/>
        <v>0</v>
      </c>
      <c r="G293" s="31">
        <f t="shared" si="36"/>
        <v>0</v>
      </c>
      <c r="H293" s="29"/>
      <c r="I293" s="32">
        <f t="shared" si="37"/>
        <v>0</v>
      </c>
      <c r="J293" s="33"/>
      <c r="K293" s="31">
        <f t="shared" si="33"/>
        <v>0</v>
      </c>
      <c r="L293" s="30">
        <f t="shared" si="39"/>
        <v>0</v>
      </c>
      <c r="M293" s="31">
        <f t="shared" si="34"/>
        <v>0</v>
      </c>
      <c r="N293" s="33"/>
      <c r="O293" s="31">
        <f t="shared" si="35"/>
        <v>0</v>
      </c>
      <c r="P293" s="32">
        <f t="shared" si="38"/>
        <v>0</v>
      </c>
    </row>
    <row r="294" spans="1:16" hidden="1" x14ac:dyDescent="0.25">
      <c r="A294" s="54">
        <v>3192010701</v>
      </c>
      <c r="B294" s="27" t="s">
        <v>258</v>
      </c>
      <c r="C294" s="28"/>
      <c r="D294" s="29"/>
      <c r="E294" s="29"/>
      <c r="F294" s="30">
        <f t="shared" si="32"/>
        <v>0</v>
      </c>
      <c r="G294" s="31">
        <f t="shared" si="36"/>
        <v>0</v>
      </c>
      <c r="H294" s="29"/>
      <c r="I294" s="32">
        <f t="shared" si="37"/>
        <v>0</v>
      </c>
      <c r="J294" s="33"/>
      <c r="K294" s="31">
        <f t="shared" si="33"/>
        <v>0</v>
      </c>
      <c r="L294" s="30">
        <f t="shared" si="39"/>
        <v>0</v>
      </c>
      <c r="M294" s="31">
        <f t="shared" si="34"/>
        <v>0</v>
      </c>
      <c r="N294" s="33"/>
      <c r="O294" s="31">
        <f t="shared" si="35"/>
        <v>0</v>
      </c>
      <c r="P294" s="32">
        <f t="shared" si="38"/>
        <v>0</v>
      </c>
    </row>
    <row r="295" spans="1:16" hidden="1" x14ac:dyDescent="0.25">
      <c r="A295" s="54">
        <v>3192010702</v>
      </c>
      <c r="B295" s="27" t="s">
        <v>259</v>
      </c>
      <c r="C295" s="28"/>
      <c r="D295" s="29"/>
      <c r="E295" s="29"/>
      <c r="F295" s="30">
        <f t="shared" si="32"/>
        <v>0</v>
      </c>
      <c r="G295" s="31">
        <f t="shared" si="36"/>
        <v>0</v>
      </c>
      <c r="H295" s="29"/>
      <c r="I295" s="32">
        <f t="shared" si="37"/>
        <v>0</v>
      </c>
      <c r="J295" s="33"/>
      <c r="K295" s="31">
        <f t="shared" si="33"/>
        <v>0</v>
      </c>
      <c r="L295" s="30">
        <f t="shared" si="39"/>
        <v>0</v>
      </c>
      <c r="M295" s="31">
        <f t="shared" si="34"/>
        <v>0</v>
      </c>
      <c r="N295" s="33"/>
      <c r="O295" s="31">
        <f t="shared" si="35"/>
        <v>0</v>
      </c>
      <c r="P295" s="32">
        <f t="shared" si="38"/>
        <v>0</v>
      </c>
    </row>
    <row r="296" spans="1:16" hidden="1" x14ac:dyDescent="0.25">
      <c r="A296" s="54">
        <v>31920108</v>
      </c>
      <c r="B296" s="27" t="s">
        <v>260</v>
      </c>
      <c r="C296" s="28"/>
      <c r="D296" s="29"/>
      <c r="E296" s="29"/>
      <c r="F296" s="30">
        <f t="shared" si="32"/>
        <v>0</v>
      </c>
      <c r="G296" s="31">
        <f t="shared" si="36"/>
        <v>0</v>
      </c>
      <c r="H296" s="29"/>
      <c r="I296" s="32">
        <f t="shared" si="37"/>
        <v>0</v>
      </c>
      <c r="J296" s="33"/>
      <c r="K296" s="31">
        <f t="shared" si="33"/>
        <v>0</v>
      </c>
      <c r="L296" s="30">
        <f t="shared" si="39"/>
        <v>0</v>
      </c>
      <c r="M296" s="31">
        <f t="shared" si="34"/>
        <v>0</v>
      </c>
      <c r="N296" s="33"/>
      <c r="O296" s="31">
        <f t="shared" si="35"/>
        <v>0</v>
      </c>
      <c r="P296" s="32">
        <f t="shared" si="38"/>
        <v>0</v>
      </c>
    </row>
    <row r="297" spans="1:16" hidden="1" x14ac:dyDescent="0.25">
      <c r="A297" s="54">
        <v>31920109</v>
      </c>
      <c r="B297" s="27" t="s">
        <v>261</v>
      </c>
      <c r="C297" s="28"/>
      <c r="D297" s="29"/>
      <c r="E297" s="29"/>
      <c r="F297" s="30">
        <f t="shared" si="32"/>
        <v>0</v>
      </c>
      <c r="G297" s="31">
        <f t="shared" si="36"/>
        <v>0</v>
      </c>
      <c r="H297" s="29"/>
      <c r="I297" s="32">
        <f t="shared" si="37"/>
        <v>0</v>
      </c>
      <c r="J297" s="33"/>
      <c r="K297" s="31">
        <f t="shared" si="33"/>
        <v>0</v>
      </c>
      <c r="L297" s="30">
        <f t="shared" si="39"/>
        <v>0</v>
      </c>
      <c r="M297" s="31">
        <f t="shared" si="34"/>
        <v>0</v>
      </c>
      <c r="N297" s="33"/>
      <c r="O297" s="31">
        <f t="shared" si="35"/>
        <v>0</v>
      </c>
      <c r="P297" s="32">
        <f t="shared" si="38"/>
        <v>0</v>
      </c>
    </row>
    <row r="298" spans="1:16" hidden="1" x14ac:dyDescent="0.25">
      <c r="A298" s="54">
        <v>31920110</v>
      </c>
      <c r="B298" s="27" t="s">
        <v>262</v>
      </c>
      <c r="C298" s="28"/>
      <c r="D298" s="29"/>
      <c r="E298" s="29"/>
      <c r="F298" s="30">
        <f t="shared" si="32"/>
        <v>0</v>
      </c>
      <c r="G298" s="31">
        <f t="shared" si="36"/>
        <v>0</v>
      </c>
      <c r="H298" s="29"/>
      <c r="I298" s="32">
        <f t="shared" si="37"/>
        <v>0</v>
      </c>
      <c r="J298" s="33"/>
      <c r="K298" s="31">
        <f t="shared" si="33"/>
        <v>0</v>
      </c>
      <c r="L298" s="30">
        <f t="shared" si="39"/>
        <v>0</v>
      </c>
      <c r="M298" s="31">
        <f t="shared" si="34"/>
        <v>0</v>
      </c>
      <c r="N298" s="33"/>
      <c r="O298" s="31">
        <f t="shared" si="35"/>
        <v>0</v>
      </c>
      <c r="P298" s="32">
        <f t="shared" si="38"/>
        <v>0</v>
      </c>
    </row>
    <row r="299" spans="1:16" hidden="1" x14ac:dyDescent="0.25">
      <c r="A299" s="54">
        <v>31920111</v>
      </c>
      <c r="B299" s="27" t="s">
        <v>263</v>
      </c>
      <c r="C299" s="28"/>
      <c r="D299" s="29"/>
      <c r="E299" s="29"/>
      <c r="F299" s="30">
        <f t="shared" si="32"/>
        <v>0</v>
      </c>
      <c r="G299" s="31">
        <f t="shared" si="36"/>
        <v>0</v>
      </c>
      <c r="H299" s="29"/>
      <c r="I299" s="32">
        <f t="shared" si="37"/>
        <v>0</v>
      </c>
      <c r="J299" s="33"/>
      <c r="K299" s="31">
        <f t="shared" si="33"/>
        <v>0</v>
      </c>
      <c r="L299" s="30">
        <f t="shared" si="39"/>
        <v>0</v>
      </c>
      <c r="M299" s="31">
        <f t="shared" si="34"/>
        <v>0</v>
      </c>
      <c r="N299" s="33"/>
      <c r="O299" s="31">
        <f t="shared" si="35"/>
        <v>0</v>
      </c>
      <c r="P299" s="32">
        <f t="shared" si="38"/>
        <v>0</v>
      </c>
    </row>
    <row r="300" spans="1:16" hidden="1" x14ac:dyDescent="0.25">
      <c r="A300" s="54">
        <v>31920112</v>
      </c>
      <c r="B300" s="27" t="s">
        <v>264</v>
      </c>
      <c r="C300" s="28"/>
      <c r="D300" s="29"/>
      <c r="E300" s="29"/>
      <c r="F300" s="30">
        <f t="shared" si="32"/>
        <v>0</v>
      </c>
      <c r="G300" s="31">
        <f t="shared" si="36"/>
        <v>0</v>
      </c>
      <c r="H300" s="29"/>
      <c r="I300" s="32">
        <f t="shared" si="37"/>
        <v>0</v>
      </c>
      <c r="J300" s="33"/>
      <c r="K300" s="31">
        <f t="shared" si="33"/>
        <v>0</v>
      </c>
      <c r="L300" s="30">
        <f t="shared" si="39"/>
        <v>0</v>
      </c>
      <c r="M300" s="31">
        <f t="shared" si="34"/>
        <v>0</v>
      </c>
      <c r="N300" s="33"/>
      <c r="O300" s="31">
        <f t="shared" si="35"/>
        <v>0</v>
      </c>
      <c r="P300" s="32">
        <f t="shared" si="38"/>
        <v>0</v>
      </c>
    </row>
    <row r="301" spans="1:16" hidden="1" x14ac:dyDescent="0.25">
      <c r="A301" s="54">
        <v>31920113</v>
      </c>
      <c r="B301" s="27" t="s">
        <v>265</v>
      </c>
      <c r="C301" s="28"/>
      <c r="D301" s="29"/>
      <c r="E301" s="29"/>
      <c r="F301" s="30">
        <f t="shared" si="32"/>
        <v>0</v>
      </c>
      <c r="G301" s="31">
        <f t="shared" si="36"/>
        <v>0</v>
      </c>
      <c r="H301" s="29"/>
      <c r="I301" s="32">
        <f t="shared" si="37"/>
        <v>0</v>
      </c>
      <c r="J301" s="33"/>
      <c r="K301" s="31">
        <f t="shared" si="33"/>
        <v>0</v>
      </c>
      <c r="L301" s="30">
        <f t="shared" si="39"/>
        <v>0</v>
      </c>
      <c r="M301" s="31">
        <f t="shared" si="34"/>
        <v>0</v>
      </c>
      <c r="N301" s="33"/>
      <c r="O301" s="31">
        <f t="shared" si="35"/>
        <v>0</v>
      </c>
      <c r="P301" s="32">
        <f t="shared" si="38"/>
        <v>0</v>
      </c>
    </row>
    <row r="302" spans="1:16" hidden="1" x14ac:dyDescent="0.25">
      <c r="A302" s="54">
        <v>31920114</v>
      </c>
      <c r="B302" s="27" t="s">
        <v>266</v>
      </c>
      <c r="C302" s="28"/>
      <c r="D302" s="29"/>
      <c r="E302" s="29"/>
      <c r="F302" s="30">
        <f t="shared" si="32"/>
        <v>0</v>
      </c>
      <c r="G302" s="31">
        <f t="shared" si="36"/>
        <v>0</v>
      </c>
      <c r="H302" s="29"/>
      <c r="I302" s="32">
        <f t="shared" si="37"/>
        <v>0</v>
      </c>
      <c r="J302" s="33"/>
      <c r="K302" s="31">
        <f t="shared" si="33"/>
        <v>0</v>
      </c>
      <c r="L302" s="30">
        <f t="shared" si="39"/>
        <v>0</v>
      </c>
      <c r="M302" s="31">
        <f t="shared" si="34"/>
        <v>0</v>
      </c>
      <c r="N302" s="33"/>
      <c r="O302" s="31">
        <f t="shared" si="35"/>
        <v>0</v>
      </c>
      <c r="P302" s="32">
        <f t="shared" si="38"/>
        <v>0</v>
      </c>
    </row>
    <row r="303" spans="1:16" hidden="1" x14ac:dyDescent="0.25">
      <c r="A303" s="54">
        <v>3192011401</v>
      </c>
      <c r="B303" s="27" t="s">
        <v>267</v>
      </c>
      <c r="C303" s="28"/>
      <c r="D303" s="29"/>
      <c r="E303" s="29"/>
      <c r="F303" s="30">
        <f t="shared" si="32"/>
        <v>0</v>
      </c>
      <c r="G303" s="31">
        <f t="shared" si="36"/>
        <v>0</v>
      </c>
      <c r="H303" s="29"/>
      <c r="I303" s="32">
        <f t="shared" si="37"/>
        <v>0</v>
      </c>
      <c r="J303" s="33"/>
      <c r="K303" s="31">
        <f t="shared" si="33"/>
        <v>0</v>
      </c>
      <c r="L303" s="30">
        <f t="shared" si="39"/>
        <v>0</v>
      </c>
      <c r="M303" s="31">
        <f t="shared" si="34"/>
        <v>0</v>
      </c>
      <c r="N303" s="33"/>
      <c r="O303" s="31">
        <f t="shared" si="35"/>
        <v>0</v>
      </c>
      <c r="P303" s="32">
        <f t="shared" si="38"/>
        <v>0</v>
      </c>
    </row>
    <row r="304" spans="1:16" hidden="1" x14ac:dyDescent="0.25">
      <c r="A304" s="54">
        <v>3192011403</v>
      </c>
      <c r="B304" s="27" t="s">
        <v>268</v>
      </c>
      <c r="C304" s="28"/>
      <c r="D304" s="29"/>
      <c r="E304" s="29"/>
      <c r="F304" s="30">
        <f t="shared" si="32"/>
        <v>0</v>
      </c>
      <c r="G304" s="31">
        <f t="shared" si="36"/>
        <v>0</v>
      </c>
      <c r="H304" s="29"/>
      <c r="I304" s="32">
        <f t="shared" si="37"/>
        <v>0</v>
      </c>
      <c r="J304" s="33"/>
      <c r="K304" s="31">
        <f t="shared" si="33"/>
        <v>0</v>
      </c>
      <c r="L304" s="30">
        <f t="shared" si="39"/>
        <v>0</v>
      </c>
      <c r="M304" s="31">
        <f t="shared" si="34"/>
        <v>0</v>
      </c>
      <c r="N304" s="33"/>
      <c r="O304" s="31">
        <f t="shared" si="35"/>
        <v>0</v>
      </c>
      <c r="P304" s="32">
        <f t="shared" si="38"/>
        <v>0</v>
      </c>
    </row>
    <row r="305" spans="1:16" hidden="1" x14ac:dyDescent="0.25">
      <c r="A305" s="55">
        <v>3193</v>
      </c>
      <c r="B305" s="20" t="s">
        <v>269</v>
      </c>
      <c r="C305" s="21"/>
      <c r="D305" s="22"/>
      <c r="E305" s="22"/>
      <c r="F305" s="30">
        <f t="shared" si="32"/>
        <v>0</v>
      </c>
      <c r="G305" s="24">
        <f t="shared" si="36"/>
        <v>0</v>
      </c>
      <c r="H305" s="22"/>
      <c r="I305" s="32">
        <f t="shared" si="37"/>
        <v>0</v>
      </c>
      <c r="J305" s="33"/>
      <c r="K305" s="31">
        <f t="shared" si="33"/>
        <v>0</v>
      </c>
      <c r="L305" s="30">
        <f t="shared" si="39"/>
        <v>0</v>
      </c>
      <c r="M305" s="31">
        <f t="shared" si="34"/>
        <v>0</v>
      </c>
      <c r="N305" s="33"/>
      <c r="O305" s="31">
        <f t="shared" si="35"/>
        <v>0</v>
      </c>
      <c r="P305" s="32">
        <f t="shared" si="38"/>
        <v>0</v>
      </c>
    </row>
    <row r="306" spans="1:16" x14ac:dyDescent="0.25">
      <c r="A306" s="19">
        <v>32</v>
      </c>
      <c r="B306" s="38" t="s">
        <v>270</v>
      </c>
      <c r="C306" s="21"/>
      <c r="D306" s="22">
        <f>SUM(D307+D311+D315+D321)+D322+D323</f>
        <v>486219230000</v>
      </c>
      <c r="E306" s="22">
        <f>SUM(E307+E311+E315+E321)+E322+E323</f>
        <v>0</v>
      </c>
      <c r="F306" s="30">
        <f t="shared" si="32"/>
        <v>486219230000</v>
      </c>
      <c r="G306" s="24">
        <f t="shared" si="36"/>
        <v>3.4846175446942027</v>
      </c>
      <c r="H306" s="22">
        <f>SUM(H307+H311+H315+H321)+H322+H323</f>
        <v>0</v>
      </c>
      <c r="I306" s="32">
        <f t="shared" si="37"/>
        <v>486219230000</v>
      </c>
      <c r="J306" s="22">
        <f>SUM(J307+J311+J315+J321)+J322+J323</f>
        <v>304867079319</v>
      </c>
      <c r="K306" s="31">
        <f t="shared" si="33"/>
        <v>62.701567628043009</v>
      </c>
      <c r="L306" s="30">
        <f t="shared" si="39"/>
        <v>94630810</v>
      </c>
      <c r="M306" s="31">
        <f t="shared" si="34"/>
        <v>1.9462580696366125E-2</v>
      </c>
      <c r="N306" s="22">
        <f>SUM(N307+N311+N315+N321)+N322+N323</f>
        <v>304961710129</v>
      </c>
      <c r="O306" s="31">
        <f t="shared" si="35"/>
        <v>62.721030208739379</v>
      </c>
      <c r="P306" s="32">
        <f t="shared" si="38"/>
        <v>181257519871</v>
      </c>
    </row>
    <row r="307" spans="1:16" x14ac:dyDescent="0.25">
      <c r="A307" s="26">
        <v>321</v>
      </c>
      <c r="B307" s="56" t="s">
        <v>271</v>
      </c>
      <c r="C307" s="28"/>
      <c r="D307" s="29">
        <f>SUM(D308:D310)</f>
        <v>104387254000</v>
      </c>
      <c r="E307" s="29">
        <f>SUM(E308:E310)</f>
        <v>0</v>
      </c>
      <c r="F307" s="30">
        <f t="shared" si="32"/>
        <v>104387254000</v>
      </c>
      <c r="G307" s="31">
        <f t="shared" si="36"/>
        <v>0.74811861458225348</v>
      </c>
      <c r="H307" s="29">
        <f>SUM(H308:H310)</f>
        <v>0</v>
      </c>
      <c r="I307" s="32">
        <f t="shared" si="37"/>
        <v>104387254000</v>
      </c>
      <c r="J307" s="29">
        <f>SUM(J308:J310)</f>
        <v>25507936534</v>
      </c>
      <c r="K307" s="31">
        <f t="shared" si="33"/>
        <v>24.435872730208995</v>
      </c>
      <c r="L307" s="30">
        <f t="shared" si="39"/>
        <v>94630810</v>
      </c>
      <c r="M307" s="31">
        <f t="shared" si="34"/>
        <v>9.0653606042745402E-2</v>
      </c>
      <c r="N307" s="29">
        <f>SUM(N308:N310)</f>
        <v>25602567344</v>
      </c>
      <c r="O307" s="31">
        <f t="shared" si="35"/>
        <v>24.526526336251742</v>
      </c>
      <c r="P307" s="32">
        <f t="shared" si="38"/>
        <v>78784686656</v>
      </c>
    </row>
    <row r="308" spans="1:16" hidden="1" x14ac:dyDescent="0.25">
      <c r="A308" s="26">
        <v>32101</v>
      </c>
      <c r="B308" s="35" t="s">
        <v>272</v>
      </c>
      <c r="C308" s="28"/>
      <c r="D308" s="29"/>
      <c r="E308" s="29"/>
      <c r="F308" s="30">
        <f t="shared" si="32"/>
        <v>0</v>
      </c>
      <c r="G308" s="31">
        <f t="shared" si="36"/>
        <v>0</v>
      </c>
      <c r="H308" s="29"/>
      <c r="I308" s="32">
        <f t="shared" si="37"/>
        <v>0</v>
      </c>
      <c r="J308" s="33">
        <v>0</v>
      </c>
      <c r="K308" s="31">
        <f t="shared" si="33"/>
        <v>0</v>
      </c>
      <c r="L308" s="30">
        <f t="shared" si="39"/>
        <v>0</v>
      </c>
      <c r="M308" s="31">
        <f t="shared" si="34"/>
        <v>0</v>
      </c>
      <c r="N308" s="33"/>
      <c r="O308" s="31">
        <f t="shared" si="35"/>
        <v>0</v>
      </c>
      <c r="P308" s="32">
        <f t="shared" si="38"/>
        <v>0</v>
      </c>
    </row>
    <row r="309" spans="1:16" x14ac:dyDescent="0.25">
      <c r="A309" s="26">
        <v>32102</v>
      </c>
      <c r="B309" s="35" t="s">
        <v>273</v>
      </c>
      <c r="C309" s="28"/>
      <c r="D309" s="33">
        <v>94118000000</v>
      </c>
      <c r="E309" s="34">
        <v>0</v>
      </c>
      <c r="F309" s="30">
        <f t="shared" si="32"/>
        <v>94118000000</v>
      </c>
      <c r="G309" s="31">
        <f t="shared" si="36"/>
        <v>0.67452131432878315</v>
      </c>
      <c r="H309" s="33"/>
      <c r="I309" s="32">
        <f t="shared" si="37"/>
        <v>94118000000</v>
      </c>
      <c r="J309" s="33">
        <v>25156682152</v>
      </c>
      <c r="K309" s="31">
        <f t="shared" si="33"/>
        <v>26.728874553220429</v>
      </c>
      <c r="L309" s="30">
        <f t="shared" si="39"/>
        <v>0</v>
      </c>
      <c r="M309" s="31">
        <f t="shared" si="34"/>
        <v>0</v>
      </c>
      <c r="N309" s="33">
        <v>25156682152</v>
      </c>
      <c r="O309" s="31">
        <f t="shared" si="35"/>
        <v>26.728874553220429</v>
      </c>
      <c r="P309" s="32">
        <f t="shared" si="38"/>
        <v>68961317848</v>
      </c>
    </row>
    <row r="310" spans="1:16" x14ac:dyDescent="0.25">
      <c r="A310" s="26">
        <v>32103</v>
      </c>
      <c r="B310" s="35" t="s">
        <v>274</v>
      </c>
      <c r="C310" s="28"/>
      <c r="D310" s="33">
        <v>10269254000</v>
      </c>
      <c r="E310" s="34">
        <v>0</v>
      </c>
      <c r="F310" s="30">
        <f t="shared" si="32"/>
        <v>10269254000</v>
      </c>
      <c r="G310" s="31">
        <f t="shared" si="36"/>
        <v>7.3597300253470263E-2</v>
      </c>
      <c r="H310" s="33"/>
      <c r="I310" s="32">
        <f t="shared" si="37"/>
        <v>10269254000</v>
      </c>
      <c r="J310" s="33">
        <v>351254382</v>
      </c>
      <c r="K310" s="31">
        <f t="shared" si="33"/>
        <v>3.4204469185395547</v>
      </c>
      <c r="L310" s="30">
        <f t="shared" si="39"/>
        <v>94630810</v>
      </c>
      <c r="M310" s="31">
        <f t="shared" si="34"/>
        <v>0.92149643976086293</v>
      </c>
      <c r="N310" s="33">
        <v>445885192</v>
      </c>
      <c r="O310" s="31">
        <f t="shared" si="35"/>
        <v>4.3419433583004183</v>
      </c>
      <c r="P310" s="32">
        <f t="shared" si="38"/>
        <v>9823368808</v>
      </c>
    </row>
    <row r="311" spans="1:16" x14ac:dyDescent="0.25">
      <c r="A311" s="26">
        <v>322</v>
      </c>
      <c r="B311" s="56" t="s">
        <v>275</v>
      </c>
      <c r="C311" s="28"/>
      <c r="D311" s="29">
        <f>SUM(D312:D314)</f>
        <v>201571376000</v>
      </c>
      <c r="E311" s="29">
        <f>SUM(E312:E314)</f>
        <v>0</v>
      </c>
      <c r="F311" s="30">
        <f t="shared" si="32"/>
        <v>201571376000</v>
      </c>
      <c r="G311" s="31">
        <f t="shared" si="36"/>
        <v>1.4446140958220675</v>
      </c>
      <c r="H311" s="29">
        <f>SUM(H312:H314)</f>
        <v>0</v>
      </c>
      <c r="I311" s="32">
        <f t="shared" si="37"/>
        <v>201571376000</v>
      </c>
      <c r="J311" s="29">
        <f>SUM(J312:J314)</f>
        <v>157712359789</v>
      </c>
      <c r="K311" s="31">
        <f t="shared" si="33"/>
        <v>78.241446240363018</v>
      </c>
      <c r="L311" s="30">
        <f t="shared" si="39"/>
        <v>0</v>
      </c>
      <c r="M311" s="31">
        <f t="shared" si="34"/>
        <v>0</v>
      </c>
      <c r="N311" s="29">
        <f>SUM(N312:N314)</f>
        <v>157712359789</v>
      </c>
      <c r="O311" s="31">
        <f t="shared" si="35"/>
        <v>78.241446240363018</v>
      </c>
      <c r="P311" s="32">
        <f t="shared" si="38"/>
        <v>43859016211</v>
      </c>
    </row>
    <row r="312" spans="1:16" x14ac:dyDescent="0.25">
      <c r="A312" s="26">
        <v>32201</v>
      </c>
      <c r="B312" s="35" t="s">
        <v>272</v>
      </c>
      <c r="C312" s="28"/>
      <c r="D312" s="33">
        <v>91716799000</v>
      </c>
      <c r="E312" s="34">
        <v>0</v>
      </c>
      <c r="F312" s="30">
        <f t="shared" si="32"/>
        <v>91716799000</v>
      </c>
      <c r="G312" s="31">
        <f t="shared" si="36"/>
        <v>0.65731247803298865</v>
      </c>
      <c r="H312" s="33"/>
      <c r="I312" s="32">
        <f t="shared" si="37"/>
        <v>91716799000</v>
      </c>
      <c r="J312" s="33">
        <v>79393063096</v>
      </c>
      <c r="K312" s="31">
        <f t="shared" si="33"/>
        <v>86.563272989935029</v>
      </c>
      <c r="L312" s="30">
        <f t="shared" si="39"/>
        <v>0</v>
      </c>
      <c r="M312" s="31">
        <f t="shared" si="34"/>
        <v>0</v>
      </c>
      <c r="N312" s="33">
        <v>79393063096</v>
      </c>
      <c r="O312" s="31">
        <f t="shared" si="35"/>
        <v>86.563272989935029</v>
      </c>
      <c r="P312" s="32">
        <f t="shared" si="38"/>
        <v>12323735904</v>
      </c>
    </row>
    <row r="313" spans="1:16" x14ac:dyDescent="0.25">
      <c r="A313" s="26">
        <v>32202</v>
      </c>
      <c r="B313" s="35" t="s">
        <v>273</v>
      </c>
      <c r="C313" s="28"/>
      <c r="D313" s="33">
        <v>83692560000</v>
      </c>
      <c r="E313" s="34">
        <v>0</v>
      </c>
      <c r="F313" s="30">
        <f t="shared" si="32"/>
        <v>83692560000</v>
      </c>
      <c r="G313" s="31">
        <f t="shared" si="36"/>
        <v>0.5998046661716202</v>
      </c>
      <c r="H313" s="33"/>
      <c r="I313" s="32">
        <f t="shared" si="37"/>
        <v>83692560000</v>
      </c>
      <c r="J313" s="33">
        <v>76692059548</v>
      </c>
      <c r="K313" s="31">
        <f t="shared" si="33"/>
        <v>91.635456661858598</v>
      </c>
      <c r="L313" s="30">
        <f t="shared" si="39"/>
        <v>0</v>
      </c>
      <c r="M313" s="31">
        <f t="shared" si="34"/>
        <v>0</v>
      </c>
      <c r="N313" s="33">
        <v>76692059548</v>
      </c>
      <c r="O313" s="31">
        <f t="shared" si="35"/>
        <v>91.635456661858598</v>
      </c>
      <c r="P313" s="32">
        <f t="shared" si="38"/>
        <v>7000500452</v>
      </c>
    </row>
    <row r="314" spans="1:16" x14ac:dyDescent="0.25">
      <c r="A314" s="26">
        <v>32203</v>
      </c>
      <c r="B314" s="35" t="s">
        <v>274</v>
      </c>
      <c r="C314" s="28"/>
      <c r="D314" s="33">
        <v>26162017000</v>
      </c>
      <c r="E314" s="34">
        <v>0</v>
      </c>
      <c r="F314" s="30">
        <f t="shared" si="32"/>
        <v>26162017000</v>
      </c>
      <c r="G314" s="31">
        <f t="shared" si="36"/>
        <v>0.18749695161745861</v>
      </c>
      <c r="H314" s="33"/>
      <c r="I314" s="32">
        <f t="shared" si="37"/>
        <v>26162017000</v>
      </c>
      <c r="J314" s="33">
        <v>1627237145</v>
      </c>
      <c r="K314" s="31">
        <f t="shared" si="33"/>
        <v>6.2198459124921444</v>
      </c>
      <c r="L314" s="30">
        <f t="shared" si="39"/>
        <v>0</v>
      </c>
      <c r="M314" s="31">
        <f t="shared" si="34"/>
        <v>0</v>
      </c>
      <c r="N314" s="33">
        <v>1627237145</v>
      </c>
      <c r="O314" s="31">
        <f t="shared" si="35"/>
        <v>6.2198459124921444</v>
      </c>
      <c r="P314" s="32">
        <f t="shared" si="38"/>
        <v>24534779855</v>
      </c>
    </row>
    <row r="315" spans="1:16" x14ac:dyDescent="0.25">
      <c r="A315" s="57">
        <v>325</v>
      </c>
      <c r="B315" s="58" t="s">
        <v>276</v>
      </c>
      <c r="C315" s="21"/>
      <c r="D315" s="22">
        <f>SUM(D316+D319)</f>
        <v>180260600000</v>
      </c>
      <c r="E315" s="22">
        <f>SUM(E316+E319)</f>
        <v>0</v>
      </c>
      <c r="F315" s="30">
        <f t="shared" si="32"/>
        <v>180260600000</v>
      </c>
      <c r="G315" s="24">
        <f t="shared" si="36"/>
        <v>1.2918848342898814</v>
      </c>
      <c r="H315" s="22">
        <f>SUM(H316+H319)</f>
        <v>0</v>
      </c>
      <c r="I315" s="32">
        <f t="shared" si="37"/>
        <v>180260600000</v>
      </c>
      <c r="J315" s="22">
        <f>SUM(J316+J319)</f>
        <v>121646782996</v>
      </c>
      <c r="K315" s="31">
        <f t="shared" si="33"/>
        <v>67.48384449846499</v>
      </c>
      <c r="L315" s="30">
        <f t="shared" si="39"/>
        <v>0</v>
      </c>
      <c r="M315" s="31">
        <f t="shared" si="34"/>
        <v>0</v>
      </c>
      <c r="N315" s="22">
        <f>SUM(N316+N319)</f>
        <v>121646782996</v>
      </c>
      <c r="O315" s="31">
        <f t="shared" si="35"/>
        <v>67.48384449846499</v>
      </c>
      <c r="P315" s="32">
        <f t="shared" si="38"/>
        <v>58613817004</v>
      </c>
    </row>
    <row r="316" spans="1:16" x14ac:dyDescent="0.25">
      <c r="A316" s="26">
        <v>32501</v>
      </c>
      <c r="B316" s="35" t="s">
        <v>125</v>
      </c>
      <c r="C316" s="28"/>
      <c r="D316" s="29">
        <f>SUM(D317)</f>
        <v>178340000000</v>
      </c>
      <c r="E316" s="29">
        <f>SUM(E317)</f>
        <v>0</v>
      </c>
      <c r="F316" s="30">
        <f t="shared" si="32"/>
        <v>178340000000</v>
      </c>
      <c r="G316" s="31">
        <f t="shared" si="36"/>
        <v>1.2781203510210075</v>
      </c>
      <c r="H316" s="29">
        <f>SUM(H317)</f>
        <v>0</v>
      </c>
      <c r="I316" s="32">
        <f t="shared" si="37"/>
        <v>178340000000</v>
      </c>
      <c r="J316" s="29">
        <f>SUM(J317)</f>
        <v>120735505121</v>
      </c>
      <c r="K316" s="31">
        <f t="shared" si="33"/>
        <v>67.699621577324208</v>
      </c>
      <c r="L316" s="30">
        <f t="shared" si="39"/>
        <v>0</v>
      </c>
      <c r="M316" s="31">
        <f t="shared" si="34"/>
        <v>0</v>
      </c>
      <c r="N316" s="29">
        <f>SUM(N317)</f>
        <v>120735505121</v>
      </c>
      <c r="O316" s="31">
        <f t="shared" si="35"/>
        <v>67.699621577324208</v>
      </c>
      <c r="P316" s="32">
        <f t="shared" si="38"/>
        <v>57604494879</v>
      </c>
    </row>
    <row r="317" spans="1:16" x14ac:dyDescent="0.25">
      <c r="A317" s="26">
        <v>3250105</v>
      </c>
      <c r="B317" s="27" t="s">
        <v>277</v>
      </c>
      <c r="C317" s="28"/>
      <c r="D317" s="29">
        <f>SUM(D318)</f>
        <v>178340000000</v>
      </c>
      <c r="E317" s="29">
        <f>SUM(E318)</f>
        <v>0</v>
      </c>
      <c r="F317" s="30">
        <f t="shared" si="32"/>
        <v>178340000000</v>
      </c>
      <c r="G317" s="31">
        <f t="shared" si="36"/>
        <v>1.2781203510210075</v>
      </c>
      <c r="H317" s="29">
        <f>SUM(H318)</f>
        <v>0</v>
      </c>
      <c r="I317" s="32">
        <f t="shared" si="37"/>
        <v>178340000000</v>
      </c>
      <c r="J317" s="29">
        <f>SUM(J318)</f>
        <v>120735505121</v>
      </c>
      <c r="K317" s="31">
        <f t="shared" si="33"/>
        <v>67.699621577324208</v>
      </c>
      <c r="L317" s="30">
        <f t="shared" si="39"/>
        <v>0</v>
      </c>
      <c r="M317" s="31">
        <f t="shared" si="34"/>
        <v>0</v>
      </c>
      <c r="N317" s="29">
        <f>SUM(N318)</f>
        <v>120735505121</v>
      </c>
      <c r="O317" s="31">
        <f t="shared" si="35"/>
        <v>67.699621577324208</v>
      </c>
      <c r="P317" s="32">
        <f t="shared" si="38"/>
        <v>57604494879</v>
      </c>
    </row>
    <row r="318" spans="1:16" x14ac:dyDescent="0.25">
      <c r="A318" s="26">
        <v>325010501</v>
      </c>
      <c r="B318" s="27" t="s">
        <v>278</v>
      </c>
      <c r="C318" s="28"/>
      <c r="D318" s="33">
        <v>178340000000</v>
      </c>
      <c r="E318" s="34">
        <v>0</v>
      </c>
      <c r="F318" s="30">
        <f t="shared" si="32"/>
        <v>178340000000</v>
      </c>
      <c r="G318" s="31">
        <f t="shared" si="36"/>
        <v>1.2781203510210075</v>
      </c>
      <c r="H318" s="33"/>
      <c r="I318" s="32">
        <f t="shared" si="37"/>
        <v>178340000000</v>
      </c>
      <c r="J318" s="33">
        <v>120735505121</v>
      </c>
      <c r="K318" s="31">
        <f t="shared" si="33"/>
        <v>67.699621577324208</v>
      </c>
      <c r="L318" s="30">
        <f t="shared" si="39"/>
        <v>0</v>
      </c>
      <c r="M318" s="31">
        <f t="shared" si="34"/>
        <v>0</v>
      </c>
      <c r="N318" s="33">
        <v>120735505121</v>
      </c>
      <c r="O318" s="31">
        <f t="shared" si="35"/>
        <v>67.699621577324208</v>
      </c>
      <c r="P318" s="32">
        <f t="shared" si="38"/>
        <v>57604494879</v>
      </c>
    </row>
    <row r="319" spans="1:16" x14ac:dyDescent="0.25">
      <c r="A319" s="26">
        <v>32502</v>
      </c>
      <c r="B319" s="35" t="s">
        <v>150</v>
      </c>
      <c r="C319" s="28"/>
      <c r="D319" s="29">
        <f>SUM(D320)</f>
        <v>1920600000</v>
      </c>
      <c r="E319" s="29">
        <f>SUM(E320)</f>
        <v>0</v>
      </c>
      <c r="F319" s="30">
        <f t="shared" si="32"/>
        <v>1920600000</v>
      </c>
      <c r="G319" s="31">
        <f t="shared" si="36"/>
        <v>1.3764483268873764E-2</v>
      </c>
      <c r="H319" s="29">
        <f>SUM(H320)</f>
        <v>0</v>
      </c>
      <c r="I319" s="32">
        <f t="shared" si="37"/>
        <v>1920600000</v>
      </c>
      <c r="J319" s="29">
        <f>SUM(J320)</f>
        <v>911277875</v>
      </c>
      <c r="K319" s="31">
        <f t="shared" si="33"/>
        <v>47.447561959804233</v>
      </c>
      <c r="L319" s="30">
        <f t="shared" si="39"/>
        <v>0</v>
      </c>
      <c r="M319" s="31">
        <f t="shared" si="34"/>
        <v>0</v>
      </c>
      <c r="N319" s="29">
        <f>SUM(N320)</f>
        <v>911277875</v>
      </c>
      <c r="O319" s="31">
        <f t="shared" si="35"/>
        <v>47.447561959804233</v>
      </c>
      <c r="P319" s="32">
        <f t="shared" si="38"/>
        <v>1009322125</v>
      </c>
    </row>
    <row r="320" spans="1:16" x14ac:dyDescent="0.25">
      <c r="A320" s="26">
        <v>3250202</v>
      </c>
      <c r="B320" s="27" t="s">
        <v>279</v>
      </c>
      <c r="C320" s="28"/>
      <c r="D320" s="33">
        <v>1920600000</v>
      </c>
      <c r="E320" s="34">
        <v>0</v>
      </c>
      <c r="F320" s="30">
        <f t="shared" si="32"/>
        <v>1920600000</v>
      </c>
      <c r="G320" s="31">
        <f t="shared" si="36"/>
        <v>1.3764483268873764E-2</v>
      </c>
      <c r="H320" s="33"/>
      <c r="I320" s="32">
        <f t="shared" si="37"/>
        <v>1920600000</v>
      </c>
      <c r="J320" s="33">
        <v>911277875</v>
      </c>
      <c r="K320" s="31">
        <f t="shared" si="33"/>
        <v>47.447561959804233</v>
      </c>
      <c r="L320" s="30">
        <f t="shared" si="39"/>
        <v>0</v>
      </c>
      <c r="M320" s="31">
        <f t="shared" si="34"/>
        <v>0</v>
      </c>
      <c r="N320" s="33">
        <v>911277875</v>
      </c>
      <c r="O320" s="31">
        <f t="shared" si="35"/>
        <v>47.447561959804233</v>
      </c>
      <c r="P320" s="32">
        <f t="shared" si="38"/>
        <v>1009322125</v>
      </c>
    </row>
    <row r="321" spans="1:18" hidden="1" x14ac:dyDescent="0.25">
      <c r="A321" s="26">
        <v>327</v>
      </c>
      <c r="B321" s="27" t="s">
        <v>280</v>
      </c>
      <c r="C321" s="28"/>
      <c r="D321" s="29"/>
      <c r="E321" s="29"/>
      <c r="F321" s="30">
        <f t="shared" si="32"/>
        <v>0</v>
      </c>
      <c r="G321" s="31">
        <f t="shared" si="36"/>
        <v>0</v>
      </c>
      <c r="H321" s="29"/>
      <c r="I321" s="32">
        <f t="shared" si="37"/>
        <v>0</v>
      </c>
      <c r="J321" s="33"/>
      <c r="K321" s="31">
        <f t="shared" si="33"/>
        <v>0</v>
      </c>
      <c r="L321" s="30">
        <f t="shared" si="39"/>
        <v>0</v>
      </c>
      <c r="M321" s="31">
        <f t="shared" si="34"/>
        <v>0</v>
      </c>
      <c r="N321" s="33"/>
      <c r="O321" s="31">
        <f t="shared" si="35"/>
        <v>0</v>
      </c>
      <c r="P321" s="32">
        <f t="shared" si="38"/>
        <v>0</v>
      </c>
    </row>
    <row r="322" spans="1:18" hidden="1" x14ac:dyDescent="0.25">
      <c r="A322" s="26">
        <v>328</v>
      </c>
      <c r="B322" s="27" t="s">
        <v>196</v>
      </c>
      <c r="C322" s="28"/>
      <c r="D322" s="29"/>
      <c r="E322" s="29"/>
      <c r="F322" s="30">
        <f t="shared" si="32"/>
        <v>0</v>
      </c>
      <c r="G322" s="31">
        <f t="shared" si="36"/>
        <v>0</v>
      </c>
      <c r="H322" s="29"/>
      <c r="I322" s="32">
        <f t="shared" si="37"/>
        <v>0</v>
      </c>
      <c r="J322" s="33"/>
      <c r="K322" s="31">
        <f t="shared" si="33"/>
        <v>0</v>
      </c>
      <c r="L322" s="30">
        <f t="shared" si="39"/>
        <v>0</v>
      </c>
      <c r="M322" s="31">
        <f t="shared" si="34"/>
        <v>0</v>
      </c>
      <c r="N322" s="33"/>
      <c r="O322" s="31">
        <f t="shared" si="35"/>
        <v>0</v>
      </c>
      <c r="P322" s="32">
        <f t="shared" si="38"/>
        <v>0</v>
      </c>
    </row>
    <row r="323" spans="1:18" hidden="1" x14ac:dyDescent="0.25">
      <c r="A323" s="26">
        <v>329</v>
      </c>
      <c r="B323" s="27" t="s">
        <v>232</v>
      </c>
      <c r="C323" s="28"/>
      <c r="D323" s="29"/>
      <c r="E323" s="29"/>
      <c r="F323" s="30">
        <f t="shared" si="32"/>
        <v>0</v>
      </c>
      <c r="G323" s="31">
        <f t="shared" si="36"/>
        <v>0</v>
      </c>
      <c r="H323" s="29"/>
      <c r="I323" s="32">
        <f t="shared" si="37"/>
        <v>0</v>
      </c>
      <c r="J323" s="33"/>
      <c r="K323" s="31">
        <f t="shared" si="33"/>
        <v>0</v>
      </c>
      <c r="L323" s="30">
        <f t="shared" si="39"/>
        <v>0</v>
      </c>
      <c r="M323" s="31">
        <f t="shared" si="34"/>
        <v>0</v>
      </c>
      <c r="N323" s="33"/>
      <c r="O323" s="31">
        <f t="shared" si="35"/>
        <v>0</v>
      </c>
      <c r="P323" s="32">
        <f t="shared" si="38"/>
        <v>0</v>
      </c>
    </row>
    <row r="324" spans="1:18" x14ac:dyDescent="0.25">
      <c r="A324" s="59">
        <v>33</v>
      </c>
      <c r="B324" s="20" t="s">
        <v>281</v>
      </c>
      <c r="C324" s="28"/>
      <c r="D324" s="22">
        <f>SUM(D325+D1181+D1270+D1284+D1286)</f>
        <v>12193799280000</v>
      </c>
      <c r="E324" s="22">
        <f>SUM(E325+E1181+E1270+E1284+E1286)</f>
        <v>-1083494834464</v>
      </c>
      <c r="F324" s="30">
        <f t="shared" si="32"/>
        <v>11110304445536</v>
      </c>
      <c r="G324" s="24">
        <f t="shared" si="36"/>
        <v>79.624908701798432</v>
      </c>
      <c r="H324" s="22">
        <f>SUM(H325+H1181+H1270+H1284+H1286)</f>
        <v>0</v>
      </c>
      <c r="I324" s="32">
        <f t="shared" si="37"/>
        <v>11110304445536</v>
      </c>
      <c r="J324" s="22">
        <f>SUM(J325+J1181+J1270+J1284+J1286)</f>
        <v>7390579466065</v>
      </c>
      <c r="K324" s="31">
        <f t="shared" si="33"/>
        <v>66.520044543283916</v>
      </c>
      <c r="L324" s="30">
        <f t="shared" si="39"/>
        <v>2151663424812</v>
      </c>
      <c r="M324" s="31">
        <f t="shared" si="34"/>
        <v>19.366376820362603</v>
      </c>
      <c r="N324" s="22">
        <f>SUM(N325+N1181+N1270+N1284+N1286)</f>
        <v>9542242890877</v>
      </c>
      <c r="O324" s="31">
        <f t="shared" si="35"/>
        <v>85.886421363646519</v>
      </c>
      <c r="P324" s="32">
        <f t="shared" si="38"/>
        <v>1568061554659</v>
      </c>
      <c r="R324" s="62"/>
    </row>
    <row r="325" spans="1:18" x14ac:dyDescent="0.25">
      <c r="A325" s="59">
        <v>331</v>
      </c>
      <c r="B325" s="20" t="s">
        <v>282</v>
      </c>
      <c r="C325" s="28"/>
      <c r="D325" s="22">
        <f>SUM(D326)</f>
        <v>9790937862000</v>
      </c>
      <c r="E325" s="22">
        <f>SUM(E326)</f>
        <v>-803185553793</v>
      </c>
      <c r="F325" s="30">
        <f t="shared" si="32"/>
        <v>8987752308207</v>
      </c>
      <c r="G325" s="24">
        <f t="shared" si="36"/>
        <v>64.413082511244824</v>
      </c>
      <c r="H325" s="22">
        <f>SUM(H326)</f>
        <v>0</v>
      </c>
      <c r="I325" s="32">
        <f t="shared" si="37"/>
        <v>8987752308207</v>
      </c>
      <c r="J325" s="22">
        <f>SUM(J326)</f>
        <v>5537525539466</v>
      </c>
      <c r="K325" s="31">
        <f t="shared" si="33"/>
        <v>61.611906398549841</v>
      </c>
      <c r="L325" s="30">
        <f t="shared" si="39"/>
        <v>2151511018746</v>
      </c>
      <c r="M325" s="31">
        <f t="shared" si="34"/>
        <v>23.938254470824564</v>
      </c>
      <c r="N325" s="22">
        <f>SUM(N326)</f>
        <v>7689036558212</v>
      </c>
      <c r="O325" s="31">
        <f t="shared" si="35"/>
        <v>85.550160869374409</v>
      </c>
      <c r="P325" s="32">
        <f t="shared" si="38"/>
        <v>1298715749995</v>
      </c>
    </row>
    <row r="326" spans="1:18" x14ac:dyDescent="0.25">
      <c r="A326" s="59">
        <v>33114</v>
      </c>
      <c r="B326" s="20" t="s">
        <v>283</v>
      </c>
      <c r="C326" s="28"/>
      <c r="D326" s="22">
        <f>SUM(D327+D684+D851)</f>
        <v>9790937862000</v>
      </c>
      <c r="E326" s="22">
        <f>SUM(E327+E684+E851)</f>
        <v>-803185553793</v>
      </c>
      <c r="F326" s="30">
        <f t="shared" si="32"/>
        <v>8987752308207</v>
      </c>
      <c r="G326" s="24">
        <f t="shared" si="36"/>
        <v>64.413082511244824</v>
      </c>
      <c r="H326" s="22">
        <f>SUM(H327+H684+H851)</f>
        <v>0</v>
      </c>
      <c r="I326" s="32">
        <f t="shared" si="37"/>
        <v>8987752308207</v>
      </c>
      <c r="J326" s="22">
        <f>SUM(J327+J684+J851)</f>
        <v>5537525539466</v>
      </c>
      <c r="K326" s="31">
        <f t="shared" si="33"/>
        <v>61.611906398549841</v>
      </c>
      <c r="L326" s="30">
        <f t="shared" si="39"/>
        <v>2151511018746</v>
      </c>
      <c r="M326" s="31">
        <f t="shared" si="34"/>
        <v>23.938254470824564</v>
      </c>
      <c r="N326" s="22">
        <f>SUM(N327+N684+N851)</f>
        <v>7689036558212</v>
      </c>
      <c r="O326" s="31">
        <f t="shared" si="35"/>
        <v>85.550160869374409</v>
      </c>
      <c r="P326" s="32">
        <f t="shared" si="38"/>
        <v>1298715749995</v>
      </c>
    </row>
    <row r="327" spans="1:18" ht="39" x14ac:dyDescent="0.25">
      <c r="A327" s="59">
        <v>3311401</v>
      </c>
      <c r="B327" s="20" t="s">
        <v>284</v>
      </c>
      <c r="C327" s="28"/>
      <c r="D327" s="22">
        <f>SUM(D328+D343+D370+D424+D437+D485+D489+D507+D566+D575+D582+D591+D606+D617+D622+D671)</f>
        <v>6551211908000</v>
      </c>
      <c r="E327" s="22">
        <f>SUM(E328+E343+E370+E424+E437+E485+E489+E507+E566+E575+E582+E591+E606+E617+E622+E671)</f>
        <v>-336409348928</v>
      </c>
      <c r="F327" s="30">
        <f t="shared" si="32"/>
        <v>6214802559072</v>
      </c>
      <c r="G327" s="24">
        <f t="shared" si="36"/>
        <v>44.540011373373112</v>
      </c>
      <c r="H327" s="22">
        <f>SUM(H328+H343+H370+H424+H437+H485+H489+H507+H566+H575+H582+H591+H606+H617+H622+H671)</f>
        <v>0</v>
      </c>
      <c r="I327" s="32">
        <f t="shared" si="37"/>
        <v>6214802559072</v>
      </c>
      <c r="J327" s="22">
        <f>SUM(J328+J343+J370+J424+J437+J485+J489+J507+J566+J575+J582+J591+J606+J617+J622+J671)</f>
        <v>4595559684684</v>
      </c>
      <c r="K327" s="31">
        <f t="shared" si="33"/>
        <v>73.94538508670199</v>
      </c>
      <c r="L327" s="30">
        <f t="shared" si="39"/>
        <v>802953039580</v>
      </c>
      <c r="M327" s="31">
        <f t="shared" si="34"/>
        <v>12.920008832909694</v>
      </c>
      <c r="N327" s="22">
        <f>SUM(N328+N343+N370+N424+N437+N485+N489+N507+N566+N575+N582+N591+N606+N617+N622+N671)</f>
        <v>5398512724264</v>
      </c>
      <c r="O327" s="31">
        <f t="shared" si="35"/>
        <v>86.865393919611677</v>
      </c>
      <c r="P327" s="32">
        <f t="shared" si="38"/>
        <v>816289834808</v>
      </c>
    </row>
    <row r="328" spans="1:18" ht="26.25" hidden="1" x14ac:dyDescent="0.25">
      <c r="A328" s="60">
        <v>331140101</v>
      </c>
      <c r="B328" s="20" t="s">
        <v>285</v>
      </c>
      <c r="C328" s="28"/>
      <c r="D328" s="22">
        <f>SUM(D329+D333+D335+D339+D341)</f>
        <v>482088197000</v>
      </c>
      <c r="E328" s="22">
        <f>SUM(E329+E333+E335+E339+E341)</f>
        <v>-98856800914</v>
      </c>
      <c r="F328" s="30">
        <f t="shared" ref="F328:F391" si="40">SUM(D328+E328)</f>
        <v>383231396086</v>
      </c>
      <c r="G328" s="24">
        <f t="shared" si="36"/>
        <v>2.746528240931418</v>
      </c>
      <c r="H328" s="22">
        <f>SUM(H329+H333+H335+H339+H341)</f>
        <v>0</v>
      </c>
      <c r="I328" s="32">
        <f t="shared" si="37"/>
        <v>383231396086</v>
      </c>
      <c r="J328" s="22">
        <f>SUM(J329+J333+J335+J339+J341)</f>
        <v>241524597091</v>
      </c>
      <c r="K328" s="31">
        <f t="shared" ref="K328:K391" si="41">IF(OR(J328=0,F328=0),0,J328/F328)*100</f>
        <v>63.023175960458119</v>
      </c>
      <c r="L328" s="30">
        <f t="shared" si="39"/>
        <v>93948364029</v>
      </c>
      <c r="M328" s="31">
        <f t="shared" ref="M328:M391" si="42">IF(OR(L328=0,F328=0),0,L328/F328)*100</f>
        <v>24.514787929305584</v>
      </c>
      <c r="N328" s="22">
        <f>SUM(N329+N333+N335+N339+N341)</f>
        <v>335472961120</v>
      </c>
      <c r="O328" s="31">
        <f t="shared" ref="O328:O391" si="43">IF(OR(N328=0,F328=0),0,N328/F328)*100</f>
        <v>87.537963889763702</v>
      </c>
      <c r="P328" s="32">
        <f t="shared" si="38"/>
        <v>47758434966</v>
      </c>
    </row>
    <row r="329" spans="1:18" hidden="1" x14ac:dyDescent="0.25">
      <c r="A329" s="26">
        <v>3311401010735</v>
      </c>
      <c r="B329" s="27" t="s">
        <v>286</v>
      </c>
      <c r="C329" s="28"/>
      <c r="D329" s="29">
        <f>SUM(D330:D332)</f>
        <v>163153446000</v>
      </c>
      <c r="E329" s="29">
        <f>SUM(E330:E332)</f>
        <v>33637101055</v>
      </c>
      <c r="F329" s="30">
        <f t="shared" si="40"/>
        <v>196790547055</v>
      </c>
      <c r="G329" s="31">
        <f t="shared" ref="G329:G392" si="44">IF(OR(F329=0,F$7=0),0,F329/F$7)*100</f>
        <v>1.4103510321832047</v>
      </c>
      <c r="H329" s="29">
        <f>SUM(H330:H332)</f>
        <v>0</v>
      </c>
      <c r="I329" s="32">
        <f t="shared" ref="I329:I392" si="45">SUM(F329-H329)</f>
        <v>196790547055</v>
      </c>
      <c r="J329" s="29">
        <f>SUM(J330:J332)</f>
        <v>155473338425</v>
      </c>
      <c r="K329" s="31">
        <f t="shared" si="41"/>
        <v>79.004474936261829</v>
      </c>
      <c r="L329" s="30">
        <f t="shared" si="39"/>
        <v>39659205670</v>
      </c>
      <c r="M329" s="31">
        <f t="shared" si="42"/>
        <v>20.153003415817452</v>
      </c>
      <c r="N329" s="29">
        <f>SUM(N330:N332)</f>
        <v>195132544095</v>
      </c>
      <c r="O329" s="31">
        <f t="shared" si="43"/>
        <v>99.157478352079281</v>
      </c>
      <c r="P329" s="32">
        <f t="shared" si="38"/>
        <v>1658002960</v>
      </c>
    </row>
    <row r="330" spans="1:18" ht="26.25" hidden="1" x14ac:dyDescent="0.25">
      <c r="A330" s="26">
        <v>3311401010735100</v>
      </c>
      <c r="B330" s="27" t="s">
        <v>287</v>
      </c>
      <c r="C330" s="28"/>
      <c r="D330" s="33">
        <v>4685947000</v>
      </c>
      <c r="E330" s="34">
        <v>-1491948422</v>
      </c>
      <c r="F330" s="30">
        <f t="shared" si="40"/>
        <v>3193998578</v>
      </c>
      <c r="G330" s="31">
        <f t="shared" si="44"/>
        <v>2.2890627922361552E-2</v>
      </c>
      <c r="H330" s="33"/>
      <c r="I330" s="32">
        <f t="shared" si="45"/>
        <v>3193998578</v>
      </c>
      <c r="J330" s="33">
        <v>2567621330</v>
      </c>
      <c r="K330" s="31">
        <f t="shared" si="41"/>
        <v>80.388931531953872</v>
      </c>
      <c r="L330" s="30">
        <f t="shared" si="39"/>
        <v>588471364</v>
      </c>
      <c r="M330" s="31">
        <f t="shared" si="42"/>
        <v>18.42428384449957</v>
      </c>
      <c r="N330" s="33">
        <v>3156092694</v>
      </c>
      <c r="O330" s="31">
        <f t="shared" si="43"/>
        <v>98.813215376453428</v>
      </c>
      <c r="P330" s="32">
        <f t="shared" si="38"/>
        <v>37905884</v>
      </c>
    </row>
    <row r="331" spans="1:18" ht="26.25" hidden="1" x14ac:dyDescent="0.25">
      <c r="A331" s="26">
        <v>3311401010735100</v>
      </c>
      <c r="B331" s="27" t="s">
        <v>288</v>
      </c>
      <c r="C331" s="28"/>
      <c r="D331" s="33">
        <v>253661000</v>
      </c>
      <c r="E331" s="34">
        <v>0</v>
      </c>
      <c r="F331" s="30">
        <f t="shared" si="40"/>
        <v>253661000</v>
      </c>
      <c r="G331" s="31">
        <f t="shared" si="44"/>
        <v>1.8179280383556118E-3</v>
      </c>
      <c r="H331" s="33"/>
      <c r="I331" s="32">
        <f t="shared" si="45"/>
        <v>253661000</v>
      </c>
      <c r="J331" s="33">
        <v>219820860</v>
      </c>
      <c r="K331" s="31">
        <f t="shared" si="41"/>
        <v>86.659305135594352</v>
      </c>
      <c r="L331" s="30">
        <f t="shared" si="39"/>
        <v>1615197</v>
      </c>
      <c r="M331" s="31">
        <f t="shared" si="42"/>
        <v>0.63675417190659978</v>
      </c>
      <c r="N331" s="33">
        <v>221436057</v>
      </c>
      <c r="O331" s="31">
        <f t="shared" si="43"/>
        <v>87.296059307500954</v>
      </c>
      <c r="P331" s="32">
        <f t="shared" si="38"/>
        <v>32224943</v>
      </c>
    </row>
    <row r="332" spans="1:18" ht="26.25" hidden="1" x14ac:dyDescent="0.25">
      <c r="A332" s="26">
        <v>3311401010735100</v>
      </c>
      <c r="B332" s="27" t="s">
        <v>289</v>
      </c>
      <c r="C332" s="28"/>
      <c r="D332" s="33">
        <v>158213838000</v>
      </c>
      <c r="E332" s="34">
        <v>35129049477</v>
      </c>
      <c r="F332" s="30">
        <f t="shared" si="40"/>
        <v>193342887477</v>
      </c>
      <c r="G332" s="31">
        <f t="shared" si="44"/>
        <v>1.3856424762224875</v>
      </c>
      <c r="H332" s="33"/>
      <c r="I332" s="32">
        <f t="shared" si="45"/>
        <v>193342887477</v>
      </c>
      <c r="J332" s="33">
        <v>152685896235</v>
      </c>
      <c r="K332" s="31">
        <f t="shared" si="41"/>
        <v>78.97156095445375</v>
      </c>
      <c r="L332" s="30">
        <f t="shared" si="39"/>
        <v>39069119109</v>
      </c>
      <c r="M332" s="31">
        <f t="shared" si="42"/>
        <v>20.207166458940801</v>
      </c>
      <c r="N332" s="33">
        <v>191755015344</v>
      </c>
      <c r="O332" s="31">
        <f t="shared" si="43"/>
        <v>99.178727413394569</v>
      </c>
      <c r="P332" s="32">
        <f t="shared" si="38"/>
        <v>1587872133</v>
      </c>
    </row>
    <row r="333" spans="1:18" hidden="1" x14ac:dyDescent="0.25">
      <c r="A333" s="26">
        <v>3311401010739</v>
      </c>
      <c r="B333" s="27" t="s">
        <v>290</v>
      </c>
      <c r="C333" s="28"/>
      <c r="D333" s="29">
        <f>SUM(D334)</f>
        <v>99613042000</v>
      </c>
      <c r="E333" s="29">
        <f>SUM(E334)</f>
        <v>-23573687795</v>
      </c>
      <c r="F333" s="30">
        <f t="shared" si="40"/>
        <v>76039354205</v>
      </c>
      <c r="G333" s="31">
        <f t="shared" si="44"/>
        <v>0.5449559610177489</v>
      </c>
      <c r="H333" s="29">
        <f>SUM(H334)</f>
        <v>0</v>
      </c>
      <c r="I333" s="32">
        <f t="shared" si="45"/>
        <v>76039354205</v>
      </c>
      <c r="J333" s="29">
        <f>SUM(J334)</f>
        <v>33092937349</v>
      </c>
      <c r="K333" s="31">
        <f t="shared" si="41"/>
        <v>43.520802740883823</v>
      </c>
      <c r="L333" s="30">
        <f t="shared" si="39"/>
        <v>41797019359</v>
      </c>
      <c r="M333" s="31">
        <f t="shared" si="42"/>
        <v>54.967614856796899</v>
      </c>
      <c r="N333" s="29">
        <f>SUM(N334)</f>
        <v>74889956708</v>
      </c>
      <c r="O333" s="31">
        <f t="shared" si="43"/>
        <v>98.488417597680723</v>
      </c>
      <c r="P333" s="32">
        <f t="shared" si="38"/>
        <v>1149397497</v>
      </c>
    </row>
    <row r="334" spans="1:18" hidden="1" x14ac:dyDescent="0.25">
      <c r="A334" s="26">
        <v>3311401010739100</v>
      </c>
      <c r="B334" s="27" t="s">
        <v>291</v>
      </c>
      <c r="C334" s="28"/>
      <c r="D334" s="33">
        <v>99613042000</v>
      </c>
      <c r="E334" s="34">
        <v>-23573687795</v>
      </c>
      <c r="F334" s="30">
        <f t="shared" si="40"/>
        <v>76039354205</v>
      </c>
      <c r="G334" s="31">
        <f t="shared" si="44"/>
        <v>0.5449559610177489</v>
      </c>
      <c r="H334" s="33"/>
      <c r="I334" s="32">
        <f t="shared" si="45"/>
        <v>76039354205</v>
      </c>
      <c r="J334" s="33">
        <v>33092937349</v>
      </c>
      <c r="K334" s="31">
        <f t="shared" si="41"/>
        <v>43.520802740883823</v>
      </c>
      <c r="L334" s="30">
        <f t="shared" si="39"/>
        <v>41797019359</v>
      </c>
      <c r="M334" s="31">
        <f t="shared" si="42"/>
        <v>54.967614856796899</v>
      </c>
      <c r="N334" s="33">
        <v>74889956708</v>
      </c>
      <c r="O334" s="31">
        <f t="shared" si="43"/>
        <v>98.488417597680723</v>
      </c>
      <c r="P334" s="32">
        <f t="shared" si="38"/>
        <v>1149397497</v>
      </c>
    </row>
    <row r="335" spans="1:18" ht="26.25" hidden="1" x14ac:dyDescent="0.25">
      <c r="A335" s="26">
        <v>3311401010901</v>
      </c>
      <c r="B335" s="27" t="s">
        <v>292</v>
      </c>
      <c r="C335" s="28"/>
      <c r="D335" s="29">
        <f>SUM(D336:D338)</f>
        <v>214230617000</v>
      </c>
      <c r="E335" s="29">
        <f>SUM(E336:E338)</f>
        <v>-109147786566</v>
      </c>
      <c r="F335" s="30">
        <f t="shared" si="40"/>
        <v>105082830434</v>
      </c>
      <c r="G335" s="31">
        <f t="shared" si="44"/>
        <v>0.75310364539971464</v>
      </c>
      <c r="H335" s="29">
        <f>SUM(H336:H338)</f>
        <v>0</v>
      </c>
      <c r="I335" s="32">
        <f t="shared" si="45"/>
        <v>105082830434</v>
      </c>
      <c r="J335" s="29">
        <f>SUM(J336:J338)</f>
        <v>47940380905</v>
      </c>
      <c r="K335" s="31">
        <f t="shared" si="41"/>
        <v>45.621516576021619</v>
      </c>
      <c r="L335" s="30">
        <f t="shared" si="39"/>
        <v>12262764715</v>
      </c>
      <c r="M335" s="31">
        <f t="shared" si="42"/>
        <v>11.669617828482407</v>
      </c>
      <c r="N335" s="29">
        <f>SUM(N336:N338)</f>
        <v>60203145620</v>
      </c>
      <c r="O335" s="31">
        <f t="shared" si="43"/>
        <v>57.291134404504028</v>
      </c>
      <c r="P335" s="32">
        <f t="shared" ref="P335:P398" si="46">SUM(F335-N335)</f>
        <v>44879684814</v>
      </c>
    </row>
    <row r="336" spans="1:18" ht="26.25" hidden="1" x14ac:dyDescent="0.25">
      <c r="A336" s="26">
        <v>3311401010901100</v>
      </c>
      <c r="B336" s="27" t="s">
        <v>292</v>
      </c>
      <c r="C336" s="28"/>
      <c r="D336" s="33">
        <v>67053863000</v>
      </c>
      <c r="E336" s="34">
        <v>-21734418912</v>
      </c>
      <c r="F336" s="30">
        <f t="shared" si="40"/>
        <v>45319444088</v>
      </c>
      <c r="G336" s="31">
        <f t="shared" si="44"/>
        <v>0.3247936738019036</v>
      </c>
      <c r="H336" s="33"/>
      <c r="I336" s="32">
        <f t="shared" si="45"/>
        <v>45319444088</v>
      </c>
      <c r="J336" s="33">
        <v>24135833639</v>
      </c>
      <c r="K336" s="31">
        <f t="shared" si="41"/>
        <v>53.257126438121638</v>
      </c>
      <c r="L336" s="30">
        <f t="shared" ref="L336:L399" si="47">SUM(N336-J336)</f>
        <v>364166361</v>
      </c>
      <c r="M336" s="31">
        <f t="shared" si="42"/>
        <v>0.80355434257505931</v>
      </c>
      <c r="N336" s="33">
        <v>24500000000</v>
      </c>
      <c r="O336" s="31">
        <f t="shared" si="43"/>
        <v>54.060680780696693</v>
      </c>
      <c r="P336" s="32">
        <f t="shared" si="46"/>
        <v>20819444088</v>
      </c>
    </row>
    <row r="337" spans="1:16" ht="26.25" hidden="1" x14ac:dyDescent="0.25">
      <c r="A337" s="26">
        <v>3311401010901100</v>
      </c>
      <c r="B337" s="27" t="s">
        <v>292</v>
      </c>
      <c r="C337" s="28"/>
      <c r="D337" s="33">
        <v>104140969000</v>
      </c>
      <c r="E337" s="34">
        <v>-62233106681</v>
      </c>
      <c r="F337" s="30">
        <f t="shared" si="40"/>
        <v>41907862319</v>
      </c>
      <c r="G337" s="31">
        <f t="shared" si="44"/>
        <v>0.30034367891499569</v>
      </c>
      <c r="H337" s="33"/>
      <c r="I337" s="32">
        <f t="shared" si="45"/>
        <v>41907862319</v>
      </c>
      <c r="J337" s="33">
        <v>12355288405</v>
      </c>
      <c r="K337" s="31">
        <f t="shared" si="41"/>
        <v>29.482029674890896</v>
      </c>
      <c r="L337" s="30">
        <f t="shared" si="47"/>
        <v>5499467588</v>
      </c>
      <c r="M337" s="31">
        <f t="shared" si="42"/>
        <v>13.122758555753572</v>
      </c>
      <c r="N337" s="33">
        <v>17854755993</v>
      </c>
      <c r="O337" s="31">
        <f t="shared" si="43"/>
        <v>42.604788230644466</v>
      </c>
      <c r="P337" s="32">
        <f t="shared" si="46"/>
        <v>24053106326</v>
      </c>
    </row>
    <row r="338" spans="1:16" ht="26.25" hidden="1" x14ac:dyDescent="0.25">
      <c r="A338" s="26">
        <v>3311401010901100</v>
      </c>
      <c r="B338" s="27" t="s">
        <v>292</v>
      </c>
      <c r="C338" s="28"/>
      <c r="D338" s="33">
        <v>43035785000</v>
      </c>
      <c r="E338" s="34">
        <v>-25180260973</v>
      </c>
      <c r="F338" s="30">
        <f t="shared" si="40"/>
        <v>17855524027</v>
      </c>
      <c r="G338" s="31">
        <f t="shared" si="44"/>
        <v>0.12796629268281526</v>
      </c>
      <c r="H338" s="33"/>
      <c r="I338" s="32">
        <f t="shared" si="45"/>
        <v>17855524027</v>
      </c>
      <c r="J338" s="33">
        <v>11449258861</v>
      </c>
      <c r="K338" s="31">
        <f t="shared" si="41"/>
        <v>64.121662538087094</v>
      </c>
      <c r="L338" s="30">
        <f t="shared" si="47"/>
        <v>6399130766</v>
      </c>
      <c r="M338" s="31">
        <f t="shared" si="42"/>
        <v>35.838381199698404</v>
      </c>
      <c r="N338" s="33">
        <v>17848389627</v>
      </c>
      <c r="O338" s="31">
        <f t="shared" si="43"/>
        <v>99.960043737785512</v>
      </c>
      <c r="P338" s="32">
        <f t="shared" si="46"/>
        <v>7134400</v>
      </c>
    </row>
    <row r="339" spans="1:16" ht="26.25" hidden="1" x14ac:dyDescent="0.25">
      <c r="A339" s="60">
        <v>3311401010914</v>
      </c>
      <c r="B339" s="61" t="s">
        <v>293</v>
      </c>
      <c r="C339" s="28"/>
      <c r="D339" s="29">
        <f>SUM(D340)</f>
        <v>4091092000</v>
      </c>
      <c r="E339" s="29">
        <f>SUM(E340)</f>
        <v>304544219</v>
      </c>
      <c r="F339" s="30">
        <f t="shared" si="40"/>
        <v>4395636219</v>
      </c>
      <c r="G339" s="31">
        <f t="shared" si="44"/>
        <v>3.1502479013058964E-2</v>
      </c>
      <c r="H339" s="29">
        <f>SUM(H340)</f>
        <v>0</v>
      </c>
      <c r="I339" s="32">
        <f t="shared" si="45"/>
        <v>4395636219</v>
      </c>
      <c r="J339" s="29">
        <f>SUM(J340)</f>
        <v>4096360651</v>
      </c>
      <c r="K339" s="31">
        <f t="shared" si="41"/>
        <v>93.191530120113427</v>
      </c>
      <c r="L339" s="30">
        <f t="shared" si="47"/>
        <v>227925874</v>
      </c>
      <c r="M339" s="31">
        <f t="shared" si="42"/>
        <v>5.1852760930214732</v>
      </c>
      <c r="N339" s="29">
        <f>SUM(N340)</f>
        <v>4324286525</v>
      </c>
      <c r="O339" s="31">
        <f t="shared" si="43"/>
        <v>98.376806213134898</v>
      </c>
      <c r="P339" s="32">
        <f t="shared" si="46"/>
        <v>71349694</v>
      </c>
    </row>
    <row r="340" spans="1:16" ht="26.25" hidden="1" x14ac:dyDescent="0.25">
      <c r="A340" s="60">
        <v>3311401010914100</v>
      </c>
      <c r="B340" s="61" t="s">
        <v>293</v>
      </c>
      <c r="C340" s="28"/>
      <c r="D340" s="33">
        <v>4091092000</v>
      </c>
      <c r="E340" s="34">
        <v>304544219</v>
      </c>
      <c r="F340" s="30">
        <f t="shared" si="40"/>
        <v>4395636219</v>
      </c>
      <c r="G340" s="31">
        <f t="shared" si="44"/>
        <v>3.1502479013058964E-2</v>
      </c>
      <c r="H340" s="33"/>
      <c r="I340" s="32">
        <f t="shared" si="45"/>
        <v>4395636219</v>
      </c>
      <c r="J340" s="33">
        <v>4096360651</v>
      </c>
      <c r="K340" s="31">
        <f t="shared" si="41"/>
        <v>93.191530120113427</v>
      </c>
      <c r="L340" s="30">
        <f t="shared" si="47"/>
        <v>227925874</v>
      </c>
      <c r="M340" s="31">
        <f t="shared" si="42"/>
        <v>5.1852760930214732</v>
      </c>
      <c r="N340" s="33">
        <v>4324286525</v>
      </c>
      <c r="O340" s="31">
        <f t="shared" si="43"/>
        <v>98.376806213134898</v>
      </c>
      <c r="P340" s="32">
        <f t="shared" si="46"/>
        <v>71349694</v>
      </c>
    </row>
    <row r="341" spans="1:16" hidden="1" x14ac:dyDescent="0.25">
      <c r="A341" s="26">
        <v>3311401010926</v>
      </c>
      <c r="B341" s="27" t="s">
        <v>294</v>
      </c>
      <c r="C341" s="28"/>
      <c r="D341" s="29">
        <f>SUM(D342)</f>
        <v>1000000000</v>
      </c>
      <c r="E341" s="29">
        <f>SUM(E342)</f>
        <v>-76971827</v>
      </c>
      <c r="F341" s="30">
        <f t="shared" si="40"/>
        <v>923028173</v>
      </c>
      <c r="G341" s="31">
        <f t="shared" si="44"/>
        <v>6.6151233176911482E-3</v>
      </c>
      <c r="H341" s="29">
        <f>SUM(H342)</f>
        <v>0</v>
      </c>
      <c r="I341" s="32">
        <f t="shared" si="45"/>
        <v>923028173</v>
      </c>
      <c r="J341" s="29">
        <f>SUM(J342)</f>
        <v>921579761</v>
      </c>
      <c r="K341" s="31">
        <f t="shared" si="41"/>
        <v>99.843080412671213</v>
      </c>
      <c r="L341" s="30">
        <f t="shared" si="47"/>
        <v>1448411</v>
      </c>
      <c r="M341" s="31">
        <f t="shared" si="42"/>
        <v>0.15691947898972744</v>
      </c>
      <c r="N341" s="29">
        <f>SUM(N342)</f>
        <v>923028172</v>
      </c>
      <c r="O341" s="31">
        <f t="shared" si="43"/>
        <v>99.999999891660934</v>
      </c>
      <c r="P341" s="32">
        <f t="shared" si="46"/>
        <v>1</v>
      </c>
    </row>
    <row r="342" spans="1:16" hidden="1" x14ac:dyDescent="0.25">
      <c r="A342" s="26">
        <v>3311401010926100</v>
      </c>
      <c r="B342" s="27" t="s">
        <v>295</v>
      </c>
      <c r="C342" s="28"/>
      <c r="D342" s="33">
        <v>1000000000</v>
      </c>
      <c r="E342" s="34">
        <v>-76971827</v>
      </c>
      <c r="F342" s="30">
        <f t="shared" si="40"/>
        <v>923028173</v>
      </c>
      <c r="G342" s="31">
        <f t="shared" si="44"/>
        <v>6.6151233176911482E-3</v>
      </c>
      <c r="H342" s="33"/>
      <c r="I342" s="32">
        <f t="shared" si="45"/>
        <v>923028173</v>
      </c>
      <c r="J342" s="33">
        <v>921579761</v>
      </c>
      <c r="K342" s="31">
        <f t="shared" si="41"/>
        <v>99.843080412671213</v>
      </c>
      <c r="L342" s="30">
        <f t="shared" si="47"/>
        <v>1448411</v>
      </c>
      <c r="M342" s="31">
        <f t="shared" si="42"/>
        <v>0.15691947898972744</v>
      </c>
      <c r="N342" s="33">
        <v>923028172</v>
      </c>
      <c r="O342" s="31">
        <f t="shared" si="43"/>
        <v>99.999999891660934</v>
      </c>
      <c r="P342" s="32">
        <f t="shared" si="46"/>
        <v>1</v>
      </c>
    </row>
    <row r="343" spans="1:16" ht="26.25" hidden="1" x14ac:dyDescent="0.25">
      <c r="A343" s="60">
        <v>331140102</v>
      </c>
      <c r="B343" s="61" t="s">
        <v>296</v>
      </c>
      <c r="C343" s="28"/>
      <c r="D343" s="29">
        <f>SUM(D344+D346+D348+D350+D352+D354+D356+D358+D360+D362+D364+D366+D368)</f>
        <v>2238134974000</v>
      </c>
      <c r="E343" s="29">
        <f>SUM(E344+E346+E348+E350+E352+E354+E356+E358+E360+E362+E364+E366+E368)</f>
        <v>-316256691728</v>
      </c>
      <c r="F343" s="30">
        <f t="shared" si="40"/>
        <v>1921878282272</v>
      </c>
      <c r="G343" s="31">
        <f t="shared" si="44"/>
        <v>13.773644413800268</v>
      </c>
      <c r="H343" s="29">
        <f>SUM(H344+H346+H348+H350+H352+H354+H356+H358+H360+H362+H364+H366+H368)</f>
        <v>0</v>
      </c>
      <c r="I343" s="32">
        <f t="shared" si="45"/>
        <v>1921878282272</v>
      </c>
      <c r="J343" s="29">
        <f>SUM(J344+J346+J348+J350+J352+J354+J356+J358+J360+J362+J364+J366+J368)</f>
        <v>1349217921920</v>
      </c>
      <c r="K343" s="31">
        <f t="shared" si="41"/>
        <v>70.203089049166309</v>
      </c>
      <c r="L343" s="30">
        <f t="shared" si="47"/>
        <v>192738823127</v>
      </c>
      <c r="M343" s="31">
        <f t="shared" si="42"/>
        <v>10.028669604359576</v>
      </c>
      <c r="N343" s="29">
        <f>SUM(N344+N346+N348+N350+N352+N354+N356+N358+N360+N362+N364+N366+N368)</f>
        <v>1541956745047</v>
      </c>
      <c r="O343" s="31">
        <f t="shared" si="43"/>
        <v>80.231758653525887</v>
      </c>
      <c r="P343" s="32">
        <f t="shared" si="46"/>
        <v>379921537225</v>
      </c>
    </row>
    <row r="344" spans="1:16" hidden="1" x14ac:dyDescent="0.25">
      <c r="A344" s="60">
        <v>3311401020869</v>
      </c>
      <c r="B344" s="61" t="s">
        <v>297</v>
      </c>
      <c r="C344" s="28"/>
      <c r="D344" s="29">
        <f>SUM(D345)</f>
        <v>109390373000</v>
      </c>
      <c r="E344" s="29">
        <f>SUM(E345)</f>
        <v>110186484333</v>
      </c>
      <c r="F344" s="30">
        <f t="shared" si="40"/>
        <v>219576857333</v>
      </c>
      <c r="G344" s="31">
        <f t="shared" si="44"/>
        <v>1.57365509684055</v>
      </c>
      <c r="H344" s="29">
        <f>SUM(H345)</f>
        <v>0</v>
      </c>
      <c r="I344" s="32">
        <f t="shared" si="45"/>
        <v>219576857333</v>
      </c>
      <c r="J344" s="29">
        <f>SUM(J345)</f>
        <v>160906177845</v>
      </c>
      <c r="K344" s="31">
        <f t="shared" si="41"/>
        <v>73.280116948288949</v>
      </c>
      <c r="L344" s="30">
        <f t="shared" si="47"/>
        <v>53556032407</v>
      </c>
      <c r="M344" s="31">
        <f t="shared" si="42"/>
        <v>24.390563312316392</v>
      </c>
      <c r="N344" s="29">
        <f>SUM(N345)</f>
        <v>214462210252</v>
      </c>
      <c r="O344" s="31">
        <f t="shared" si="43"/>
        <v>97.670680260605351</v>
      </c>
      <c r="P344" s="32">
        <f t="shared" si="46"/>
        <v>5114647081</v>
      </c>
    </row>
    <row r="345" spans="1:16" hidden="1" x14ac:dyDescent="0.25">
      <c r="A345" s="60">
        <v>3311401020869100</v>
      </c>
      <c r="B345" s="61" t="s">
        <v>298</v>
      </c>
      <c r="C345" s="28"/>
      <c r="D345" s="33">
        <v>109390373000</v>
      </c>
      <c r="E345" s="34">
        <v>110186484333</v>
      </c>
      <c r="F345" s="30">
        <f t="shared" si="40"/>
        <v>219576857333</v>
      </c>
      <c r="G345" s="31">
        <f t="shared" si="44"/>
        <v>1.57365509684055</v>
      </c>
      <c r="H345" s="33"/>
      <c r="I345" s="32">
        <f t="shared" si="45"/>
        <v>219576857333</v>
      </c>
      <c r="J345" s="33">
        <v>160906177845</v>
      </c>
      <c r="K345" s="31">
        <f t="shared" si="41"/>
        <v>73.280116948288949</v>
      </c>
      <c r="L345" s="30">
        <f t="shared" si="47"/>
        <v>53556032407</v>
      </c>
      <c r="M345" s="31">
        <f t="shared" si="42"/>
        <v>24.390563312316392</v>
      </c>
      <c r="N345" s="33">
        <v>214462210252</v>
      </c>
      <c r="O345" s="31">
        <f t="shared" si="43"/>
        <v>97.670680260605351</v>
      </c>
      <c r="P345" s="32">
        <f t="shared" si="46"/>
        <v>5114647081</v>
      </c>
    </row>
    <row r="346" spans="1:16" hidden="1" x14ac:dyDescent="0.25">
      <c r="A346" s="60">
        <v>3311401020872</v>
      </c>
      <c r="B346" s="61" t="s">
        <v>299</v>
      </c>
      <c r="C346" s="28"/>
      <c r="D346" s="29">
        <f>SUM(D347)</f>
        <v>811000000</v>
      </c>
      <c r="E346" s="29">
        <f>SUM(E347)</f>
        <v>-338588000</v>
      </c>
      <c r="F346" s="30">
        <f t="shared" si="40"/>
        <v>472412000</v>
      </c>
      <c r="G346" s="31">
        <f t="shared" si="44"/>
        <v>3.3856644121707763E-3</v>
      </c>
      <c r="H346" s="29">
        <f>SUM(H347)</f>
        <v>0</v>
      </c>
      <c r="I346" s="32">
        <f t="shared" si="45"/>
        <v>472412000</v>
      </c>
      <c r="J346" s="29">
        <f>SUM(J347)</f>
        <v>365634733</v>
      </c>
      <c r="K346" s="31">
        <f t="shared" si="41"/>
        <v>77.397427034029619</v>
      </c>
      <c r="L346" s="30">
        <f t="shared" si="47"/>
        <v>106777267</v>
      </c>
      <c r="M346" s="31">
        <f t="shared" si="42"/>
        <v>22.602572965970381</v>
      </c>
      <c r="N346" s="29">
        <f>SUM(N347)</f>
        <v>472412000</v>
      </c>
      <c r="O346" s="31">
        <f t="shared" si="43"/>
        <v>100</v>
      </c>
      <c r="P346" s="32">
        <f t="shared" si="46"/>
        <v>0</v>
      </c>
    </row>
    <row r="347" spans="1:16" hidden="1" x14ac:dyDescent="0.25">
      <c r="A347" s="60">
        <v>3311401020872100</v>
      </c>
      <c r="B347" s="61" t="s">
        <v>300</v>
      </c>
      <c r="C347" s="28"/>
      <c r="D347" s="33">
        <v>811000000</v>
      </c>
      <c r="E347" s="34">
        <v>-338588000</v>
      </c>
      <c r="F347" s="30">
        <f t="shared" si="40"/>
        <v>472412000</v>
      </c>
      <c r="G347" s="31">
        <f t="shared" si="44"/>
        <v>3.3856644121707763E-3</v>
      </c>
      <c r="H347" s="33"/>
      <c r="I347" s="32">
        <f t="shared" si="45"/>
        <v>472412000</v>
      </c>
      <c r="J347" s="33">
        <v>365634733</v>
      </c>
      <c r="K347" s="31">
        <f t="shared" si="41"/>
        <v>77.397427034029619</v>
      </c>
      <c r="L347" s="30">
        <f t="shared" si="47"/>
        <v>106777267</v>
      </c>
      <c r="M347" s="31">
        <f t="shared" si="42"/>
        <v>22.602572965970381</v>
      </c>
      <c r="N347" s="33">
        <v>472412000</v>
      </c>
      <c r="O347" s="31">
        <f t="shared" si="43"/>
        <v>100</v>
      </c>
      <c r="P347" s="32">
        <f t="shared" si="46"/>
        <v>0</v>
      </c>
    </row>
    <row r="348" spans="1:16" hidden="1" x14ac:dyDescent="0.25">
      <c r="A348" s="60">
        <v>3311401020874</v>
      </c>
      <c r="B348" s="61" t="s">
        <v>301</v>
      </c>
      <c r="C348" s="28"/>
      <c r="D348" s="29">
        <f>SUM(D349)</f>
        <v>1069623932000</v>
      </c>
      <c r="E348" s="29">
        <f>SUM(E349)</f>
        <v>-193918063762</v>
      </c>
      <c r="F348" s="30">
        <f t="shared" si="40"/>
        <v>875705868238</v>
      </c>
      <c r="G348" s="31">
        <f t="shared" si="44"/>
        <v>6.2759756179405004</v>
      </c>
      <c r="H348" s="29">
        <f>SUM(H349)</f>
        <v>0</v>
      </c>
      <c r="I348" s="32">
        <f t="shared" si="45"/>
        <v>875705868238</v>
      </c>
      <c r="J348" s="29">
        <f>SUM(J349)</f>
        <v>845056493394</v>
      </c>
      <c r="K348" s="31">
        <f t="shared" si="41"/>
        <v>96.500037746044882</v>
      </c>
      <c r="L348" s="30">
        <f t="shared" si="47"/>
        <v>1405786994</v>
      </c>
      <c r="M348" s="31">
        <f t="shared" si="42"/>
        <v>0.16053186863170982</v>
      </c>
      <c r="N348" s="29">
        <f>SUM(N349)</f>
        <v>846462280388</v>
      </c>
      <c r="O348" s="31">
        <f t="shared" si="43"/>
        <v>96.660569614676589</v>
      </c>
      <c r="P348" s="32">
        <f t="shared" si="46"/>
        <v>29243587850</v>
      </c>
    </row>
    <row r="349" spans="1:16" hidden="1" x14ac:dyDescent="0.25">
      <c r="A349" s="60">
        <v>3311401020874100</v>
      </c>
      <c r="B349" s="61" t="s">
        <v>302</v>
      </c>
      <c r="C349" s="28"/>
      <c r="D349" s="33">
        <v>1069623932000</v>
      </c>
      <c r="E349" s="34">
        <v>-193918063762</v>
      </c>
      <c r="F349" s="30">
        <f t="shared" si="40"/>
        <v>875705868238</v>
      </c>
      <c r="G349" s="31">
        <f t="shared" si="44"/>
        <v>6.2759756179405004</v>
      </c>
      <c r="H349" s="33"/>
      <c r="I349" s="32">
        <f t="shared" si="45"/>
        <v>875705868238</v>
      </c>
      <c r="J349" s="33">
        <v>845056493394</v>
      </c>
      <c r="K349" s="31">
        <f t="shared" si="41"/>
        <v>96.500037746044882</v>
      </c>
      <c r="L349" s="30">
        <f t="shared" si="47"/>
        <v>1405786994</v>
      </c>
      <c r="M349" s="31">
        <f t="shared" si="42"/>
        <v>0.16053186863170982</v>
      </c>
      <c r="N349" s="33">
        <v>846462280388</v>
      </c>
      <c r="O349" s="31">
        <f t="shared" si="43"/>
        <v>96.660569614676589</v>
      </c>
      <c r="P349" s="32">
        <f t="shared" si="46"/>
        <v>29243587850</v>
      </c>
    </row>
    <row r="350" spans="1:16" hidden="1" x14ac:dyDescent="0.25">
      <c r="A350" s="60">
        <v>3311401020875</v>
      </c>
      <c r="B350" s="27" t="s">
        <v>303</v>
      </c>
      <c r="C350" s="28"/>
      <c r="D350" s="29">
        <f>SUM(D351)</f>
        <v>293899728000</v>
      </c>
      <c r="E350" s="29">
        <f>SUM(E351)</f>
        <v>-38050288895</v>
      </c>
      <c r="F350" s="30">
        <f t="shared" si="40"/>
        <v>255849439105</v>
      </c>
      <c r="G350" s="31">
        <f t="shared" si="44"/>
        <v>1.8336120607682544</v>
      </c>
      <c r="H350" s="29">
        <f>SUM(H351)</f>
        <v>0</v>
      </c>
      <c r="I350" s="32">
        <f t="shared" si="45"/>
        <v>255849439105</v>
      </c>
      <c r="J350" s="29">
        <f>SUM(J351)</f>
        <v>170386666795</v>
      </c>
      <c r="K350" s="31">
        <f t="shared" si="41"/>
        <v>66.596458992069046</v>
      </c>
      <c r="L350" s="30">
        <f t="shared" si="47"/>
        <v>69860706639</v>
      </c>
      <c r="M350" s="31">
        <f t="shared" si="42"/>
        <v>27.305397613292925</v>
      </c>
      <c r="N350" s="29">
        <f>SUM(N351)</f>
        <v>240247373434</v>
      </c>
      <c r="O350" s="31">
        <f t="shared" si="43"/>
        <v>93.901856605361971</v>
      </c>
      <c r="P350" s="32">
        <f t="shared" si="46"/>
        <v>15602065671</v>
      </c>
    </row>
    <row r="351" spans="1:16" hidden="1" x14ac:dyDescent="0.25">
      <c r="A351" s="60">
        <v>3311401020875100</v>
      </c>
      <c r="B351" s="27" t="s">
        <v>303</v>
      </c>
      <c r="C351" s="28"/>
      <c r="D351" s="33">
        <v>293899728000</v>
      </c>
      <c r="E351" s="34">
        <v>-38050288895</v>
      </c>
      <c r="F351" s="30">
        <f t="shared" si="40"/>
        <v>255849439105</v>
      </c>
      <c r="G351" s="31">
        <f t="shared" si="44"/>
        <v>1.8336120607682544</v>
      </c>
      <c r="H351" s="33"/>
      <c r="I351" s="32">
        <f t="shared" si="45"/>
        <v>255849439105</v>
      </c>
      <c r="J351" s="33">
        <v>170386666795</v>
      </c>
      <c r="K351" s="31">
        <f t="shared" si="41"/>
        <v>66.596458992069046</v>
      </c>
      <c r="L351" s="30">
        <f t="shared" si="47"/>
        <v>69860706639</v>
      </c>
      <c r="M351" s="31">
        <f t="shared" si="42"/>
        <v>27.305397613292925</v>
      </c>
      <c r="N351" s="33">
        <v>240247373434</v>
      </c>
      <c r="O351" s="31">
        <f t="shared" si="43"/>
        <v>93.901856605361971</v>
      </c>
      <c r="P351" s="32">
        <f t="shared" si="46"/>
        <v>15602065671</v>
      </c>
    </row>
    <row r="352" spans="1:16" hidden="1" x14ac:dyDescent="0.25">
      <c r="A352" s="60">
        <v>3311401020876</v>
      </c>
      <c r="B352" s="61" t="s">
        <v>304</v>
      </c>
      <c r="C352" s="28"/>
      <c r="D352" s="29">
        <f>SUM(D353)</f>
        <v>178277676000</v>
      </c>
      <c r="E352" s="29">
        <f>SUM(E353)</f>
        <v>2028456291</v>
      </c>
      <c r="F352" s="30">
        <f t="shared" si="40"/>
        <v>180306132291</v>
      </c>
      <c r="G352" s="31">
        <f t="shared" si="44"/>
        <v>1.292211153386863</v>
      </c>
      <c r="H352" s="29">
        <f>SUM(H353)</f>
        <v>0</v>
      </c>
      <c r="I352" s="32">
        <f t="shared" si="45"/>
        <v>180306132291</v>
      </c>
      <c r="J352" s="29">
        <f>SUM(J353)</f>
        <v>142236834301</v>
      </c>
      <c r="K352" s="31">
        <f t="shared" si="41"/>
        <v>78.886298815084601</v>
      </c>
      <c r="L352" s="30">
        <f t="shared" si="47"/>
        <v>19286301244</v>
      </c>
      <c r="M352" s="31">
        <f t="shared" si="42"/>
        <v>10.696420026842691</v>
      </c>
      <c r="N352" s="29">
        <f>SUM(N353)</f>
        <v>161523135545</v>
      </c>
      <c r="O352" s="31">
        <f t="shared" si="43"/>
        <v>89.582718841927289</v>
      </c>
      <c r="P352" s="32">
        <f t="shared" si="46"/>
        <v>18782996746</v>
      </c>
    </row>
    <row r="353" spans="1:16" hidden="1" x14ac:dyDescent="0.25">
      <c r="A353" s="60">
        <v>3311401020876100</v>
      </c>
      <c r="B353" s="61" t="s">
        <v>305</v>
      </c>
      <c r="C353" s="28"/>
      <c r="D353" s="33">
        <v>178277676000</v>
      </c>
      <c r="E353" s="34">
        <v>2028456291</v>
      </c>
      <c r="F353" s="30">
        <f t="shared" si="40"/>
        <v>180306132291</v>
      </c>
      <c r="G353" s="31">
        <f t="shared" si="44"/>
        <v>1.292211153386863</v>
      </c>
      <c r="H353" s="33"/>
      <c r="I353" s="32">
        <f t="shared" si="45"/>
        <v>180306132291</v>
      </c>
      <c r="J353" s="33">
        <v>142236834301</v>
      </c>
      <c r="K353" s="31">
        <f t="shared" si="41"/>
        <v>78.886298815084601</v>
      </c>
      <c r="L353" s="30">
        <f t="shared" si="47"/>
        <v>19286301244</v>
      </c>
      <c r="M353" s="31">
        <f t="shared" si="42"/>
        <v>10.696420026842691</v>
      </c>
      <c r="N353" s="33">
        <v>161523135545</v>
      </c>
      <c r="O353" s="31">
        <f t="shared" si="43"/>
        <v>89.582718841927289</v>
      </c>
      <c r="P353" s="32">
        <f t="shared" si="46"/>
        <v>18782996746</v>
      </c>
    </row>
    <row r="354" spans="1:16" hidden="1" x14ac:dyDescent="0.25">
      <c r="A354" s="60">
        <v>3311401020877</v>
      </c>
      <c r="B354" s="61" t="s">
        <v>306</v>
      </c>
      <c r="C354" s="28"/>
      <c r="D354" s="29">
        <f>SUM(D355)</f>
        <v>10000000000</v>
      </c>
      <c r="E354" s="29">
        <f>SUM(E355)</f>
        <v>-3440703850</v>
      </c>
      <c r="F354" s="30">
        <f t="shared" si="40"/>
        <v>6559296150</v>
      </c>
      <c r="G354" s="31">
        <f t="shared" si="44"/>
        <v>4.7008914980872174E-2</v>
      </c>
      <c r="H354" s="29">
        <f>SUM(H355)</f>
        <v>0</v>
      </c>
      <c r="I354" s="32">
        <f t="shared" si="45"/>
        <v>6559296150</v>
      </c>
      <c r="J354" s="29">
        <f>SUM(J355)</f>
        <v>4487805327</v>
      </c>
      <c r="K354" s="31">
        <f t="shared" si="41"/>
        <v>68.419007533300658</v>
      </c>
      <c r="L354" s="30">
        <f t="shared" si="47"/>
        <v>2063541844</v>
      </c>
      <c r="M354" s="31">
        <f t="shared" si="42"/>
        <v>31.459806003728009</v>
      </c>
      <c r="N354" s="29">
        <f>SUM(N355)</f>
        <v>6551347171</v>
      </c>
      <c r="O354" s="31">
        <f t="shared" si="43"/>
        <v>99.878813537028662</v>
      </c>
      <c r="P354" s="32">
        <f t="shared" si="46"/>
        <v>7948979</v>
      </c>
    </row>
    <row r="355" spans="1:16" ht="26.25" hidden="1" x14ac:dyDescent="0.25">
      <c r="A355" s="60">
        <v>3311401020877100</v>
      </c>
      <c r="B355" s="61" t="s">
        <v>307</v>
      </c>
      <c r="C355" s="28"/>
      <c r="D355" s="33">
        <v>10000000000</v>
      </c>
      <c r="E355" s="34">
        <v>-3440703850</v>
      </c>
      <c r="F355" s="30">
        <f t="shared" si="40"/>
        <v>6559296150</v>
      </c>
      <c r="G355" s="31">
        <f t="shared" si="44"/>
        <v>4.7008914980872174E-2</v>
      </c>
      <c r="H355" s="33"/>
      <c r="I355" s="32">
        <f t="shared" si="45"/>
        <v>6559296150</v>
      </c>
      <c r="J355" s="33">
        <v>4487805327</v>
      </c>
      <c r="K355" s="31">
        <f t="shared" si="41"/>
        <v>68.419007533300658</v>
      </c>
      <c r="L355" s="30">
        <f t="shared" si="47"/>
        <v>2063541844</v>
      </c>
      <c r="M355" s="31">
        <f t="shared" si="42"/>
        <v>31.459806003728009</v>
      </c>
      <c r="N355" s="33">
        <v>6551347171</v>
      </c>
      <c r="O355" s="31">
        <f t="shared" si="43"/>
        <v>99.878813537028662</v>
      </c>
      <c r="P355" s="32">
        <f t="shared" si="46"/>
        <v>7948979</v>
      </c>
    </row>
    <row r="356" spans="1:16" hidden="1" x14ac:dyDescent="0.25">
      <c r="A356" s="60">
        <v>3311401020878</v>
      </c>
      <c r="B356" s="61" t="s">
        <v>308</v>
      </c>
      <c r="C356" s="28"/>
      <c r="D356" s="29">
        <f>SUM(D357)</f>
        <v>12420000000</v>
      </c>
      <c r="E356" s="29">
        <f>SUM(E357)</f>
        <v>-12263732952</v>
      </c>
      <c r="F356" s="30">
        <f t="shared" si="40"/>
        <v>156267048</v>
      </c>
      <c r="G356" s="31">
        <f t="shared" si="44"/>
        <v>1.119928755426582E-3</v>
      </c>
      <c r="H356" s="29">
        <f>SUM(H357)</f>
        <v>0</v>
      </c>
      <c r="I356" s="32">
        <f t="shared" si="45"/>
        <v>156267048</v>
      </c>
      <c r="J356" s="29">
        <f>SUM(J357)</f>
        <v>133085448</v>
      </c>
      <c r="K356" s="31">
        <f t="shared" si="41"/>
        <v>85.165394562262421</v>
      </c>
      <c r="L356" s="30">
        <f t="shared" si="47"/>
        <v>23181600</v>
      </c>
      <c r="M356" s="31">
        <f t="shared" si="42"/>
        <v>14.834605437737583</v>
      </c>
      <c r="N356" s="29">
        <f>SUM(N357)</f>
        <v>156267048</v>
      </c>
      <c r="O356" s="31">
        <f t="shared" si="43"/>
        <v>100</v>
      </c>
      <c r="P356" s="32">
        <f t="shared" si="46"/>
        <v>0</v>
      </c>
    </row>
    <row r="357" spans="1:16" hidden="1" x14ac:dyDescent="0.25">
      <c r="A357" s="60">
        <v>3311401020878100</v>
      </c>
      <c r="B357" s="61" t="s">
        <v>309</v>
      </c>
      <c r="C357" s="28"/>
      <c r="D357" s="33">
        <v>12420000000</v>
      </c>
      <c r="E357" s="34">
        <v>-12263732952</v>
      </c>
      <c r="F357" s="30">
        <f t="shared" si="40"/>
        <v>156267048</v>
      </c>
      <c r="G357" s="31">
        <f t="shared" si="44"/>
        <v>1.119928755426582E-3</v>
      </c>
      <c r="H357" s="33"/>
      <c r="I357" s="32">
        <f t="shared" si="45"/>
        <v>156267048</v>
      </c>
      <c r="J357" s="33">
        <v>133085448</v>
      </c>
      <c r="K357" s="31">
        <f t="shared" si="41"/>
        <v>85.165394562262421</v>
      </c>
      <c r="L357" s="30">
        <f t="shared" si="47"/>
        <v>23181600</v>
      </c>
      <c r="M357" s="31">
        <f t="shared" si="42"/>
        <v>14.834605437737583</v>
      </c>
      <c r="N357" s="33">
        <v>156267048</v>
      </c>
      <c r="O357" s="31">
        <f t="shared" si="43"/>
        <v>100</v>
      </c>
      <c r="P357" s="32">
        <f t="shared" si="46"/>
        <v>0</v>
      </c>
    </row>
    <row r="358" spans="1:16" hidden="1" x14ac:dyDescent="0.25">
      <c r="A358" s="60">
        <v>3311401020879</v>
      </c>
      <c r="B358" s="61" t="s">
        <v>310</v>
      </c>
      <c r="C358" s="28"/>
      <c r="D358" s="29">
        <f>SUM(D359)</f>
        <v>85000000</v>
      </c>
      <c r="E358" s="29">
        <f>SUM(E359)</f>
        <v>-2867940</v>
      </c>
      <c r="F358" s="30">
        <f t="shared" si="40"/>
        <v>82132060</v>
      </c>
      <c r="G358" s="31">
        <f t="shared" si="44"/>
        <v>5.8862093393113413E-4</v>
      </c>
      <c r="H358" s="29">
        <f>SUM(H359)</f>
        <v>0</v>
      </c>
      <c r="I358" s="32">
        <f t="shared" si="45"/>
        <v>82132060</v>
      </c>
      <c r="J358" s="29">
        <f>SUM(J359)</f>
        <v>52879760</v>
      </c>
      <c r="K358" s="31">
        <f t="shared" si="41"/>
        <v>64.383822833616975</v>
      </c>
      <c r="L358" s="30">
        <f t="shared" si="47"/>
        <v>29252300</v>
      </c>
      <c r="M358" s="31">
        <f t="shared" si="42"/>
        <v>35.616177166383018</v>
      </c>
      <c r="N358" s="29">
        <f>SUM(N359)</f>
        <v>82132060</v>
      </c>
      <c r="O358" s="31">
        <f t="shared" si="43"/>
        <v>100</v>
      </c>
      <c r="P358" s="32">
        <f t="shared" si="46"/>
        <v>0</v>
      </c>
    </row>
    <row r="359" spans="1:16" hidden="1" x14ac:dyDescent="0.25">
      <c r="A359" s="60">
        <v>3311401020879100</v>
      </c>
      <c r="B359" s="61" t="s">
        <v>311</v>
      </c>
      <c r="C359" s="28"/>
      <c r="D359" s="33">
        <v>85000000</v>
      </c>
      <c r="E359" s="34">
        <v>-2867940</v>
      </c>
      <c r="F359" s="30">
        <f t="shared" si="40"/>
        <v>82132060</v>
      </c>
      <c r="G359" s="31">
        <f t="shared" si="44"/>
        <v>5.8862093393113413E-4</v>
      </c>
      <c r="H359" s="33"/>
      <c r="I359" s="32">
        <f t="shared" si="45"/>
        <v>82132060</v>
      </c>
      <c r="J359" s="33">
        <v>52879760</v>
      </c>
      <c r="K359" s="31">
        <f t="shared" si="41"/>
        <v>64.383822833616975</v>
      </c>
      <c r="L359" s="30">
        <f t="shared" si="47"/>
        <v>29252300</v>
      </c>
      <c r="M359" s="31">
        <f t="shared" si="42"/>
        <v>35.616177166383018</v>
      </c>
      <c r="N359" s="33">
        <v>82132060</v>
      </c>
      <c r="O359" s="31">
        <f t="shared" si="43"/>
        <v>100</v>
      </c>
      <c r="P359" s="32">
        <f t="shared" si="46"/>
        <v>0</v>
      </c>
    </row>
    <row r="360" spans="1:16" hidden="1" x14ac:dyDescent="0.25">
      <c r="A360" s="60">
        <v>3311401020880</v>
      </c>
      <c r="B360" s="61" t="s">
        <v>312</v>
      </c>
      <c r="C360" s="28"/>
      <c r="D360" s="29">
        <f>SUM(D361)</f>
        <v>493841265000</v>
      </c>
      <c r="E360" s="29">
        <f>SUM(E361)</f>
        <v>-167662990989</v>
      </c>
      <c r="F360" s="30">
        <f t="shared" si="40"/>
        <v>326178274011</v>
      </c>
      <c r="G360" s="31">
        <f t="shared" si="44"/>
        <v>2.3376420885632259</v>
      </c>
      <c r="H360" s="29">
        <f>SUM(H361)</f>
        <v>0</v>
      </c>
      <c r="I360" s="32">
        <f t="shared" si="45"/>
        <v>326178274011</v>
      </c>
      <c r="J360" s="29">
        <f>SUM(J361)</f>
        <v>3544372951</v>
      </c>
      <c r="K360" s="31">
        <f t="shared" si="41"/>
        <v>1.0866367362286276</v>
      </c>
      <c r="L360" s="30">
        <f t="shared" si="47"/>
        <v>14433789890</v>
      </c>
      <c r="M360" s="31">
        <f t="shared" si="42"/>
        <v>4.4251230201534622</v>
      </c>
      <c r="N360" s="29">
        <f>SUM(N361)</f>
        <v>17978162841</v>
      </c>
      <c r="O360" s="31">
        <f t="shared" si="43"/>
        <v>5.5117597563820908</v>
      </c>
      <c r="P360" s="32">
        <f t="shared" si="46"/>
        <v>308200111170</v>
      </c>
    </row>
    <row r="361" spans="1:16" hidden="1" x14ac:dyDescent="0.25">
      <c r="A361" s="60">
        <v>3311401020880110</v>
      </c>
      <c r="B361" s="61" t="s">
        <v>313</v>
      </c>
      <c r="C361" s="28"/>
      <c r="D361" s="33">
        <v>493841265000</v>
      </c>
      <c r="E361" s="34">
        <v>-167662990989</v>
      </c>
      <c r="F361" s="30">
        <f t="shared" si="40"/>
        <v>326178274011</v>
      </c>
      <c r="G361" s="31">
        <f t="shared" si="44"/>
        <v>2.3376420885632259</v>
      </c>
      <c r="H361" s="33"/>
      <c r="I361" s="32">
        <f t="shared" si="45"/>
        <v>326178274011</v>
      </c>
      <c r="J361" s="33">
        <v>3544372951</v>
      </c>
      <c r="K361" s="31">
        <f t="shared" si="41"/>
        <v>1.0866367362286276</v>
      </c>
      <c r="L361" s="30">
        <f t="shared" si="47"/>
        <v>14433789890</v>
      </c>
      <c r="M361" s="31">
        <f t="shared" si="42"/>
        <v>4.4251230201534622</v>
      </c>
      <c r="N361" s="33">
        <v>17978162841</v>
      </c>
      <c r="O361" s="31">
        <f t="shared" si="43"/>
        <v>5.5117597563820908</v>
      </c>
      <c r="P361" s="32">
        <f t="shared" si="46"/>
        <v>308200111170</v>
      </c>
    </row>
    <row r="362" spans="1:16" ht="26.25" hidden="1" x14ac:dyDescent="0.25">
      <c r="A362" s="60">
        <v>3311401020881</v>
      </c>
      <c r="B362" s="27" t="s">
        <v>314</v>
      </c>
      <c r="C362" s="28"/>
      <c r="D362" s="29">
        <f>SUM(D363)</f>
        <v>40510000000</v>
      </c>
      <c r="E362" s="29">
        <f>SUM(E363)</f>
        <v>-960318414</v>
      </c>
      <c r="F362" s="30">
        <f t="shared" si="40"/>
        <v>39549681586</v>
      </c>
      <c r="G362" s="31">
        <f t="shared" si="44"/>
        <v>0.28344315863781205</v>
      </c>
      <c r="H362" s="29">
        <f>SUM(H363)</f>
        <v>0</v>
      </c>
      <c r="I362" s="32">
        <f t="shared" si="45"/>
        <v>39549681586</v>
      </c>
      <c r="J362" s="29">
        <f>SUM(J363)</f>
        <v>15587298471</v>
      </c>
      <c r="K362" s="31">
        <f t="shared" si="41"/>
        <v>39.411944283560736</v>
      </c>
      <c r="L362" s="30">
        <f t="shared" si="47"/>
        <v>21107079301</v>
      </c>
      <c r="M362" s="31">
        <f t="shared" si="42"/>
        <v>53.368518922467366</v>
      </c>
      <c r="N362" s="29">
        <f>SUM(N363)</f>
        <v>36694377772</v>
      </c>
      <c r="O362" s="31">
        <f t="shared" si="43"/>
        <v>92.780463206028102</v>
      </c>
      <c r="P362" s="32">
        <f t="shared" si="46"/>
        <v>2855303814</v>
      </c>
    </row>
    <row r="363" spans="1:16" ht="26.25" hidden="1" x14ac:dyDescent="0.25">
      <c r="A363" s="60">
        <v>3311401020881110</v>
      </c>
      <c r="B363" s="27" t="s">
        <v>314</v>
      </c>
      <c r="C363" s="28"/>
      <c r="D363" s="33">
        <v>40510000000</v>
      </c>
      <c r="E363" s="34">
        <v>-960318414</v>
      </c>
      <c r="F363" s="30">
        <f t="shared" si="40"/>
        <v>39549681586</v>
      </c>
      <c r="G363" s="31">
        <f t="shared" si="44"/>
        <v>0.28344315863781205</v>
      </c>
      <c r="H363" s="33"/>
      <c r="I363" s="32">
        <f t="shared" si="45"/>
        <v>39549681586</v>
      </c>
      <c r="J363" s="33">
        <v>15587298471</v>
      </c>
      <c r="K363" s="31">
        <f t="shared" si="41"/>
        <v>39.411944283560736</v>
      </c>
      <c r="L363" s="30">
        <f t="shared" si="47"/>
        <v>21107079301</v>
      </c>
      <c r="M363" s="31">
        <f t="shared" si="42"/>
        <v>53.368518922467366</v>
      </c>
      <c r="N363" s="33">
        <v>36694377772</v>
      </c>
      <c r="O363" s="31">
        <f t="shared" si="43"/>
        <v>92.780463206028102</v>
      </c>
      <c r="P363" s="32">
        <f t="shared" si="46"/>
        <v>2855303814</v>
      </c>
    </row>
    <row r="364" spans="1:16" ht="26.25" hidden="1" x14ac:dyDescent="0.25">
      <c r="A364" s="60">
        <v>3311401020882</v>
      </c>
      <c r="B364" s="27" t="s">
        <v>315</v>
      </c>
      <c r="C364" s="28"/>
      <c r="D364" s="29">
        <f>SUM(D365)</f>
        <v>11000000000</v>
      </c>
      <c r="E364" s="29">
        <f>SUM(E365)</f>
        <v>-5565490741</v>
      </c>
      <c r="F364" s="30">
        <f t="shared" si="40"/>
        <v>5434509259</v>
      </c>
      <c r="G364" s="31">
        <f t="shared" si="44"/>
        <v>3.8947834931815611E-2</v>
      </c>
      <c r="H364" s="29">
        <f>SUM(H365)</f>
        <v>0</v>
      </c>
      <c r="I364" s="32">
        <f t="shared" si="45"/>
        <v>5434509259</v>
      </c>
      <c r="J364" s="29">
        <f>SUM(J365)</f>
        <v>3774649559</v>
      </c>
      <c r="K364" s="31">
        <f t="shared" si="41"/>
        <v>69.457045321044689</v>
      </c>
      <c r="L364" s="30">
        <f t="shared" si="47"/>
        <v>1645625769</v>
      </c>
      <c r="M364" s="31">
        <f t="shared" si="42"/>
        <v>30.281037175062437</v>
      </c>
      <c r="N364" s="29">
        <f>SUM(N365)</f>
        <v>5420275328</v>
      </c>
      <c r="O364" s="31">
        <f t="shared" si="43"/>
        <v>99.738082496107126</v>
      </c>
      <c r="P364" s="32">
        <f t="shared" si="46"/>
        <v>14233931</v>
      </c>
    </row>
    <row r="365" spans="1:16" ht="26.25" hidden="1" x14ac:dyDescent="0.25">
      <c r="A365" s="60">
        <v>3311401020882110</v>
      </c>
      <c r="B365" s="27" t="s">
        <v>315</v>
      </c>
      <c r="C365" s="28"/>
      <c r="D365" s="33">
        <v>11000000000</v>
      </c>
      <c r="E365" s="34">
        <v>-5565490741</v>
      </c>
      <c r="F365" s="30">
        <f t="shared" si="40"/>
        <v>5434509259</v>
      </c>
      <c r="G365" s="31">
        <f t="shared" si="44"/>
        <v>3.8947834931815611E-2</v>
      </c>
      <c r="H365" s="33"/>
      <c r="I365" s="32">
        <f t="shared" si="45"/>
        <v>5434509259</v>
      </c>
      <c r="J365" s="33">
        <v>3774649559</v>
      </c>
      <c r="K365" s="31">
        <f t="shared" si="41"/>
        <v>69.457045321044689</v>
      </c>
      <c r="L365" s="30">
        <f t="shared" si="47"/>
        <v>1645625769</v>
      </c>
      <c r="M365" s="31">
        <f t="shared" si="42"/>
        <v>30.281037175062437</v>
      </c>
      <c r="N365" s="33">
        <v>5420275328</v>
      </c>
      <c r="O365" s="31">
        <f t="shared" si="43"/>
        <v>99.738082496107126</v>
      </c>
      <c r="P365" s="32">
        <f t="shared" si="46"/>
        <v>14233931</v>
      </c>
    </row>
    <row r="366" spans="1:16" hidden="1" x14ac:dyDescent="0.25">
      <c r="A366" s="60">
        <v>3311401020883</v>
      </c>
      <c r="B366" s="27" t="s">
        <v>316</v>
      </c>
      <c r="C366" s="28"/>
      <c r="D366" s="29">
        <f>SUM(D367)</f>
        <v>16900000000</v>
      </c>
      <c r="E366" s="29">
        <f>SUM(E367)</f>
        <v>-5599322466</v>
      </c>
      <c r="F366" s="30">
        <f t="shared" si="40"/>
        <v>11300677534</v>
      </c>
      <c r="G366" s="31">
        <f t="shared" si="44"/>
        <v>8.0989267335041457E-2</v>
      </c>
      <c r="H366" s="29">
        <f>SUM(H367)</f>
        <v>0</v>
      </c>
      <c r="I366" s="32">
        <f t="shared" si="45"/>
        <v>11300677534</v>
      </c>
      <c r="J366" s="29">
        <f>SUM(J367)</f>
        <v>2309231743</v>
      </c>
      <c r="K366" s="31">
        <f t="shared" si="41"/>
        <v>20.434453917053077</v>
      </c>
      <c r="L366" s="30">
        <f t="shared" si="47"/>
        <v>8896373085</v>
      </c>
      <c r="M366" s="31">
        <f t="shared" si="42"/>
        <v>78.724245145777829</v>
      </c>
      <c r="N366" s="29">
        <f>SUM(N367)</f>
        <v>11205604828</v>
      </c>
      <c r="O366" s="31">
        <f t="shared" si="43"/>
        <v>99.158699062830905</v>
      </c>
      <c r="P366" s="32">
        <f t="shared" si="46"/>
        <v>95072706</v>
      </c>
    </row>
    <row r="367" spans="1:16" hidden="1" x14ac:dyDescent="0.25">
      <c r="A367" s="60">
        <v>3311401020883110</v>
      </c>
      <c r="B367" s="27" t="s">
        <v>316</v>
      </c>
      <c r="C367" s="28"/>
      <c r="D367" s="33">
        <v>16900000000</v>
      </c>
      <c r="E367" s="34">
        <v>-5599322466</v>
      </c>
      <c r="F367" s="30">
        <f t="shared" si="40"/>
        <v>11300677534</v>
      </c>
      <c r="G367" s="31">
        <f t="shared" si="44"/>
        <v>8.0989267335041457E-2</v>
      </c>
      <c r="H367" s="33"/>
      <c r="I367" s="32">
        <f t="shared" si="45"/>
        <v>11300677534</v>
      </c>
      <c r="J367" s="33">
        <v>2309231743</v>
      </c>
      <c r="K367" s="31">
        <f t="shared" si="41"/>
        <v>20.434453917053077</v>
      </c>
      <c r="L367" s="30">
        <f t="shared" si="47"/>
        <v>8896373085</v>
      </c>
      <c r="M367" s="31">
        <f t="shared" si="42"/>
        <v>78.724245145777829</v>
      </c>
      <c r="N367" s="33">
        <v>11205604828</v>
      </c>
      <c r="O367" s="31">
        <f t="shared" si="43"/>
        <v>99.158699062830905</v>
      </c>
      <c r="P367" s="32">
        <f t="shared" si="46"/>
        <v>95072706</v>
      </c>
    </row>
    <row r="368" spans="1:16" ht="26.25" hidden="1" x14ac:dyDescent="0.25">
      <c r="A368" s="60">
        <v>3311401020948</v>
      </c>
      <c r="B368" s="61" t="s">
        <v>317</v>
      </c>
      <c r="C368" s="28"/>
      <c r="D368" s="29">
        <f>SUM(D369)</f>
        <v>1376000000</v>
      </c>
      <c r="E368" s="29">
        <f>SUM(E369)</f>
        <v>-669264343</v>
      </c>
      <c r="F368" s="30">
        <f t="shared" si="40"/>
        <v>706735657</v>
      </c>
      <c r="G368" s="31">
        <f t="shared" si="44"/>
        <v>5.0650063138045444E-3</v>
      </c>
      <c r="H368" s="29">
        <f>SUM(H369)</f>
        <v>0</v>
      </c>
      <c r="I368" s="32">
        <f t="shared" si="45"/>
        <v>706735657</v>
      </c>
      <c r="J368" s="29">
        <f>SUM(J369)</f>
        <v>376791593</v>
      </c>
      <c r="K368" s="31">
        <f t="shared" si="41"/>
        <v>53.314360081877119</v>
      </c>
      <c r="L368" s="30">
        <f t="shared" si="47"/>
        <v>324374787</v>
      </c>
      <c r="M368" s="31">
        <f t="shared" si="42"/>
        <v>45.897611615767111</v>
      </c>
      <c r="N368" s="29">
        <f>SUM(N369)</f>
        <v>701166380</v>
      </c>
      <c r="O368" s="31">
        <f t="shared" si="43"/>
        <v>99.211971697644231</v>
      </c>
      <c r="P368" s="32">
        <f t="shared" si="46"/>
        <v>5569277</v>
      </c>
    </row>
    <row r="369" spans="1:18" ht="26.25" hidden="1" x14ac:dyDescent="0.25">
      <c r="A369" s="60">
        <v>3311401020948100</v>
      </c>
      <c r="B369" s="61" t="s">
        <v>317</v>
      </c>
      <c r="C369" s="28"/>
      <c r="D369" s="33">
        <v>1376000000</v>
      </c>
      <c r="E369" s="34">
        <v>-669264343</v>
      </c>
      <c r="F369" s="30">
        <f t="shared" si="40"/>
        <v>706735657</v>
      </c>
      <c r="G369" s="31">
        <f t="shared" si="44"/>
        <v>5.0650063138045444E-3</v>
      </c>
      <c r="H369" s="33"/>
      <c r="I369" s="32">
        <f t="shared" si="45"/>
        <v>706735657</v>
      </c>
      <c r="J369" s="33">
        <v>376791593</v>
      </c>
      <c r="K369" s="31">
        <f t="shared" si="41"/>
        <v>53.314360081877119</v>
      </c>
      <c r="L369" s="30">
        <f t="shared" si="47"/>
        <v>324374787</v>
      </c>
      <c r="M369" s="31">
        <f t="shared" si="42"/>
        <v>45.897611615767111</v>
      </c>
      <c r="N369" s="33">
        <v>701166380</v>
      </c>
      <c r="O369" s="31">
        <f t="shared" si="43"/>
        <v>99.211971697644231</v>
      </c>
      <c r="P369" s="32">
        <f t="shared" si="46"/>
        <v>5569277</v>
      </c>
    </row>
    <row r="370" spans="1:18" ht="26.25" hidden="1" x14ac:dyDescent="0.25">
      <c r="A370" s="60">
        <v>331140103</v>
      </c>
      <c r="B370" s="61" t="s">
        <v>318</v>
      </c>
      <c r="C370" s="28"/>
      <c r="D370" s="29">
        <f>SUM(D371+D373+D375+D377+D379+D381+D384+D386+D388+D390+D392+D394+D396+D398+D400+D402+D404+D406+D408+D410+D412+D414+D416+D418+D420+D422)</f>
        <v>2717206882000</v>
      </c>
      <c r="E370" s="29">
        <f>SUM(E371+E373+E375+E377+E379+E381+E384+E386+E388+E390+E392+E394+E396+E398+E400+E402+E404+E406+E408+E410+E412+E414+E416+E418+E420+E422)</f>
        <v>69840827414</v>
      </c>
      <c r="F370" s="30">
        <f t="shared" si="40"/>
        <v>2787047709414</v>
      </c>
      <c r="G370" s="31">
        <f t="shared" si="44"/>
        <v>19.974107865136911</v>
      </c>
      <c r="H370" s="29">
        <f>SUM(H371+H373+H375+H377+H379+H381+H384+H386+H388+H390+H392+H394+H396+H398+H400+H402+H404+H406+H408+H410+H412+H414+H416+H418+H420+H422)</f>
        <v>0</v>
      </c>
      <c r="I370" s="32">
        <f t="shared" si="45"/>
        <v>2787047709414</v>
      </c>
      <c r="J370" s="29">
        <f>SUM(J371+J373+J375+J377+J379+J381+J384+J386+J388+J390+J392+J394+J396+J398+J400+J402+J404+J406+J408+J410+J412+J414+J416+J418+J420+J422)</f>
        <v>2221497152366</v>
      </c>
      <c r="K370" s="31">
        <f t="shared" si="41"/>
        <v>79.707898248827902</v>
      </c>
      <c r="L370" s="30">
        <f t="shared" si="47"/>
        <v>270004620038</v>
      </c>
      <c r="M370" s="31">
        <f t="shared" si="42"/>
        <v>9.6878363124530331</v>
      </c>
      <c r="N370" s="29">
        <f>SUM(N371+N373+N375+N377+N379+N381+N384+N386+N388+N390+N392+N394+N396+N398+N400+N402+N404+N406+N408+N410+N412+N414+N416+N418+N420+N422)</f>
        <v>2491501772404</v>
      </c>
      <c r="O370" s="31">
        <f t="shared" si="43"/>
        <v>89.395734561280932</v>
      </c>
      <c r="P370" s="32">
        <f t="shared" si="46"/>
        <v>295545937010</v>
      </c>
      <c r="R370" s="62"/>
    </row>
    <row r="371" spans="1:18" hidden="1" x14ac:dyDescent="0.25">
      <c r="A371" s="26">
        <v>3311401030262</v>
      </c>
      <c r="B371" s="27" t="s">
        <v>319</v>
      </c>
      <c r="C371" s="28"/>
      <c r="D371" s="29">
        <f>SUM(D372)</f>
        <v>348794213000</v>
      </c>
      <c r="E371" s="29">
        <f>SUM(E372)</f>
        <v>148421087251</v>
      </c>
      <c r="F371" s="30">
        <f t="shared" si="40"/>
        <v>497215300251</v>
      </c>
      <c r="G371" s="31">
        <f t="shared" si="44"/>
        <v>3.5634237641012887</v>
      </c>
      <c r="H371" s="29">
        <f>SUM(H372)</f>
        <v>0</v>
      </c>
      <c r="I371" s="32">
        <f t="shared" si="45"/>
        <v>497215300251</v>
      </c>
      <c r="J371" s="29">
        <f>SUM(J372)</f>
        <v>163908277761</v>
      </c>
      <c r="K371" s="31">
        <f t="shared" si="41"/>
        <v>32.96525221131715</v>
      </c>
      <c r="L371" s="30">
        <f t="shared" si="47"/>
        <v>142318097978</v>
      </c>
      <c r="M371" s="31">
        <f t="shared" si="42"/>
        <v>28.623032699548101</v>
      </c>
      <c r="N371" s="29">
        <f>SUM(N372)</f>
        <v>306226375739</v>
      </c>
      <c r="O371" s="31">
        <f t="shared" si="43"/>
        <v>61.588284910865255</v>
      </c>
      <c r="P371" s="32">
        <f t="shared" si="46"/>
        <v>190988924512</v>
      </c>
    </row>
    <row r="372" spans="1:18" hidden="1" x14ac:dyDescent="0.25">
      <c r="A372" s="26">
        <v>3311401030262110</v>
      </c>
      <c r="B372" s="27" t="s">
        <v>319</v>
      </c>
      <c r="C372" s="28"/>
      <c r="D372" s="33">
        <v>348794213000</v>
      </c>
      <c r="E372" s="34">
        <v>148421087251</v>
      </c>
      <c r="F372" s="30">
        <f t="shared" si="40"/>
        <v>497215300251</v>
      </c>
      <c r="G372" s="31">
        <f t="shared" si="44"/>
        <v>3.5634237641012887</v>
      </c>
      <c r="H372" s="33"/>
      <c r="I372" s="32">
        <f t="shared" si="45"/>
        <v>497215300251</v>
      </c>
      <c r="J372" s="33">
        <v>163908277761</v>
      </c>
      <c r="K372" s="31">
        <f t="shared" si="41"/>
        <v>32.96525221131715</v>
      </c>
      <c r="L372" s="30">
        <f t="shared" si="47"/>
        <v>142318097978</v>
      </c>
      <c r="M372" s="31">
        <f t="shared" si="42"/>
        <v>28.623032699548101</v>
      </c>
      <c r="N372" s="33">
        <v>306226375739</v>
      </c>
      <c r="O372" s="31">
        <f t="shared" si="43"/>
        <v>61.588284910865255</v>
      </c>
      <c r="P372" s="32">
        <f t="shared" si="46"/>
        <v>190988924512</v>
      </c>
    </row>
    <row r="373" spans="1:18" ht="26.25" hidden="1" x14ac:dyDescent="0.25">
      <c r="A373" s="60">
        <v>3311401030379</v>
      </c>
      <c r="B373" s="61" t="s">
        <v>320</v>
      </c>
      <c r="C373" s="28"/>
      <c r="D373" s="29">
        <f>SUM(D374)</f>
        <v>2500000000</v>
      </c>
      <c r="E373" s="29">
        <f>SUM(E374)</f>
        <v>-2500000000</v>
      </c>
      <c r="F373" s="30">
        <f t="shared" si="40"/>
        <v>0</v>
      </c>
      <c r="G373" s="31">
        <f t="shared" si="44"/>
        <v>0</v>
      </c>
      <c r="H373" s="29">
        <f>SUM(H374)</f>
        <v>0</v>
      </c>
      <c r="I373" s="32">
        <f t="shared" si="45"/>
        <v>0</v>
      </c>
      <c r="J373" s="29">
        <f>SUM(J374)</f>
        <v>0</v>
      </c>
      <c r="K373" s="31">
        <f t="shared" si="41"/>
        <v>0</v>
      </c>
      <c r="L373" s="30">
        <f t="shared" si="47"/>
        <v>0</v>
      </c>
      <c r="M373" s="31">
        <f t="shared" si="42"/>
        <v>0</v>
      </c>
      <c r="N373" s="29">
        <f>SUM(N374)</f>
        <v>0</v>
      </c>
      <c r="O373" s="31">
        <f t="shared" si="43"/>
        <v>0</v>
      </c>
      <c r="P373" s="32">
        <f t="shared" si="46"/>
        <v>0</v>
      </c>
    </row>
    <row r="374" spans="1:18" ht="26.25" hidden="1" x14ac:dyDescent="0.25">
      <c r="A374" s="60">
        <v>3311401030379110</v>
      </c>
      <c r="B374" s="61" t="s">
        <v>321</v>
      </c>
      <c r="C374" s="28"/>
      <c r="D374" s="33">
        <v>2500000000</v>
      </c>
      <c r="E374" s="34">
        <v>-2500000000</v>
      </c>
      <c r="F374" s="30">
        <f t="shared" si="40"/>
        <v>0</v>
      </c>
      <c r="G374" s="31">
        <f t="shared" si="44"/>
        <v>0</v>
      </c>
      <c r="H374" s="33"/>
      <c r="I374" s="32">
        <f t="shared" si="45"/>
        <v>0</v>
      </c>
      <c r="J374" s="33">
        <v>0</v>
      </c>
      <c r="K374" s="31">
        <f t="shared" si="41"/>
        <v>0</v>
      </c>
      <c r="L374" s="30">
        <f t="shared" si="47"/>
        <v>0</v>
      </c>
      <c r="M374" s="31">
        <f t="shared" si="42"/>
        <v>0</v>
      </c>
      <c r="N374" s="33"/>
      <c r="O374" s="31">
        <f t="shared" si="43"/>
        <v>0</v>
      </c>
      <c r="P374" s="32">
        <f t="shared" si="46"/>
        <v>0</v>
      </c>
    </row>
    <row r="375" spans="1:18" ht="26.25" hidden="1" x14ac:dyDescent="0.25">
      <c r="A375" s="60">
        <v>3311401030380</v>
      </c>
      <c r="B375" s="61" t="s">
        <v>322</v>
      </c>
      <c r="C375" s="28"/>
      <c r="D375" s="29">
        <f>SUM(D376)</f>
        <v>21316250000</v>
      </c>
      <c r="E375" s="29">
        <f>SUM(E376)</f>
        <v>-20566250000</v>
      </c>
      <c r="F375" s="30">
        <f t="shared" si="40"/>
        <v>750000000</v>
      </c>
      <c r="G375" s="31">
        <f t="shared" si="44"/>
        <v>5.3750715670391148E-3</v>
      </c>
      <c r="H375" s="29">
        <f>SUM(H376)</f>
        <v>0</v>
      </c>
      <c r="I375" s="32">
        <f t="shared" si="45"/>
        <v>750000000</v>
      </c>
      <c r="J375" s="29">
        <f>SUM(J376)</f>
        <v>340283021</v>
      </c>
      <c r="K375" s="31">
        <f t="shared" si="41"/>
        <v>45.371069466666668</v>
      </c>
      <c r="L375" s="30">
        <f t="shared" si="47"/>
        <v>325952325</v>
      </c>
      <c r="M375" s="31">
        <f t="shared" si="42"/>
        <v>43.46031</v>
      </c>
      <c r="N375" s="29">
        <f>SUM(N376)</f>
        <v>666235346</v>
      </c>
      <c r="O375" s="31">
        <f t="shared" si="43"/>
        <v>88.831379466666675</v>
      </c>
      <c r="P375" s="32">
        <f t="shared" si="46"/>
        <v>83764654</v>
      </c>
    </row>
    <row r="376" spans="1:18" ht="26.25" hidden="1" x14ac:dyDescent="0.25">
      <c r="A376" s="60">
        <v>3311401030380110</v>
      </c>
      <c r="B376" s="61" t="s">
        <v>323</v>
      </c>
      <c r="C376" s="28"/>
      <c r="D376" s="33">
        <v>21316250000</v>
      </c>
      <c r="E376" s="34">
        <v>-20566250000</v>
      </c>
      <c r="F376" s="30">
        <f t="shared" si="40"/>
        <v>750000000</v>
      </c>
      <c r="G376" s="31">
        <f t="shared" si="44"/>
        <v>5.3750715670391148E-3</v>
      </c>
      <c r="H376" s="33"/>
      <c r="I376" s="32">
        <f t="shared" si="45"/>
        <v>750000000</v>
      </c>
      <c r="J376" s="33">
        <v>340283021</v>
      </c>
      <c r="K376" s="31">
        <f t="shared" si="41"/>
        <v>45.371069466666668</v>
      </c>
      <c r="L376" s="30">
        <f t="shared" si="47"/>
        <v>325952325</v>
      </c>
      <c r="M376" s="31">
        <f t="shared" si="42"/>
        <v>43.46031</v>
      </c>
      <c r="N376" s="33">
        <v>666235346</v>
      </c>
      <c r="O376" s="31">
        <f t="shared" si="43"/>
        <v>88.831379466666675</v>
      </c>
      <c r="P376" s="32">
        <f t="shared" si="46"/>
        <v>83764654</v>
      </c>
    </row>
    <row r="377" spans="1:18" ht="26.25" hidden="1" x14ac:dyDescent="0.25">
      <c r="A377" s="60">
        <v>3311401030702</v>
      </c>
      <c r="B377" s="27" t="s">
        <v>324</v>
      </c>
      <c r="C377" s="28"/>
      <c r="D377" s="29">
        <f>SUM(D378)</f>
        <v>4768000000</v>
      </c>
      <c r="E377" s="29">
        <f>SUM(E378)</f>
        <v>0</v>
      </c>
      <c r="F377" s="30">
        <f t="shared" si="40"/>
        <v>4768000000</v>
      </c>
      <c r="G377" s="31">
        <f t="shared" si="44"/>
        <v>3.4171121642190001E-2</v>
      </c>
      <c r="H377" s="29">
        <f>SUM(H378)</f>
        <v>0</v>
      </c>
      <c r="I377" s="32">
        <f t="shared" si="45"/>
        <v>4768000000</v>
      </c>
      <c r="J377" s="29">
        <f>SUM(J378)</f>
        <v>4201570094</v>
      </c>
      <c r="K377" s="31">
        <f t="shared" si="41"/>
        <v>88.120178145973142</v>
      </c>
      <c r="L377" s="30">
        <f t="shared" si="47"/>
        <v>498912203</v>
      </c>
      <c r="M377" s="31">
        <f t="shared" si="42"/>
        <v>10.46376264681208</v>
      </c>
      <c r="N377" s="29">
        <f>SUM(N378)</f>
        <v>4700482297</v>
      </c>
      <c r="O377" s="31">
        <f t="shared" si="43"/>
        <v>98.583940792785228</v>
      </c>
      <c r="P377" s="32">
        <f t="shared" si="46"/>
        <v>67517703</v>
      </c>
    </row>
    <row r="378" spans="1:18" ht="26.25" hidden="1" x14ac:dyDescent="0.25">
      <c r="A378" s="60">
        <v>3311401030702110</v>
      </c>
      <c r="B378" s="27" t="s">
        <v>324</v>
      </c>
      <c r="C378" s="28"/>
      <c r="D378" s="33">
        <v>4768000000</v>
      </c>
      <c r="E378" s="34">
        <v>0</v>
      </c>
      <c r="F378" s="30">
        <f t="shared" si="40"/>
        <v>4768000000</v>
      </c>
      <c r="G378" s="31">
        <f t="shared" si="44"/>
        <v>3.4171121642190001E-2</v>
      </c>
      <c r="H378" s="33"/>
      <c r="I378" s="32">
        <f t="shared" si="45"/>
        <v>4768000000</v>
      </c>
      <c r="J378" s="33">
        <v>4201570094</v>
      </c>
      <c r="K378" s="31">
        <f t="shared" si="41"/>
        <v>88.120178145973142</v>
      </c>
      <c r="L378" s="30">
        <f t="shared" si="47"/>
        <v>498912203</v>
      </c>
      <c r="M378" s="31">
        <f t="shared" si="42"/>
        <v>10.46376264681208</v>
      </c>
      <c r="N378" s="33">
        <v>4700482297</v>
      </c>
      <c r="O378" s="31">
        <f t="shared" si="43"/>
        <v>98.583940792785228</v>
      </c>
      <c r="P378" s="32">
        <f t="shared" si="46"/>
        <v>67517703</v>
      </c>
    </row>
    <row r="379" spans="1:18" hidden="1" x14ac:dyDescent="0.25">
      <c r="A379" s="26">
        <v>3311401030888</v>
      </c>
      <c r="B379" s="27" t="s">
        <v>325</v>
      </c>
      <c r="C379" s="28"/>
      <c r="D379" s="29">
        <f>SUM(D380)</f>
        <v>21591239000</v>
      </c>
      <c r="E379" s="29">
        <f>SUM(E380)</f>
        <v>-451750138</v>
      </c>
      <c r="F379" s="30">
        <f t="shared" si="40"/>
        <v>21139488862</v>
      </c>
      <c r="G379" s="31">
        <f t="shared" si="44"/>
        <v>0.15150168736516834</v>
      </c>
      <c r="H379" s="29">
        <f>SUM(H380)</f>
        <v>0</v>
      </c>
      <c r="I379" s="32">
        <f t="shared" si="45"/>
        <v>21139488862</v>
      </c>
      <c r="J379" s="29">
        <f>SUM(J380)</f>
        <v>5210424169</v>
      </c>
      <c r="K379" s="31">
        <f t="shared" si="41"/>
        <v>24.647824755905869</v>
      </c>
      <c r="L379" s="30">
        <f t="shared" si="47"/>
        <v>13481337379</v>
      </c>
      <c r="M379" s="31">
        <f t="shared" si="42"/>
        <v>63.773241950205481</v>
      </c>
      <c r="N379" s="29">
        <f>SUM(N380)</f>
        <v>18691761548</v>
      </c>
      <c r="O379" s="31">
        <f t="shared" si="43"/>
        <v>88.421066706111347</v>
      </c>
      <c r="P379" s="32">
        <f t="shared" si="46"/>
        <v>2447727314</v>
      </c>
    </row>
    <row r="380" spans="1:18" hidden="1" x14ac:dyDescent="0.25">
      <c r="A380" s="26">
        <v>3311401030888110</v>
      </c>
      <c r="B380" s="27" t="s">
        <v>326</v>
      </c>
      <c r="C380" s="28"/>
      <c r="D380" s="33">
        <v>21591239000</v>
      </c>
      <c r="E380" s="34">
        <v>-451750138</v>
      </c>
      <c r="F380" s="30">
        <f t="shared" si="40"/>
        <v>21139488862</v>
      </c>
      <c r="G380" s="31">
        <f t="shared" si="44"/>
        <v>0.15150168736516834</v>
      </c>
      <c r="H380" s="33"/>
      <c r="I380" s="32">
        <f t="shared" si="45"/>
        <v>21139488862</v>
      </c>
      <c r="J380" s="33">
        <v>5210424169</v>
      </c>
      <c r="K380" s="31">
        <f t="shared" si="41"/>
        <v>24.647824755905869</v>
      </c>
      <c r="L380" s="30">
        <f t="shared" si="47"/>
        <v>13481337379</v>
      </c>
      <c r="M380" s="31">
        <f t="shared" si="42"/>
        <v>63.773241950205481</v>
      </c>
      <c r="N380" s="33">
        <v>18691761548</v>
      </c>
      <c r="O380" s="31">
        <f t="shared" si="43"/>
        <v>88.421066706111347</v>
      </c>
      <c r="P380" s="32">
        <f t="shared" si="46"/>
        <v>2447727314</v>
      </c>
    </row>
    <row r="381" spans="1:18" hidden="1" x14ac:dyDescent="0.25">
      <c r="A381" s="26">
        <v>3311401030889</v>
      </c>
      <c r="B381" s="27" t="s">
        <v>327</v>
      </c>
      <c r="C381" s="28"/>
      <c r="D381" s="29">
        <f>SUM(D382:D383)</f>
        <v>148155501000</v>
      </c>
      <c r="E381" s="29">
        <f>SUM(E382:E383)</f>
        <v>-49855385904</v>
      </c>
      <c r="F381" s="30">
        <f t="shared" si="40"/>
        <v>98300115096</v>
      </c>
      <c r="G381" s="31">
        <f t="shared" si="44"/>
        <v>0.7044935382522427</v>
      </c>
      <c r="H381" s="29">
        <f>SUM(H382:H383)</f>
        <v>0</v>
      </c>
      <c r="I381" s="32">
        <f t="shared" si="45"/>
        <v>98300115096</v>
      </c>
      <c r="J381" s="29">
        <f>SUM(J382:J383)</f>
        <v>41526830834</v>
      </c>
      <c r="K381" s="31">
        <f t="shared" si="41"/>
        <v>42.24494629883683</v>
      </c>
      <c r="L381" s="30">
        <f t="shared" si="47"/>
        <v>19809297583</v>
      </c>
      <c r="M381" s="31">
        <f t="shared" si="42"/>
        <v>20.151855939999884</v>
      </c>
      <c r="N381" s="29">
        <f>SUM(N382:N383)</f>
        <v>61336128417</v>
      </c>
      <c r="O381" s="31">
        <f t="shared" si="43"/>
        <v>62.396802238836727</v>
      </c>
      <c r="P381" s="32">
        <f t="shared" si="46"/>
        <v>36963986679</v>
      </c>
    </row>
    <row r="382" spans="1:18" hidden="1" x14ac:dyDescent="0.25">
      <c r="A382" s="26">
        <v>3311401030889110</v>
      </c>
      <c r="B382" s="27" t="s">
        <v>328</v>
      </c>
      <c r="C382" s="28"/>
      <c r="D382" s="33">
        <v>148155501000</v>
      </c>
      <c r="E382" s="34">
        <v>-49855385904</v>
      </c>
      <c r="F382" s="30">
        <f t="shared" si="40"/>
        <v>98300115096</v>
      </c>
      <c r="G382" s="31">
        <f t="shared" si="44"/>
        <v>0.7044935382522427</v>
      </c>
      <c r="H382" s="33"/>
      <c r="I382" s="32">
        <f t="shared" si="45"/>
        <v>98300115096</v>
      </c>
      <c r="J382" s="33">
        <v>41526830834</v>
      </c>
      <c r="K382" s="31">
        <f t="shared" si="41"/>
        <v>42.24494629883683</v>
      </c>
      <c r="L382" s="30">
        <f t="shared" si="47"/>
        <v>19809297583</v>
      </c>
      <c r="M382" s="31">
        <f t="shared" si="42"/>
        <v>20.151855939999884</v>
      </c>
      <c r="N382" s="33">
        <v>61336128417</v>
      </c>
      <c r="O382" s="31">
        <f t="shared" si="43"/>
        <v>62.396802238836727</v>
      </c>
      <c r="P382" s="32">
        <f t="shared" si="46"/>
        <v>36963986679</v>
      </c>
    </row>
    <row r="383" spans="1:18" hidden="1" x14ac:dyDescent="0.25">
      <c r="A383" s="26">
        <v>3311401030889110</v>
      </c>
      <c r="B383" s="27" t="s">
        <v>329</v>
      </c>
      <c r="C383" s="28"/>
      <c r="D383" s="29"/>
      <c r="E383" s="29"/>
      <c r="F383" s="30">
        <f t="shared" si="40"/>
        <v>0</v>
      </c>
      <c r="G383" s="31">
        <f t="shared" si="44"/>
        <v>0</v>
      </c>
      <c r="H383" s="29"/>
      <c r="I383" s="32">
        <f t="shared" si="45"/>
        <v>0</v>
      </c>
      <c r="J383" s="33"/>
      <c r="K383" s="31">
        <f t="shared" si="41"/>
        <v>0</v>
      </c>
      <c r="L383" s="30">
        <f t="shared" si="47"/>
        <v>0</v>
      </c>
      <c r="M383" s="31">
        <f t="shared" si="42"/>
        <v>0</v>
      </c>
      <c r="N383" s="33">
        <v>0</v>
      </c>
      <c r="O383" s="31">
        <f t="shared" si="43"/>
        <v>0</v>
      </c>
      <c r="P383" s="32">
        <f t="shared" si="46"/>
        <v>0</v>
      </c>
    </row>
    <row r="384" spans="1:18" hidden="1" x14ac:dyDescent="0.25">
      <c r="A384" s="26">
        <v>3311401030890</v>
      </c>
      <c r="B384" s="27" t="s">
        <v>330</v>
      </c>
      <c r="C384" s="28"/>
      <c r="D384" s="29">
        <f>SUM(D385)</f>
        <v>4357738000</v>
      </c>
      <c r="E384" s="29">
        <f>SUM(E385)</f>
        <v>-861116088</v>
      </c>
      <c r="F384" s="30">
        <f t="shared" si="40"/>
        <v>3496621912</v>
      </c>
      <c r="G384" s="31">
        <f t="shared" si="44"/>
        <v>2.5059457359836192E-2</v>
      </c>
      <c r="H384" s="29">
        <f>SUM(H385)</f>
        <v>0</v>
      </c>
      <c r="I384" s="32">
        <f t="shared" si="45"/>
        <v>3496621912</v>
      </c>
      <c r="J384" s="29">
        <f>SUM(J385)</f>
        <v>1613482823</v>
      </c>
      <c r="K384" s="31">
        <f t="shared" si="41"/>
        <v>46.144045985146818</v>
      </c>
      <c r="L384" s="30">
        <f t="shared" si="47"/>
        <v>1209140414</v>
      </c>
      <c r="M384" s="31">
        <f t="shared" si="42"/>
        <v>34.580244717061646</v>
      </c>
      <c r="N384" s="29">
        <f>SUM(N385)</f>
        <v>2822623237</v>
      </c>
      <c r="O384" s="31">
        <f t="shared" si="43"/>
        <v>80.724290702208464</v>
      </c>
      <c r="P384" s="32">
        <f t="shared" si="46"/>
        <v>673998675</v>
      </c>
    </row>
    <row r="385" spans="1:16" hidden="1" x14ac:dyDescent="0.25">
      <c r="A385" s="26">
        <v>3311401030890110</v>
      </c>
      <c r="B385" s="27" t="s">
        <v>330</v>
      </c>
      <c r="C385" s="28"/>
      <c r="D385" s="33">
        <v>4357738000</v>
      </c>
      <c r="E385" s="34">
        <v>-861116088</v>
      </c>
      <c r="F385" s="30">
        <f t="shared" si="40"/>
        <v>3496621912</v>
      </c>
      <c r="G385" s="31">
        <f t="shared" si="44"/>
        <v>2.5059457359836192E-2</v>
      </c>
      <c r="H385" s="33"/>
      <c r="I385" s="32">
        <f t="shared" si="45"/>
        <v>3496621912</v>
      </c>
      <c r="J385" s="33">
        <v>1613482823</v>
      </c>
      <c r="K385" s="31">
        <f t="shared" si="41"/>
        <v>46.144045985146818</v>
      </c>
      <c r="L385" s="30">
        <f t="shared" si="47"/>
        <v>1209140414</v>
      </c>
      <c r="M385" s="31">
        <f t="shared" si="42"/>
        <v>34.580244717061646</v>
      </c>
      <c r="N385" s="33">
        <v>2822623237</v>
      </c>
      <c r="O385" s="31">
        <f t="shared" si="43"/>
        <v>80.724290702208464</v>
      </c>
      <c r="P385" s="32">
        <f t="shared" si="46"/>
        <v>673998675</v>
      </c>
    </row>
    <row r="386" spans="1:16" ht="26.25" hidden="1" x14ac:dyDescent="0.25">
      <c r="A386" s="26">
        <v>3311401030891</v>
      </c>
      <c r="B386" s="27" t="s">
        <v>331</v>
      </c>
      <c r="C386" s="28"/>
      <c r="D386" s="29">
        <f>SUM(D387)</f>
        <v>80961981000</v>
      </c>
      <c r="E386" s="29">
        <f>SUM(E387)</f>
        <v>-25179062986</v>
      </c>
      <c r="F386" s="30">
        <f t="shared" si="40"/>
        <v>55782918014</v>
      </c>
      <c r="G386" s="31">
        <f t="shared" si="44"/>
        <v>0.39978290205803391</v>
      </c>
      <c r="H386" s="29">
        <f>SUM(H387)</f>
        <v>0</v>
      </c>
      <c r="I386" s="32">
        <f t="shared" si="45"/>
        <v>55782918014</v>
      </c>
      <c r="J386" s="29">
        <f>SUM(J387)</f>
        <v>24376400866</v>
      </c>
      <c r="K386" s="31">
        <f t="shared" si="41"/>
        <v>43.698683636238215</v>
      </c>
      <c r="L386" s="30">
        <f t="shared" si="47"/>
        <v>3388490550</v>
      </c>
      <c r="M386" s="31">
        <f t="shared" si="42"/>
        <v>6.0744232654691546</v>
      </c>
      <c r="N386" s="29">
        <f>SUM(N387)</f>
        <v>27764891416</v>
      </c>
      <c r="O386" s="31">
        <f t="shared" si="43"/>
        <v>49.773106901707379</v>
      </c>
      <c r="P386" s="32">
        <f t="shared" si="46"/>
        <v>28018026598</v>
      </c>
    </row>
    <row r="387" spans="1:16" ht="26.25" hidden="1" x14ac:dyDescent="0.25">
      <c r="A387" s="26">
        <v>3311401030891110</v>
      </c>
      <c r="B387" s="27" t="s">
        <v>331</v>
      </c>
      <c r="C387" s="28"/>
      <c r="D387" s="33">
        <v>80961981000</v>
      </c>
      <c r="E387" s="34">
        <v>-25179062986</v>
      </c>
      <c r="F387" s="30">
        <f t="shared" si="40"/>
        <v>55782918014</v>
      </c>
      <c r="G387" s="31">
        <f t="shared" si="44"/>
        <v>0.39978290205803391</v>
      </c>
      <c r="H387" s="33"/>
      <c r="I387" s="32">
        <f t="shared" si="45"/>
        <v>55782918014</v>
      </c>
      <c r="J387" s="33">
        <v>24376400866</v>
      </c>
      <c r="K387" s="31">
        <f t="shared" si="41"/>
        <v>43.698683636238215</v>
      </c>
      <c r="L387" s="30">
        <f t="shared" si="47"/>
        <v>3388490550</v>
      </c>
      <c r="M387" s="31">
        <f t="shared" si="42"/>
        <v>6.0744232654691546</v>
      </c>
      <c r="N387" s="33">
        <v>27764891416</v>
      </c>
      <c r="O387" s="31">
        <f t="shared" si="43"/>
        <v>49.773106901707379</v>
      </c>
      <c r="P387" s="32">
        <f t="shared" si="46"/>
        <v>28018026598</v>
      </c>
    </row>
    <row r="388" spans="1:16" ht="26.25" hidden="1" x14ac:dyDescent="0.25">
      <c r="A388" s="26">
        <v>3311401030892</v>
      </c>
      <c r="B388" s="27" t="s">
        <v>332</v>
      </c>
      <c r="C388" s="28"/>
      <c r="D388" s="29">
        <f>SUM(D389)</f>
        <v>4676857000</v>
      </c>
      <c r="E388" s="29">
        <f>SUM(E389)</f>
        <v>-972865363</v>
      </c>
      <c r="F388" s="30">
        <f t="shared" si="40"/>
        <v>3703991637</v>
      </c>
      <c r="G388" s="31">
        <f t="shared" si="44"/>
        <v>2.6545626843452491E-2</v>
      </c>
      <c r="H388" s="29">
        <f>SUM(H389)</f>
        <v>0</v>
      </c>
      <c r="I388" s="32">
        <f t="shared" si="45"/>
        <v>3703991637</v>
      </c>
      <c r="J388" s="29">
        <f>SUM(J389)</f>
        <v>2750581146</v>
      </c>
      <c r="K388" s="31">
        <f t="shared" si="41"/>
        <v>74.259917828210803</v>
      </c>
      <c r="L388" s="30">
        <f t="shared" si="47"/>
        <v>906597891</v>
      </c>
      <c r="M388" s="31">
        <f t="shared" si="42"/>
        <v>24.476240225377161</v>
      </c>
      <c r="N388" s="29">
        <f>SUM(N389)</f>
        <v>3657179037</v>
      </c>
      <c r="O388" s="31">
        <f t="shared" si="43"/>
        <v>98.736158053587957</v>
      </c>
      <c r="P388" s="32">
        <f t="shared" si="46"/>
        <v>46812600</v>
      </c>
    </row>
    <row r="389" spans="1:16" ht="26.25" hidden="1" x14ac:dyDescent="0.25">
      <c r="A389" s="26">
        <v>3311401030892110</v>
      </c>
      <c r="B389" s="27" t="s">
        <v>332</v>
      </c>
      <c r="C389" s="28"/>
      <c r="D389" s="33">
        <v>4676857000</v>
      </c>
      <c r="E389" s="34">
        <v>-972865363</v>
      </c>
      <c r="F389" s="30">
        <f t="shared" si="40"/>
        <v>3703991637</v>
      </c>
      <c r="G389" s="31">
        <f t="shared" si="44"/>
        <v>2.6545626843452491E-2</v>
      </c>
      <c r="H389" s="33"/>
      <c r="I389" s="32">
        <f t="shared" si="45"/>
        <v>3703991637</v>
      </c>
      <c r="J389" s="33">
        <v>2750581146</v>
      </c>
      <c r="K389" s="31">
        <f t="shared" si="41"/>
        <v>74.259917828210803</v>
      </c>
      <c r="L389" s="30">
        <f t="shared" si="47"/>
        <v>906597891</v>
      </c>
      <c r="M389" s="31">
        <f t="shared" si="42"/>
        <v>24.476240225377161</v>
      </c>
      <c r="N389" s="33">
        <v>3657179037</v>
      </c>
      <c r="O389" s="31">
        <f t="shared" si="43"/>
        <v>98.736158053587957</v>
      </c>
      <c r="P389" s="32">
        <f t="shared" si="46"/>
        <v>46812600</v>
      </c>
    </row>
    <row r="390" spans="1:16" hidden="1" x14ac:dyDescent="0.25">
      <c r="A390" s="26">
        <v>3311401030893</v>
      </c>
      <c r="B390" s="27" t="s">
        <v>333</v>
      </c>
      <c r="C390" s="28"/>
      <c r="D390" s="29">
        <f>SUM(D391)</f>
        <v>8147038000</v>
      </c>
      <c r="E390" s="29">
        <f>SUM(E391)</f>
        <v>499515667</v>
      </c>
      <c r="F390" s="30">
        <f t="shared" si="40"/>
        <v>8646553667</v>
      </c>
      <c r="G390" s="31">
        <f t="shared" si="44"/>
        <v>6.1967793024492658E-2</v>
      </c>
      <c r="H390" s="29">
        <f>SUM(H391)</f>
        <v>0</v>
      </c>
      <c r="I390" s="32">
        <f t="shared" si="45"/>
        <v>8646553667</v>
      </c>
      <c r="J390" s="29">
        <f>SUM(J391)</f>
        <v>6083461256</v>
      </c>
      <c r="K390" s="31">
        <f t="shared" si="41"/>
        <v>70.35706352252032</v>
      </c>
      <c r="L390" s="30">
        <f t="shared" si="47"/>
        <v>881040011</v>
      </c>
      <c r="M390" s="31">
        <f t="shared" si="42"/>
        <v>10.189493351120143</v>
      </c>
      <c r="N390" s="29">
        <f>SUM(N391)</f>
        <v>6964501267</v>
      </c>
      <c r="O390" s="31">
        <f t="shared" si="43"/>
        <v>80.546556873640469</v>
      </c>
      <c r="P390" s="32">
        <f t="shared" si="46"/>
        <v>1682052400</v>
      </c>
    </row>
    <row r="391" spans="1:16" hidden="1" x14ac:dyDescent="0.25">
      <c r="A391" s="26">
        <v>3311401030893110</v>
      </c>
      <c r="B391" s="27" t="s">
        <v>334</v>
      </c>
      <c r="C391" s="28"/>
      <c r="D391" s="33">
        <v>8147038000</v>
      </c>
      <c r="E391" s="34">
        <v>499515667</v>
      </c>
      <c r="F391" s="30">
        <f t="shared" si="40"/>
        <v>8646553667</v>
      </c>
      <c r="G391" s="31">
        <f t="shared" si="44"/>
        <v>6.1967793024492658E-2</v>
      </c>
      <c r="H391" s="33"/>
      <c r="I391" s="32">
        <f t="shared" si="45"/>
        <v>8646553667</v>
      </c>
      <c r="J391" s="33">
        <v>6083461256</v>
      </c>
      <c r="K391" s="31">
        <f t="shared" si="41"/>
        <v>70.35706352252032</v>
      </c>
      <c r="L391" s="30">
        <f t="shared" si="47"/>
        <v>881040011</v>
      </c>
      <c r="M391" s="31">
        <f t="shared" si="42"/>
        <v>10.189493351120143</v>
      </c>
      <c r="N391" s="33">
        <v>6964501267</v>
      </c>
      <c r="O391" s="31">
        <f t="shared" si="43"/>
        <v>80.546556873640469</v>
      </c>
      <c r="P391" s="32">
        <f t="shared" si="46"/>
        <v>1682052400</v>
      </c>
    </row>
    <row r="392" spans="1:16" ht="26.25" hidden="1" x14ac:dyDescent="0.25">
      <c r="A392" s="26">
        <v>3311401030894</v>
      </c>
      <c r="B392" s="27" t="s">
        <v>335</v>
      </c>
      <c r="C392" s="28"/>
      <c r="D392" s="29">
        <f>SUM(D393)</f>
        <v>26151687000</v>
      </c>
      <c r="E392" s="29">
        <f>SUM(E393)</f>
        <v>-1400794118</v>
      </c>
      <c r="F392" s="30">
        <f t="shared" ref="F392:F455" si="48">SUM(D392+E392)</f>
        <v>24750892882</v>
      </c>
      <c r="G392" s="31">
        <f t="shared" si="44"/>
        <v>0.17738376078515869</v>
      </c>
      <c r="H392" s="29">
        <f>SUM(H393)</f>
        <v>0</v>
      </c>
      <c r="I392" s="32">
        <f t="shared" si="45"/>
        <v>24750892882</v>
      </c>
      <c r="J392" s="29">
        <f>SUM(J393)</f>
        <v>22971411735</v>
      </c>
      <c r="K392" s="31">
        <f t="shared" ref="K392:K455" si="49">IF(OR(J392=0,F392=0),0,J392/F392)*100</f>
        <v>92.810436554819717</v>
      </c>
      <c r="L392" s="30">
        <f t="shared" si="47"/>
        <v>1779481042</v>
      </c>
      <c r="M392" s="31">
        <f t="shared" ref="M392:M455" si="50">IF(OR(L392=0,F392=0),0,L392/F392)*100</f>
        <v>7.1895630209531607</v>
      </c>
      <c r="N392" s="29">
        <f>SUM(N393)</f>
        <v>24750892777</v>
      </c>
      <c r="O392" s="31">
        <f t="shared" ref="O392:O455" si="51">IF(OR(N392=0,F392=0),0,N392/F392)*100</f>
        <v>99.999999575772875</v>
      </c>
      <c r="P392" s="32">
        <f t="shared" si="46"/>
        <v>105</v>
      </c>
    </row>
    <row r="393" spans="1:16" ht="26.25" hidden="1" x14ac:dyDescent="0.25">
      <c r="A393" s="26">
        <v>3311401030894110</v>
      </c>
      <c r="B393" s="27" t="s">
        <v>335</v>
      </c>
      <c r="C393" s="28"/>
      <c r="D393" s="33">
        <v>26151687000</v>
      </c>
      <c r="E393" s="34">
        <v>-1400794118</v>
      </c>
      <c r="F393" s="30">
        <f t="shared" si="48"/>
        <v>24750892882</v>
      </c>
      <c r="G393" s="31">
        <f t="shared" ref="G393:G459" si="52">IF(OR(F393=0,F$7=0),0,F393/F$7)*100</f>
        <v>0.17738376078515869</v>
      </c>
      <c r="H393" s="33"/>
      <c r="I393" s="32">
        <f t="shared" ref="I393:I456" si="53">SUM(F393-H393)</f>
        <v>24750892882</v>
      </c>
      <c r="J393" s="33">
        <v>22971411735</v>
      </c>
      <c r="K393" s="31">
        <f t="shared" si="49"/>
        <v>92.810436554819717</v>
      </c>
      <c r="L393" s="30">
        <f t="shared" si="47"/>
        <v>1779481042</v>
      </c>
      <c r="M393" s="31">
        <f t="shared" si="50"/>
        <v>7.1895630209531607</v>
      </c>
      <c r="N393" s="33">
        <v>24750892777</v>
      </c>
      <c r="O393" s="31">
        <f t="shared" si="51"/>
        <v>99.999999575772875</v>
      </c>
      <c r="P393" s="32">
        <f t="shared" si="46"/>
        <v>105</v>
      </c>
    </row>
    <row r="394" spans="1:16" hidden="1" x14ac:dyDescent="0.25">
      <c r="A394" s="26">
        <v>3311401030897</v>
      </c>
      <c r="B394" s="27" t="s">
        <v>336</v>
      </c>
      <c r="C394" s="28"/>
      <c r="D394" s="29">
        <f>SUM(D395)</f>
        <v>395605906000</v>
      </c>
      <c r="E394" s="29">
        <f>SUM(E395)</f>
        <v>-11237802586</v>
      </c>
      <c r="F394" s="30">
        <f t="shared" si="48"/>
        <v>384368103414</v>
      </c>
      <c r="G394" s="31">
        <f t="shared" si="52"/>
        <v>2.7546747519164549</v>
      </c>
      <c r="H394" s="29">
        <f>SUM(H395)</f>
        <v>0</v>
      </c>
      <c r="I394" s="32">
        <f t="shared" si="53"/>
        <v>384368103414</v>
      </c>
      <c r="J394" s="29">
        <f>SUM(J395)</f>
        <v>330103688655</v>
      </c>
      <c r="K394" s="31">
        <f t="shared" si="49"/>
        <v>85.882175373810298</v>
      </c>
      <c r="L394" s="30">
        <f t="shared" si="47"/>
        <v>44010327539</v>
      </c>
      <c r="M394" s="31">
        <f t="shared" si="50"/>
        <v>11.450046751563255</v>
      </c>
      <c r="N394" s="29">
        <f>SUM(N395)</f>
        <v>374114016194</v>
      </c>
      <c r="O394" s="31">
        <f t="shared" si="51"/>
        <v>97.332222125373548</v>
      </c>
      <c r="P394" s="32">
        <f t="shared" si="46"/>
        <v>10254087220</v>
      </c>
    </row>
    <row r="395" spans="1:16" hidden="1" x14ac:dyDescent="0.25">
      <c r="A395" s="26">
        <v>3311401030897110</v>
      </c>
      <c r="B395" s="27" t="s">
        <v>336</v>
      </c>
      <c r="C395" s="28"/>
      <c r="D395" s="33">
        <v>395605906000</v>
      </c>
      <c r="E395" s="34">
        <v>-11237802586</v>
      </c>
      <c r="F395" s="30">
        <f t="shared" si="48"/>
        <v>384368103414</v>
      </c>
      <c r="G395" s="31">
        <f t="shared" si="52"/>
        <v>2.7546747519164549</v>
      </c>
      <c r="H395" s="33"/>
      <c r="I395" s="32">
        <f t="shared" si="53"/>
        <v>384368103414</v>
      </c>
      <c r="J395" s="33">
        <v>330103688655</v>
      </c>
      <c r="K395" s="31">
        <f t="shared" si="49"/>
        <v>85.882175373810298</v>
      </c>
      <c r="L395" s="30">
        <f t="shared" si="47"/>
        <v>44010327539</v>
      </c>
      <c r="M395" s="31">
        <f t="shared" si="50"/>
        <v>11.450046751563255</v>
      </c>
      <c r="N395" s="33">
        <v>374114016194</v>
      </c>
      <c r="O395" s="31">
        <f t="shared" si="51"/>
        <v>97.332222125373548</v>
      </c>
      <c r="P395" s="32">
        <f t="shared" si="46"/>
        <v>10254087220</v>
      </c>
    </row>
    <row r="396" spans="1:16" hidden="1" x14ac:dyDescent="0.25">
      <c r="A396" s="26">
        <v>3311401030898</v>
      </c>
      <c r="B396" s="27" t="s">
        <v>337</v>
      </c>
      <c r="C396" s="28"/>
      <c r="D396" s="29">
        <f>SUM(D397)</f>
        <v>1284989137000</v>
      </c>
      <c r="E396" s="29">
        <f>SUM(E397)</f>
        <v>105883155975</v>
      </c>
      <c r="F396" s="30">
        <f t="shared" si="48"/>
        <v>1390872292975</v>
      </c>
      <c r="G396" s="31">
        <f t="shared" si="52"/>
        <v>9.9680508204698928</v>
      </c>
      <c r="H396" s="29">
        <f>SUM(H397)</f>
        <v>0</v>
      </c>
      <c r="I396" s="32">
        <f t="shared" si="53"/>
        <v>1390872292975</v>
      </c>
      <c r="J396" s="29">
        <f>SUM(J397)</f>
        <v>1386964762321</v>
      </c>
      <c r="K396" s="31">
        <f t="shared" si="49"/>
        <v>99.719058990984564</v>
      </c>
      <c r="L396" s="30">
        <f t="shared" si="47"/>
        <v>2534720810</v>
      </c>
      <c r="M396" s="31">
        <f t="shared" si="50"/>
        <v>0.18223965081498392</v>
      </c>
      <c r="N396" s="29">
        <f>SUM(N397)</f>
        <v>1389499483131</v>
      </c>
      <c r="O396" s="31">
        <f t="shared" si="51"/>
        <v>99.901298641799556</v>
      </c>
      <c r="P396" s="32">
        <f t="shared" si="46"/>
        <v>1372809844</v>
      </c>
    </row>
    <row r="397" spans="1:16" hidden="1" x14ac:dyDescent="0.25">
      <c r="A397" s="26">
        <v>3311401030898110</v>
      </c>
      <c r="B397" s="27" t="s">
        <v>337</v>
      </c>
      <c r="C397" s="28"/>
      <c r="D397" s="33">
        <v>1284989137000</v>
      </c>
      <c r="E397" s="34">
        <v>105883155975</v>
      </c>
      <c r="F397" s="30">
        <f t="shared" si="48"/>
        <v>1390872292975</v>
      </c>
      <c r="G397" s="31">
        <f t="shared" si="52"/>
        <v>9.9680508204698928</v>
      </c>
      <c r="H397" s="33"/>
      <c r="I397" s="32">
        <f t="shared" si="53"/>
        <v>1390872292975</v>
      </c>
      <c r="J397" s="33">
        <v>1386964762321</v>
      </c>
      <c r="K397" s="31">
        <f t="shared" si="49"/>
        <v>99.719058990984564</v>
      </c>
      <c r="L397" s="30">
        <f t="shared" si="47"/>
        <v>2534720810</v>
      </c>
      <c r="M397" s="31">
        <f t="shared" si="50"/>
        <v>0.18223965081498392</v>
      </c>
      <c r="N397" s="33">
        <v>1389499483131</v>
      </c>
      <c r="O397" s="31">
        <f t="shared" si="51"/>
        <v>99.901298641799556</v>
      </c>
      <c r="P397" s="32">
        <f t="shared" si="46"/>
        <v>1372809844</v>
      </c>
    </row>
    <row r="398" spans="1:16" hidden="1" x14ac:dyDescent="0.25">
      <c r="A398" s="26">
        <v>3311401030899</v>
      </c>
      <c r="B398" s="27" t="s">
        <v>338</v>
      </c>
      <c r="C398" s="28"/>
      <c r="D398" s="29">
        <f>SUM(D399)</f>
        <v>71362350000</v>
      </c>
      <c r="E398" s="29">
        <f>SUM(E399)</f>
        <v>-25514886436</v>
      </c>
      <c r="F398" s="30">
        <f t="shared" si="48"/>
        <v>45847463564</v>
      </c>
      <c r="G398" s="31">
        <f t="shared" si="52"/>
        <v>0.32857786376495762</v>
      </c>
      <c r="H398" s="29">
        <f>SUM(H399)</f>
        <v>0</v>
      </c>
      <c r="I398" s="32">
        <f t="shared" si="53"/>
        <v>45847463564</v>
      </c>
      <c r="J398" s="29">
        <f>SUM(J399)</f>
        <v>19245795844</v>
      </c>
      <c r="K398" s="31">
        <f t="shared" si="49"/>
        <v>41.977885684197453</v>
      </c>
      <c r="L398" s="30">
        <f t="shared" si="47"/>
        <v>17334537254</v>
      </c>
      <c r="M398" s="31">
        <f t="shared" si="50"/>
        <v>37.809152146011613</v>
      </c>
      <c r="N398" s="29">
        <f>SUM(N399)</f>
        <v>36580333098</v>
      </c>
      <c r="O398" s="31">
        <f t="shared" si="51"/>
        <v>79.787037830209073</v>
      </c>
      <c r="P398" s="32">
        <f t="shared" si="46"/>
        <v>9267130466</v>
      </c>
    </row>
    <row r="399" spans="1:16" hidden="1" x14ac:dyDescent="0.25">
      <c r="A399" s="26">
        <v>3311401030899110</v>
      </c>
      <c r="B399" s="27" t="s">
        <v>338</v>
      </c>
      <c r="C399" s="28"/>
      <c r="D399" s="33">
        <v>71362350000</v>
      </c>
      <c r="E399" s="34">
        <v>-25514886436</v>
      </c>
      <c r="F399" s="30">
        <f t="shared" si="48"/>
        <v>45847463564</v>
      </c>
      <c r="G399" s="31">
        <f t="shared" si="52"/>
        <v>0.32857786376495762</v>
      </c>
      <c r="H399" s="33"/>
      <c r="I399" s="32">
        <f t="shared" si="53"/>
        <v>45847463564</v>
      </c>
      <c r="J399" s="33">
        <v>19245795844</v>
      </c>
      <c r="K399" s="31">
        <f t="shared" si="49"/>
        <v>41.977885684197453</v>
      </c>
      <c r="L399" s="30">
        <f t="shared" si="47"/>
        <v>17334537254</v>
      </c>
      <c r="M399" s="31">
        <f t="shared" si="50"/>
        <v>37.809152146011613</v>
      </c>
      <c r="N399" s="33">
        <v>36580333098</v>
      </c>
      <c r="O399" s="31">
        <f t="shared" si="51"/>
        <v>79.787037830209073</v>
      </c>
      <c r="P399" s="32">
        <f t="shared" ref="P399:P462" si="54">SUM(F399-N399)</f>
        <v>9267130466</v>
      </c>
    </row>
    <row r="400" spans="1:16" hidden="1" x14ac:dyDescent="0.25">
      <c r="A400" s="26">
        <v>3311401030900</v>
      </c>
      <c r="B400" s="27" t="s">
        <v>339</v>
      </c>
      <c r="C400" s="28"/>
      <c r="D400" s="29">
        <f>SUM(D401)</f>
        <v>22019364000</v>
      </c>
      <c r="E400" s="29">
        <f>SUM(E401)</f>
        <v>-3363076003</v>
      </c>
      <c r="F400" s="30">
        <f t="shared" si="48"/>
        <v>18656287997</v>
      </c>
      <c r="G400" s="31">
        <f t="shared" si="52"/>
        <v>0.13370517754555711</v>
      </c>
      <c r="H400" s="29">
        <f>SUM(H401)</f>
        <v>0</v>
      </c>
      <c r="I400" s="32">
        <f t="shared" si="53"/>
        <v>18656287997</v>
      </c>
      <c r="J400" s="29">
        <f>SUM(J401)</f>
        <v>14122504752</v>
      </c>
      <c r="K400" s="31">
        <f t="shared" si="49"/>
        <v>75.698363759558987</v>
      </c>
      <c r="L400" s="30">
        <f t="shared" ref="L400:L463" si="55">SUM(N400-J400)</f>
        <v>4455437076</v>
      </c>
      <c r="M400" s="31">
        <f t="shared" si="50"/>
        <v>23.881691131249958</v>
      </c>
      <c r="N400" s="29">
        <f>SUM(N401)</f>
        <v>18577941828</v>
      </c>
      <c r="O400" s="31">
        <f t="shared" si="51"/>
        <v>99.580054890808938</v>
      </c>
      <c r="P400" s="32">
        <f t="shared" si="54"/>
        <v>78346169</v>
      </c>
    </row>
    <row r="401" spans="1:16" hidden="1" x14ac:dyDescent="0.25">
      <c r="A401" s="26">
        <v>3311401030900110</v>
      </c>
      <c r="B401" s="27" t="s">
        <v>339</v>
      </c>
      <c r="C401" s="28"/>
      <c r="D401" s="33">
        <v>22019364000</v>
      </c>
      <c r="E401" s="34">
        <v>-3363076003</v>
      </c>
      <c r="F401" s="30">
        <f t="shared" si="48"/>
        <v>18656287997</v>
      </c>
      <c r="G401" s="31">
        <f t="shared" si="52"/>
        <v>0.13370517754555711</v>
      </c>
      <c r="H401" s="33"/>
      <c r="I401" s="32">
        <f t="shared" si="53"/>
        <v>18656287997</v>
      </c>
      <c r="J401" s="33">
        <v>14122504752</v>
      </c>
      <c r="K401" s="31">
        <f t="shared" si="49"/>
        <v>75.698363759558987</v>
      </c>
      <c r="L401" s="30">
        <f t="shared" si="55"/>
        <v>4455437076</v>
      </c>
      <c r="M401" s="31">
        <f t="shared" si="50"/>
        <v>23.881691131249958</v>
      </c>
      <c r="N401" s="33">
        <v>18577941828</v>
      </c>
      <c r="O401" s="31">
        <f t="shared" si="51"/>
        <v>99.580054890808938</v>
      </c>
      <c r="P401" s="32">
        <f t="shared" si="54"/>
        <v>78346169</v>
      </c>
    </row>
    <row r="402" spans="1:16" hidden="1" x14ac:dyDescent="0.25">
      <c r="A402" s="26">
        <v>3311401030902</v>
      </c>
      <c r="B402" s="27" t="s">
        <v>340</v>
      </c>
      <c r="C402" s="28"/>
      <c r="D402" s="29">
        <f>SUM(D403)</f>
        <v>6712524000</v>
      </c>
      <c r="E402" s="29">
        <f>SUM(E403)</f>
        <v>-2529786652</v>
      </c>
      <c r="F402" s="30">
        <f t="shared" si="48"/>
        <v>4182737348</v>
      </c>
      <c r="G402" s="31">
        <f t="shared" si="52"/>
        <v>2.9976683455503188E-2</v>
      </c>
      <c r="H402" s="29">
        <f>SUM(H403)</f>
        <v>0</v>
      </c>
      <c r="I402" s="32">
        <f t="shared" si="53"/>
        <v>4182737348</v>
      </c>
      <c r="J402" s="29">
        <f>SUM(J403)</f>
        <v>3528094817</v>
      </c>
      <c r="K402" s="31">
        <f t="shared" si="49"/>
        <v>84.348944804936863</v>
      </c>
      <c r="L402" s="30">
        <f t="shared" si="55"/>
        <v>626925570</v>
      </c>
      <c r="M402" s="31">
        <f t="shared" si="50"/>
        <v>14.988403952731291</v>
      </c>
      <c r="N402" s="29">
        <f>SUM(N403)</f>
        <v>4155020387</v>
      </c>
      <c r="O402" s="31">
        <f t="shared" si="51"/>
        <v>99.337348757668153</v>
      </c>
      <c r="P402" s="32">
        <f t="shared" si="54"/>
        <v>27716961</v>
      </c>
    </row>
    <row r="403" spans="1:16" hidden="1" x14ac:dyDescent="0.25">
      <c r="A403" s="26">
        <v>3311401030902110</v>
      </c>
      <c r="B403" s="27" t="s">
        <v>341</v>
      </c>
      <c r="C403" s="28"/>
      <c r="D403" s="33">
        <v>6712524000</v>
      </c>
      <c r="E403" s="34">
        <v>-2529786652</v>
      </c>
      <c r="F403" s="30">
        <f t="shared" si="48"/>
        <v>4182737348</v>
      </c>
      <c r="G403" s="31">
        <f t="shared" si="52"/>
        <v>2.9976683455503188E-2</v>
      </c>
      <c r="H403" s="33"/>
      <c r="I403" s="32">
        <f t="shared" si="53"/>
        <v>4182737348</v>
      </c>
      <c r="J403" s="33">
        <v>3528094817</v>
      </c>
      <c r="K403" s="31">
        <f t="shared" si="49"/>
        <v>84.348944804936863</v>
      </c>
      <c r="L403" s="30">
        <f t="shared" si="55"/>
        <v>626925570</v>
      </c>
      <c r="M403" s="31">
        <f t="shared" si="50"/>
        <v>14.988403952731291</v>
      </c>
      <c r="N403" s="33">
        <v>4155020387</v>
      </c>
      <c r="O403" s="31">
        <f t="shared" si="51"/>
        <v>99.337348757668153</v>
      </c>
      <c r="P403" s="32">
        <f t="shared" si="54"/>
        <v>27716961</v>
      </c>
    </row>
    <row r="404" spans="1:16" hidden="1" x14ac:dyDescent="0.25">
      <c r="A404" s="26">
        <v>3311401030905</v>
      </c>
      <c r="B404" s="27" t="s">
        <v>342</v>
      </c>
      <c r="C404" s="28"/>
      <c r="D404" s="29">
        <f>SUM(D405)</f>
        <v>8427245000</v>
      </c>
      <c r="E404" s="29">
        <f>SUM(E405)</f>
        <v>-534454103</v>
      </c>
      <c r="F404" s="30">
        <f t="shared" si="48"/>
        <v>7892790897</v>
      </c>
      <c r="G404" s="31">
        <f t="shared" si="52"/>
        <v>5.6565754580066463E-2</v>
      </c>
      <c r="H404" s="29">
        <f>SUM(H405)</f>
        <v>0</v>
      </c>
      <c r="I404" s="32">
        <f t="shared" si="53"/>
        <v>7892790897</v>
      </c>
      <c r="J404" s="29">
        <f>SUM(J405)</f>
        <v>7242081995</v>
      </c>
      <c r="K404" s="31">
        <f t="shared" si="49"/>
        <v>91.755655122609042</v>
      </c>
      <c r="L404" s="30">
        <f t="shared" si="55"/>
        <v>650579968</v>
      </c>
      <c r="M404" s="31">
        <f t="shared" si="50"/>
        <v>8.2427113107390362</v>
      </c>
      <c r="N404" s="29">
        <f>SUM(N405)</f>
        <v>7892661963</v>
      </c>
      <c r="O404" s="31">
        <f t="shared" si="51"/>
        <v>99.998366433348068</v>
      </c>
      <c r="P404" s="32">
        <f t="shared" si="54"/>
        <v>128934</v>
      </c>
    </row>
    <row r="405" spans="1:16" hidden="1" x14ac:dyDescent="0.25">
      <c r="A405" s="26">
        <v>3311401030905110</v>
      </c>
      <c r="B405" s="27" t="s">
        <v>343</v>
      </c>
      <c r="C405" s="28"/>
      <c r="D405" s="33">
        <v>8427245000</v>
      </c>
      <c r="E405" s="34">
        <v>-534454103</v>
      </c>
      <c r="F405" s="30">
        <f t="shared" si="48"/>
        <v>7892790897</v>
      </c>
      <c r="G405" s="31">
        <f t="shared" si="52"/>
        <v>5.6565754580066463E-2</v>
      </c>
      <c r="H405" s="33"/>
      <c r="I405" s="32">
        <f t="shared" si="53"/>
        <v>7892790897</v>
      </c>
      <c r="J405" s="33">
        <v>7242081995</v>
      </c>
      <c r="K405" s="31">
        <f t="shared" si="49"/>
        <v>91.755655122609042</v>
      </c>
      <c r="L405" s="30">
        <f t="shared" si="55"/>
        <v>650579968</v>
      </c>
      <c r="M405" s="31">
        <f t="shared" si="50"/>
        <v>8.2427113107390362</v>
      </c>
      <c r="N405" s="33">
        <v>7892661963</v>
      </c>
      <c r="O405" s="31">
        <f t="shared" si="51"/>
        <v>99.998366433348068</v>
      </c>
      <c r="P405" s="32">
        <f t="shared" si="54"/>
        <v>128934</v>
      </c>
    </row>
    <row r="406" spans="1:16" hidden="1" x14ac:dyDescent="0.25">
      <c r="A406" s="60">
        <v>3311401030910</v>
      </c>
      <c r="B406" s="61" t="s">
        <v>344</v>
      </c>
      <c r="C406" s="28"/>
      <c r="D406" s="29">
        <f>SUM(D407)</f>
        <v>0</v>
      </c>
      <c r="E406" s="29">
        <f>SUM(E407)</f>
        <v>0</v>
      </c>
      <c r="F406" s="30">
        <f t="shared" si="48"/>
        <v>0</v>
      </c>
      <c r="G406" s="31">
        <f t="shared" si="52"/>
        <v>0</v>
      </c>
      <c r="H406" s="29">
        <f>SUM(H407)</f>
        <v>0</v>
      </c>
      <c r="I406" s="32">
        <f t="shared" si="53"/>
        <v>0</v>
      </c>
      <c r="J406" s="29">
        <f>SUM(J407)</f>
        <v>0</v>
      </c>
      <c r="K406" s="31">
        <f t="shared" si="49"/>
        <v>0</v>
      </c>
      <c r="L406" s="30">
        <f t="shared" si="55"/>
        <v>0</v>
      </c>
      <c r="M406" s="31">
        <f t="shared" si="50"/>
        <v>0</v>
      </c>
      <c r="N406" s="29">
        <f>SUM(N407)</f>
        <v>0</v>
      </c>
      <c r="O406" s="31">
        <f t="shared" si="51"/>
        <v>0</v>
      </c>
      <c r="P406" s="32">
        <f t="shared" si="54"/>
        <v>0</v>
      </c>
    </row>
    <row r="407" spans="1:16" hidden="1" x14ac:dyDescent="0.25">
      <c r="A407" s="60">
        <v>3311401030910110</v>
      </c>
      <c r="B407" s="61" t="s">
        <v>345</v>
      </c>
      <c r="C407" s="28"/>
      <c r="D407" s="29"/>
      <c r="E407" s="29"/>
      <c r="F407" s="30">
        <f t="shared" si="48"/>
        <v>0</v>
      </c>
      <c r="G407" s="31">
        <f t="shared" si="52"/>
        <v>0</v>
      </c>
      <c r="H407" s="29"/>
      <c r="I407" s="32">
        <f t="shared" si="53"/>
        <v>0</v>
      </c>
      <c r="J407" s="33"/>
      <c r="K407" s="31">
        <f t="shared" si="49"/>
        <v>0</v>
      </c>
      <c r="L407" s="30">
        <f t="shared" si="55"/>
        <v>0</v>
      </c>
      <c r="M407" s="31">
        <f t="shared" si="50"/>
        <v>0</v>
      </c>
      <c r="N407" s="33"/>
      <c r="O407" s="31">
        <f t="shared" si="51"/>
        <v>0</v>
      </c>
      <c r="P407" s="32">
        <f t="shared" si="54"/>
        <v>0</v>
      </c>
    </row>
    <row r="408" spans="1:16" hidden="1" x14ac:dyDescent="0.25">
      <c r="A408" s="60">
        <v>3311401030911</v>
      </c>
      <c r="B408" s="61" t="s">
        <v>346</v>
      </c>
      <c r="C408" s="28"/>
      <c r="D408" s="29">
        <f>SUM(D409)</f>
        <v>1345000000</v>
      </c>
      <c r="E408" s="29">
        <f>SUM(E409)</f>
        <v>-250000000</v>
      </c>
      <c r="F408" s="30">
        <f t="shared" si="48"/>
        <v>1095000000</v>
      </c>
      <c r="G408" s="31">
        <f t="shared" si="52"/>
        <v>7.8476044878771061E-3</v>
      </c>
      <c r="H408" s="29">
        <f>SUM(H409)</f>
        <v>0</v>
      </c>
      <c r="I408" s="32">
        <f t="shared" si="53"/>
        <v>1095000000</v>
      </c>
      <c r="J408" s="29">
        <f>SUM(J409)</f>
        <v>1004135035</v>
      </c>
      <c r="K408" s="31">
        <f t="shared" si="49"/>
        <v>91.701829680365293</v>
      </c>
      <c r="L408" s="30">
        <f t="shared" si="55"/>
        <v>16822928</v>
      </c>
      <c r="M408" s="31">
        <f t="shared" si="50"/>
        <v>1.5363404566210046</v>
      </c>
      <c r="N408" s="29">
        <f>SUM(N409)</f>
        <v>1020957963</v>
      </c>
      <c r="O408" s="31">
        <f t="shared" si="51"/>
        <v>93.238170136986298</v>
      </c>
      <c r="P408" s="32">
        <f t="shared" si="54"/>
        <v>74042037</v>
      </c>
    </row>
    <row r="409" spans="1:16" hidden="1" x14ac:dyDescent="0.25">
      <c r="A409" s="60">
        <v>3311401030911110</v>
      </c>
      <c r="B409" s="61" t="s">
        <v>346</v>
      </c>
      <c r="C409" s="28"/>
      <c r="D409" s="33">
        <v>1345000000</v>
      </c>
      <c r="E409" s="34">
        <v>-250000000</v>
      </c>
      <c r="F409" s="30">
        <f t="shared" si="48"/>
        <v>1095000000</v>
      </c>
      <c r="G409" s="31">
        <f t="shared" si="52"/>
        <v>7.8476044878771061E-3</v>
      </c>
      <c r="H409" s="33"/>
      <c r="I409" s="32">
        <f t="shared" si="53"/>
        <v>1095000000</v>
      </c>
      <c r="J409" s="33">
        <v>1004135035</v>
      </c>
      <c r="K409" s="31">
        <f t="shared" si="49"/>
        <v>91.701829680365293</v>
      </c>
      <c r="L409" s="30">
        <f t="shared" si="55"/>
        <v>16822928</v>
      </c>
      <c r="M409" s="31">
        <f t="shared" si="50"/>
        <v>1.5363404566210046</v>
      </c>
      <c r="N409" s="33">
        <v>1020957963</v>
      </c>
      <c r="O409" s="31">
        <f t="shared" si="51"/>
        <v>93.238170136986298</v>
      </c>
      <c r="P409" s="32">
        <f t="shared" si="54"/>
        <v>74042037</v>
      </c>
    </row>
    <row r="410" spans="1:16" ht="39" hidden="1" x14ac:dyDescent="0.25">
      <c r="A410" s="60">
        <v>3311401030915</v>
      </c>
      <c r="B410" s="61" t="s">
        <v>347</v>
      </c>
      <c r="C410" s="28"/>
      <c r="D410" s="29">
        <f>SUM(D411)</f>
        <v>21993274000</v>
      </c>
      <c r="E410" s="29">
        <f>SUM(E411)</f>
        <v>-2293959497</v>
      </c>
      <c r="F410" s="30">
        <f t="shared" si="48"/>
        <v>19699314503</v>
      </c>
      <c r="G410" s="31">
        <f t="shared" si="52"/>
        <v>0.14118030036698209</v>
      </c>
      <c r="H410" s="29">
        <f>SUM(H411)</f>
        <v>0</v>
      </c>
      <c r="I410" s="32">
        <f t="shared" si="53"/>
        <v>19699314503</v>
      </c>
      <c r="J410" s="29">
        <f>SUM(J411)</f>
        <v>14731805178</v>
      </c>
      <c r="K410" s="31">
        <f t="shared" si="49"/>
        <v>74.783339165210549</v>
      </c>
      <c r="L410" s="30">
        <f t="shared" si="55"/>
        <v>3145197262</v>
      </c>
      <c r="M410" s="31">
        <f t="shared" si="50"/>
        <v>15.966023901598298</v>
      </c>
      <c r="N410" s="29">
        <f>SUM(N411)</f>
        <v>17877002440</v>
      </c>
      <c r="O410" s="31">
        <f t="shared" si="51"/>
        <v>90.74936306680884</v>
      </c>
      <c r="P410" s="32">
        <f t="shared" si="54"/>
        <v>1822312063</v>
      </c>
    </row>
    <row r="411" spans="1:16" ht="39" hidden="1" x14ac:dyDescent="0.25">
      <c r="A411" s="60">
        <v>3311401030915110</v>
      </c>
      <c r="B411" s="61" t="s">
        <v>347</v>
      </c>
      <c r="C411" s="28"/>
      <c r="D411" s="33">
        <v>21993274000</v>
      </c>
      <c r="E411" s="34">
        <v>-2293959497</v>
      </c>
      <c r="F411" s="30">
        <f t="shared" si="48"/>
        <v>19699314503</v>
      </c>
      <c r="G411" s="31">
        <f t="shared" si="52"/>
        <v>0.14118030036698209</v>
      </c>
      <c r="H411" s="33"/>
      <c r="I411" s="32">
        <f t="shared" si="53"/>
        <v>19699314503</v>
      </c>
      <c r="J411" s="33">
        <v>14731805178</v>
      </c>
      <c r="K411" s="31">
        <f t="shared" si="49"/>
        <v>74.783339165210549</v>
      </c>
      <c r="L411" s="30">
        <f t="shared" si="55"/>
        <v>3145197262</v>
      </c>
      <c r="M411" s="31">
        <f t="shared" si="50"/>
        <v>15.966023901598298</v>
      </c>
      <c r="N411" s="33">
        <v>17877002440</v>
      </c>
      <c r="O411" s="31">
        <f t="shared" si="51"/>
        <v>90.74936306680884</v>
      </c>
      <c r="P411" s="32">
        <f t="shared" si="54"/>
        <v>1822312063</v>
      </c>
    </row>
    <row r="412" spans="1:16" hidden="1" x14ac:dyDescent="0.25">
      <c r="A412" s="60">
        <v>3311401030919</v>
      </c>
      <c r="B412" s="61" t="s">
        <v>348</v>
      </c>
      <c r="C412" s="28"/>
      <c r="D412" s="29">
        <f>SUM(D413)</f>
        <v>6530000000</v>
      </c>
      <c r="E412" s="29">
        <f>SUM(E413)</f>
        <v>-191229000</v>
      </c>
      <c r="F412" s="30">
        <f t="shared" si="48"/>
        <v>6338771000</v>
      </c>
      <c r="G412" s="31">
        <f t="shared" si="52"/>
        <v>4.5428463696096127E-2</v>
      </c>
      <c r="H412" s="29">
        <f>SUM(H413)</f>
        <v>0</v>
      </c>
      <c r="I412" s="32">
        <f t="shared" si="53"/>
        <v>6338771000</v>
      </c>
      <c r="J412" s="29">
        <f>SUM(J413)</f>
        <v>5736202149</v>
      </c>
      <c r="K412" s="31">
        <f t="shared" si="49"/>
        <v>90.493916707197656</v>
      </c>
      <c r="L412" s="30">
        <f t="shared" si="55"/>
        <v>482642839</v>
      </c>
      <c r="M412" s="31">
        <f t="shared" si="50"/>
        <v>7.6141390657589607</v>
      </c>
      <c r="N412" s="29">
        <f>SUM(N413)</f>
        <v>6218844988</v>
      </c>
      <c r="O412" s="31">
        <f t="shared" si="51"/>
        <v>98.108055772956618</v>
      </c>
      <c r="P412" s="32">
        <f t="shared" si="54"/>
        <v>119926012</v>
      </c>
    </row>
    <row r="413" spans="1:16" hidden="1" x14ac:dyDescent="0.25">
      <c r="A413" s="60">
        <v>3311401030919110</v>
      </c>
      <c r="B413" s="61" t="s">
        <v>348</v>
      </c>
      <c r="C413" s="28"/>
      <c r="D413" s="33">
        <v>6530000000</v>
      </c>
      <c r="E413" s="34">
        <v>-191229000</v>
      </c>
      <c r="F413" s="30">
        <f t="shared" si="48"/>
        <v>6338771000</v>
      </c>
      <c r="G413" s="31">
        <f t="shared" si="52"/>
        <v>4.5428463696096127E-2</v>
      </c>
      <c r="H413" s="33"/>
      <c r="I413" s="32">
        <f t="shared" si="53"/>
        <v>6338771000</v>
      </c>
      <c r="J413" s="33">
        <v>5736202149</v>
      </c>
      <c r="K413" s="31">
        <f t="shared" si="49"/>
        <v>90.493916707197656</v>
      </c>
      <c r="L413" s="30">
        <f t="shared" si="55"/>
        <v>482642839</v>
      </c>
      <c r="M413" s="31">
        <f t="shared" si="50"/>
        <v>7.6141390657589607</v>
      </c>
      <c r="N413" s="33">
        <v>6218844988</v>
      </c>
      <c r="O413" s="31">
        <f t="shared" si="51"/>
        <v>98.108055772956618</v>
      </c>
      <c r="P413" s="32">
        <f t="shared" si="54"/>
        <v>119926012</v>
      </c>
    </row>
    <row r="414" spans="1:16" hidden="1" x14ac:dyDescent="0.25">
      <c r="A414" s="26">
        <v>3311401030925</v>
      </c>
      <c r="B414" s="27" t="s">
        <v>349</v>
      </c>
      <c r="C414" s="28"/>
      <c r="D414" s="29">
        <f>SUM(D415)</f>
        <v>0</v>
      </c>
      <c r="E414" s="29">
        <f>SUM(E415)</f>
        <v>0</v>
      </c>
      <c r="F414" s="30">
        <f t="shared" si="48"/>
        <v>0</v>
      </c>
      <c r="G414" s="31">
        <f t="shared" si="52"/>
        <v>0</v>
      </c>
      <c r="H414" s="29">
        <f>SUM(H415)</f>
        <v>0</v>
      </c>
      <c r="I414" s="32">
        <f t="shared" si="53"/>
        <v>0</v>
      </c>
      <c r="J414" s="29">
        <f>SUM(J415)</f>
        <v>0</v>
      </c>
      <c r="K414" s="31">
        <f t="shared" si="49"/>
        <v>0</v>
      </c>
      <c r="L414" s="30">
        <f t="shared" si="55"/>
        <v>0</v>
      </c>
      <c r="M414" s="31">
        <f t="shared" si="50"/>
        <v>0</v>
      </c>
      <c r="N414" s="29">
        <f>SUM(N415)</f>
        <v>0</v>
      </c>
      <c r="O414" s="31">
        <f t="shared" si="51"/>
        <v>0</v>
      </c>
      <c r="P414" s="32">
        <f t="shared" si="54"/>
        <v>0</v>
      </c>
    </row>
    <row r="415" spans="1:16" hidden="1" x14ac:dyDescent="0.25">
      <c r="A415" s="26">
        <v>3311401030925110</v>
      </c>
      <c r="B415" s="27" t="s">
        <v>350</v>
      </c>
      <c r="C415" s="28"/>
      <c r="D415" s="29"/>
      <c r="E415" s="29"/>
      <c r="F415" s="30">
        <f t="shared" si="48"/>
        <v>0</v>
      </c>
      <c r="G415" s="31">
        <f t="shared" si="52"/>
        <v>0</v>
      </c>
      <c r="H415" s="29"/>
      <c r="I415" s="32">
        <f t="shared" si="53"/>
        <v>0</v>
      </c>
      <c r="J415" s="33"/>
      <c r="K415" s="31">
        <f t="shared" si="49"/>
        <v>0</v>
      </c>
      <c r="L415" s="30">
        <f t="shared" si="55"/>
        <v>0</v>
      </c>
      <c r="M415" s="31">
        <f t="shared" si="50"/>
        <v>0</v>
      </c>
      <c r="N415" s="33"/>
      <c r="O415" s="31">
        <f t="shared" si="51"/>
        <v>0</v>
      </c>
      <c r="P415" s="32">
        <f t="shared" si="54"/>
        <v>0</v>
      </c>
    </row>
    <row r="416" spans="1:16" hidden="1" x14ac:dyDescent="0.25">
      <c r="A416" s="60">
        <v>3311401030928</v>
      </c>
      <c r="B416" s="61" t="s">
        <v>349</v>
      </c>
      <c r="C416" s="28"/>
      <c r="D416" s="29">
        <f>SUM(D417)</f>
        <v>30098061000</v>
      </c>
      <c r="E416" s="29">
        <f>SUM(E417)</f>
        <v>-8092137631</v>
      </c>
      <c r="F416" s="30">
        <f t="shared" si="48"/>
        <v>22005923369</v>
      </c>
      <c r="G416" s="31">
        <f t="shared" si="52"/>
        <v>0.15771121734287133</v>
      </c>
      <c r="H416" s="29">
        <f>SUM(H417)</f>
        <v>0</v>
      </c>
      <c r="I416" s="32">
        <f t="shared" si="53"/>
        <v>22005923369</v>
      </c>
      <c r="J416" s="29">
        <f>SUM(J417)</f>
        <v>17827927089</v>
      </c>
      <c r="K416" s="31">
        <f t="shared" si="49"/>
        <v>81.014219626495688</v>
      </c>
      <c r="L416" s="30">
        <f t="shared" si="55"/>
        <v>4100301519</v>
      </c>
      <c r="M416" s="31">
        <f t="shared" si="50"/>
        <v>18.632717429054317</v>
      </c>
      <c r="N416" s="29">
        <f>SUM(N417)</f>
        <v>21928228608</v>
      </c>
      <c r="O416" s="31">
        <f t="shared" si="51"/>
        <v>99.646937055550012</v>
      </c>
      <c r="P416" s="32">
        <f t="shared" si="54"/>
        <v>77694761</v>
      </c>
    </row>
    <row r="417" spans="1:16" hidden="1" x14ac:dyDescent="0.25">
      <c r="A417" s="60">
        <v>3311401030928110</v>
      </c>
      <c r="B417" s="61" t="s">
        <v>350</v>
      </c>
      <c r="C417" s="28"/>
      <c r="D417" s="33">
        <v>30098061000</v>
      </c>
      <c r="E417" s="34">
        <v>-8092137631</v>
      </c>
      <c r="F417" s="30">
        <f t="shared" si="48"/>
        <v>22005923369</v>
      </c>
      <c r="G417" s="31">
        <f t="shared" si="52"/>
        <v>0.15771121734287133</v>
      </c>
      <c r="H417" s="33"/>
      <c r="I417" s="32">
        <f t="shared" si="53"/>
        <v>22005923369</v>
      </c>
      <c r="J417" s="33">
        <v>17827927089</v>
      </c>
      <c r="K417" s="31">
        <f t="shared" si="49"/>
        <v>81.014219626495688</v>
      </c>
      <c r="L417" s="30">
        <f t="shared" si="55"/>
        <v>4100301519</v>
      </c>
      <c r="M417" s="31">
        <f t="shared" si="50"/>
        <v>18.632717429054317</v>
      </c>
      <c r="N417" s="33">
        <v>21928228608</v>
      </c>
      <c r="O417" s="31">
        <f t="shared" si="51"/>
        <v>99.646937055550012</v>
      </c>
      <c r="P417" s="32">
        <f t="shared" si="54"/>
        <v>77694761</v>
      </c>
    </row>
    <row r="418" spans="1:16" hidden="1" x14ac:dyDescent="0.25">
      <c r="A418" s="60">
        <v>3311401034149</v>
      </c>
      <c r="B418" s="61" t="s">
        <v>351</v>
      </c>
      <c r="C418" s="28"/>
      <c r="D418" s="29">
        <f>SUM(D419)</f>
        <v>7433750000</v>
      </c>
      <c r="E418" s="29">
        <f>SUM(E419)</f>
        <v>0</v>
      </c>
      <c r="F418" s="30">
        <f t="shared" si="48"/>
        <v>7433750000</v>
      </c>
      <c r="G418" s="31">
        <f t="shared" si="52"/>
        <v>5.3275917681969362E-2</v>
      </c>
      <c r="H418" s="29">
        <f>SUM(H419)</f>
        <v>0</v>
      </c>
      <c r="I418" s="32">
        <f t="shared" si="53"/>
        <v>7433750000</v>
      </c>
      <c r="J418" s="29">
        <f>SUM(J419)</f>
        <v>104493728</v>
      </c>
      <c r="K418" s="31">
        <f t="shared" si="49"/>
        <v>1.4056664267698</v>
      </c>
      <c r="L418" s="30">
        <f t="shared" si="55"/>
        <v>680008058</v>
      </c>
      <c r="M418" s="31">
        <f t="shared" si="50"/>
        <v>9.1475777097696316</v>
      </c>
      <c r="N418" s="29">
        <f>SUM(N419)</f>
        <v>784501786</v>
      </c>
      <c r="O418" s="31">
        <f t="shared" si="51"/>
        <v>10.553244136539432</v>
      </c>
      <c r="P418" s="32">
        <f t="shared" si="54"/>
        <v>6649248214</v>
      </c>
    </row>
    <row r="419" spans="1:16" hidden="1" x14ac:dyDescent="0.25">
      <c r="A419" s="60">
        <v>3311401034149110</v>
      </c>
      <c r="B419" s="61" t="s">
        <v>352</v>
      </c>
      <c r="C419" s="28"/>
      <c r="D419" s="33">
        <v>7433750000</v>
      </c>
      <c r="E419" s="34">
        <v>0</v>
      </c>
      <c r="F419" s="30">
        <f t="shared" si="48"/>
        <v>7433750000</v>
      </c>
      <c r="G419" s="31">
        <f t="shared" si="52"/>
        <v>5.3275917681969362E-2</v>
      </c>
      <c r="H419" s="33"/>
      <c r="I419" s="32">
        <f t="shared" si="53"/>
        <v>7433750000</v>
      </c>
      <c r="J419" s="33">
        <v>104493728</v>
      </c>
      <c r="K419" s="31">
        <f t="shared" si="49"/>
        <v>1.4056664267698</v>
      </c>
      <c r="L419" s="30">
        <f t="shared" si="55"/>
        <v>680008058</v>
      </c>
      <c r="M419" s="31">
        <f t="shared" si="50"/>
        <v>9.1475777097696316</v>
      </c>
      <c r="N419" s="33">
        <v>784501786</v>
      </c>
      <c r="O419" s="31">
        <f t="shared" si="51"/>
        <v>10.553244136539432</v>
      </c>
      <c r="P419" s="32">
        <f t="shared" si="54"/>
        <v>6649248214</v>
      </c>
    </row>
    <row r="420" spans="1:16" hidden="1" x14ac:dyDescent="0.25">
      <c r="A420" s="60">
        <v>3311401034150</v>
      </c>
      <c r="B420" s="61" t="s">
        <v>353</v>
      </c>
      <c r="C420" s="28"/>
      <c r="D420" s="29">
        <f>SUM(D421)</f>
        <v>4800000000</v>
      </c>
      <c r="E420" s="29">
        <f>SUM(E421)</f>
        <v>0</v>
      </c>
      <c r="F420" s="30">
        <f t="shared" si="48"/>
        <v>4800000000</v>
      </c>
      <c r="G420" s="31">
        <f t="shared" si="52"/>
        <v>3.4400458029050333E-2</v>
      </c>
      <c r="H420" s="29">
        <f>SUM(H421)</f>
        <v>0</v>
      </c>
      <c r="I420" s="32">
        <f t="shared" si="53"/>
        <v>4800000000</v>
      </c>
      <c r="J420" s="29">
        <f>SUM(J421)</f>
        <v>218644955</v>
      </c>
      <c r="K420" s="31">
        <f t="shared" si="49"/>
        <v>4.5551032291666669</v>
      </c>
      <c r="L420" s="30">
        <f t="shared" si="55"/>
        <v>142743570</v>
      </c>
      <c r="M420" s="31">
        <f t="shared" si="50"/>
        <v>2.973824375</v>
      </c>
      <c r="N420" s="29">
        <f>SUM(N421)</f>
        <v>361388525</v>
      </c>
      <c r="O420" s="31">
        <f t="shared" si="51"/>
        <v>7.5289276041666673</v>
      </c>
      <c r="P420" s="32">
        <f t="shared" si="54"/>
        <v>4438611475</v>
      </c>
    </row>
    <row r="421" spans="1:16" hidden="1" x14ac:dyDescent="0.25">
      <c r="A421" s="60">
        <v>3311401034150110</v>
      </c>
      <c r="B421" s="61" t="s">
        <v>354</v>
      </c>
      <c r="C421" s="28"/>
      <c r="D421" s="33">
        <v>4800000000</v>
      </c>
      <c r="E421" s="34">
        <v>0</v>
      </c>
      <c r="F421" s="30">
        <f t="shared" si="48"/>
        <v>4800000000</v>
      </c>
      <c r="G421" s="31">
        <f t="shared" si="52"/>
        <v>3.4400458029050333E-2</v>
      </c>
      <c r="H421" s="33"/>
      <c r="I421" s="32">
        <f t="shared" si="53"/>
        <v>4800000000</v>
      </c>
      <c r="J421" s="33">
        <v>218644955</v>
      </c>
      <c r="K421" s="31">
        <f t="shared" si="49"/>
        <v>4.5551032291666669</v>
      </c>
      <c r="L421" s="30">
        <f t="shared" si="55"/>
        <v>142743570</v>
      </c>
      <c r="M421" s="31">
        <f t="shared" si="50"/>
        <v>2.973824375</v>
      </c>
      <c r="N421" s="33">
        <v>361388525</v>
      </c>
      <c r="O421" s="31">
        <f t="shared" si="51"/>
        <v>7.5289276041666673</v>
      </c>
      <c r="P421" s="32">
        <f t="shared" si="54"/>
        <v>4438611475</v>
      </c>
    </row>
    <row r="422" spans="1:16" hidden="1" x14ac:dyDescent="0.25">
      <c r="A422" s="26">
        <v>3311401034248</v>
      </c>
      <c r="B422" s="27" t="s">
        <v>355</v>
      </c>
      <c r="C422" s="28"/>
      <c r="D422" s="29">
        <f>SUM(D423)</f>
        <v>184469767000</v>
      </c>
      <c r="E422" s="29">
        <f>SUM(E423)</f>
        <v>-29168374974</v>
      </c>
      <c r="F422" s="30">
        <f t="shared" si="48"/>
        <v>155301392026</v>
      </c>
      <c r="G422" s="31">
        <f t="shared" si="52"/>
        <v>1.1130081288007303</v>
      </c>
      <c r="H422" s="29">
        <f>SUM(H423)</f>
        <v>0</v>
      </c>
      <c r="I422" s="32">
        <f t="shared" si="53"/>
        <v>155301392026</v>
      </c>
      <c r="J422" s="29">
        <f>SUM(J423)</f>
        <v>147684292143</v>
      </c>
      <c r="K422" s="31">
        <f t="shared" si="49"/>
        <v>95.095279067605034</v>
      </c>
      <c r="L422" s="30">
        <f t="shared" si="55"/>
        <v>7226028269</v>
      </c>
      <c r="M422" s="31">
        <f t="shared" si="50"/>
        <v>4.652906309938448</v>
      </c>
      <c r="N422" s="29">
        <f>SUM(N423)</f>
        <v>154910320412</v>
      </c>
      <c r="O422" s="31">
        <f t="shared" si="51"/>
        <v>99.748185377543479</v>
      </c>
      <c r="P422" s="32">
        <f t="shared" si="54"/>
        <v>391071614</v>
      </c>
    </row>
    <row r="423" spans="1:16" hidden="1" x14ac:dyDescent="0.25">
      <c r="A423" s="26">
        <v>3311401034248110</v>
      </c>
      <c r="B423" s="27" t="s">
        <v>356</v>
      </c>
      <c r="C423" s="28"/>
      <c r="D423" s="33">
        <v>184469767000</v>
      </c>
      <c r="E423" s="34">
        <v>-29168374974</v>
      </c>
      <c r="F423" s="30">
        <f t="shared" si="48"/>
        <v>155301392026</v>
      </c>
      <c r="G423" s="31">
        <f t="shared" si="52"/>
        <v>1.1130081288007303</v>
      </c>
      <c r="H423" s="33"/>
      <c r="I423" s="32">
        <f t="shared" si="53"/>
        <v>155301392026</v>
      </c>
      <c r="J423" s="33">
        <v>147684292143</v>
      </c>
      <c r="K423" s="31">
        <f t="shared" si="49"/>
        <v>95.095279067605034</v>
      </c>
      <c r="L423" s="30">
        <f t="shared" si="55"/>
        <v>7226028269</v>
      </c>
      <c r="M423" s="31">
        <f t="shared" si="50"/>
        <v>4.652906309938448</v>
      </c>
      <c r="N423" s="33">
        <v>154910320412</v>
      </c>
      <c r="O423" s="31">
        <f t="shared" si="51"/>
        <v>99.748185377543479</v>
      </c>
      <c r="P423" s="32">
        <f t="shared" si="54"/>
        <v>391071614</v>
      </c>
    </row>
    <row r="424" spans="1:16" ht="26.25" hidden="1" x14ac:dyDescent="0.25">
      <c r="A424" s="26">
        <v>331140104</v>
      </c>
      <c r="B424" s="27" t="s">
        <v>357</v>
      </c>
      <c r="C424" s="28"/>
      <c r="D424" s="29">
        <f>SUM(D425+D427+D430+D432+D435)</f>
        <v>24033000000</v>
      </c>
      <c r="E424" s="29">
        <f>SUM(E425+E427+E430+E432+E435)</f>
        <v>0</v>
      </c>
      <c r="F424" s="30">
        <f t="shared" si="48"/>
        <v>24033000000</v>
      </c>
      <c r="G424" s="31">
        <f t="shared" si="52"/>
        <v>0.17223879329420139</v>
      </c>
      <c r="H424" s="29">
        <f>SUM(H425+H427+H430+H432+H435)</f>
        <v>0</v>
      </c>
      <c r="I424" s="32">
        <f t="shared" si="53"/>
        <v>24033000000</v>
      </c>
      <c r="J424" s="29">
        <f>SUM(J425+J427+J430+J432+J435)</f>
        <v>11675459880</v>
      </c>
      <c r="K424" s="31">
        <f t="shared" si="49"/>
        <v>48.580950692797401</v>
      </c>
      <c r="L424" s="30">
        <f t="shared" si="55"/>
        <v>11973974308</v>
      </c>
      <c r="M424" s="31">
        <f t="shared" si="50"/>
        <v>49.82305291890318</v>
      </c>
      <c r="N424" s="29">
        <f>SUM(N425+N427+N430+N432+N435)</f>
        <v>23649434188</v>
      </c>
      <c r="O424" s="31">
        <f t="shared" si="51"/>
        <v>98.404003611700574</v>
      </c>
      <c r="P424" s="32">
        <f t="shared" si="54"/>
        <v>383565812</v>
      </c>
    </row>
    <row r="425" spans="1:16" hidden="1" x14ac:dyDescent="0.25">
      <c r="A425" s="26">
        <v>3311401040931</v>
      </c>
      <c r="B425" s="27" t="s">
        <v>358</v>
      </c>
      <c r="C425" s="28"/>
      <c r="D425" s="29">
        <f>SUM(D426)</f>
        <v>13007200000</v>
      </c>
      <c r="E425" s="29">
        <f>SUM(E426)</f>
        <v>-6116000000</v>
      </c>
      <c r="F425" s="30">
        <f t="shared" si="48"/>
        <v>6891200000</v>
      </c>
      <c r="G425" s="31">
        <f t="shared" si="52"/>
        <v>4.9387590910373258E-2</v>
      </c>
      <c r="H425" s="29">
        <f>SUM(H426)</f>
        <v>0</v>
      </c>
      <c r="I425" s="32">
        <f t="shared" si="53"/>
        <v>6891200000</v>
      </c>
      <c r="J425" s="29">
        <f>SUM(J426)</f>
        <v>3119632539</v>
      </c>
      <c r="K425" s="31">
        <f t="shared" si="49"/>
        <v>45.269801181216621</v>
      </c>
      <c r="L425" s="30">
        <f t="shared" si="55"/>
        <v>3620012121</v>
      </c>
      <c r="M425" s="31">
        <f t="shared" si="50"/>
        <v>52.530939763756678</v>
      </c>
      <c r="N425" s="29">
        <f>SUM(N426)</f>
        <v>6739644660</v>
      </c>
      <c r="O425" s="31">
        <f t="shared" si="51"/>
        <v>97.800740944973299</v>
      </c>
      <c r="P425" s="32">
        <f t="shared" si="54"/>
        <v>151555340</v>
      </c>
    </row>
    <row r="426" spans="1:16" hidden="1" x14ac:dyDescent="0.25">
      <c r="A426" s="26">
        <v>3311401040931110</v>
      </c>
      <c r="B426" s="27" t="s">
        <v>359</v>
      </c>
      <c r="C426" s="28"/>
      <c r="D426" s="33">
        <v>13007200000</v>
      </c>
      <c r="E426" s="34">
        <v>-6116000000</v>
      </c>
      <c r="F426" s="30">
        <f t="shared" si="48"/>
        <v>6891200000</v>
      </c>
      <c r="G426" s="31">
        <f t="shared" si="52"/>
        <v>4.9387590910373258E-2</v>
      </c>
      <c r="H426" s="33"/>
      <c r="I426" s="32">
        <f t="shared" si="53"/>
        <v>6891200000</v>
      </c>
      <c r="J426" s="33">
        <v>3119632539</v>
      </c>
      <c r="K426" s="31">
        <f t="shared" si="49"/>
        <v>45.269801181216621</v>
      </c>
      <c r="L426" s="30">
        <f t="shared" si="55"/>
        <v>3620012121</v>
      </c>
      <c r="M426" s="31">
        <f t="shared" si="50"/>
        <v>52.530939763756678</v>
      </c>
      <c r="N426" s="33">
        <v>6739644660</v>
      </c>
      <c r="O426" s="31">
        <f t="shared" si="51"/>
        <v>97.800740944973299</v>
      </c>
      <c r="P426" s="32">
        <f t="shared" si="54"/>
        <v>151555340</v>
      </c>
    </row>
    <row r="427" spans="1:16" ht="26.25" hidden="1" x14ac:dyDescent="0.25">
      <c r="A427" s="26">
        <v>3311401040932</v>
      </c>
      <c r="B427" s="27" t="s">
        <v>360</v>
      </c>
      <c r="C427" s="28"/>
      <c r="D427" s="29">
        <f>SUM(D428:D429)</f>
        <v>760800000</v>
      </c>
      <c r="E427" s="29">
        <f>SUM(E428:E429)</f>
        <v>0</v>
      </c>
      <c r="F427" s="30">
        <f t="shared" si="48"/>
        <v>760800000</v>
      </c>
      <c r="G427" s="31">
        <f t="shared" si="52"/>
        <v>5.4524725976044779E-3</v>
      </c>
      <c r="H427" s="29">
        <f>SUM(H428:H429)</f>
        <v>0</v>
      </c>
      <c r="I427" s="32">
        <f t="shared" si="53"/>
        <v>760800000</v>
      </c>
      <c r="J427" s="29">
        <f>SUM(J428:J429)</f>
        <v>442797290</v>
      </c>
      <c r="K427" s="31">
        <f t="shared" si="49"/>
        <v>58.201536540483701</v>
      </c>
      <c r="L427" s="30">
        <f t="shared" si="55"/>
        <v>318002710</v>
      </c>
      <c r="M427" s="31">
        <f t="shared" si="50"/>
        <v>41.798463459516299</v>
      </c>
      <c r="N427" s="29">
        <f>SUM(N428:N429)</f>
        <v>760800000</v>
      </c>
      <c r="O427" s="31">
        <f t="shared" si="51"/>
        <v>100</v>
      </c>
      <c r="P427" s="32">
        <f t="shared" si="54"/>
        <v>0</v>
      </c>
    </row>
    <row r="428" spans="1:16" ht="26.25" hidden="1" x14ac:dyDescent="0.25">
      <c r="A428" s="26">
        <v>3311401040932110</v>
      </c>
      <c r="B428" s="27" t="s">
        <v>360</v>
      </c>
      <c r="C428" s="28"/>
      <c r="D428" s="33">
        <v>760800000</v>
      </c>
      <c r="E428" s="34">
        <v>0</v>
      </c>
      <c r="F428" s="30">
        <f t="shared" si="48"/>
        <v>760800000</v>
      </c>
      <c r="G428" s="31">
        <f t="shared" si="52"/>
        <v>5.4524725976044779E-3</v>
      </c>
      <c r="H428" s="33"/>
      <c r="I428" s="32">
        <f t="shared" si="53"/>
        <v>760800000</v>
      </c>
      <c r="J428" s="33">
        <v>442797290</v>
      </c>
      <c r="K428" s="31">
        <f t="shared" si="49"/>
        <v>58.201536540483701</v>
      </c>
      <c r="L428" s="30">
        <f t="shared" si="55"/>
        <v>318002710</v>
      </c>
      <c r="M428" s="31">
        <f t="shared" si="50"/>
        <v>41.798463459516299</v>
      </c>
      <c r="N428" s="33">
        <v>760800000</v>
      </c>
      <c r="O428" s="31">
        <f t="shared" si="51"/>
        <v>100</v>
      </c>
      <c r="P428" s="32">
        <f t="shared" si="54"/>
        <v>0</v>
      </c>
    </row>
    <row r="429" spans="1:16" ht="26.25" hidden="1" x14ac:dyDescent="0.25">
      <c r="A429" s="26">
        <v>3311401040932120</v>
      </c>
      <c r="B429" s="27" t="s">
        <v>360</v>
      </c>
      <c r="C429" s="28"/>
      <c r="D429" s="29"/>
      <c r="E429" s="29"/>
      <c r="F429" s="30">
        <f t="shared" si="48"/>
        <v>0</v>
      </c>
      <c r="G429" s="31">
        <f t="shared" si="52"/>
        <v>0</v>
      </c>
      <c r="H429" s="29"/>
      <c r="I429" s="32">
        <f t="shared" si="53"/>
        <v>0</v>
      </c>
      <c r="J429" s="33"/>
      <c r="K429" s="31">
        <f t="shared" si="49"/>
        <v>0</v>
      </c>
      <c r="L429" s="30">
        <f t="shared" si="55"/>
        <v>0</v>
      </c>
      <c r="M429" s="31">
        <f t="shared" si="50"/>
        <v>0</v>
      </c>
      <c r="N429" s="33">
        <v>0</v>
      </c>
      <c r="O429" s="31">
        <f t="shared" si="51"/>
        <v>0</v>
      </c>
      <c r="P429" s="32">
        <f t="shared" si="54"/>
        <v>0</v>
      </c>
    </row>
    <row r="430" spans="1:16" hidden="1" x14ac:dyDescent="0.25">
      <c r="A430" s="26">
        <v>3311401040933</v>
      </c>
      <c r="B430" s="27" t="s">
        <v>361</v>
      </c>
      <c r="C430" s="28"/>
      <c r="D430" s="29">
        <f>SUM(D431)</f>
        <v>628000000</v>
      </c>
      <c r="E430" s="29">
        <f>SUM(E431)</f>
        <v>0</v>
      </c>
      <c r="F430" s="30">
        <f t="shared" si="48"/>
        <v>628000000</v>
      </c>
      <c r="G430" s="31">
        <f t="shared" si="52"/>
        <v>4.5007265921340857E-3</v>
      </c>
      <c r="H430" s="29">
        <f>SUM(H431)</f>
        <v>0</v>
      </c>
      <c r="I430" s="32">
        <f t="shared" si="53"/>
        <v>628000000</v>
      </c>
      <c r="J430" s="29">
        <f>SUM(J431)</f>
        <v>371540827</v>
      </c>
      <c r="K430" s="31">
        <f t="shared" si="49"/>
        <v>59.16255207006369</v>
      </c>
      <c r="L430" s="30">
        <f t="shared" si="55"/>
        <v>256455245</v>
      </c>
      <c r="M430" s="31">
        <f t="shared" si="50"/>
        <v>40.836822452229299</v>
      </c>
      <c r="N430" s="29">
        <f>SUM(N431)</f>
        <v>627996072</v>
      </c>
      <c r="O430" s="31">
        <f t="shared" si="51"/>
        <v>99.999374522292996</v>
      </c>
      <c r="P430" s="32">
        <f t="shared" si="54"/>
        <v>3928</v>
      </c>
    </row>
    <row r="431" spans="1:16" hidden="1" x14ac:dyDescent="0.25">
      <c r="A431" s="26">
        <v>3311401040933120</v>
      </c>
      <c r="B431" s="27" t="s">
        <v>362</v>
      </c>
      <c r="C431" s="28"/>
      <c r="D431" s="33">
        <v>628000000</v>
      </c>
      <c r="E431" s="34">
        <v>0</v>
      </c>
      <c r="F431" s="30">
        <f t="shared" si="48"/>
        <v>628000000</v>
      </c>
      <c r="G431" s="31">
        <f t="shared" si="52"/>
        <v>4.5007265921340857E-3</v>
      </c>
      <c r="H431" s="33"/>
      <c r="I431" s="32">
        <f t="shared" si="53"/>
        <v>628000000</v>
      </c>
      <c r="J431" s="33">
        <v>371540827</v>
      </c>
      <c r="K431" s="31">
        <f t="shared" si="49"/>
        <v>59.16255207006369</v>
      </c>
      <c r="L431" s="30">
        <f t="shared" si="55"/>
        <v>256455245</v>
      </c>
      <c r="M431" s="31">
        <f t="shared" si="50"/>
        <v>40.836822452229299</v>
      </c>
      <c r="N431" s="33">
        <v>627996072</v>
      </c>
      <c r="O431" s="31">
        <f t="shared" si="51"/>
        <v>99.999374522292996</v>
      </c>
      <c r="P431" s="32">
        <f t="shared" si="54"/>
        <v>3928</v>
      </c>
    </row>
    <row r="432" spans="1:16" ht="26.25" hidden="1" x14ac:dyDescent="0.25">
      <c r="A432" s="26">
        <v>3311401040934</v>
      </c>
      <c r="B432" s="27" t="s">
        <v>363</v>
      </c>
      <c r="C432" s="28"/>
      <c r="D432" s="29">
        <f>SUM(D433+D434)</f>
        <v>6137000000</v>
      </c>
      <c r="E432" s="29">
        <f>SUM(E433+E434)</f>
        <v>616000000</v>
      </c>
      <c r="F432" s="30">
        <f t="shared" si="48"/>
        <v>6753000000</v>
      </c>
      <c r="G432" s="31">
        <f t="shared" si="52"/>
        <v>4.8397144389620186E-2</v>
      </c>
      <c r="H432" s="29">
        <f>SUM(H433+H434)</f>
        <v>0</v>
      </c>
      <c r="I432" s="32">
        <f t="shared" si="53"/>
        <v>6753000000</v>
      </c>
      <c r="J432" s="29">
        <f>SUM(J433+J434)</f>
        <v>4302332852</v>
      </c>
      <c r="K432" s="31">
        <f t="shared" si="49"/>
        <v>63.709948941211316</v>
      </c>
      <c r="L432" s="30">
        <f t="shared" si="55"/>
        <v>2375418984</v>
      </c>
      <c r="M432" s="31">
        <f t="shared" si="50"/>
        <v>35.175758685028875</v>
      </c>
      <c r="N432" s="29">
        <f>SUM(N433+N434)</f>
        <v>6677751836</v>
      </c>
      <c r="O432" s="31">
        <f t="shared" si="51"/>
        <v>98.88570762624019</v>
      </c>
      <c r="P432" s="32">
        <f t="shared" si="54"/>
        <v>75248164</v>
      </c>
    </row>
    <row r="433" spans="1:19" ht="26.25" hidden="1" x14ac:dyDescent="0.25">
      <c r="A433" s="26">
        <v>3311401040934110</v>
      </c>
      <c r="B433" s="27" t="s">
        <v>364</v>
      </c>
      <c r="C433" s="28"/>
      <c r="D433" s="33">
        <v>0</v>
      </c>
      <c r="E433" s="34">
        <v>408309200</v>
      </c>
      <c r="F433" s="30">
        <f t="shared" si="48"/>
        <v>408309200</v>
      </c>
      <c r="G433" s="31">
        <f t="shared" si="52"/>
        <v>2.9262548953073162E-3</v>
      </c>
      <c r="H433" s="33">
        <v>0</v>
      </c>
      <c r="I433" s="32">
        <f t="shared" si="53"/>
        <v>408309200</v>
      </c>
      <c r="J433" s="33">
        <v>279098927</v>
      </c>
      <c r="K433" s="31">
        <f t="shared" si="49"/>
        <v>68.354797540687301</v>
      </c>
      <c r="L433" s="30">
        <f t="shared" si="55"/>
        <v>117878086</v>
      </c>
      <c r="M433" s="31">
        <f t="shared" si="50"/>
        <v>28.869808958504979</v>
      </c>
      <c r="N433" s="33">
        <v>396977013</v>
      </c>
      <c r="O433" s="31">
        <f t="shared" si="51"/>
        <v>97.224606499192276</v>
      </c>
      <c r="P433" s="32">
        <f t="shared" si="54"/>
        <v>11332187</v>
      </c>
    </row>
    <row r="434" spans="1:19" ht="26.25" hidden="1" x14ac:dyDescent="0.25">
      <c r="A434" s="26">
        <v>3311401040934110</v>
      </c>
      <c r="B434" s="27" t="s">
        <v>365</v>
      </c>
      <c r="C434" s="28"/>
      <c r="D434" s="33">
        <v>6137000000</v>
      </c>
      <c r="E434" s="34">
        <v>207690800</v>
      </c>
      <c r="F434" s="30">
        <f t="shared" si="48"/>
        <v>6344690800</v>
      </c>
      <c r="G434" s="31">
        <f t="shared" si="52"/>
        <v>4.5470889494312876E-2</v>
      </c>
      <c r="H434" s="33"/>
      <c r="I434" s="32">
        <f t="shared" si="53"/>
        <v>6344690800</v>
      </c>
      <c r="J434" s="33">
        <v>4023233925</v>
      </c>
      <c r="K434" s="31">
        <f t="shared" si="49"/>
        <v>63.4110321814264</v>
      </c>
      <c r="L434" s="30">
        <f t="shared" si="55"/>
        <v>2257540898</v>
      </c>
      <c r="M434" s="31">
        <f t="shared" si="50"/>
        <v>35.581574723862033</v>
      </c>
      <c r="N434" s="33">
        <v>6280774823</v>
      </c>
      <c r="O434" s="31">
        <f t="shared" si="51"/>
        <v>98.99260690528844</v>
      </c>
      <c r="P434" s="32">
        <f t="shared" si="54"/>
        <v>63915977</v>
      </c>
    </row>
    <row r="435" spans="1:19" ht="39" hidden="1" x14ac:dyDescent="0.25">
      <c r="A435" s="26">
        <v>3311401040966</v>
      </c>
      <c r="B435" s="40" t="s">
        <v>366</v>
      </c>
      <c r="C435" s="28"/>
      <c r="D435" s="29">
        <f>SUM(D436)</f>
        <v>3500000000</v>
      </c>
      <c r="E435" s="29">
        <f>SUM(E436)</f>
        <v>5500000000</v>
      </c>
      <c r="F435" s="30">
        <f t="shared" si="48"/>
        <v>9000000000</v>
      </c>
      <c r="G435" s="31">
        <f t="shared" si="52"/>
        <v>6.4500858804469374E-2</v>
      </c>
      <c r="H435" s="29">
        <f>SUM(H436)</f>
        <v>0</v>
      </c>
      <c r="I435" s="32">
        <f t="shared" si="53"/>
        <v>9000000000</v>
      </c>
      <c r="J435" s="29">
        <f>SUM(J436)</f>
        <v>3439156372</v>
      </c>
      <c r="K435" s="31">
        <f t="shared" si="49"/>
        <v>38.212848577777777</v>
      </c>
      <c r="L435" s="30">
        <f t="shared" si="55"/>
        <v>5404085248</v>
      </c>
      <c r="M435" s="31">
        <f t="shared" si="50"/>
        <v>60.045391644444443</v>
      </c>
      <c r="N435" s="29">
        <f>SUM(N436)</f>
        <v>8843241620</v>
      </c>
      <c r="O435" s="31">
        <f t="shared" si="51"/>
        <v>98.258240222222227</v>
      </c>
      <c r="P435" s="32">
        <f t="shared" si="54"/>
        <v>156758380</v>
      </c>
    </row>
    <row r="436" spans="1:19" ht="39" hidden="1" x14ac:dyDescent="0.25">
      <c r="A436" s="26">
        <v>3311401040966110</v>
      </c>
      <c r="B436" s="40" t="s">
        <v>367</v>
      </c>
      <c r="C436" s="28"/>
      <c r="D436" s="33">
        <v>3500000000</v>
      </c>
      <c r="E436" s="34">
        <v>5500000000</v>
      </c>
      <c r="F436" s="30">
        <f t="shared" si="48"/>
        <v>9000000000</v>
      </c>
      <c r="G436" s="31">
        <f t="shared" si="52"/>
        <v>6.4500858804469374E-2</v>
      </c>
      <c r="H436" s="33"/>
      <c r="I436" s="32">
        <f t="shared" si="53"/>
        <v>9000000000</v>
      </c>
      <c r="J436" s="33">
        <v>3439156372</v>
      </c>
      <c r="K436" s="31">
        <f t="shared" si="49"/>
        <v>38.212848577777777</v>
      </c>
      <c r="L436" s="30">
        <f t="shared" si="55"/>
        <v>5404085248</v>
      </c>
      <c r="M436" s="31">
        <f t="shared" si="50"/>
        <v>60.045391644444443</v>
      </c>
      <c r="N436" s="33">
        <v>8843241620</v>
      </c>
      <c r="O436" s="31">
        <f t="shared" si="51"/>
        <v>98.258240222222227</v>
      </c>
      <c r="P436" s="32">
        <f t="shared" si="54"/>
        <v>156758380</v>
      </c>
    </row>
    <row r="437" spans="1:19" ht="39" hidden="1" x14ac:dyDescent="0.25">
      <c r="A437" s="60">
        <v>331140105</v>
      </c>
      <c r="B437" s="61" t="s">
        <v>368</v>
      </c>
      <c r="C437" s="28"/>
      <c r="D437" s="29">
        <f>SUM(D438+D440+D442+D444+D446+D448+D450+D452+D454+D456+D458+D460+D463+D465+D467+D469+D471+D473+D475+D477+D479+D481+D483)</f>
        <v>252593122000</v>
      </c>
      <c r="E437" s="29">
        <f>SUM(E438+E440+E442+E444+E446+E448+E450+E452+E454+E456+E458+E460+E463+E465+E467+E469+E471+E473+E475+E477+E479+E481+E483)</f>
        <v>14971728813</v>
      </c>
      <c r="F437" s="30">
        <f t="shared" si="48"/>
        <v>267564850813</v>
      </c>
      <c r="G437" s="31">
        <f t="shared" si="52"/>
        <v>1.9175736292586918</v>
      </c>
      <c r="H437" s="29">
        <f>SUM(H438+H440+H442+H444+H446+H448+H450+H452+H454+H456+H458+H460+H463+H465+H467+H469+H471+H473+H475+H477+H479+H481+H483)</f>
        <v>0</v>
      </c>
      <c r="I437" s="32">
        <f t="shared" si="53"/>
        <v>267564850813</v>
      </c>
      <c r="J437" s="29">
        <f>SUM(J438+J440+J442+J444+J446+J448+J450+J452+J454+J456+J458+J460+J463+J465+J467+J469+J471+J473+J475+J477+J479+J481+J483)</f>
        <v>213955127993</v>
      </c>
      <c r="K437" s="31">
        <f t="shared" si="49"/>
        <v>79.963839548765094</v>
      </c>
      <c r="L437" s="30">
        <f t="shared" si="55"/>
        <v>42270468519</v>
      </c>
      <c r="M437" s="31">
        <f t="shared" si="50"/>
        <v>15.798214298537538</v>
      </c>
      <c r="N437" s="29">
        <f>SUM(N438+N440+N442+N444+N446+N448+N450+N452+N454+N456+N458+N460+N463+N465+N467+N469+N471+N473+N475+N477+N479+N481+N483)</f>
        <v>256225596512</v>
      </c>
      <c r="O437" s="31">
        <f t="shared" si="51"/>
        <v>95.762053847302624</v>
      </c>
      <c r="P437" s="32">
        <f t="shared" si="54"/>
        <v>11339254301</v>
      </c>
      <c r="R437" s="62"/>
      <c r="S437" s="62"/>
    </row>
    <row r="438" spans="1:19" hidden="1" x14ac:dyDescent="0.25">
      <c r="A438" s="60">
        <v>3311401050439</v>
      </c>
      <c r="B438" s="61" t="s">
        <v>369</v>
      </c>
      <c r="C438" s="28"/>
      <c r="D438" s="29">
        <f>SUM(D439)</f>
        <v>125000000</v>
      </c>
      <c r="E438" s="29">
        <f>SUM(E439)</f>
        <v>0</v>
      </c>
      <c r="F438" s="30">
        <f t="shared" si="48"/>
        <v>125000000</v>
      </c>
      <c r="G438" s="31">
        <f t="shared" si="52"/>
        <v>8.9584526117318577E-4</v>
      </c>
      <c r="H438" s="29">
        <f>SUM(H439)</f>
        <v>0</v>
      </c>
      <c r="I438" s="32">
        <f t="shared" si="53"/>
        <v>125000000</v>
      </c>
      <c r="J438" s="29">
        <f>SUM(J439)</f>
        <v>93190000</v>
      </c>
      <c r="K438" s="31">
        <f t="shared" si="49"/>
        <v>74.551999999999992</v>
      </c>
      <c r="L438" s="30">
        <f t="shared" si="55"/>
        <v>26690000</v>
      </c>
      <c r="M438" s="31">
        <f t="shared" si="50"/>
        <v>21.352</v>
      </c>
      <c r="N438" s="29">
        <f>SUM(N439)</f>
        <v>119880000</v>
      </c>
      <c r="O438" s="31">
        <f t="shared" si="51"/>
        <v>95.903999999999996</v>
      </c>
      <c r="P438" s="32">
        <f t="shared" si="54"/>
        <v>5120000</v>
      </c>
      <c r="R438" s="62"/>
    </row>
    <row r="439" spans="1:19" hidden="1" x14ac:dyDescent="0.25">
      <c r="A439" s="60">
        <v>3311401050439120</v>
      </c>
      <c r="B439" s="61" t="s">
        <v>369</v>
      </c>
      <c r="C439" s="28"/>
      <c r="D439" s="33">
        <v>125000000</v>
      </c>
      <c r="E439" s="34">
        <v>0</v>
      </c>
      <c r="F439" s="30">
        <f t="shared" si="48"/>
        <v>125000000</v>
      </c>
      <c r="G439" s="31">
        <f t="shared" si="52"/>
        <v>8.9584526117318577E-4</v>
      </c>
      <c r="H439" s="33"/>
      <c r="I439" s="32">
        <f t="shared" si="53"/>
        <v>125000000</v>
      </c>
      <c r="J439" s="33">
        <v>93190000</v>
      </c>
      <c r="K439" s="31">
        <f t="shared" si="49"/>
        <v>74.551999999999992</v>
      </c>
      <c r="L439" s="30">
        <f t="shared" si="55"/>
        <v>26690000</v>
      </c>
      <c r="M439" s="31">
        <f t="shared" si="50"/>
        <v>21.352</v>
      </c>
      <c r="N439" s="33">
        <v>119880000</v>
      </c>
      <c r="O439" s="31">
        <f t="shared" si="51"/>
        <v>95.903999999999996</v>
      </c>
      <c r="P439" s="32">
        <f t="shared" si="54"/>
        <v>5120000</v>
      </c>
      <c r="R439" s="62"/>
    </row>
    <row r="440" spans="1:19" ht="26.25" hidden="1" x14ac:dyDescent="0.25">
      <c r="A440" s="60">
        <v>3311401050640</v>
      </c>
      <c r="B440" s="27" t="s">
        <v>370</v>
      </c>
      <c r="C440" s="28"/>
      <c r="D440" s="29">
        <f>SUM(D441)</f>
        <v>1000000000</v>
      </c>
      <c r="E440" s="29">
        <f>SUM(E441)</f>
        <v>-100000000</v>
      </c>
      <c r="F440" s="30">
        <f t="shared" si="48"/>
        <v>900000000</v>
      </c>
      <c r="G440" s="31">
        <f t="shared" si="52"/>
        <v>6.4500858804469371E-3</v>
      </c>
      <c r="H440" s="29">
        <f>SUM(H441)</f>
        <v>0</v>
      </c>
      <c r="I440" s="32">
        <f t="shared" si="53"/>
        <v>900000000</v>
      </c>
      <c r="J440" s="29">
        <f>SUM(J441)</f>
        <v>730350727</v>
      </c>
      <c r="K440" s="31">
        <f t="shared" si="49"/>
        <v>81.150080777777774</v>
      </c>
      <c r="L440" s="30">
        <f t="shared" si="55"/>
        <v>129884718</v>
      </c>
      <c r="M440" s="31">
        <f t="shared" si="50"/>
        <v>14.431635333333334</v>
      </c>
      <c r="N440" s="29">
        <f>SUM(N441)</f>
        <v>860235445</v>
      </c>
      <c r="O440" s="31">
        <f t="shared" si="51"/>
        <v>95.58171611111112</v>
      </c>
      <c r="P440" s="32">
        <f t="shared" si="54"/>
        <v>39764555</v>
      </c>
      <c r="R440" s="62"/>
    </row>
    <row r="441" spans="1:19" ht="26.25" hidden="1" x14ac:dyDescent="0.25">
      <c r="A441" s="60">
        <v>3311401050640120</v>
      </c>
      <c r="B441" s="27" t="s">
        <v>370</v>
      </c>
      <c r="C441" s="28"/>
      <c r="D441" s="33">
        <v>1000000000</v>
      </c>
      <c r="E441" s="34">
        <v>-100000000</v>
      </c>
      <c r="F441" s="30">
        <f t="shared" si="48"/>
        <v>900000000</v>
      </c>
      <c r="G441" s="31">
        <f t="shared" si="52"/>
        <v>6.4500858804469371E-3</v>
      </c>
      <c r="H441" s="33"/>
      <c r="I441" s="32">
        <f t="shared" si="53"/>
        <v>900000000</v>
      </c>
      <c r="J441" s="33">
        <v>730350727</v>
      </c>
      <c r="K441" s="31">
        <f t="shared" si="49"/>
        <v>81.150080777777774</v>
      </c>
      <c r="L441" s="30">
        <f t="shared" si="55"/>
        <v>129884718</v>
      </c>
      <c r="M441" s="31">
        <f t="shared" si="50"/>
        <v>14.431635333333334</v>
      </c>
      <c r="N441" s="33">
        <v>860235445</v>
      </c>
      <c r="O441" s="31">
        <f t="shared" si="51"/>
        <v>95.58171611111112</v>
      </c>
      <c r="P441" s="32">
        <f t="shared" si="54"/>
        <v>39764555</v>
      </c>
      <c r="R441" s="62"/>
    </row>
    <row r="442" spans="1:19" ht="51.75" hidden="1" x14ac:dyDescent="0.25">
      <c r="A442" s="26">
        <v>3311401050717</v>
      </c>
      <c r="B442" s="27" t="s">
        <v>371</v>
      </c>
      <c r="C442" s="28"/>
      <c r="D442" s="29">
        <f>SUM(D443)</f>
        <v>268828000</v>
      </c>
      <c r="E442" s="29">
        <f>SUM(E443)</f>
        <v>0</v>
      </c>
      <c r="F442" s="30">
        <f t="shared" si="48"/>
        <v>268828000</v>
      </c>
      <c r="G442" s="31">
        <f t="shared" si="52"/>
        <v>1.9266263189653215E-3</v>
      </c>
      <c r="H442" s="29">
        <f>SUM(H443)</f>
        <v>0</v>
      </c>
      <c r="I442" s="32">
        <f t="shared" si="53"/>
        <v>268828000</v>
      </c>
      <c r="J442" s="29">
        <f>SUM(J443)</f>
        <v>216910997</v>
      </c>
      <c r="K442" s="31">
        <f t="shared" si="49"/>
        <v>80.687650467957212</v>
      </c>
      <c r="L442" s="30">
        <f t="shared" si="55"/>
        <v>51917003</v>
      </c>
      <c r="M442" s="31">
        <f t="shared" si="50"/>
        <v>19.312349532042795</v>
      </c>
      <c r="N442" s="29">
        <f>SUM(N443)</f>
        <v>268828000</v>
      </c>
      <c r="O442" s="31">
        <f t="shared" si="51"/>
        <v>100</v>
      </c>
      <c r="P442" s="32">
        <f t="shared" si="54"/>
        <v>0</v>
      </c>
      <c r="R442" s="62"/>
    </row>
    <row r="443" spans="1:19" ht="51.75" hidden="1" x14ac:dyDescent="0.25">
      <c r="A443" s="26">
        <v>3311401050717120</v>
      </c>
      <c r="B443" s="27" t="s">
        <v>371</v>
      </c>
      <c r="C443" s="28"/>
      <c r="D443" s="33">
        <v>268828000</v>
      </c>
      <c r="E443" s="34">
        <v>0</v>
      </c>
      <c r="F443" s="30">
        <f t="shared" si="48"/>
        <v>268828000</v>
      </c>
      <c r="G443" s="31">
        <f t="shared" si="52"/>
        <v>1.9266263189653215E-3</v>
      </c>
      <c r="H443" s="33"/>
      <c r="I443" s="32">
        <f t="shared" si="53"/>
        <v>268828000</v>
      </c>
      <c r="J443" s="33">
        <v>216910997</v>
      </c>
      <c r="K443" s="31">
        <f t="shared" si="49"/>
        <v>80.687650467957212</v>
      </c>
      <c r="L443" s="30">
        <f t="shared" si="55"/>
        <v>51917003</v>
      </c>
      <c r="M443" s="31">
        <f t="shared" si="50"/>
        <v>19.312349532042795</v>
      </c>
      <c r="N443" s="33">
        <v>268828000</v>
      </c>
      <c r="O443" s="31">
        <f t="shared" si="51"/>
        <v>100</v>
      </c>
      <c r="P443" s="32">
        <f t="shared" si="54"/>
        <v>0</v>
      </c>
      <c r="R443" s="62"/>
    </row>
    <row r="444" spans="1:19" ht="26.25" hidden="1" x14ac:dyDescent="0.25">
      <c r="A444" s="26">
        <v>3311401050721</v>
      </c>
      <c r="B444" s="27" t="s">
        <v>372</v>
      </c>
      <c r="C444" s="28"/>
      <c r="D444" s="29">
        <f>SUM(D445)</f>
        <v>53129519000</v>
      </c>
      <c r="E444" s="29">
        <f>SUM(E445)</f>
        <v>-411776713</v>
      </c>
      <c r="F444" s="30">
        <f t="shared" si="48"/>
        <v>52717742287</v>
      </c>
      <c r="G444" s="31">
        <f t="shared" si="52"/>
        <v>0.37781551686046572</v>
      </c>
      <c r="H444" s="29">
        <f>SUM(H445)</f>
        <v>0</v>
      </c>
      <c r="I444" s="32">
        <f t="shared" si="53"/>
        <v>52717742287</v>
      </c>
      <c r="J444" s="29">
        <f>SUM(J445)</f>
        <v>39857262085</v>
      </c>
      <c r="K444" s="31">
        <f t="shared" si="49"/>
        <v>75.605024714475775</v>
      </c>
      <c r="L444" s="30">
        <f t="shared" si="55"/>
        <v>12824853212</v>
      </c>
      <c r="M444" s="31">
        <f t="shared" si="50"/>
        <v>24.327394641030676</v>
      </c>
      <c r="N444" s="29">
        <f>SUM(N445)</f>
        <v>52682115297</v>
      </c>
      <c r="O444" s="31">
        <f t="shared" si="51"/>
        <v>99.932419355506454</v>
      </c>
      <c r="P444" s="32">
        <f t="shared" si="54"/>
        <v>35626990</v>
      </c>
      <c r="R444" s="62"/>
    </row>
    <row r="445" spans="1:19" ht="26.25" hidden="1" x14ac:dyDescent="0.25">
      <c r="A445" s="26">
        <v>3311401050721120</v>
      </c>
      <c r="B445" s="27" t="s">
        <v>372</v>
      </c>
      <c r="C445" s="28"/>
      <c r="D445" s="33">
        <v>53129519000</v>
      </c>
      <c r="E445" s="34">
        <v>-411776713</v>
      </c>
      <c r="F445" s="30">
        <f t="shared" si="48"/>
        <v>52717742287</v>
      </c>
      <c r="G445" s="31">
        <f t="shared" si="52"/>
        <v>0.37781551686046572</v>
      </c>
      <c r="H445" s="33"/>
      <c r="I445" s="32">
        <f t="shared" si="53"/>
        <v>52717742287</v>
      </c>
      <c r="J445" s="33">
        <v>39857262085</v>
      </c>
      <c r="K445" s="31">
        <f t="shared" si="49"/>
        <v>75.605024714475775</v>
      </c>
      <c r="L445" s="30">
        <f t="shared" si="55"/>
        <v>12824853212</v>
      </c>
      <c r="M445" s="31">
        <f t="shared" si="50"/>
        <v>24.327394641030676</v>
      </c>
      <c r="N445" s="33">
        <v>52682115297</v>
      </c>
      <c r="O445" s="31">
        <f t="shared" si="51"/>
        <v>99.932419355506454</v>
      </c>
      <c r="P445" s="32">
        <f t="shared" si="54"/>
        <v>35626990</v>
      </c>
      <c r="R445" s="62"/>
    </row>
    <row r="446" spans="1:19" ht="51.75" hidden="1" x14ac:dyDescent="0.25">
      <c r="A446" s="60">
        <v>3311401050722</v>
      </c>
      <c r="B446" s="27" t="s">
        <v>373</v>
      </c>
      <c r="C446" s="28"/>
      <c r="D446" s="29">
        <f>SUM(D447)</f>
        <v>18975000000</v>
      </c>
      <c r="E446" s="29">
        <f>SUM(E447)</f>
        <v>1495208408</v>
      </c>
      <c r="F446" s="30">
        <f t="shared" si="48"/>
        <v>20470208408</v>
      </c>
      <c r="G446" s="31">
        <f t="shared" si="52"/>
        <v>0.14670511358027444</v>
      </c>
      <c r="H446" s="29">
        <f>SUM(H447)</f>
        <v>0</v>
      </c>
      <c r="I446" s="32">
        <f t="shared" si="53"/>
        <v>20470208408</v>
      </c>
      <c r="J446" s="29">
        <f>SUM(J447)</f>
        <v>18261560069</v>
      </c>
      <c r="K446" s="31">
        <f t="shared" si="49"/>
        <v>89.210425731978219</v>
      </c>
      <c r="L446" s="30">
        <f t="shared" si="55"/>
        <v>1539759555</v>
      </c>
      <c r="M446" s="31">
        <f t="shared" si="50"/>
        <v>7.5219534863076616</v>
      </c>
      <c r="N446" s="29">
        <f>SUM(N447)</f>
        <v>19801319624</v>
      </c>
      <c r="O446" s="31">
        <f t="shared" si="51"/>
        <v>96.732379218285885</v>
      </c>
      <c r="P446" s="32">
        <f t="shared" si="54"/>
        <v>668888784</v>
      </c>
      <c r="R446" s="62"/>
    </row>
    <row r="447" spans="1:19" ht="51.75" hidden="1" x14ac:dyDescent="0.25">
      <c r="A447" s="60">
        <v>3311401050722120</v>
      </c>
      <c r="B447" s="27" t="s">
        <v>373</v>
      </c>
      <c r="C447" s="28"/>
      <c r="D447" s="33">
        <v>18975000000</v>
      </c>
      <c r="E447" s="34">
        <v>1495208408</v>
      </c>
      <c r="F447" s="30">
        <f t="shared" si="48"/>
        <v>20470208408</v>
      </c>
      <c r="G447" s="31">
        <f t="shared" si="52"/>
        <v>0.14670511358027444</v>
      </c>
      <c r="H447" s="33"/>
      <c r="I447" s="32">
        <f t="shared" si="53"/>
        <v>20470208408</v>
      </c>
      <c r="J447" s="33">
        <v>18261560069</v>
      </c>
      <c r="K447" s="31">
        <f t="shared" si="49"/>
        <v>89.210425731978219</v>
      </c>
      <c r="L447" s="30">
        <f t="shared" si="55"/>
        <v>1539759555</v>
      </c>
      <c r="M447" s="31">
        <f t="shared" si="50"/>
        <v>7.5219534863076616</v>
      </c>
      <c r="N447" s="33">
        <v>19801319624</v>
      </c>
      <c r="O447" s="31">
        <f t="shared" si="51"/>
        <v>96.732379218285885</v>
      </c>
      <c r="P447" s="32">
        <f t="shared" si="54"/>
        <v>668888784</v>
      </c>
      <c r="R447" s="62"/>
    </row>
    <row r="448" spans="1:19" ht="39" hidden="1" x14ac:dyDescent="0.25">
      <c r="A448" s="60">
        <v>3311401050724</v>
      </c>
      <c r="B448" s="27" t="s">
        <v>374</v>
      </c>
      <c r="C448" s="28"/>
      <c r="D448" s="29">
        <f>SUM(D449)</f>
        <v>23165148000</v>
      </c>
      <c r="E448" s="29">
        <f>SUM(E449)</f>
        <v>4902962236</v>
      </c>
      <c r="F448" s="30">
        <f t="shared" si="48"/>
        <v>28068110236</v>
      </c>
      <c r="G448" s="31">
        <f t="shared" si="52"/>
        <v>0.20115746836005749</v>
      </c>
      <c r="H448" s="29">
        <f>SUM(H449)</f>
        <v>0</v>
      </c>
      <c r="I448" s="32">
        <f t="shared" si="53"/>
        <v>28068110236</v>
      </c>
      <c r="J448" s="29">
        <f>SUM(J449)</f>
        <v>18318107795</v>
      </c>
      <c r="K448" s="31">
        <f t="shared" si="49"/>
        <v>65.263060608566718</v>
      </c>
      <c r="L448" s="30">
        <f t="shared" si="55"/>
        <v>2616009956</v>
      </c>
      <c r="M448" s="31">
        <f t="shared" si="50"/>
        <v>9.3202211834151925</v>
      </c>
      <c r="N448" s="29">
        <f>SUM(N449)</f>
        <v>20934117751</v>
      </c>
      <c r="O448" s="31">
        <f t="shared" si="51"/>
        <v>74.583281791981918</v>
      </c>
      <c r="P448" s="32">
        <f t="shared" si="54"/>
        <v>7133992485</v>
      </c>
      <c r="R448" s="62"/>
    </row>
    <row r="449" spans="1:18" ht="39" hidden="1" x14ac:dyDescent="0.25">
      <c r="A449" s="60">
        <v>3311401050724120</v>
      </c>
      <c r="B449" s="27" t="s">
        <v>374</v>
      </c>
      <c r="C449" s="28"/>
      <c r="D449" s="33">
        <v>23165148000</v>
      </c>
      <c r="E449" s="34">
        <v>4902962236</v>
      </c>
      <c r="F449" s="30">
        <f t="shared" si="48"/>
        <v>28068110236</v>
      </c>
      <c r="G449" s="31">
        <f t="shared" si="52"/>
        <v>0.20115746836005749</v>
      </c>
      <c r="H449" s="33"/>
      <c r="I449" s="32">
        <f t="shared" si="53"/>
        <v>28068110236</v>
      </c>
      <c r="J449" s="33">
        <v>18318107795</v>
      </c>
      <c r="K449" s="31">
        <f t="shared" si="49"/>
        <v>65.263060608566718</v>
      </c>
      <c r="L449" s="30">
        <f t="shared" si="55"/>
        <v>2616009956</v>
      </c>
      <c r="M449" s="31">
        <f t="shared" si="50"/>
        <v>9.3202211834151925</v>
      </c>
      <c r="N449" s="33">
        <v>20934117751</v>
      </c>
      <c r="O449" s="31">
        <f t="shared" si="51"/>
        <v>74.583281791981918</v>
      </c>
      <c r="P449" s="32">
        <f t="shared" si="54"/>
        <v>7133992485</v>
      </c>
      <c r="R449" s="62"/>
    </row>
    <row r="450" spans="1:18" ht="39" hidden="1" x14ac:dyDescent="0.25">
      <c r="A450" s="26">
        <v>3311401050742</v>
      </c>
      <c r="B450" s="27" t="s">
        <v>375</v>
      </c>
      <c r="C450" s="28"/>
      <c r="D450" s="29">
        <f>SUM(D451)</f>
        <v>100875116000</v>
      </c>
      <c r="E450" s="29">
        <f>SUM(E451)</f>
        <v>4379372816</v>
      </c>
      <c r="F450" s="30">
        <f t="shared" si="48"/>
        <v>105254488816</v>
      </c>
      <c r="G450" s="31">
        <f t="shared" si="52"/>
        <v>0.75433388018415737</v>
      </c>
      <c r="H450" s="29">
        <f>SUM(H451)</f>
        <v>0</v>
      </c>
      <c r="I450" s="32">
        <f t="shared" si="53"/>
        <v>105254488816</v>
      </c>
      <c r="J450" s="29">
        <f>SUM(J451)</f>
        <v>93567279427</v>
      </c>
      <c r="K450" s="31">
        <f t="shared" si="49"/>
        <v>88.89623661615903</v>
      </c>
      <c r="L450" s="30">
        <f t="shared" si="55"/>
        <v>11025885276</v>
      </c>
      <c r="M450" s="31">
        <f t="shared" si="50"/>
        <v>10.475453731265405</v>
      </c>
      <c r="N450" s="29">
        <f>SUM(N451)</f>
        <v>104593164703</v>
      </c>
      <c r="O450" s="31">
        <f t="shared" si="51"/>
        <v>99.371690347424433</v>
      </c>
      <c r="P450" s="32">
        <f t="shared" si="54"/>
        <v>661324113</v>
      </c>
      <c r="R450" s="62"/>
    </row>
    <row r="451" spans="1:18" ht="39" hidden="1" x14ac:dyDescent="0.25">
      <c r="A451" s="26">
        <v>3311401050742120</v>
      </c>
      <c r="B451" s="27" t="s">
        <v>375</v>
      </c>
      <c r="C451" s="28"/>
      <c r="D451" s="33">
        <v>100875116000</v>
      </c>
      <c r="E451" s="34">
        <v>4379372816</v>
      </c>
      <c r="F451" s="30">
        <f t="shared" si="48"/>
        <v>105254488816</v>
      </c>
      <c r="G451" s="31">
        <f t="shared" si="52"/>
        <v>0.75433388018415737</v>
      </c>
      <c r="H451" s="33"/>
      <c r="I451" s="32">
        <f t="shared" si="53"/>
        <v>105254488816</v>
      </c>
      <c r="J451" s="33">
        <v>93567279427</v>
      </c>
      <c r="K451" s="31">
        <f t="shared" si="49"/>
        <v>88.89623661615903</v>
      </c>
      <c r="L451" s="30">
        <f t="shared" si="55"/>
        <v>11025885276</v>
      </c>
      <c r="M451" s="31">
        <f t="shared" si="50"/>
        <v>10.475453731265405</v>
      </c>
      <c r="N451" s="33">
        <v>104593164703</v>
      </c>
      <c r="O451" s="31">
        <f t="shared" si="51"/>
        <v>99.371690347424433</v>
      </c>
      <c r="P451" s="32">
        <f t="shared" si="54"/>
        <v>661324113</v>
      </c>
      <c r="R451" s="62"/>
    </row>
    <row r="452" spans="1:18" ht="26.25" hidden="1" x14ac:dyDescent="0.25">
      <c r="A452" s="26">
        <v>3311401050743</v>
      </c>
      <c r="B452" s="27" t="s">
        <v>376</v>
      </c>
      <c r="C452" s="28"/>
      <c r="D452" s="29">
        <f>SUM(D453)</f>
        <v>11000000000</v>
      </c>
      <c r="E452" s="29">
        <f>SUM(E453)</f>
        <v>4759678789</v>
      </c>
      <c r="F452" s="30">
        <f t="shared" si="48"/>
        <v>15759678789</v>
      </c>
      <c r="G452" s="31">
        <f t="shared" si="52"/>
        <v>0.11294586848589777</v>
      </c>
      <c r="H452" s="29">
        <f>SUM(H453)</f>
        <v>0</v>
      </c>
      <c r="I452" s="32">
        <f t="shared" si="53"/>
        <v>15759678789</v>
      </c>
      <c r="J452" s="29">
        <f>SUM(J453)</f>
        <v>11543346342</v>
      </c>
      <c r="K452" s="31">
        <f t="shared" si="49"/>
        <v>73.246076246535353</v>
      </c>
      <c r="L452" s="30">
        <f t="shared" si="55"/>
        <v>4074732921</v>
      </c>
      <c r="M452" s="31">
        <f t="shared" si="50"/>
        <v>25.85543129117643</v>
      </c>
      <c r="N452" s="29">
        <f>SUM(N453)</f>
        <v>15618079263</v>
      </c>
      <c r="O452" s="31">
        <f t="shared" si="51"/>
        <v>99.101507537711782</v>
      </c>
      <c r="P452" s="32">
        <f t="shared" si="54"/>
        <v>141599526</v>
      </c>
      <c r="R452" s="62"/>
    </row>
    <row r="453" spans="1:18" ht="26.25" hidden="1" x14ac:dyDescent="0.25">
      <c r="A453" s="26">
        <v>3311401050743120</v>
      </c>
      <c r="B453" s="27" t="s">
        <v>376</v>
      </c>
      <c r="C453" s="28"/>
      <c r="D453" s="33">
        <v>11000000000</v>
      </c>
      <c r="E453" s="34">
        <v>4759678789</v>
      </c>
      <c r="F453" s="30">
        <f t="shared" si="48"/>
        <v>15759678789</v>
      </c>
      <c r="G453" s="31">
        <f t="shared" si="52"/>
        <v>0.11294586848589777</v>
      </c>
      <c r="H453" s="33"/>
      <c r="I453" s="32">
        <f t="shared" si="53"/>
        <v>15759678789</v>
      </c>
      <c r="J453" s="33">
        <v>11543346342</v>
      </c>
      <c r="K453" s="31">
        <f t="shared" si="49"/>
        <v>73.246076246535353</v>
      </c>
      <c r="L453" s="30">
        <f t="shared" si="55"/>
        <v>4074732921</v>
      </c>
      <c r="M453" s="31">
        <f t="shared" si="50"/>
        <v>25.85543129117643</v>
      </c>
      <c r="N453" s="33">
        <v>15618079263</v>
      </c>
      <c r="O453" s="31">
        <f t="shared" si="51"/>
        <v>99.101507537711782</v>
      </c>
      <c r="P453" s="32">
        <f t="shared" si="54"/>
        <v>141599526</v>
      </c>
      <c r="R453" s="62"/>
    </row>
    <row r="454" spans="1:18" ht="26.25" hidden="1" x14ac:dyDescent="0.25">
      <c r="A454" s="26">
        <v>3311401050749</v>
      </c>
      <c r="B454" s="27" t="s">
        <v>377</v>
      </c>
      <c r="C454" s="28"/>
      <c r="D454" s="29">
        <f>SUM(D455)</f>
        <v>3165527000</v>
      </c>
      <c r="E454" s="29">
        <f>SUM(E455)</f>
        <v>-252888584</v>
      </c>
      <c r="F454" s="30">
        <f t="shared" si="48"/>
        <v>2912638416</v>
      </c>
      <c r="G454" s="31">
        <f t="shared" si="52"/>
        <v>2.0874186579876594E-2</v>
      </c>
      <c r="H454" s="29">
        <f>SUM(H455)</f>
        <v>0</v>
      </c>
      <c r="I454" s="32">
        <f t="shared" si="53"/>
        <v>2912638416</v>
      </c>
      <c r="J454" s="29">
        <f>SUM(J455)</f>
        <v>2019751989</v>
      </c>
      <c r="K454" s="31">
        <f t="shared" si="49"/>
        <v>69.344412197027069</v>
      </c>
      <c r="L454" s="30">
        <f t="shared" si="55"/>
        <v>852760109</v>
      </c>
      <c r="M454" s="31">
        <f t="shared" si="50"/>
        <v>29.277925619449768</v>
      </c>
      <c r="N454" s="29">
        <f>SUM(N455)</f>
        <v>2872512098</v>
      </c>
      <c r="O454" s="31">
        <f t="shared" si="51"/>
        <v>98.622337816476829</v>
      </c>
      <c r="P454" s="32">
        <f t="shared" si="54"/>
        <v>40126318</v>
      </c>
      <c r="R454" s="62"/>
    </row>
    <row r="455" spans="1:18" ht="26.25" hidden="1" x14ac:dyDescent="0.25">
      <c r="A455" s="26">
        <v>3311401050749120</v>
      </c>
      <c r="B455" s="27" t="s">
        <v>377</v>
      </c>
      <c r="C455" s="28"/>
      <c r="D455" s="33">
        <v>3165527000</v>
      </c>
      <c r="E455" s="34">
        <v>-252888584</v>
      </c>
      <c r="F455" s="30">
        <f t="shared" si="48"/>
        <v>2912638416</v>
      </c>
      <c r="G455" s="31">
        <f t="shared" si="52"/>
        <v>2.0874186579876594E-2</v>
      </c>
      <c r="H455" s="33"/>
      <c r="I455" s="32">
        <f t="shared" si="53"/>
        <v>2912638416</v>
      </c>
      <c r="J455" s="33">
        <v>2019751989</v>
      </c>
      <c r="K455" s="31">
        <f t="shared" si="49"/>
        <v>69.344412197027069</v>
      </c>
      <c r="L455" s="30">
        <f t="shared" si="55"/>
        <v>852760109</v>
      </c>
      <c r="M455" s="31">
        <f t="shared" si="50"/>
        <v>29.277925619449768</v>
      </c>
      <c r="N455" s="33">
        <v>2872512098</v>
      </c>
      <c r="O455" s="31">
        <f t="shared" si="51"/>
        <v>98.622337816476829</v>
      </c>
      <c r="P455" s="32">
        <f t="shared" si="54"/>
        <v>40126318</v>
      </c>
      <c r="R455" s="62"/>
    </row>
    <row r="456" spans="1:18" ht="26.25" hidden="1" x14ac:dyDescent="0.25">
      <c r="A456" s="26">
        <v>3311401050760</v>
      </c>
      <c r="B456" s="27" t="s">
        <v>378</v>
      </c>
      <c r="C456" s="28"/>
      <c r="D456" s="29">
        <f>SUM(D457)</f>
        <v>6297045000</v>
      </c>
      <c r="E456" s="29">
        <f>SUM(E457)</f>
        <v>3859782830</v>
      </c>
      <c r="F456" s="30">
        <f t="shared" ref="F456:F519" si="56">SUM(D456+E456)</f>
        <v>10156827830</v>
      </c>
      <c r="G456" s="31">
        <f t="shared" si="52"/>
        <v>7.279156864045945E-2</v>
      </c>
      <c r="H456" s="29">
        <f>SUM(H457)</f>
        <v>0</v>
      </c>
      <c r="I456" s="32">
        <f t="shared" si="53"/>
        <v>10156827830</v>
      </c>
      <c r="J456" s="29">
        <f>SUM(J457)</f>
        <v>8107760488</v>
      </c>
      <c r="K456" s="31">
        <f t="shared" ref="K456:K519" si="57">IF(OR(J456=0,F456=0),0,J456/F456)*100</f>
        <v>79.825715505901215</v>
      </c>
      <c r="L456" s="30">
        <f t="shared" si="55"/>
        <v>1858889147</v>
      </c>
      <c r="M456" s="31">
        <f t="shared" ref="M456:M519" si="58">IF(OR(L456=0,F456=0),0,L456/F456)*100</f>
        <v>18.301867257308821</v>
      </c>
      <c r="N456" s="29">
        <f>SUM(N457)</f>
        <v>9966649635</v>
      </c>
      <c r="O456" s="31">
        <f t="shared" ref="O456:O519" si="59">IF(OR(N456=0,F456=0),0,N456/F456)*100</f>
        <v>98.127582763210043</v>
      </c>
      <c r="P456" s="32">
        <f t="shared" si="54"/>
        <v>190178195</v>
      </c>
      <c r="R456" s="62"/>
    </row>
    <row r="457" spans="1:18" ht="26.25" hidden="1" x14ac:dyDescent="0.25">
      <c r="A457" s="26">
        <v>3311401050760120</v>
      </c>
      <c r="B457" s="27" t="s">
        <v>378</v>
      </c>
      <c r="C457" s="28"/>
      <c r="D457" s="33">
        <v>6297045000</v>
      </c>
      <c r="E457" s="34">
        <v>3859782830</v>
      </c>
      <c r="F457" s="30">
        <f t="shared" si="56"/>
        <v>10156827830</v>
      </c>
      <c r="G457" s="31">
        <f t="shared" si="52"/>
        <v>7.279156864045945E-2</v>
      </c>
      <c r="H457" s="33"/>
      <c r="I457" s="32">
        <f t="shared" ref="I457:I520" si="60">SUM(F457-H457)</f>
        <v>10156827830</v>
      </c>
      <c r="J457" s="33">
        <v>8107760488</v>
      </c>
      <c r="K457" s="31">
        <f t="shared" si="57"/>
        <v>79.825715505901215</v>
      </c>
      <c r="L457" s="30">
        <f t="shared" si="55"/>
        <v>1858889147</v>
      </c>
      <c r="M457" s="31">
        <f t="shared" si="58"/>
        <v>18.301867257308821</v>
      </c>
      <c r="N457" s="33">
        <v>9966649635</v>
      </c>
      <c r="O457" s="31">
        <f t="shared" si="59"/>
        <v>98.127582763210043</v>
      </c>
      <c r="P457" s="32">
        <f t="shared" si="54"/>
        <v>190178195</v>
      </c>
      <c r="R457" s="62"/>
    </row>
    <row r="458" spans="1:18" hidden="1" x14ac:dyDescent="0.25">
      <c r="A458" s="26">
        <v>3311401050764</v>
      </c>
      <c r="B458" s="27" t="s">
        <v>379</v>
      </c>
      <c r="C458" s="28"/>
      <c r="D458" s="29">
        <f>SUM(D459)</f>
        <v>3500000000</v>
      </c>
      <c r="E458" s="29">
        <f>SUM(E459)</f>
        <v>-1633976259</v>
      </c>
      <c r="F458" s="30">
        <f t="shared" si="56"/>
        <v>1866023741</v>
      </c>
      <c r="G458" s="31">
        <f t="shared" si="52"/>
        <v>1.3373348204892081E-2</v>
      </c>
      <c r="H458" s="29">
        <f>SUM(H459)</f>
        <v>0</v>
      </c>
      <c r="I458" s="32">
        <f t="shared" si="60"/>
        <v>1866023741</v>
      </c>
      <c r="J458" s="29">
        <f>SUM(J459)</f>
        <v>1493328976</v>
      </c>
      <c r="K458" s="31">
        <f t="shared" si="57"/>
        <v>80.027329941671937</v>
      </c>
      <c r="L458" s="30">
        <f t="shared" si="55"/>
        <v>372692568</v>
      </c>
      <c r="M458" s="31">
        <f t="shared" si="58"/>
        <v>19.972552321347983</v>
      </c>
      <c r="N458" s="29">
        <f>SUM(N459)</f>
        <v>1866021544</v>
      </c>
      <c r="O458" s="31">
        <f t="shared" si="59"/>
        <v>99.999882263019941</v>
      </c>
      <c r="P458" s="32">
        <f t="shared" si="54"/>
        <v>2197</v>
      </c>
      <c r="R458" s="62"/>
    </row>
    <row r="459" spans="1:18" hidden="1" x14ac:dyDescent="0.25">
      <c r="A459" s="26">
        <v>3311401050764120</v>
      </c>
      <c r="B459" s="27" t="s">
        <v>379</v>
      </c>
      <c r="C459" s="28"/>
      <c r="D459" s="33">
        <v>3500000000</v>
      </c>
      <c r="E459" s="34">
        <v>-1633976259</v>
      </c>
      <c r="F459" s="30">
        <f t="shared" si="56"/>
        <v>1866023741</v>
      </c>
      <c r="G459" s="31">
        <f t="shared" si="52"/>
        <v>1.3373348204892081E-2</v>
      </c>
      <c r="H459" s="33"/>
      <c r="I459" s="32">
        <f t="shared" si="60"/>
        <v>1866023741</v>
      </c>
      <c r="J459" s="33">
        <v>1493328976</v>
      </c>
      <c r="K459" s="31">
        <f t="shared" si="57"/>
        <v>80.027329941671937</v>
      </c>
      <c r="L459" s="30">
        <f t="shared" si="55"/>
        <v>372692568</v>
      </c>
      <c r="M459" s="31">
        <f t="shared" si="58"/>
        <v>19.972552321347983</v>
      </c>
      <c r="N459" s="33">
        <v>1866021544</v>
      </c>
      <c r="O459" s="31">
        <f t="shared" si="59"/>
        <v>99.999882263019941</v>
      </c>
      <c r="P459" s="32">
        <f t="shared" si="54"/>
        <v>2197</v>
      </c>
      <c r="R459" s="62"/>
    </row>
    <row r="460" spans="1:18" ht="26.25" hidden="1" x14ac:dyDescent="0.25">
      <c r="A460" s="60">
        <v>3311401050772</v>
      </c>
      <c r="B460" s="27" t="s">
        <v>380</v>
      </c>
      <c r="C460" s="28"/>
      <c r="D460" s="29">
        <f>SUM(D461:D462)</f>
        <v>160000000</v>
      </c>
      <c r="E460" s="29">
        <f>SUM(E461:E462)</f>
        <v>0</v>
      </c>
      <c r="F460" s="30">
        <f t="shared" si="56"/>
        <v>160000000</v>
      </c>
      <c r="G460" s="31">
        <f t="shared" ref="G460:G527" si="61">IF(OR(F460=0,F$7=0),0,F460/F$7)*100</f>
        <v>1.1466819343016778E-3</v>
      </c>
      <c r="H460" s="29">
        <f>SUM(H461:H462)</f>
        <v>0</v>
      </c>
      <c r="I460" s="32">
        <f t="shared" si="60"/>
        <v>160000000</v>
      </c>
      <c r="J460" s="29">
        <f>SUM(J461:J462)</f>
        <v>129034200</v>
      </c>
      <c r="K460" s="31">
        <f t="shared" si="57"/>
        <v>80.646375000000006</v>
      </c>
      <c r="L460" s="30">
        <f t="shared" si="55"/>
        <v>30965800</v>
      </c>
      <c r="M460" s="31">
        <f t="shared" si="58"/>
        <v>19.353625000000001</v>
      </c>
      <c r="N460" s="29">
        <f>SUM(N461:N462)</f>
        <v>160000000</v>
      </c>
      <c r="O460" s="31">
        <f t="shared" si="59"/>
        <v>100</v>
      </c>
      <c r="P460" s="32">
        <f t="shared" si="54"/>
        <v>0</v>
      </c>
      <c r="R460" s="62"/>
    </row>
    <row r="461" spans="1:18" ht="26.25" hidden="1" x14ac:dyDescent="0.25">
      <c r="A461" s="60">
        <v>3311401050772120</v>
      </c>
      <c r="B461" s="27" t="s">
        <v>380</v>
      </c>
      <c r="C461" s="28"/>
      <c r="D461" s="33">
        <v>80000000</v>
      </c>
      <c r="E461" s="34">
        <v>0</v>
      </c>
      <c r="F461" s="30">
        <f t="shared" si="56"/>
        <v>80000000</v>
      </c>
      <c r="G461" s="31">
        <f t="shared" si="61"/>
        <v>5.7334096715083889E-4</v>
      </c>
      <c r="H461" s="33"/>
      <c r="I461" s="32">
        <f t="shared" si="60"/>
        <v>80000000</v>
      </c>
      <c r="J461" s="33">
        <v>56034200</v>
      </c>
      <c r="K461" s="31">
        <f t="shared" si="57"/>
        <v>70.042749999999998</v>
      </c>
      <c r="L461" s="30">
        <f t="shared" si="55"/>
        <v>23965800</v>
      </c>
      <c r="M461" s="31">
        <f t="shared" si="58"/>
        <v>29.957250000000002</v>
      </c>
      <c r="N461" s="33">
        <v>80000000</v>
      </c>
      <c r="O461" s="31">
        <f t="shared" si="59"/>
        <v>100</v>
      </c>
      <c r="P461" s="32">
        <f t="shared" si="54"/>
        <v>0</v>
      </c>
      <c r="R461" s="62"/>
    </row>
    <row r="462" spans="1:18" ht="26.25" hidden="1" x14ac:dyDescent="0.25">
      <c r="A462" s="60">
        <v>3311401050772120</v>
      </c>
      <c r="B462" s="27" t="s">
        <v>380</v>
      </c>
      <c r="C462" s="28"/>
      <c r="D462" s="33">
        <v>80000000</v>
      </c>
      <c r="E462" s="34">
        <v>0</v>
      </c>
      <c r="F462" s="30">
        <f t="shared" si="56"/>
        <v>80000000</v>
      </c>
      <c r="G462" s="31">
        <f t="shared" si="61"/>
        <v>5.7334096715083889E-4</v>
      </c>
      <c r="H462" s="33"/>
      <c r="I462" s="32">
        <f t="shared" si="60"/>
        <v>80000000</v>
      </c>
      <c r="J462" s="33">
        <v>73000000</v>
      </c>
      <c r="K462" s="31">
        <f t="shared" si="57"/>
        <v>91.25</v>
      </c>
      <c r="L462" s="30">
        <f t="shared" si="55"/>
        <v>7000000</v>
      </c>
      <c r="M462" s="31">
        <f t="shared" si="58"/>
        <v>8.75</v>
      </c>
      <c r="N462" s="33">
        <v>80000000</v>
      </c>
      <c r="O462" s="31">
        <f t="shared" si="59"/>
        <v>100</v>
      </c>
      <c r="P462" s="32">
        <f t="shared" si="54"/>
        <v>0</v>
      </c>
      <c r="R462" s="62"/>
    </row>
    <row r="463" spans="1:18" ht="26.25" hidden="1" x14ac:dyDescent="0.25">
      <c r="A463" s="26">
        <v>3311401050779</v>
      </c>
      <c r="B463" s="27" t="s">
        <v>381</v>
      </c>
      <c r="C463" s="28"/>
      <c r="D463" s="29">
        <f>SUM(D464)</f>
        <v>1466050000</v>
      </c>
      <c r="E463" s="29">
        <f>SUM(E464)</f>
        <v>-20944744</v>
      </c>
      <c r="F463" s="30">
        <f t="shared" si="56"/>
        <v>1445105256</v>
      </c>
      <c r="G463" s="31">
        <f t="shared" si="61"/>
        <v>1.0356725563872508E-2</v>
      </c>
      <c r="H463" s="29">
        <f>SUM(H464)</f>
        <v>0</v>
      </c>
      <c r="I463" s="32">
        <f t="shared" si="60"/>
        <v>1445105256</v>
      </c>
      <c r="J463" s="29">
        <f>SUM(J464)</f>
        <v>1434900374</v>
      </c>
      <c r="K463" s="31">
        <f t="shared" si="57"/>
        <v>99.293831230795831</v>
      </c>
      <c r="L463" s="30">
        <f t="shared" si="55"/>
        <v>4135080</v>
      </c>
      <c r="M463" s="31">
        <f t="shared" si="58"/>
        <v>0.28614386272774028</v>
      </c>
      <c r="N463" s="29">
        <f>SUM(N464)</f>
        <v>1439035454</v>
      </c>
      <c r="O463" s="31">
        <f t="shared" si="59"/>
        <v>99.579975093523558</v>
      </c>
      <c r="P463" s="32">
        <f t="shared" ref="P463:P526" si="62">SUM(F463-N463)</f>
        <v>6069802</v>
      </c>
      <c r="R463" s="62"/>
    </row>
    <row r="464" spans="1:18" ht="26.25" hidden="1" x14ac:dyDescent="0.25">
      <c r="A464" s="26">
        <v>3311401050779120</v>
      </c>
      <c r="B464" s="27" t="s">
        <v>381</v>
      </c>
      <c r="C464" s="28"/>
      <c r="D464" s="33">
        <v>1466050000</v>
      </c>
      <c r="E464" s="34">
        <v>-20944744</v>
      </c>
      <c r="F464" s="30">
        <f t="shared" si="56"/>
        <v>1445105256</v>
      </c>
      <c r="G464" s="31">
        <f t="shared" si="61"/>
        <v>1.0356725563872508E-2</v>
      </c>
      <c r="H464" s="33"/>
      <c r="I464" s="32">
        <f t="shared" si="60"/>
        <v>1445105256</v>
      </c>
      <c r="J464" s="33">
        <v>1434900374</v>
      </c>
      <c r="K464" s="31">
        <f t="shared" si="57"/>
        <v>99.293831230795831</v>
      </c>
      <c r="L464" s="30">
        <f t="shared" ref="L464:L527" si="63">SUM(N464-J464)</f>
        <v>4135080</v>
      </c>
      <c r="M464" s="31">
        <f t="shared" si="58"/>
        <v>0.28614386272774028</v>
      </c>
      <c r="N464" s="33">
        <v>1439035454</v>
      </c>
      <c r="O464" s="31">
        <f t="shared" si="59"/>
        <v>99.579975093523558</v>
      </c>
      <c r="P464" s="32">
        <f t="shared" si="62"/>
        <v>6069802</v>
      </c>
      <c r="R464" s="62"/>
    </row>
    <row r="465" spans="1:18" ht="77.25" hidden="1" x14ac:dyDescent="0.25">
      <c r="A465" s="26">
        <v>3311401050797</v>
      </c>
      <c r="B465" s="27" t="s">
        <v>382</v>
      </c>
      <c r="C465" s="28"/>
      <c r="D465" s="29">
        <f>SUM(D466)</f>
        <v>1465533000</v>
      </c>
      <c r="E465" s="29">
        <f>SUM(E466)</f>
        <v>0</v>
      </c>
      <c r="F465" s="30">
        <f t="shared" si="56"/>
        <v>1465533000</v>
      </c>
      <c r="G465" s="31">
        <f t="shared" si="61"/>
        <v>1.0503126345143379E-2</v>
      </c>
      <c r="H465" s="29">
        <f>SUM(H466)</f>
        <v>0</v>
      </c>
      <c r="I465" s="32">
        <f t="shared" si="60"/>
        <v>1465533000</v>
      </c>
      <c r="J465" s="29">
        <f>SUM(J466)</f>
        <v>1012774819</v>
      </c>
      <c r="K465" s="31">
        <f t="shared" si="57"/>
        <v>69.106244554029146</v>
      </c>
      <c r="L465" s="30">
        <f t="shared" si="63"/>
        <v>452139696</v>
      </c>
      <c r="M465" s="31">
        <f t="shared" si="58"/>
        <v>30.851553393884686</v>
      </c>
      <c r="N465" s="29">
        <f>SUM(N466)</f>
        <v>1464914515</v>
      </c>
      <c r="O465" s="31">
        <f t="shared" si="59"/>
        <v>99.957797947913832</v>
      </c>
      <c r="P465" s="32">
        <f t="shared" si="62"/>
        <v>618485</v>
      </c>
      <c r="R465" s="62"/>
    </row>
    <row r="466" spans="1:18" ht="77.25" hidden="1" x14ac:dyDescent="0.25">
      <c r="A466" s="26">
        <v>3311401050797120</v>
      </c>
      <c r="B466" s="27" t="s">
        <v>382</v>
      </c>
      <c r="C466" s="28"/>
      <c r="D466" s="33">
        <v>1465533000</v>
      </c>
      <c r="E466" s="34">
        <v>0</v>
      </c>
      <c r="F466" s="30">
        <f t="shared" si="56"/>
        <v>1465533000</v>
      </c>
      <c r="G466" s="31">
        <f t="shared" si="61"/>
        <v>1.0503126345143379E-2</v>
      </c>
      <c r="H466" s="33"/>
      <c r="I466" s="32">
        <f t="shared" si="60"/>
        <v>1465533000</v>
      </c>
      <c r="J466" s="33">
        <v>1012774819</v>
      </c>
      <c r="K466" s="31">
        <f t="shared" si="57"/>
        <v>69.106244554029146</v>
      </c>
      <c r="L466" s="30">
        <f t="shared" si="63"/>
        <v>452139696</v>
      </c>
      <c r="M466" s="31">
        <f t="shared" si="58"/>
        <v>30.851553393884686</v>
      </c>
      <c r="N466" s="33">
        <v>1464914515</v>
      </c>
      <c r="O466" s="31">
        <f t="shared" si="59"/>
        <v>99.957797947913832</v>
      </c>
      <c r="P466" s="32">
        <f t="shared" si="62"/>
        <v>618485</v>
      </c>
      <c r="R466" s="62"/>
    </row>
    <row r="467" spans="1:18" ht="51.75" hidden="1" x14ac:dyDescent="0.25">
      <c r="A467" s="26">
        <v>3311401050828</v>
      </c>
      <c r="B467" s="27" t="s">
        <v>383</v>
      </c>
      <c r="C467" s="28"/>
      <c r="D467" s="29">
        <f>SUM(D468)</f>
        <v>900000000</v>
      </c>
      <c r="E467" s="29">
        <f>SUM(E468)</f>
        <v>-57188729</v>
      </c>
      <c r="F467" s="30">
        <f t="shared" si="56"/>
        <v>842811271</v>
      </c>
      <c r="G467" s="31">
        <f t="shared" si="61"/>
        <v>6.0402278655095976E-3</v>
      </c>
      <c r="H467" s="29">
        <f>SUM(H468)</f>
        <v>0</v>
      </c>
      <c r="I467" s="32">
        <f t="shared" si="60"/>
        <v>842811271</v>
      </c>
      <c r="J467" s="29">
        <f>SUM(J468)</f>
        <v>540787794</v>
      </c>
      <c r="K467" s="31">
        <f t="shared" si="57"/>
        <v>64.164755812811151</v>
      </c>
      <c r="L467" s="30">
        <f t="shared" si="63"/>
        <v>290474598</v>
      </c>
      <c r="M467" s="31">
        <f t="shared" si="58"/>
        <v>34.464963627663685</v>
      </c>
      <c r="N467" s="29">
        <f>SUM(N468)</f>
        <v>831262392</v>
      </c>
      <c r="O467" s="31">
        <f t="shared" si="59"/>
        <v>98.62971944047483</v>
      </c>
      <c r="P467" s="32">
        <f t="shared" si="62"/>
        <v>11548879</v>
      </c>
      <c r="R467" s="62"/>
    </row>
    <row r="468" spans="1:18" ht="51.75" hidden="1" x14ac:dyDescent="0.25">
      <c r="A468" s="26">
        <v>3311401050828120</v>
      </c>
      <c r="B468" s="27" t="s">
        <v>383</v>
      </c>
      <c r="C468" s="28"/>
      <c r="D468" s="33">
        <v>900000000</v>
      </c>
      <c r="E468" s="34">
        <v>-57188729</v>
      </c>
      <c r="F468" s="30">
        <f t="shared" si="56"/>
        <v>842811271</v>
      </c>
      <c r="G468" s="31">
        <f t="shared" si="61"/>
        <v>6.0402278655095976E-3</v>
      </c>
      <c r="H468" s="33"/>
      <c r="I468" s="32">
        <f t="shared" si="60"/>
        <v>842811271</v>
      </c>
      <c r="J468" s="33">
        <v>540787794</v>
      </c>
      <c r="K468" s="31">
        <f t="shared" si="57"/>
        <v>64.164755812811151</v>
      </c>
      <c r="L468" s="30">
        <f t="shared" si="63"/>
        <v>290474598</v>
      </c>
      <c r="M468" s="31">
        <f t="shared" si="58"/>
        <v>34.464963627663685</v>
      </c>
      <c r="N468" s="33">
        <v>831262392</v>
      </c>
      <c r="O468" s="31">
        <f t="shared" si="59"/>
        <v>98.62971944047483</v>
      </c>
      <c r="P468" s="32">
        <f t="shared" si="62"/>
        <v>11548879</v>
      </c>
      <c r="R468" s="62"/>
    </row>
    <row r="469" spans="1:18" ht="26.25" hidden="1" x14ac:dyDescent="0.25">
      <c r="A469" s="26">
        <v>3311401050829</v>
      </c>
      <c r="B469" s="27" t="s">
        <v>384</v>
      </c>
      <c r="C469" s="28"/>
      <c r="D469" s="29">
        <f>SUM(D470)</f>
        <v>1200000000</v>
      </c>
      <c r="E469" s="29">
        <f>SUM(E470)</f>
        <v>202000000</v>
      </c>
      <c r="F469" s="30">
        <f t="shared" si="56"/>
        <v>1402000000</v>
      </c>
      <c r="G469" s="31">
        <f t="shared" si="61"/>
        <v>1.0047800449318451E-2</v>
      </c>
      <c r="H469" s="29">
        <f>SUM(H470)</f>
        <v>0</v>
      </c>
      <c r="I469" s="32">
        <f t="shared" si="60"/>
        <v>1402000000</v>
      </c>
      <c r="J469" s="29">
        <f>SUM(J470)</f>
        <v>611986461</v>
      </c>
      <c r="K469" s="31">
        <f t="shared" si="57"/>
        <v>43.650960128388014</v>
      </c>
      <c r="L469" s="30">
        <f t="shared" si="63"/>
        <v>556613539</v>
      </c>
      <c r="M469" s="31">
        <f t="shared" si="58"/>
        <v>39.701393651925819</v>
      </c>
      <c r="N469" s="29">
        <f>SUM(N470)</f>
        <v>1168600000</v>
      </c>
      <c r="O469" s="31">
        <f t="shared" si="59"/>
        <v>83.352353780313834</v>
      </c>
      <c r="P469" s="32">
        <f t="shared" si="62"/>
        <v>233400000</v>
      </c>
      <c r="R469" s="62"/>
    </row>
    <row r="470" spans="1:18" ht="26.25" hidden="1" x14ac:dyDescent="0.25">
      <c r="A470" s="26">
        <v>3311401050829120</v>
      </c>
      <c r="B470" s="27" t="s">
        <v>384</v>
      </c>
      <c r="C470" s="28"/>
      <c r="D470" s="33">
        <v>1200000000</v>
      </c>
      <c r="E470" s="34">
        <v>202000000</v>
      </c>
      <c r="F470" s="30">
        <f t="shared" si="56"/>
        <v>1402000000</v>
      </c>
      <c r="G470" s="31">
        <f t="shared" si="61"/>
        <v>1.0047800449318451E-2</v>
      </c>
      <c r="H470" s="33"/>
      <c r="I470" s="32">
        <f t="shared" si="60"/>
        <v>1402000000</v>
      </c>
      <c r="J470" s="33">
        <v>611986461</v>
      </c>
      <c r="K470" s="31">
        <f t="shared" si="57"/>
        <v>43.650960128388014</v>
      </c>
      <c r="L470" s="30">
        <f t="shared" si="63"/>
        <v>556613539</v>
      </c>
      <c r="M470" s="31">
        <f t="shared" si="58"/>
        <v>39.701393651925819</v>
      </c>
      <c r="N470" s="33">
        <v>1168600000</v>
      </c>
      <c r="O470" s="31">
        <f t="shared" si="59"/>
        <v>83.352353780313834</v>
      </c>
      <c r="P470" s="32">
        <f t="shared" si="62"/>
        <v>233400000</v>
      </c>
      <c r="R470" s="62"/>
    </row>
    <row r="471" spans="1:18" hidden="1" x14ac:dyDescent="0.25">
      <c r="A471" s="60">
        <v>3311401050847</v>
      </c>
      <c r="B471" s="27" t="s">
        <v>385</v>
      </c>
      <c r="C471" s="28"/>
      <c r="D471" s="29">
        <f>SUM(D472)</f>
        <v>3167504000</v>
      </c>
      <c r="E471" s="29">
        <f>SUM(E472)</f>
        <v>933504127</v>
      </c>
      <c r="F471" s="30">
        <f t="shared" si="56"/>
        <v>4101008127</v>
      </c>
      <c r="G471" s="31">
        <f t="shared" si="61"/>
        <v>2.9390949572845382E-2</v>
      </c>
      <c r="H471" s="29">
        <f>SUM(H472)</f>
        <v>0</v>
      </c>
      <c r="I471" s="32">
        <f t="shared" si="60"/>
        <v>4101008127</v>
      </c>
      <c r="J471" s="29">
        <f>SUM(J472)</f>
        <v>3414373267</v>
      </c>
      <c r="K471" s="31">
        <f t="shared" si="57"/>
        <v>83.256925157515056</v>
      </c>
      <c r="L471" s="30">
        <f t="shared" si="63"/>
        <v>509356120</v>
      </c>
      <c r="M471" s="31">
        <f t="shared" si="58"/>
        <v>12.420266047426928</v>
      </c>
      <c r="N471" s="29">
        <f>SUM(N472)</f>
        <v>3923729387</v>
      </c>
      <c r="O471" s="31">
        <f t="shared" si="59"/>
        <v>95.677191204941977</v>
      </c>
      <c r="P471" s="32">
        <f t="shared" si="62"/>
        <v>177278740</v>
      </c>
      <c r="R471" s="62"/>
    </row>
    <row r="472" spans="1:18" hidden="1" x14ac:dyDescent="0.25">
      <c r="A472" s="60">
        <v>3311401050847120</v>
      </c>
      <c r="B472" s="27" t="s">
        <v>385</v>
      </c>
      <c r="C472" s="28"/>
      <c r="D472" s="33">
        <v>3167504000</v>
      </c>
      <c r="E472" s="34">
        <v>933504127</v>
      </c>
      <c r="F472" s="30">
        <f t="shared" si="56"/>
        <v>4101008127</v>
      </c>
      <c r="G472" s="31">
        <f t="shared" si="61"/>
        <v>2.9390949572845382E-2</v>
      </c>
      <c r="H472" s="33"/>
      <c r="I472" s="32">
        <f t="shared" si="60"/>
        <v>4101008127</v>
      </c>
      <c r="J472" s="33">
        <v>3414373267</v>
      </c>
      <c r="K472" s="31">
        <f t="shared" si="57"/>
        <v>83.256925157515056</v>
      </c>
      <c r="L472" s="30">
        <f t="shared" si="63"/>
        <v>509356120</v>
      </c>
      <c r="M472" s="31">
        <f t="shared" si="58"/>
        <v>12.420266047426928</v>
      </c>
      <c r="N472" s="33">
        <v>3923729387</v>
      </c>
      <c r="O472" s="31">
        <f t="shared" si="59"/>
        <v>95.677191204941977</v>
      </c>
      <c r="P472" s="32">
        <f t="shared" si="62"/>
        <v>177278740</v>
      </c>
      <c r="R472" s="62"/>
    </row>
    <row r="473" spans="1:18" hidden="1" x14ac:dyDescent="0.25">
      <c r="A473" s="60">
        <v>3311401050912</v>
      </c>
      <c r="B473" s="63" t="s">
        <v>386</v>
      </c>
      <c r="C473" s="28"/>
      <c r="D473" s="29">
        <f>SUM(D474)</f>
        <v>171000000</v>
      </c>
      <c r="E473" s="29">
        <f>SUM(E474)</f>
        <v>-16836540</v>
      </c>
      <c r="F473" s="30">
        <f t="shared" si="56"/>
        <v>154163460</v>
      </c>
      <c r="G473" s="31">
        <f t="shared" si="61"/>
        <v>1.1048528406964958E-3</v>
      </c>
      <c r="H473" s="29">
        <f>SUM(H474)</f>
        <v>0</v>
      </c>
      <c r="I473" s="32">
        <f t="shared" si="60"/>
        <v>154163460</v>
      </c>
      <c r="J473" s="29">
        <f>SUM(J474)</f>
        <v>107484974</v>
      </c>
      <c r="K473" s="31">
        <f t="shared" si="57"/>
        <v>69.721433340948622</v>
      </c>
      <c r="L473" s="30">
        <f t="shared" si="63"/>
        <v>42600000</v>
      </c>
      <c r="M473" s="31">
        <f t="shared" si="58"/>
        <v>27.633007198982174</v>
      </c>
      <c r="N473" s="29">
        <f>SUM(N474)</f>
        <v>150084974</v>
      </c>
      <c r="O473" s="31">
        <f t="shared" si="59"/>
        <v>97.354440539930792</v>
      </c>
      <c r="P473" s="32">
        <f t="shared" si="62"/>
        <v>4078486</v>
      </c>
      <c r="R473" s="62"/>
    </row>
    <row r="474" spans="1:18" hidden="1" x14ac:dyDescent="0.25">
      <c r="A474" s="60">
        <v>3311401050912120</v>
      </c>
      <c r="B474" s="63" t="s">
        <v>387</v>
      </c>
      <c r="C474" s="28"/>
      <c r="D474" s="33">
        <v>171000000</v>
      </c>
      <c r="E474" s="34">
        <v>-16836540</v>
      </c>
      <c r="F474" s="30">
        <f t="shared" si="56"/>
        <v>154163460</v>
      </c>
      <c r="G474" s="31">
        <f t="shared" si="61"/>
        <v>1.1048528406964958E-3</v>
      </c>
      <c r="H474" s="33"/>
      <c r="I474" s="32">
        <f t="shared" si="60"/>
        <v>154163460</v>
      </c>
      <c r="J474" s="33">
        <v>107484974</v>
      </c>
      <c r="K474" s="31">
        <f t="shared" si="57"/>
        <v>69.721433340948622</v>
      </c>
      <c r="L474" s="30">
        <f t="shared" si="63"/>
        <v>42600000</v>
      </c>
      <c r="M474" s="31">
        <f t="shared" si="58"/>
        <v>27.633007198982174</v>
      </c>
      <c r="N474" s="33">
        <v>150084974</v>
      </c>
      <c r="O474" s="31">
        <f t="shared" si="59"/>
        <v>97.354440539930792</v>
      </c>
      <c r="P474" s="32">
        <f t="shared" si="62"/>
        <v>4078486</v>
      </c>
      <c r="R474" s="62"/>
    </row>
    <row r="475" spans="1:18" hidden="1" x14ac:dyDescent="0.25">
      <c r="A475" s="60">
        <v>3311401050920</v>
      </c>
      <c r="B475" s="63" t="s">
        <v>388</v>
      </c>
      <c r="C475" s="28"/>
      <c r="D475" s="29">
        <f>SUM(D476)</f>
        <v>702000000</v>
      </c>
      <c r="E475" s="29">
        <f>SUM(E476)</f>
        <v>-40000000</v>
      </c>
      <c r="F475" s="30">
        <f t="shared" si="56"/>
        <v>662000000</v>
      </c>
      <c r="G475" s="31">
        <f t="shared" si="61"/>
        <v>4.744396503173192E-3</v>
      </c>
      <c r="H475" s="29">
        <f>SUM(H476)</f>
        <v>0</v>
      </c>
      <c r="I475" s="32">
        <f t="shared" si="60"/>
        <v>662000000</v>
      </c>
      <c r="J475" s="29">
        <f>SUM(J476)</f>
        <v>573446158</v>
      </c>
      <c r="K475" s="31">
        <f t="shared" si="57"/>
        <v>86.623286706948647</v>
      </c>
      <c r="L475" s="30">
        <f t="shared" si="63"/>
        <v>88450000</v>
      </c>
      <c r="M475" s="31">
        <f t="shared" si="58"/>
        <v>13.361027190332326</v>
      </c>
      <c r="N475" s="29">
        <f>SUM(N476)</f>
        <v>661896158</v>
      </c>
      <c r="O475" s="31">
        <f t="shared" si="59"/>
        <v>99.98431389728097</v>
      </c>
      <c r="P475" s="32">
        <f t="shared" si="62"/>
        <v>103842</v>
      </c>
      <c r="R475" s="62"/>
    </row>
    <row r="476" spans="1:18" hidden="1" x14ac:dyDescent="0.25">
      <c r="A476" s="60">
        <v>3311401050920120</v>
      </c>
      <c r="B476" s="63" t="s">
        <v>388</v>
      </c>
      <c r="C476" s="28"/>
      <c r="D476" s="33">
        <v>702000000</v>
      </c>
      <c r="E476" s="34">
        <v>-40000000</v>
      </c>
      <c r="F476" s="30">
        <f t="shared" si="56"/>
        <v>662000000</v>
      </c>
      <c r="G476" s="31">
        <f t="shared" si="61"/>
        <v>4.744396503173192E-3</v>
      </c>
      <c r="H476" s="33"/>
      <c r="I476" s="32">
        <f t="shared" si="60"/>
        <v>662000000</v>
      </c>
      <c r="J476" s="33">
        <v>573446158</v>
      </c>
      <c r="K476" s="31">
        <f t="shared" si="57"/>
        <v>86.623286706948647</v>
      </c>
      <c r="L476" s="30">
        <f t="shared" si="63"/>
        <v>88450000</v>
      </c>
      <c r="M476" s="31">
        <f t="shared" si="58"/>
        <v>13.361027190332326</v>
      </c>
      <c r="N476" s="33">
        <v>661896158</v>
      </c>
      <c r="O476" s="31">
        <f t="shared" si="59"/>
        <v>99.98431389728097</v>
      </c>
      <c r="P476" s="32">
        <f t="shared" si="62"/>
        <v>103842</v>
      </c>
      <c r="R476" s="62"/>
    </row>
    <row r="477" spans="1:18" ht="26.25" hidden="1" x14ac:dyDescent="0.25">
      <c r="A477" s="60">
        <v>3311401050959</v>
      </c>
      <c r="B477" s="63" t="s">
        <v>389</v>
      </c>
      <c r="C477" s="28"/>
      <c r="D477" s="29">
        <f>SUM(D478)</f>
        <v>14859852000</v>
      </c>
      <c r="E477" s="29">
        <f>SUM(E478)</f>
        <v>-427168824</v>
      </c>
      <c r="F477" s="30">
        <f t="shared" si="56"/>
        <v>14432683176</v>
      </c>
      <c r="G477" s="31">
        <f t="shared" si="61"/>
        <v>0.10343560663386851</v>
      </c>
      <c r="H477" s="29">
        <f>SUM(H478)</f>
        <v>0</v>
      </c>
      <c r="I477" s="32">
        <f t="shared" si="60"/>
        <v>14432683176</v>
      </c>
      <c r="J477" s="29">
        <f>SUM(J478)</f>
        <v>9609822956</v>
      </c>
      <c r="K477" s="31">
        <f t="shared" si="57"/>
        <v>66.583758811944975</v>
      </c>
      <c r="L477" s="30">
        <f t="shared" si="63"/>
        <v>3514291930</v>
      </c>
      <c r="M477" s="31">
        <f t="shared" si="58"/>
        <v>24.349539771259508</v>
      </c>
      <c r="N477" s="29">
        <f>SUM(N478)</f>
        <v>13124114886</v>
      </c>
      <c r="O477" s="31">
        <f t="shared" si="59"/>
        <v>90.933298583204476</v>
      </c>
      <c r="P477" s="32">
        <f t="shared" si="62"/>
        <v>1308568290</v>
      </c>
      <c r="R477" s="62"/>
    </row>
    <row r="478" spans="1:18" ht="26.25" hidden="1" x14ac:dyDescent="0.25">
      <c r="A478" s="60">
        <v>3311401050959</v>
      </c>
      <c r="B478" s="63" t="s">
        <v>389</v>
      </c>
      <c r="C478" s="28"/>
      <c r="D478" s="33">
        <v>14859852000</v>
      </c>
      <c r="E478" s="34">
        <v>-427168824</v>
      </c>
      <c r="F478" s="30">
        <f t="shared" si="56"/>
        <v>14432683176</v>
      </c>
      <c r="G478" s="31">
        <f t="shared" si="61"/>
        <v>0.10343560663386851</v>
      </c>
      <c r="H478" s="33"/>
      <c r="I478" s="32">
        <f t="shared" si="60"/>
        <v>14432683176</v>
      </c>
      <c r="J478" s="33">
        <v>9609822956</v>
      </c>
      <c r="K478" s="31">
        <f t="shared" si="57"/>
        <v>66.583758811944975</v>
      </c>
      <c r="L478" s="30">
        <f t="shared" si="63"/>
        <v>3514291930</v>
      </c>
      <c r="M478" s="31">
        <f t="shared" si="58"/>
        <v>24.349539771259508</v>
      </c>
      <c r="N478" s="33">
        <v>13124114886</v>
      </c>
      <c r="O478" s="31">
        <f t="shared" si="59"/>
        <v>90.933298583204476</v>
      </c>
      <c r="P478" s="32">
        <f t="shared" si="62"/>
        <v>1308568290</v>
      </c>
      <c r="R478" s="62"/>
    </row>
    <row r="479" spans="1:18" ht="26.25" hidden="1" x14ac:dyDescent="0.25">
      <c r="A479" s="60">
        <v>3311401050960</v>
      </c>
      <c r="B479" s="40" t="s">
        <v>390</v>
      </c>
      <c r="C479" s="28"/>
      <c r="D479" s="29">
        <f>SUM(D480)</f>
        <v>7000000000</v>
      </c>
      <c r="E479" s="29">
        <f>SUM(E480)</f>
        <v>-2600000000</v>
      </c>
      <c r="F479" s="30">
        <f t="shared" si="56"/>
        <v>4400000000</v>
      </c>
      <c r="G479" s="31">
        <f t="shared" si="61"/>
        <v>3.1533753193296141E-2</v>
      </c>
      <c r="H479" s="29">
        <f>SUM(H480)</f>
        <v>0</v>
      </c>
      <c r="I479" s="32">
        <f t="shared" si="60"/>
        <v>4400000000</v>
      </c>
      <c r="J479" s="29">
        <f>SUM(J480)</f>
        <v>2311668095</v>
      </c>
      <c r="K479" s="31">
        <f t="shared" si="57"/>
        <v>52.537911250000001</v>
      </c>
      <c r="L479" s="30">
        <f t="shared" si="63"/>
        <v>1407367291</v>
      </c>
      <c r="M479" s="31">
        <f t="shared" si="58"/>
        <v>31.985620250000004</v>
      </c>
      <c r="N479" s="29">
        <f>SUM(N480)</f>
        <v>3719035386</v>
      </c>
      <c r="O479" s="31">
        <f t="shared" si="59"/>
        <v>84.523531500000004</v>
      </c>
      <c r="P479" s="32">
        <f t="shared" si="62"/>
        <v>680964614</v>
      </c>
      <c r="R479" s="62"/>
    </row>
    <row r="480" spans="1:18" ht="26.25" hidden="1" x14ac:dyDescent="0.25">
      <c r="A480" s="60">
        <v>3311401050960</v>
      </c>
      <c r="B480" s="40" t="s">
        <v>391</v>
      </c>
      <c r="C480" s="28"/>
      <c r="D480" s="33">
        <v>7000000000</v>
      </c>
      <c r="E480" s="34">
        <v>-2600000000</v>
      </c>
      <c r="F480" s="30">
        <f t="shared" si="56"/>
        <v>4400000000</v>
      </c>
      <c r="G480" s="31">
        <f t="shared" si="61"/>
        <v>3.1533753193296141E-2</v>
      </c>
      <c r="H480" s="33"/>
      <c r="I480" s="32">
        <f t="shared" si="60"/>
        <v>4400000000</v>
      </c>
      <c r="J480" s="33">
        <v>2311668095</v>
      </c>
      <c r="K480" s="31">
        <f t="shared" si="57"/>
        <v>52.537911250000001</v>
      </c>
      <c r="L480" s="30">
        <f t="shared" si="63"/>
        <v>1407367291</v>
      </c>
      <c r="M480" s="31">
        <f t="shared" si="58"/>
        <v>31.985620250000004</v>
      </c>
      <c r="N480" s="33">
        <v>3719035386</v>
      </c>
      <c r="O480" s="31">
        <f t="shared" si="59"/>
        <v>84.523531500000004</v>
      </c>
      <c r="P480" s="32">
        <f t="shared" si="62"/>
        <v>680964614</v>
      </c>
      <c r="R480" s="62"/>
    </row>
    <row r="481" spans="1:16" ht="26.25" hidden="1" x14ac:dyDescent="0.25">
      <c r="A481" s="60">
        <v>3311401054006</v>
      </c>
      <c r="B481" s="27" t="s">
        <v>392</v>
      </c>
      <c r="C481" s="28"/>
      <c r="D481" s="29">
        <f>SUM(D482)</f>
        <v>0</v>
      </c>
      <c r="E481" s="29">
        <f>SUM(E482)</f>
        <v>0</v>
      </c>
      <c r="F481" s="30">
        <f t="shared" si="56"/>
        <v>0</v>
      </c>
      <c r="G481" s="31">
        <f t="shared" si="61"/>
        <v>0</v>
      </c>
      <c r="H481" s="29">
        <f>SUM(H482)</f>
        <v>0</v>
      </c>
      <c r="I481" s="32">
        <f t="shared" si="60"/>
        <v>0</v>
      </c>
      <c r="J481" s="29">
        <f>SUM(J482)</f>
        <v>0</v>
      </c>
      <c r="K481" s="31">
        <f t="shared" si="57"/>
        <v>0</v>
      </c>
      <c r="L481" s="30">
        <f t="shared" si="63"/>
        <v>0</v>
      </c>
      <c r="M481" s="31">
        <f t="shared" si="58"/>
        <v>0</v>
      </c>
      <c r="N481" s="29">
        <f>SUM(N482)</f>
        <v>0</v>
      </c>
      <c r="O481" s="31">
        <f t="shared" si="59"/>
        <v>0</v>
      </c>
      <c r="P481" s="32">
        <f t="shared" si="62"/>
        <v>0</v>
      </c>
    </row>
    <row r="482" spans="1:16" ht="26.25" hidden="1" x14ac:dyDescent="0.25">
      <c r="A482" s="60">
        <v>3311401054006120</v>
      </c>
      <c r="B482" s="27" t="s">
        <v>392</v>
      </c>
      <c r="C482" s="28"/>
      <c r="D482" s="29"/>
      <c r="E482" s="29"/>
      <c r="F482" s="30">
        <f t="shared" si="56"/>
        <v>0</v>
      </c>
      <c r="G482" s="31">
        <f t="shared" si="61"/>
        <v>0</v>
      </c>
      <c r="H482" s="29"/>
      <c r="I482" s="32">
        <f t="shared" si="60"/>
        <v>0</v>
      </c>
      <c r="J482" s="33"/>
      <c r="K482" s="31">
        <f t="shared" si="57"/>
        <v>0</v>
      </c>
      <c r="L482" s="30">
        <f t="shared" si="63"/>
        <v>0</v>
      </c>
      <c r="M482" s="31">
        <f t="shared" si="58"/>
        <v>0</v>
      </c>
      <c r="N482" s="33"/>
      <c r="O482" s="31">
        <f t="shared" si="59"/>
        <v>0</v>
      </c>
      <c r="P482" s="32">
        <f t="shared" si="62"/>
        <v>0</v>
      </c>
    </row>
    <row r="483" spans="1:16" ht="26.25" hidden="1" x14ac:dyDescent="0.25">
      <c r="A483" s="60">
        <v>3311401057243</v>
      </c>
      <c r="B483" s="27" t="s">
        <v>393</v>
      </c>
      <c r="C483" s="28"/>
      <c r="D483" s="29">
        <f>SUM(D484)</f>
        <v>0</v>
      </c>
      <c r="E483" s="29">
        <f>SUM(E484)</f>
        <v>0</v>
      </c>
      <c r="F483" s="30">
        <f t="shared" si="56"/>
        <v>0</v>
      </c>
      <c r="G483" s="31">
        <f t="shared" si="61"/>
        <v>0</v>
      </c>
      <c r="H483" s="29">
        <f>SUM(H484)</f>
        <v>0</v>
      </c>
      <c r="I483" s="32">
        <f t="shared" si="60"/>
        <v>0</v>
      </c>
      <c r="J483" s="29">
        <f>SUM(J484)</f>
        <v>0</v>
      </c>
      <c r="K483" s="31">
        <f t="shared" si="57"/>
        <v>0</v>
      </c>
      <c r="L483" s="30">
        <f t="shared" si="63"/>
        <v>0</v>
      </c>
      <c r="M483" s="31">
        <f t="shared" si="58"/>
        <v>0</v>
      </c>
      <c r="N483" s="29">
        <f>SUM(N484)</f>
        <v>0</v>
      </c>
      <c r="O483" s="31">
        <f t="shared" si="59"/>
        <v>0</v>
      </c>
      <c r="P483" s="32">
        <f t="shared" si="62"/>
        <v>0</v>
      </c>
    </row>
    <row r="484" spans="1:16" ht="26.25" hidden="1" x14ac:dyDescent="0.25">
      <c r="A484" s="60">
        <v>3311401057243120</v>
      </c>
      <c r="B484" s="27" t="s">
        <v>393</v>
      </c>
      <c r="C484" s="28"/>
      <c r="D484" s="29"/>
      <c r="E484" s="29"/>
      <c r="F484" s="30">
        <f t="shared" si="56"/>
        <v>0</v>
      </c>
      <c r="G484" s="31">
        <f t="shared" si="61"/>
        <v>0</v>
      </c>
      <c r="H484" s="29"/>
      <c r="I484" s="32">
        <f t="shared" si="60"/>
        <v>0</v>
      </c>
      <c r="J484" s="33"/>
      <c r="K484" s="31">
        <f t="shared" si="57"/>
        <v>0</v>
      </c>
      <c r="L484" s="30">
        <f t="shared" si="63"/>
        <v>0</v>
      </c>
      <c r="M484" s="31">
        <f t="shared" si="58"/>
        <v>0</v>
      </c>
      <c r="N484" s="33"/>
      <c r="O484" s="31">
        <f t="shared" si="59"/>
        <v>0</v>
      </c>
      <c r="P484" s="32">
        <f t="shared" si="62"/>
        <v>0</v>
      </c>
    </row>
    <row r="485" spans="1:16" hidden="1" x14ac:dyDescent="0.25">
      <c r="A485" s="26">
        <v>331140106</v>
      </c>
      <c r="B485" s="27" t="s">
        <v>394</v>
      </c>
      <c r="C485" s="28"/>
      <c r="D485" s="29">
        <f>SUM(D486)</f>
        <v>21992600000</v>
      </c>
      <c r="E485" s="29">
        <f>SUM(E486)</f>
        <v>-554574304</v>
      </c>
      <c r="F485" s="30">
        <f t="shared" si="56"/>
        <v>21438025696</v>
      </c>
      <c r="G485" s="31">
        <f t="shared" si="61"/>
        <v>0.15364122982936471</v>
      </c>
      <c r="H485" s="29">
        <f>SUM(H486)</f>
        <v>0</v>
      </c>
      <c r="I485" s="32">
        <f t="shared" si="60"/>
        <v>21438025696</v>
      </c>
      <c r="J485" s="29">
        <f>SUM(J486)</f>
        <v>14493512313</v>
      </c>
      <c r="K485" s="31">
        <f t="shared" si="57"/>
        <v>67.606562836167612</v>
      </c>
      <c r="L485" s="30">
        <f t="shared" si="63"/>
        <v>4033243563</v>
      </c>
      <c r="M485" s="31">
        <f t="shared" si="58"/>
        <v>18.813502792622081</v>
      </c>
      <c r="N485" s="29">
        <f>SUM(N486)</f>
        <v>18526755876</v>
      </c>
      <c r="O485" s="31">
        <f t="shared" si="59"/>
        <v>86.4200656287897</v>
      </c>
      <c r="P485" s="32">
        <f t="shared" si="62"/>
        <v>2911269820</v>
      </c>
    </row>
    <row r="486" spans="1:16" ht="39" hidden="1" x14ac:dyDescent="0.25">
      <c r="A486" s="26">
        <v>3311401060768</v>
      </c>
      <c r="B486" s="27" t="s">
        <v>395</v>
      </c>
      <c r="C486" s="28"/>
      <c r="D486" s="29">
        <f>SUM(D487:D488)</f>
        <v>21992600000</v>
      </c>
      <c r="E486" s="29">
        <f>SUM(E487:E488)</f>
        <v>-554574304</v>
      </c>
      <c r="F486" s="30">
        <f t="shared" si="56"/>
        <v>21438025696</v>
      </c>
      <c r="G486" s="31">
        <f t="shared" si="61"/>
        <v>0.15364122982936471</v>
      </c>
      <c r="H486" s="29">
        <f>SUM(H487:H488)</f>
        <v>0</v>
      </c>
      <c r="I486" s="32">
        <f t="shared" si="60"/>
        <v>21438025696</v>
      </c>
      <c r="J486" s="29">
        <f>SUM(J487:J488)</f>
        <v>14493512313</v>
      </c>
      <c r="K486" s="31">
        <f t="shared" si="57"/>
        <v>67.606562836167612</v>
      </c>
      <c r="L486" s="30">
        <f t="shared" si="63"/>
        <v>4033243563</v>
      </c>
      <c r="M486" s="31">
        <f t="shared" si="58"/>
        <v>18.813502792622081</v>
      </c>
      <c r="N486" s="29">
        <f>SUM(N487:N488)</f>
        <v>18526755876</v>
      </c>
      <c r="O486" s="31">
        <f t="shared" si="59"/>
        <v>86.4200656287897</v>
      </c>
      <c r="P486" s="32">
        <f t="shared" si="62"/>
        <v>2911269820</v>
      </c>
    </row>
    <row r="487" spans="1:16" ht="39" hidden="1" x14ac:dyDescent="0.25">
      <c r="A487" s="26">
        <v>3311401060768120</v>
      </c>
      <c r="B487" s="27" t="s">
        <v>395</v>
      </c>
      <c r="C487" s="28"/>
      <c r="D487" s="33">
        <v>4083800000</v>
      </c>
      <c r="E487" s="34">
        <v>-750000000</v>
      </c>
      <c r="F487" s="30">
        <f t="shared" si="56"/>
        <v>3333800000</v>
      </c>
      <c r="G487" s="31">
        <f t="shared" si="61"/>
        <v>2.3892551453593334E-2</v>
      </c>
      <c r="H487" s="33"/>
      <c r="I487" s="32">
        <f t="shared" si="60"/>
        <v>3333800000</v>
      </c>
      <c r="J487" s="33">
        <v>2021842009</v>
      </c>
      <c r="K487" s="31">
        <f t="shared" si="57"/>
        <v>60.646769722238894</v>
      </c>
      <c r="L487" s="30">
        <f t="shared" si="63"/>
        <v>1060930225</v>
      </c>
      <c r="M487" s="31">
        <f t="shared" si="58"/>
        <v>31.823451466794651</v>
      </c>
      <c r="N487" s="33">
        <v>3082772234</v>
      </c>
      <c r="O487" s="31">
        <f t="shared" si="59"/>
        <v>92.470221189033524</v>
      </c>
      <c r="P487" s="32">
        <f t="shared" si="62"/>
        <v>251027766</v>
      </c>
    </row>
    <row r="488" spans="1:16" ht="39" hidden="1" x14ac:dyDescent="0.25">
      <c r="A488" s="26">
        <v>3311401060768130</v>
      </c>
      <c r="B488" s="27" t="s">
        <v>395</v>
      </c>
      <c r="C488" s="28"/>
      <c r="D488" s="33">
        <v>17908800000</v>
      </c>
      <c r="E488" s="34">
        <v>195425696</v>
      </c>
      <c r="F488" s="30">
        <f t="shared" si="56"/>
        <v>18104225696</v>
      </c>
      <c r="G488" s="31">
        <f t="shared" si="61"/>
        <v>0.12974867837577136</v>
      </c>
      <c r="H488" s="33"/>
      <c r="I488" s="32">
        <f t="shared" si="60"/>
        <v>18104225696</v>
      </c>
      <c r="J488" s="33">
        <v>12471670304</v>
      </c>
      <c r="K488" s="31">
        <f t="shared" si="57"/>
        <v>68.888172923935258</v>
      </c>
      <c r="L488" s="30">
        <f t="shared" si="63"/>
        <v>2972313338</v>
      </c>
      <c r="M488" s="31">
        <f t="shared" si="58"/>
        <v>16.417787691724985</v>
      </c>
      <c r="N488" s="33">
        <v>15443983642</v>
      </c>
      <c r="O488" s="31">
        <f t="shared" si="59"/>
        <v>85.30596061566024</v>
      </c>
      <c r="P488" s="32">
        <f t="shared" si="62"/>
        <v>2660242054</v>
      </c>
    </row>
    <row r="489" spans="1:16" ht="26.25" hidden="1" x14ac:dyDescent="0.25">
      <c r="A489" s="26">
        <v>331140107</v>
      </c>
      <c r="B489" s="27" t="s">
        <v>396</v>
      </c>
      <c r="C489" s="28"/>
      <c r="D489" s="29">
        <f>SUM(D490+D492+D495+D497+D499+D501+D503+D505)</f>
        <v>31990884000</v>
      </c>
      <c r="E489" s="29">
        <f>SUM(E490+E492+E495+E497+E499+E501+E503+E505)</f>
        <v>4756377456</v>
      </c>
      <c r="F489" s="30">
        <f t="shared" si="56"/>
        <v>36747261456</v>
      </c>
      <c r="G489" s="31">
        <f t="shared" si="61"/>
        <v>0.26335888029159732</v>
      </c>
      <c r="H489" s="29">
        <f>SUM(H490+H492+H495+H497+H499+H501+H503+H505)</f>
        <v>0</v>
      </c>
      <c r="I489" s="32">
        <f t="shared" si="60"/>
        <v>36747261456</v>
      </c>
      <c r="J489" s="29">
        <f>SUM(J490+J492+J495+J497+J499+J501+J503+J505)</f>
        <v>22071552573</v>
      </c>
      <c r="K489" s="31">
        <f t="shared" si="57"/>
        <v>60.063122253144698</v>
      </c>
      <c r="L489" s="30">
        <f t="shared" si="63"/>
        <v>12193314293</v>
      </c>
      <c r="M489" s="31">
        <f t="shared" si="58"/>
        <v>33.181559141760495</v>
      </c>
      <c r="N489" s="29">
        <f>SUM(N490+N492+N495+N497+N499+N501+N503+N505)</f>
        <v>34264866866</v>
      </c>
      <c r="O489" s="31">
        <f t="shared" si="59"/>
        <v>93.2446813949052</v>
      </c>
      <c r="P489" s="32">
        <f t="shared" si="62"/>
        <v>2482394590</v>
      </c>
    </row>
    <row r="490" spans="1:16" ht="26.25" hidden="1" x14ac:dyDescent="0.25">
      <c r="A490" s="26">
        <v>3311401070741</v>
      </c>
      <c r="B490" s="27" t="s">
        <v>397</v>
      </c>
      <c r="C490" s="28"/>
      <c r="D490" s="29">
        <f>SUM(D491)</f>
        <v>19669884000</v>
      </c>
      <c r="E490" s="29">
        <f>SUM(E491)</f>
        <v>-698349970</v>
      </c>
      <c r="F490" s="30">
        <f t="shared" si="56"/>
        <v>18971534030</v>
      </c>
      <c r="G490" s="31">
        <f t="shared" si="61"/>
        <v>0.13596447086369065</v>
      </c>
      <c r="H490" s="29">
        <f>SUM(H491)</f>
        <v>0</v>
      </c>
      <c r="I490" s="32">
        <f t="shared" si="60"/>
        <v>18971534030</v>
      </c>
      <c r="J490" s="29">
        <f>SUM(J491)</f>
        <v>15812178309</v>
      </c>
      <c r="K490" s="31">
        <f t="shared" si="57"/>
        <v>83.346862114555108</v>
      </c>
      <c r="L490" s="30">
        <f t="shared" si="63"/>
        <v>2970465767</v>
      </c>
      <c r="M490" s="31">
        <f t="shared" si="58"/>
        <v>15.657488542058609</v>
      </c>
      <c r="N490" s="29">
        <f>SUM(N491)</f>
        <v>18782644076</v>
      </c>
      <c r="O490" s="31">
        <f t="shared" si="59"/>
        <v>99.00435065661371</v>
      </c>
      <c r="P490" s="32">
        <f t="shared" si="62"/>
        <v>188889954</v>
      </c>
    </row>
    <row r="491" spans="1:16" ht="26.25" hidden="1" x14ac:dyDescent="0.25">
      <c r="A491" s="26">
        <v>3311401070741130</v>
      </c>
      <c r="B491" s="27" t="s">
        <v>397</v>
      </c>
      <c r="C491" s="28"/>
      <c r="D491" s="33">
        <v>19669884000</v>
      </c>
      <c r="E491" s="34">
        <v>-698349970</v>
      </c>
      <c r="F491" s="30">
        <f t="shared" si="56"/>
        <v>18971534030</v>
      </c>
      <c r="G491" s="31">
        <f t="shared" si="61"/>
        <v>0.13596447086369065</v>
      </c>
      <c r="H491" s="33"/>
      <c r="I491" s="32">
        <f t="shared" si="60"/>
        <v>18971534030</v>
      </c>
      <c r="J491" s="33">
        <v>15812178309</v>
      </c>
      <c r="K491" s="31">
        <f t="shared" si="57"/>
        <v>83.346862114555108</v>
      </c>
      <c r="L491" s="30">
        <f t="shared" si="63"/>
        <v>2970465767</v>
      </c>
      <c r="M491" s="31">
        <f t="shared" si="58"/>
        <v>15.657488542058609</v>
      </c>
      <c r="N491" s="33">
        <v>18782644076</v>
      </c>
      <c r="O491" s="31">
        <f t="shared" si="59"/>
        <v>99.00435065661371</v>
      </c>
      <c r="P491" s="32">
        <f t="shared" si="62"/>
        <v>188889954</v>
      </c>
    </row>
    <row r="492" spans="1:16" ht="51.75" hidden="1" x14ac:dyDescent="0.25">
      <c r="A492" s="26">
        <v>3311401070827</v>
      </c>
      <c r="B492" s="27" t="s">
        <v>398</v>
      </c>
      <c r="C492" s="28"/>
      <c r="D492" s="29">
        <f>SUM(D493:D494)</f>
        <v>600000000</v>
      </c>
      <c r="E492" s="29">
        <f>SUM(E493:E494)</f>
        <v>7058337728</v>
      </c>
      <c r="F492" s="30">
        <f t="shared" si="56"/>
        <v>7658337728</v>
      </c>
      <c r="G492" s="31">
        <f t="shared" si="61"/>
        <v>5.4885484496740973E-2</v>
      </c>
      <c r="H492" s="29">
        <f>SUM(H493:H494)</f>
        <v>0</v>
      </c>
      <c r="I492" s="32">
        <f t="shared" si="60"/>
        <v>7658337728</v>
      </c>
      <c r="J492" s="29">
        <f>SUM(J493:J494)</f>
        <v>519761510</v>
      </c>
      <c r="K492" s="31">
        <f t="shared" si="57"/>
        <v>6.7868710999735109</v>
      </c>
      <c r="L492" s="30">
        <f t="shared" si="63"/>
        <v>6509738904</v>
      </c>
      <c r="M492" s="31">
        <f t="shared" si="58"/>
        <v>85.00198261300811</v>
      </c>
      <c r="N492" s="29">
        <f>SUM(N493:N494)</f>
        <v>7029500414</v>
      </c>
      <c r="O492" s="31">
        <f t="shared" si="59"/>
        <v>91.78885371298162</v>
      </c>
      <c r="P492" s="32">
        <f t="shared" si="62"/>
        <v>628837314</v>
      </c>
    </row>
    <row r="493" spans="1:16" ht="51.75" hidden="1" x14ac:dyDescent="0.25">
      <c r="A493" s="26">
        <v>3311401070827130</v>
      </c>
      <c r="B493" s="27" t="s">
        <v>398</v>
      </c>
      <c r="C493" s="28"/>
      <c r="D493" s="33">
        <v>199500000</v>
      </c>
      <c r="E493" s="34">
        <v>0</v>
      </c>
      <c r="F493" s="30">
        <f t="shared" si="56"/>
        <v>199500000</v>
      </c>
      <c r="G493" s="31">
        <f t="shared" si="61"/>
        <v>1.4297690368324045E-3</v>
      </c>
      <c r="H493" s="33"/>
      <c r="I493" s="32">
        <f t="shared" si="60"/>
        <v>199500000</v>
      </c>
      <c r="J493" s="33">
        <v>156633333</v>
      </c>
      <c r="K493" s="31">
        <f t="shared" si="57"/>
        <v>78.512948872180459</v>
      </c>
      <c r="L493" s="30">
        <f t="shared" si="63"/>
        <v>42866667</v>
      </c>
      <c r="M493" s="31">
        <f t="shared" si="58"/>
        <v>21.487051127819548</v>
      </c>
      <c r="N493" s="33">
        <v>199500000</v>
      </c>
      <c r="O493" s="31">
        <f t="shared" si="59"/>
        <v>100</v>
      </c>
      <c r="P493" s="32">
        <f t="shared" si="62"/>
        <v>0</v>
      </c>
    </row>
    <row r="494" spans="1:16" ht="51.75" hidden="1" x14ac:dyDescent="0.25">
      <c r="A494" s="26">
        <v>3311401070827130</v>
      </c>
      <c r="B494" s="27" t="s">
        <v>398</v>
      </c>
      <c r="C494" s="28"/>
      <c r="D494" s="33">
        <v>400500000</v>
      </c>
      <c r="E494" s="34">
        <v>7058337728</v>
      </c>
      <c r="F494" s="30">
        <f t="shared" si="56"/>
        <v>7458837728</v>
      </c>
      <c r="G494" s="31">
        <f t="shared" si="61"/>
        <v>5.3455715459908577E-2</v>
      </c>
      <c r="H494" s="33"/>
      <c r="I494" s="32">
        <f t="shared" si="60"/>
        <v>7458837728</v>
      </c>
      <c r="J494" s="33">
        <v>363128177</v>
      </c>
      <c r="K494" s="31">
        <f t="shared" si="57"/>
        <v>4.8684284367367328</v>
      </c>
      <c r="L494" s="30">
        <f t="shared" si="63"/>
        <v>6466872237</v>
      </c>
      <c r="M494" s="31">
        <f t="shared" si="58"/>
        <v>86.700803433808133</v>
      </c>
      <c r="N494" s="33">
        <v>6830000414</v>
      </c>
      <c r="O494" s="31">
        <f t="shared" si="59"/>
        <v>91.569231870544854</v>
      </c>
      <c r="P494" s="32">
        <f t="shared" si="62"/>
        <v>628837314</v>
      </c>
    </row>
    <row r="495" spans="1:16" ht="64.5" hidden="1" x14ac:dyDescent="0.25">
      <c r="A495" s="26">
        <v>3311401070832</v>
      </c>
      <c r="B495" s="27" t="s">
        <v>399</v>
      </c>
      <c r="C495" s="28"/>
      <c r="D495" s="29">
        <f>SUM(D496)</f>
        <v>1200000000</v>
      </c>
      <c r="E495" s="29">
        <f>SUM(E496)</f>
        <v>0</v>
      </c>
      <c r="F495" s="30">
        <f t="shared" si="56"/>
        <v>1200000000</v>
      </c>
      <c r="G495" s="31">
        <f t="shared" si="61"/>
        <v>8.6001145072625833E-3</v>
      </c>
      <c r="H495" s="29">
        <f>SUM(H496)</f>
        <v>0</v>
      </c>
      <c r="I495" s="32">
        <f t="shared" si="60"/>
        <v>1200000000</v>
      </c>
      <c r="J495" s="29">
        <f>SUM(J496)</f>
        <v>426924332</v>
      </c>
      <c r="K495" s="31">
        <f t="shared" si="57"/>
        <v>35.577027666666666</v>
      </c>
      <c r="L495" s="30">
        <f t="shared" si="63"/>
        <v>773075668</v>
      </c>
      <c r="M495" s="31">
        <f t="shared" si="58"/>
        <v>64.422972333333334</v>
      </c>
      <c r="N495" s="29">
        <f>SUM(N496)</f>
        <v>1200000000</v>
      </c>
      <c r="O495" s="31">
        <f t="shared" si="59"/>
        <v>100</v>
      </c>
      <c r="P495" s="32">
        <f t="shared" si="62"/>
        <v>0</v>
      </c>
    </row>
    <row r="496" spans="1:16" ht="64.5" hidden="1" x14ac:dyDescent="0.25">
      <c r="A496" s="26">
        <v>3311401070832130</v>
      </c>
      <c r="B496" s="27" t="s">
        <v>399</v>
      </c>
      <c r="C496" s="28"/>
      <c r="D496" s="33">
        <v>1200000000</v>
      </c>
      <c r="E496" s="34">
        <v>0</v>
      </c>
      <c r="F496" s="30">
        <f t="shared" si="56"/>
        <v>1200000000</v>
      </c>
      <c r="G496" s="31">
        <f t="shared" si="61"/>
        <v>8.6001145072625833E-3</v>
      </c>
      <c r="H496" s="33"/>
      <c r="I496" s="32">
        <f t="shared" si="60"/>
        <v>1200000000</v>
      </c>
      <c r="J496" s="33">
        <v>426924332</v>
      </c>
      <c r="K496" s="31">
        <f t="shared" si="57"/>
        <v>35.577027666666666</v>
      </c>
      <c r="L496" s="30">
        <f t="shared" si="63"/>
        <v>773075668</v>
      </c>
      <c r="M496" s="31">
        <f t="shared" si="58"/>
        <v>64.422972333333334</v>
      </c>
      <c r="N496" s="33">
        <v>1200000000</v>
      </c>
      <c r="O496" s="31">
        <f t="shared" si="59"/>
        <v>100</v>
      </c>
      <c r="P496" s="32">
        <f t="shared" si="62"/>
        <v>0</v>
      </c>
    </row>
    <row r="497" spans="1:16" ht="39" hidden="1" x14ac:dyDescent="0.25">
      <c r="A497" s="26">
        <v>3311401070833</v>
      </c>
      <c r="B497" s="27" t="s">
        <v>400</v>
      </c>
      <c r="C497" s="28"/>
      <c r="D497" s="29">
        <f>SUM(D498)</f>
        <v>3324000000</v>
      </c>
      <c r="E497" s="29">
        <f>SUM(E498)</f>
        <v>-203610302</v>
      </c>
      <c r="F497" s="30">
        <f t="shared" si="56"/>
        <v>3120389698</v>
      </c>
      <c r="G497" s="31">
        <f t="shared" si="61"/>
        <v>2.2363090591735427E-2</v>
      </c>
      <c r="H497" s="29">
        <f>SUM(H498)</f>
        <v>0</v>
      </c>
      <c r="I497" s="32">
        <f t="shared" si="60"/>
        <v>3120389698</v>
      </c>
      <c r="J497" s="29">
        <f>SUM(J498)</f>
        <v>1994851620</v>
      </c>
      <c r="K497" s="31">
        <f t="shared" si="57"/>
        <v>63.929566915266747</v>
      </c>
      <c r="L497" s="30">
        <f t="shared" si="63"/>
        <v>431111288</v>
      </c>
      <c r="M497" s="31">
        <f t="shared" si="58"/>
        <v>13.815943831513062</v>
      </c>
      <c r="N497" s="29">
        <f>SUM(N498)</f>
        <v>2425962908</v>
      </c>
      <c r="O497" s="31">
        <f t="shared" si="59"/>
        <v>77.745510746779814</v>
      </c>
      <c r="P497" s="32">
        <f t="shared" si="62"/>
        <v>694426790</v>
      </c>
    </row>
    <row r="498" spans="1:16" ht="39" hidden="1" x14ac:dyDescent="0.25">
      <c r="A498" s="26">
        <v>3311401070833130</v>
      </c>
      <c r="B498" s="27" t="s">
        <v>400</v>
      </c>
      <c r="C498" s="28"/>
      <c r="D498" s="33">
        <v>3324000000</v>
      </c>
      <c r="E498" s="34">
        <v>-203610302</v>
      </c>
      <c r="F498" s="30">
        <f t="shared" si="56"/>
        <v>3120389698</v>
      </c>
      <c r="G498" s="31">
        <f t="shared" si="61"/>
        <v>2.2363090591735427E-2</v>
      </c>
      <c r="H498" s="33"/>
      <c r="I498" s="32">
        <f t="shared" si="60"/>
        <v>3120389698</v>
      </c>
      <c r="J498" s="33">
        <v>1994851620</v>
      </c>
      <c r="K498" s="31">
        <f t="shared" si="57"/>
        <v>63.929566915266747</v>
      </c>
      <c r="L498" s="30">
        <f t="shared" si="63"/>
        <v>431111288</v>
      </c>
      <c r="M498" s="31">
        <f t="shared" si="58"/>
        <v>13.815943831513062</v>
      </c>
      <c r="N498" s="33">
        <v>2425962908</v>
      </c>
      <c r="O498" s="31">
        <f t="shared" si="59"/>
        <v>77.745510746779814</v>
      </c>
      <c r="P498" s="32">
        <f t="shared" si="62"/>
        <v>694426790</v>
      </c>
    </row>
    <row r="499" spans="1:16" hidden="1" x14ac:dyDescent="0.25">
      <c r="A499" s="26">
        <v>3311401070836</v>
      </c>
      <c r="B499" s="27" t="s">
        <v>401</v>
      </c>
      <c r="C499" s="28"/>
      <c r="D499" s="29">
        <f>SUM(D500)</f>
        <v>0</v>
      </c>
      <c r="E499" s="29">
        <f>SUM(E500)</f>
        <v>0</v>
      </c>
      <c r="F499" s="30">
        <f t="shared" si="56"/>
        <v>0</v>
      </c>
      <c r="G499" s="31">
        <f t="shared" si="61"/>
        <v>0</v>
      </c>
      <c r="H499" s="29">
        <f>SUM(H500)</f>
        <v>0</v>
      </c>
      <c r="I499" s="32">
        <f t="shared" si="60"/>
        <v>0</v>
      </c>
      <c r="J499" s="29">
        <f>SUM(J500)</f>
        <v>0</v>
      </c>
      <c r="K499" s="31">
        <f t="shared" si="57"/>
        <v>0</v>
      </c>
      <c r="L499" s="30">
        <f t="shared" si="63"/>
        <v>0</v>
      </c>
      <c r="M499" s="31">
        <f t="shared" si="58"/>
        <v>0</v>
      </c>
      <c r="N499" s="29">
        <f>SUM(N500)</f>
        <v>0</v>
      </c>
      <c r="O499" s="31">
        <f t="shared" si="59"/>
        <v>0</v>
      </c>
      <c r="P499" s="32">
        <f t="shared" si="62"/>
        <v>0</v>
      </c>
    </row>
    <row r="500" spans="1:16" hidden="1" x14ac:dyDescent="0.25">
      <c r="A500" s="26">
        <v>3311401070836140</v>
      </c>
      <c r="B500" s="27" t="s">
        <v>401</v>
      </c>
      <c r="C500" s="28"/>
      <c r="D500" s="29"/>
      <c r="E500" s="29"/>
      <c r="F500" s="30">
        <f t="shared" si="56"/>
        <v>0</v>
      </c>
      <c r="G500" s="31">
        <f t="shared" si="61"/>
        <v>0</v>
      </c>
      <c r="H500" s="29"/>
      <c r="I500" s="32">
        <f t="shared" si="60"/>
        <v>0</v>
      </c>
      <c r="J500" s="33"/>
      <c r="K500" s="31">
        <f t="shared" si="57"/>
        <v>0</v>
      </c>
      <c r="L500" s="30">
        <f t="shared" si="63"/>
        <v>0</v>
      </c>
      <c r="M500" s="31">
        <f t="shared" si="58"/>
        <v>0</v>
      </c>
      <c r="N500" s="33"/>
      <c r="O500" s="31">
        <f t="shared" si="59"/>
        <v>0</v>
      </c>
      <c r="P500" s="32">
        <f t="shared" si="62"/>
        <v>0</v>
      </c>
    </row>
    <row r="501" spans="1:16" ht="39" hidden="1" x14ac:dyDescent="0.25">
      <c r="A501" s="26">
        <v>3311401070837</v>
      </c>
      <c r="B501" s="27" t="s">
        <v>402</v>
      </c>
      <c r="C501" s="28"/>
      <c r="D501" s="29">
        <f>SUM(D502)</f>
        <v>26000000</v>
      </c>
      <c r="E501" s="29">
        <f>SUM(E502)</f>
        <v>-26000000</v>
      </c>
      <c r="F501" s="30">
        <f t="shared" si="56"/>
        <v>0</v>
      </c>
      <c r="G501" s="31">
        <f t="shared" si="61"/>
        <v>0</v>
      </c>
      <c r="H501" s="29">
        <f>SUM(H502)</f>
        <v>0</v>
      </c>
      <c r="I501" s="32">
        <f t="shared" si="60"/>
        <v>0</v>
      </c>
      <c r="J501" s="29">
        <f>SUM(J502)</f>
        <v>0</v>
      </c>
      <c r="K501" s="31">
        <f t="shared" si="57"/>
        <v>0</v>
      </c>
      <c r="L501" s="30">
        <f t="shared" si="63"/>
        <v>0</v>
      </c>
      <c r="M501" s="31">
        <f t="shared" si="58"/>
        <v>0</v>
      </c>
      <c r="N501" s="29">
        <f>SUM(N502)</f>
        <v>0</v>
      </c>
      <c r="O501" s="31">
        <f t="shared" si="59"/>
        <v>0</v>
      </c>
      <c r="P501" s="32">
        <f t="shared" si="62"/>
        <v>0</v>
      </c>
    </row>
    <row r="502" spans="1:16" ht="39" hidden="1" x14ac:dyDescent="0.25">
      <c r="A502" s="26">
        <v>3311401070837130</v>
      </c>
      <c r="B502" s="27" t="s">
        <v>402</v>
      </c>
      <c r="C502" s="28"/>
      <c r="D502" s="33">
        <v>26000000</v>
      </c>
      <c r="E502" s="34">
        <v>-26000000</v>
      </c>
      <c r="F502" s="30">
        <f t="shared" si="56"/>
        <v>0</v>
      </c>
      <c r="G502" s="31">
        <f t="shared" si="61"/>
        <v>0</v>
      </c>
      <c r="H502" s="33"/>
      <c r="I502" s="32">
        <f t="shared" si="60"/>
        <v>0</v>
      </c>
      <c r="J502" s="33"/>
      <c r="K502" s="31">
        <f t="shared" si="57"/>
        <v>0</v>
      </c>
      <c r="L502" s="30">
        <f t="shared" si="63"/>
        <v>0</v>
      </c>
      <c r="M502" s="31">
        <f t="shared" si="58"/>
        <v>0</v>
      </c>
      <c r="N502" s="33"/>
      <c r="O502" s="31">
        <f t="shared" si="59"/>
        <v>0</v>
      </c>
      <c r="P502" s="32">
        <f t="shared" si="62"/>
        <v>0</v>
      </c>
    </row>
    <row r="503" spans="1:16" ht="26.25" hidden="1" x14ac:dyDescent="0.25">
      <c r="A503" s="26">
        <v>3311401070839</v>
      </c>
      <c r="B503" s="27" t="s">
        <v>403</v>
      </c>
      <c r="C503" s="28"/>
      <c r="D503" s="29">
        <f>SUM(D504)</f>
        <v>2200000000</v>
      </c>
      <c r="E503" s="29">
        <f>SUM(E504)</f>
        <v>-374000000</v>
      </c>
      <c r="F503" s="30">
        <f t="shared" si="56"/>
        <v>1826000000</v>
      </c>
      <c r="G503" s="31">
        <f t="shared" si="61"/>
        <v>1.3086507575217897E-2</v>
      </c>
      <c r="H503" s="29">
        <f>SUM(H504)</f>
        <v>0</v>
      </c>
      <c r="I503" s="32">
        <f t="shared" si="60"/>
        <v>1826000000</v>
      </c>
      <c r="J503" s="29">
        <f>SUM(J504)</f>
        <v>1112198362</v>
      </c>
      <c r="K503" s="31">
        <f t="shared" si="57"/>
        <v>60.909001204819276</v>
      </c>
      <c r="L503" s="30">
        <f t="shared" si="63"/>
        <v>705406667</v>
      </c>
      <c r="M503" s="31">
        <f t="shared" si="58"/>
        <v>38.63125230010953</v>
      </c>
      <c r="N503" s="29">
        <f>SUM(N504)</f>
        <v>1817605029</v>
      </c>
      <c r="O503" s="31">
        <f t="shared" si="59"/>
        <v>99.540253504928813</v>
      </c>
      <c r="P503" s="32">
        <f t="shared" si="62"/>
        <v>8394971</v>
      </c>
    </row>
    <row r="504" spans="1:16" ht="26.25" hidden="1" x14ac:dyDescent="0.25">
      <c r="A504" s="26">
        <v>3311401070839130</v>
      </c>
      <c r="B504" s="27" t="s">
        <v>403</v>
      </c>
      <c r="C504" s="28"/>
      <c r="D504" s="33">
        <v>2200000000</v>
      </c>
      <c r="E504" s="34">
        <v>-374000000</v>
      </c>
      <c r="F504" s="30">
        <f t="shared" si="56"/>
        <v>1826000000</v>
      </c>
      <c r="G504" s="31">
        <f t="shared" si="61"/>
        <v>1.3086507575217897E-2</v>
      </c>
      <c r="H504" s="33"/>
      <c r="I504" s="32">
        <f t="shared" si="60"/>
        <v>1826000000</v>
      </c>
      <c r="J504" s="33">
        <v>1112198362</v>
      </c>
      <c r="K504" s="31">
        <f t="shared" si="57"/>
        <v>60.909001204819276</v>
      </c>
      <c r="L504" s="30">
        <f t="shared" si="63"/>
        <v>705406667</v>
      </c>
      <c r="M504" s="31">
        <f t="shared" si="58"/>
        <v>38.63125230010953</v>
      </c>
      <c r="N504" s="33">
        <v>1817605029</v>
      </c>
      <c r="O504" s="31">
        <f t="shared" si="59"/>
        <v>99.540253504928813</v>
      </c>
      <c r="P504" s="32">
        <f t="shared" si="62"/>
        <v>8394971</v>
      </c>
    </row>
    <row r="505" spans="1:16" ht="26.25" hidden="1" x14ac:dyDescent="0.25">
      <c r="A505" s="26">
        <v>3311401070869</v>
      </c>
      <c r="B505" s="40" t="s">
        <v>404</v>
      </c>
      <c r="C505" s="28"/>
      <c r="D505" s="29">
        <f>SUM(D506)</f>
        <v>4971000000</v>
      </c>
      <c r="E505" s="29">
        <f>SUM(E506)</f>
        <v>-1000000000</v>
      </c>
      <c r="F505" s="30">
        <f t="shared" si="56"/>
        <v>3971000000</v>
      </c>
      <c r="G505" s="31"/>
      <c r="H505" s="29">
        <f>SUM(H506)</f>
        <v>0</v>
      </c>
      <c r="I505" s="32">
        <f t="shared" si="60"/>
        <v>3971000000</v>
      </c>
      <c r="J505" s="29">
        <f>SUM(J506)</f>
        <v>2205638440</v>
      </c>
      <c r="K505" s="31">
        <f t="shared" si="57"/>
        <v>55.543652480483509</v>
      </c>
      <c r="L505" s="30">
        <f t="shared" si="63"/>
        <v>803515999</v>
      </c>
      <c r="M505" s="31">
        <f t="shared" si="58"/>
        <v>20.234600831024931</v>
      </c>
      <c r="N505" s="29">
        <f>SUM(N506)</f>
        <v>3009154439</v>
      </c>
      <c r="O505" s="31">
        <f t="shared" si="59"/>
        <v>75.778253311508436</v>
      </c>
      <c r="P505" s="32">
        <f t="shared" si="62"/>
        <v>961845561</v>
      </c>
    </row>
    <row r="506" spans="1:16" ht="26.25" hidden="1" x14ac:dyDescent="0.25">
      <c r="A506" s="26">
        <v>3311401070869130</v>
      </c>
      <c r="B506" s="40" t="s">
        <v>405</v>
      </c>
      <c r="C506" s="28"/>
      <c r="D506" s="33">
        <v>4971000000</v>
      </c>
      <c r="E506" s="34">
        <v>-1000000000</v>
      </c>
      <c r="F506" s="30">
        <f t="shared" si="56"/>
        <v>3971000000</v>
      </c>
      <c r="G506" s="31"/>
      <c r="H506" s="33"/>
      <c r="I506" s="32">
        <f t="shared" si="60"/>
        <v>3971000000</v>
      </c>
      <c r="J506" s="33">
        <v>2205638440</v>
      </c>
      <c r="K506" s="31">
        <f t="shared" si="57"/>
        <v>55.543652480483509</v>
      </c>
      <c r="L506" s="30">
        <f t="shared" si="63"/>
        <v>803515999</v>
      </c>
      <c r="M506" s="31">
        <f t="shared" si="58"/>
        <v>20.234600831024931</v>
      </c>
      <c r="N506" s="33">
        <v>3009154439</v>
      </c>
      <c r="O506" s="31">
        <f t="shared" si="59"/>
        <v>75.778253311508436</v>
      </c>
      <c r="P506" s="32">
        <f t="shared" si="62"/>
        <v>961845561</v>
      </c>
    </row>
    <row r="507" spans="1:16" hidden="1" x14ac:dyDescent="0.25">
      <c r="A507" s="60">
        <v>331140108</v>
      </c>
      <c r="B507" s="63" t="s">
        <v>406</v>
      </c>
      <c r="C507" s="28"/>
      <c r="D507" s="29">
        <f>SUM(D508+D510+D512+D514+D516+D518+D520+D525+D529+D531+D533+D535+D537+D539+D541+D543+D545+D547+D552+D554+D556+D558+D560+D562+D564)</f>
        <v>276439079000</v>
      </c>
      <c r="E507" s="29">
        <f>SUM(E508+E510+E512+E514+E516+E518+E520+E525+E529+E531+E533+E535+E537+E539+E541+E543+E545+E547+E552+E554+E556+E558+E560+E562+E564)</f>
        <v>-18284484635</v>
      </c>
      <c r="F507" s="30">
        <f t="shared" si="56"/>
        <v>258154594365</v>
      </c>
      <c r="G507" s="31">
        <f t="shared" si="61"/>
        <v>1.8501325600957699</v>
      </c>
      <c r="H507" s="29">
        <f>SUM(H508+H510+H512+H514+H516+H518+H520+H525+H529+H531+H533+H535+H537+H539+H541+H543+H545+H547+H552+H554+H556+H558+H560+H562+H564)</f>
        <v>0</v>
      </c>
      <c r="I507" s="32">
        <f t="shared" si="60"/>
        <v>258154594365</v>
      </c>
      <c r="J507" s="29">
        <f>SUM(J508+J510+J512+J514+J516+J518+J520+J525+J529+J531+J533+J535+J537+J539+J541+J543+J545+J547+J552+J554+J556+J558+J560+J562+J564)</f>
        <v>148926733506</v>
      </c>
      <c r="K507" s="31">
        <f t="shared" si="57"/>
        <v>57.688972715099254</v>
      </c>
      <c r="L507" s="30">
        <f t="shared" si="63"/>
        <v>49577985403</v>
      </c>
      <c r="M507" s="31">
        <f t="shared" si="58"/>
        <v>19.204765859368205</v>
      </c>
      <c r="N507" s="29">
        <f>SUM(N508+N510+N512+N514+N516+N518+N520+N525+N529+N531+N533+N535+N537+N539+N541+N543+N545+N547+N552+N554+N556+N558+N560+N562+N564)</f>
        <v>198504718909</v>
      </c>
      <c r="O507" s="31">
        <f t="shared" si="59"/>
        <v>76.893738574467463</v>
      </c>
      <c r="P507" s="32">
        <f t="shared" si="62"/>
        <v>59649875456</v>
      </c>
    </row>
    <row r="508" spans="1:16" ht="26.25" hidden="1" x14ac:dyDescent="0.25">
      <c r="A508" s="60">
        <v>3311401080006</v>
      </c>
      <c r="B508" s="27" t="s">
        <v>407</v>
      </c>
      <c r="C508" s="28"/>
      <c r="D508" s="29">
        <f>SUM(D509)</f>
        <v>0</v>
      </c>
      <c r="E508" s="29">
        <f>SUM(E509)</f>
        <v>0</v>
      </c>
      <c r="F508" s="30">
        <f t="shared" si="56"/>
        <v>0</v>
      </c>
      <c r="G508" s="31">
        <f t="shared" si="61"/>
        <v>0</v>
      </c>
      <c r="H508" s="29">
        <f>SUM(H509)</f>
        <v>0</v>
      </c>
      <c r="I508" s="32">
        <f t="shared" si="60"/>
        <v>0</v>
      </c>
      <c r="J508" s="29">
        <f>SUM(J509)</f>
        <v>0</v>
      </c>
      <c r="K508" s="31">
        <f t="shared" si="57"/>
        <v>0</v>
      </c>
      <c r="L508" s="30">
        <f t="shared" si="63"/>
        <v>0</v>
      </c>
      <c r="M508" s="31">
        <f t="shared" si="58"/>
        <v>0</v>
      </c>
      <c r="N508" s="29">
        <f>SUM(N509)</f>
        <v>0</v>
      </c>
      <c r="O508" s="31">
        <f t="shared" si="59"/>
        <v>0</v>
      </c>
      <c r="P508" s="32">
        <f t="shared" si="62"/>
        <v>0</v>
      </c>
    </row>
    <row r="509" spans="1:16" hidden="1" x14ac:dyDescent="0.25">
      <c r="A509" s="60">
        <v>3311401080006140</v>
      </c>
      <c r="B509" s="27" t="s">
        <v>408</v>
      </c>
      <c r="C509" s="28"/>
      <c r="D509" s="29"/>
      <c r="E509" s="29"/>
      <c r="F509" s="30">
        <f t="shared" si="56"/>
        <v>0</v>
      </c>
      <c r="G509" s="31">
        <f t="shared" si="61"/>
        <v>0</v>
      </c>
      <c r="H509" s="29"/>
      <c r="I509" s="32">
        <f t="shared" si="60"/>
        <v>0</v>
      </c>
      <c r="J509" s="33"/>
      <c r="K509" s="31">
        <f t="shared" si="57"/>
        <v>0</v>
      </c>
      <c r="L509" s="30">
        <f t="shared" si="63"/>
        <v>0</v>
      </c>
      <c r="M509" s="31">
        <f t="shared" si="58"/>
        <v>0</v>
      </c>
      <c r="N509" s="33"/>
      <c r="O509" s="31">
        <f t="shared" si="59"/>
        <v>0</v>
      </c>
      <c r="P509" s="32">
        <f t="shared" si="62"/>
        <v>0</v>
      </c>
    </row>
    <row r="510" spans="1:16" ht="26.25" hidden="1" x14ac:dyDescent="0.25">
      <c r="A510" s="60">
        <v>3311401080008</v>
      </c>
      <c r="B510" s="27" t="s">
        <v>409</v>
      </c>
      <c r="C510" s="28"/>
      <c r="D510" s="29">
        <f>SUM(D511)</f>
        <v>0</v>
      </c>
      <c r="E510" s="29">
        <f>SUM(E511)</f>
        <v>0</v>
      </c>
      <c r="F510" s="30">
        <f t="shared" si="56"/>
        <v>0</v>
      </c>
      <c r="G510" s="31">
        <f t="shared" si="61"/>
        <v>0</v>
      </c>
      <c r="H510" s="29">
        <f>SUM(H511)</f>
        <v>0</v>
      </c>
      <c r="I510" s="32">
        <f t="shared" si="60"/>
        <v>0</v>
      </c>
      <c r="J510" s="29">
        <f>SUM(J511)</f>
        <v>0</v>
      </c>
      <c r="K510" s="31">
        <f t="shared" si="57"/>
        <v>0</v>
      </c>
      <c r="L510" s="30">
        <f t="shared" si="63"/>
        <v>0</v>
      </c>
      <c r="M510" s="31">
        <f t="shared" si="58"/>
        <v>0</v>
      </c>
      <c r="N510" s="29">
        <f>SUM(N511)</f>
        <v>0</v>
      </c>
      <c r="O510" s="31">
        <f t="shared" si="59"/>
        <v>0</v>
      </c>
      <c r="P510" s="32">
        <f t="shared" si="62"/>
        <v>0</v>
      </c>
    </row>
    <row r="511" spans="1:16" hidden="1" x14ac:dyDescent="0.25">
      <c r="A511" s="60">
        <v>3311401080008140</v>
      </c>
      <c r="B511" s="27" t="s">
        <v>408</v>
      </c>
      <c r="C511" s="28"/>
      <c r="D511" s="29"/>
      <c r="E511" s="29"/>
      <c r="F511" s="30">
        <f t="shared" si="56"/>
        <v>0</v>
      </c>
      <c r="G511" s="31">
        <f t="shared" si="61"/>
        <v>0</v>
      </c>
      <c r="H511" s="29"/>
      <c r="I511" s="32">
        <f t="shared" si="60"/>
        <v>0</v>
      </c>
      <c r="J511" s="33"/>
      <c r="K511" s="31">
        <f t="shared" si="57"/>
        <v>0</v>
      </c>
      <c r="L511" s="30">
        <f t="shared" si="63"/>
        <v>0</v>
      </c>
      <c r="M511" s="31">
        <f t="shared" si="58"/>
        <v>0</v>
      </c>
      <c r="N511" s="33"/>
      <c r="O511" s="31">
        <f t="shared" si="59"/>
        <v>0</v>
      </c>
      <c r="P511" s="32">
        <f t="shared" si="62"/>
        <v>0</v>
      </c>
    </row>
    <row r="512" spans="1:16" ht="26.25" hidden="1" x14ac:dyDescent="0.25">
      <c r="A512" s="26">
        <v>3311401080209</v>
      </c>
      <c r="B512" s="27" t="s">
        <v>410</v>
      </c>
      <c r="C512" s="28"/>
      <c r="D512" s="29">
        <f>SUM(D513)</f>
        <v>700041000</v>
      </c>
      <c r="E512" s="29">
        <f>SUM(E513)</f>
        <v>-14400000</v>
      </c>
      <c r="F512" s="30">
        <f t="shared" si="56"/>
        <v>685641000</v>
      </c>
      <c r="G512" s="31">
        <f t="shared" si="61"/>
        <v>4.9138259257283535E-3</v>
      </c>
      <c r="H512" s="29">
        <f>SUM(H513)</f>
        <v>0</v>
      </c>
      <c r="I512" s="32">
        <f t="shared" si="60"/>
        <v>685641000</v>
      </c>
      <c r="J512" s="29">
        <f>SUM(J513)</f>
        <v>681004535</v>
      </c>
      <c r="K512" s="31">
        <f t="shared" si="57"/>
        <v>99.323776582788952</v>
      </c>
      <c r="L512" s="30">
        <f t="shared" si="63"/>
        <v>3814942</v>
      </c>
      <c r="M512" s="31">
        <f t="shared" si="58"/>
        <v>0.55640517413631918</v>
      </c>
      <c r="N512" s="29">
        <f>SUM(N513)</f>
        <v>684819477</v>
      </c>
      <c r="O512" s="31">
        <f t="shared" si="59"/>
        <v>99.880181756925268</v>
      </c>
      <c r="P512" s="32">
        <f t="shared" si="62"/>
        <v>821523</v>
      </c>
    </row>
    <row r="513" spans="1:16" ht="26.25" hidden="1" x14ac:dyDescent="0.25">
      <c r="A513" s="26">
        <v>3311401080209140</v>
      </c>
      <c r="B513" s="27" t="s">
        <v>410</v>
      </c>
      <c r="C513" s="28"/>
      <c r="D513" s="33">
        <v>700041000</v>
      </c>
      <c r="E513" s="34">
        <v>-14400000</v>
      </c>
      <c r="F513" s="30">
        <f t="shared" si="56"/>
        <v>685641000</v>
      </c>
      <c r="G513" s="31">
        <f t="shared" si="61"/>
        <v>4.9138259257283535E-3</v>
      </c>
      <c r="H513" s="33"/>
      <c r="I513" s="32">
        <f t="shared" si="60"/>
        <v>685641000</v>
      </c>
      <c r="J513" s="33">
        <v>681004535</v>
      </c>
      <c r="K513" s="31">
        <f t="shared" si="57"/>
        <v>99.323776582788952</v>
      </c>
      <c r="L513" s="30">
        <f t="shared" si="63"/>
        <v>3814942</v>
      </c>
      <c r="M513" s="31">
        <f t="shared" si="58"/>
        <v>0.55640517413631918</v>
      </c>
      <c r="N513" s="33">
        <v>684819477</v>
      </c>
      <c r="O513" s="31">
        <f t="shared" si="59"/>
        <v>99.880181756925268</v>
      </c>
      <c r="P513" s="32">
        <f t="shared" si="62"/>
        <v>821523</v>
      </c>
    </row>
    <row r="514" spans="1:16" ht="26.25" hidden="1" x14ac:dyDescent="0.25">
      <c r="A514" s="60">
        <v>3311401080450</v>
      </c>
      <c r="B514" s="27" t="s">
        <v>411</v>
      </c>
      <c r="C514" s="28"/>
      <c r="D514" s="29">
        <f>SUM(D515)</f>
        <v>250000000</v>
      </c>
      <c r="E514" s="29">
        <f>SUM(E515)</f>
        <v>299947433</v>
      </c>
      <c r="F514" s="30">
        <f t="shared" si="56"/>
        <v>549947433</v>
      </c>
      <c r="G514" s="31">
        <f t="shared" si="61"/>
        <v>3.9413424139792645E-3</v>
      </c>
      <c r="H514" s="29">
        <f>SUM(H515)</f>
        <v>0</v>
      </c>
      <c r="I514" s="32">
        <f t="shared" si="60"/>
        <v>549947433</v>
      </c>
      <c r="J514" s="29">
        <f>SUM(J515)</f>
        <v>188770186</v>
      </c>
      <c r="K514" s="31">
        <f t="shared" si="57"/>
        <v>34.325132671362063</v>
      </c>
      <c r="L514" s="30">
        <f t="shared" si="63"/>
        <v>55675836</v>
      </c>
      <c r="M514" s="31">
        <f t="shared" si="58"/>
        <v>10.123846873197424</v>
      </c>
      <c r="N514" s="29">
        <f>SUM(N515)</f>
        <v>244446022</v>
      </c>
      <c r="O514" s="31">
        <f t="shared" si="59"/>
        <v>44.448979544559492</v>
      </c>
      <c r="P514" s="32">
        <f t="shared" si="62"/>
        <v>305501411</v>
      </c>
    </row>
    <row r="515" spans="1:16" ht="26.25" hidden="1" x14ac:dyDescent="0.25">
      <c r="A515" s="60">
        <v>3311401080450140</v>
      </c>
      <c r="B515" s="27" t="s">
        <v>411</v>
      </c>
      <c r="C515" s="28"/>
      <c r="D515" s="33">
        <v>250000000</v>
      </c>
      <c r="E515" s="34">
        <v>299947433</v>
      </c>
      <c r="F515" s="30">
        <f t="shared" si="56"/>
        <v>549947433</v>
      </c>
      <c r="G515" s="31">
        <f t="shared" si="61"/>
        <v>3.9413424139792645E-3</v>
      </c>
      <c r="H515" s="33"/>
      <c r="I515" s="32">
        <f t="shared" si="60"/>
        <v>549947433</v>
      </c>
      <c r="J515" s="33">
        <v>188770186</v>
      </c>
      <c r="K515" s="31">
        <f t="shared" si="57"/>
        <v>34.325132671362063</v>
      </c>
      <c r="L515" s="30">
        <f t="shared" si="63"/>
        <v>55675836</v>
      </c>
      <c r="M515" s="31">
        <f t="shared" si="58"/>
        <v>10.123846873197424</v>
      </c>
      <c r="N515" s="33">
        <v>244446022</v>
      </c>
      <c r="O515" s="31">
        <f t="shared" si="59"/>
        <v>44.448979544559492</v>
      </c>
      <c r="P515" s="32">
        <f t="shared" si="62"/>
        <v>305501411</v>
      </c>
    </row>
    <row r="516" spans="1:16" hidden="1" x14ac:dyDescent="0.25">
      <c r="A516" s="60">
        <v>3311401080477</v>
      </c>
      <c r="B516" s="27" t="s">
        <v>412</v>
      </c>
      <c r="C516" s="28"/>
      <c r="D516" s="29">
        <f>SUM(D517)</f>
        <v>225000000</v>
      </c>
      <c r="E516" s="29">
        <f>SUM(E517)</f>
        <v>-50000000</v>
      </c>
      <c r="F516" s="30">
        <f t="shared" si="56"/>
        <v>175000000</v>
      </c>
      <c r="G516" s="31">
        <f t="shared" si="61"/>
        <v>1.2541833656424602E-3</v>
      </c>
      <c r="H516" s="29">
        <f>SUM(H517)</f>
        <v>0</v>
      </c>
      <c r="I516" s="32">
        <f t="shared" si="60"/>
        <v>175000000</v>
      </c>
      <c r="J516" s="29">
        <f>SUM(J517)</f>
        <v>166586157</v>
      </c>
      <c r="K516" s="31">
        <f t="shared" si="57"/>
        <v>95.192089714285714</v>
      </c>
      <c r="L516" s="30">
        <f t="shared" si="63"/>
        <v>0</v>
      </c>
      <c r="M516" s="31">
        <f t="shared" si="58"/>
        <v>0</v>
      </c>
      <c r="N516" s="29">
        <f>SUM(N517)</f>
        <v>166586157</v>
      </c>
      <c r="O516" s="31">
        <f t="shared" si="59"/>
        <v>95.192089714285714</v>
      </c>
      <c r="P516" s="32">
        <f t="shared" si="62"/>
        <v>8413843</v>
      </c>
    </row>
    <row r="517" spans="1:16" hidden="1" x14ac:dyDescent="0.25">
      <c r="A517" s="60">
        <v>3311401080477140</v>
      </c>
      <c r="B517" s="27" t="s">
        <v>412</v>
      </c>
      <c r="C517" s="28"/>
      <c r="D517" s="33">
        <v>225000000</v>
      </c>
      <c r="E517" s="34">
        <v>-50000000</v>
      </c>
      <c r="F517" s="30">
        <f t="shared" si="56"/>
        <v>175000000</v>
      </c>
      <c r="G517" s="31">
        <f t="shared" si="61"/>
        <v>1.2541833656424602E-3</v>
      </c>
      <c r="H517" s="33"/>
      <c r="I517" s="32">
        <f t="shared" si="60"/>
        <v>175000000</v>
      </c>
      <c r="J517" s="33">
        <v>166586157</v>
      </c>
      <c r="K517" s="31">
        <f t="shared" si="57"/>
        <v>95.192089714285714</v>
      </c>
      <c r="L517" s="30">
        <f t="shared" si="63"/>
        <v>0</v>
      </c>
      <c r="M517" s="31">
        <f t="shared" si="58"/>
        <v>0</v>
      </c>
      <c r="N517" s="33">
        <v>166586157</v>
      </c>
      <c r="O517" s="31">
        <f t="shared" si="59"/>
        <v>95.192089714285714</v>
      </c>
      <c r="P517" s="32">
        <f t="shared" si="62"/>
        <v>8413843</v>
      </c>
    </row>
    <row r="518" spans="1:16" ht="26.25" hidden="1" x14ac:dyDescent="0.25">
      <c r="A518" s="60">
        <v>3311401080498</v>
      </c>
      <c r="B518" s="27" t="s">
        <v>413</v>
      </c>
      <c r="C518" s="28"/>
      <c r="D518" s="29">
        <f>SUM(D519)</f>
        <v>4271833000</v>
      </c>
      <c r="E518" s="29">
        <f>SUM(E519)</f>
        <v>-82772318</v>
      </c>
      <c r="F518" s="30">
        <f t="shared" si="56"/>
        <v>4189060682</v>
      </c>
      <c r="G518" s="31">
        <f t="shared" si="61"/>
        <v>3.0022001285892913E-2</v>
      </c>
      <c r="H518" s="29">
        <f>SUM(H519)</f>
        <v>0</v>
      </c>
      <c r="I518" s="32">
        <f t="shared" si="60"/>
        <v>4189060682</v>
      </c>
      <c r="J518" s="29">
        <f>SUM(J519)</f>
        <v>924116776</v>
      </c>
      <c r="K518" s="31">
        <f t="shared" si="57"/>
        <v>22.060238467560112</v>
      </c>
      <c r="L518" s="30">
        <f t="shared" si="63"/>
        <v>3203310663</v>
      </c>
      <c r="M518" s="31">
        <f t="shared" si="58"/>
        <v>76.468471243788017</v>
      </c>
      <c r="N518" s="29">
        <f>SUM(N519)</f>
        <v>4127427439</v>
      </c>
      <c r="O518" s="31">
        <f t="shared" si="59"/>
        <v>98.528709711348128</v>
      </c>
      <c r="P518" s="32">
        <f t="shared" si="62"/>
        <v>61633243</v>
      </c>
    </row>
    <row r="519" spans="1:16" ht="26.25" hidden="1" x14ac:dyDescent="0.25">
      <c r="A519" s="60">
        <v>3311401080498140</v>
      </c>
      <c r="B519" s="27" t="s">
        <v>413</v>
      </c>
      <c r="C519" s="28"/>
      <c r="D519" s="33">
        <v>4271833000</v>
      </c>
      <c r="E519" s="34">
        <v>-82772318</v>
      </c>
      <c r="F519" s="30">
        <f t="shared" si="56"/>
        <v>4189060682</v>
      </c>
      <c r="G519" s="31">
        <f t="shared" si="61"/>
        <v>3.0022001285892913E-2</v>
      </c>
      <c r="H519" s="33"/>
      <c r="I519" s="32">
        <f t="shared" si="60"/>
        <v>4189060682</v>
      </c>
      <c r="J519" s="33">
        <v>924116776</v>
      </c>
      <c r="K519" s="31">
        <f t="shared" si="57"/>
        <v>22.060238467560112</v>
      </c>
      <c r="L519" s="30">
        <f t="shared" si="63"/>
        <v>3203310663</v>
      </c>
      <c r="M519" s="31">
        <f t="shared" si="58"/>
        <v>76.468471243788017</v>
      </c>
      <c r="N519" s="33">
        <v>4127427439</v>
      </c>
      <c r="O519" s="31">
        <f t="shared" si="59"/>
        <v>98.528709711348128</v>
      </c>
      <c r="P519" s="32">
        <f t="shared" si="62"/>
        <v>61633243</v>
      </c>
    </row>
    <row r="520" spans="1:16" hidden="1" x14ac:dyDescent="0.25">
      <c r="A520" s="60">
        <v>3311401080513</v>
      </c>
      <c r="B520" s="27" t="s">
        <v>414</v>
      </c>
      <c r="C520" s="28"/>
      <c r="D520" s="29">
        <f>SUM(D521:D524)</f>
        <v>6889000000</v>
      </c>
      <c r="E520" s="29">
        <f>SUM(E521:E524)</f>
        <v>191229000</v>
      </c>
      <c r="F520" s="30">
        <f t="shared" ref="F520:F583" si="64">SUM(D520+E520)</f>
        <v>7080229000</v>
      </c>
      <c r="G520" s="31">
        <f t="shared" si="61"/>
        <v>5.0742316781367716E-2</v>
      </c>
      <c r="H520" s="29">
        <f>SUM(H521:H524)</f>
        <v>0</v>
      </c>
      <c r="I520" s="32">
        <f t="shared" si="60"/>
        <v>7080229000</v>
      </c>
      <c r="J520" s="29">
        <f>SUM(J521:J524)</f>
        <v>6550064574</v>
      </c>
      <c r="K520" s="31">
        <f t="shared" ref="K520:K583" si="65">IF(OR(J520=0,F520=0),0,J520/F520)*100</f>
        <v>92.512044087839527</v>
      </c>
      <c r="L520" s="30">
        <f t="shared" si="63"/>
        <v>501279404</v>
      </c>
      <c r="M520" s="31">
        <f t="shared" ref="M520:M583" si="66">IF(OR(L520=0,F520=0),0,L520/F520)*100</f>
        <v>7.0799885709911354</v>
      </c>
      <c r="N520" s="29">
        <f>SUM(N521:N524)</f>
        <v>7051343978</v>
      </c>
      <c r="O520" s="31">
        <f t="shared" ref="O520:O583" si="67">IF(OR(N520=0,F520=0),0,N520/F520)*100</f>
        <v>99.592032658830661</v>
      </c>
      <c r="P520" s="32">
        <f t="shared" si="62"/>
        <v>28885022</v>
      </c>
    </row>
    <row r="521" spans="1:16" hidden="1" x14ac:dyDescent="0.25">
      <c r="A521" s="60">
        <v>3311401080513140</v>
      </c>
      <c r="B521" s="27" t="s">
        <v>414</v>
      </c>
      <c r="C521" s="28"/>
      <c r="D521" s="33">
        <v>240600000</v>
      </c>
      <c r="E521" s="34">
        <v>0</v>
      </c>
      <c r="F521" s="30">
        <f t="shared" si="64"/>
        <v>240600000</v>
      </c>
      <c r="G521" s="31">
        <f t="shared" si="61"/>
        <v>1.724322958706148E-3</v>
      </c>
      <c r="H521" s="33"/>
      <c r="I521" s="32">
        <f t="shared" ref="I521:I584" si="68">SUM(F521-H521)</f>
        <v>240600000</v>
      </c>
      <c r="J521" s="33">
        <v>236468786</v>
      </c>
      <c r="K521" s="31">
        <f t="shared" si="65"/>
        <v>98.282953449709069</v>
      </c>
      <c r="L521" s="30">
        <f t="shared" si="63"/>
        <v>3382605</v>
      </c>
      <c r="M521" s="31">
        <f t="shared" si="66"/>
        <v>1.4059039900249377</v>
      </c>
      <c r="N521" s="33">
        <v>239851391</v>
      </c>
      <c r="O521" s="31">
        <f t="shared" si="67"/>
        <v>99.688857439734008</v>
      </c>
      <c r="P521" s="32">
        <f t="shared" si="62"/>
        <v>748609</v>
      </c>
    </row>
    <row r="522" spans="1:16" hidden="1" x14ac:dyDescent="0.25">
      <c r="A522" s="60">
        <v>3311401080513140</v>
      </c>
      <c r="B522" s="27" t="s">
        <v>414</v>
      </c>
      <c r="C522" s="28"/>
      <c r="D522" s="33">
        <v>6331700000</v>
      </c>
      <c r="E522" s="34">
        <v>191229000</v>
      </c>
      <c r="F522" s="30">
        <f t="shared" si="64"/>
        <v>6522929000</v>
      </c>
      <c r="G522" s="31">
        <f t="shared" si="61"/>
        <v>4.6748280268953175E-2</v>
      </c>
      <c r="H522" s="33"/>
      <c r="I522" s="32">
        <f t="shared" si="68"/>
        <v>6522929000</v>
      </c>
      <c r="J522" s="33">
        <v>6049016855</v>
      </c>
      <c r="K522" s="31">
        <f t="shared" si="65"/>
        <v>92.734672644758206</v>
      </c>
      <c r="L522" s="30">
        <f t="shared" si="63"/>
        <v>446227020</v>
      </c>
      <c r="M522" s="31">
        <f t="shared" si="66"/>
        <v>6.8408995406818009</v>
      </c>
      <c r="N522" s="33">
        <v>6495243875</v>
      </c>
      <c r="O522" s="31">
        <f t="shared" si="67"/>
        <v>99.575572185440009</v>
      </c>
      <c r="P522" s="32">
        <f t="shared" si="62"/>
        <v>27685125</v>
      </c>
    </row>
    <row r="523" spans="1:16" hidden="1" x14ac:dyDescent="0.25">
      <c r="A523" s="60">
        <v>3311401080513140</v>
      </c>
      <c r="B523" s="27" t="s">
        <v>414</v>
      </c>
      <c r="C523" s="28"/>
      <c r="D523" s="33">
        <v>28000000</v>
      </c>
      <c r="E523" s="34">
        <v>0</v>
      </c>
      <c r="F523" s="30">
        <f t="shared" si="64"/>
        <v>28000000</v>
      </c>
      <c r="G523" s="31">
        <f t="shared" si="61"/>
        <v>2.0066933850279361E-4</v>
      </c>
      <c r="H523" s="33"/>
      <c r="I523" s="32">
        <f t="shared" si="68"/>
        <v>28000000</v>
      </c>
      <c r="J523" s="33">
        <v>28000000</v>
      </c>
      <c r="K523" s="31">
        <f t="shared" si="65"/>
        <v>100</v>
      </c>
      <c r="L523" s="30">
        <f t="shared" si="63"/>
        <v>0</v>
      </c>
      <c r="M523" s="31">
        <f t="shared" si="66"/>
        <v>0</v>
      </c>
      <c r="N523" s="33">
        <v>28000000</v>
      </c>
      <c r="O523" s="31">
        <f t="shared" si="67"/>
        <v>100</v>
      </c>
      <c r="P523" s="32">
        <f t="shared" si="62"/>
        <v>0</v>
      </c>
    </row>
    <row r="524" spans="1:16" hidden="1" x14ac:dyDescent="0.25">
      <c r="A524" s="60">
        <v>3311401080513140</v>
      </c>
      <c r="B524" s="27" t="s">
        <v>414</v>
      </c>
      <c r="C524" s="28"/>
      <c r="D524" s="33">
        <v>288700000</v>
      </c>
      <c r="E524" s="34">
        <v>0</v>
      </c>
      <c r="F524" s="30">
        <f t="shared" si="64"/>
        <v>288700000</v>
      </c>
      <c r="G524" s="31">
        <f t="shared" si="61"/>
        <v>2.0690442152055898E-3</v>
      </c>
      <c r="H524" s="33"/>
      <c r="I524" s="32">
        <f t="shared" si="68"/>
        <v>288700000</v>
      </c>
      <c r="J524" s="33">
        <v>236578933</v>
      </c>
      <c r="K524" s="31">
        <f t="shared" si="65"/>
        <v>81.946287842050566</v>
      </c>
      <c r="L524" s="30">
        <f t="shared" si="63"/>
        <v>51669779</v>
      </c>
      <c r="M524" s="31">
        <f t="shared" si="66"/>
        <v>17.89739487357118</v>
      </c>
      <c r="N524" s="33">
        <v>288248712</v>
      </c>
      <c r="O524" s="31">
        <f t="shared" si="67"/>
        <v>99.843682715621753</v>
      </c>
      <c r="P524" s="32">
        <f t="shared" si="62"/>
        <v>451288</v>
      </c>
    </row>
    <row r="525" spans="1:16" hidden="1" x14ac:dyDescent="0.25">
      <c r="A525" s="60">
        <v>3311401080656</v>
      </c>
      <c r="B525" s="27" t="s">
        <v>415</v>
      </c>
      <c r="C525" s="28"/>
      <c r="D525" s="29">
        <f>SUM(D526:D528)</f>
        <v>2232000000</v>
      </c>
      <c r="E525" s="29">
        <f>SUM(E526:E528)</f>
        <v>51836540</v>
      </c>
      <c r="F525" s="30">
        <f t="shared" si="64"/>
        <v>2283836540</v>
      </c>
      <c r="G525" s="31">
        <f t="shared" si="61"/>
        <v>1.6367713133225319E-2</v>
      </c>
      <c r="H525" s="29">
        <f>SUM(H526:H528)</f>
        <v>0</v>
      </c>
      <c r="I525" s="32">
        <f t="shared" si="68"/>
        <v>2283836540</v>
      </c>
      <c r="J525" s="29">
        <f>SUM(J526:J528)</f>
        <v>2139077366</v>
      </c>
      <c r="K525" s="31">
        <f t="shared" si="65"/>
        <v>93.661579037526039</v>
      </c>
      <c r="L525" s="30">
        <f t="shared" si="63"/>
        <v>123655441</v>
      </c>
      <c r="M525" s="31">
        <f t="shared" si="66"/>
        <v>5.4143735260492853</v>
      </c>
      <c r="N525" s="29">
        <f>SUM(N526:N528)</f>
        <v>2262732807</v>
      </c>
      <c r="O525" s="31">
        <f t="shared" si="67"/>
        <v>99.075952563575314</v>
      </c>
      <c r="P525" s="32">
        <f t="shared" si="62"/>
        <v>21103733</v>
      </c>
    </row>
    <row r="526" spans="1:16" hidden="1" x14ac:dyDescent="0.25">
      <c r="A526" s="60">
        <v>3311401080656140</v>
      </c>
      <c r="B526" s="27" t="s">
        <v>415</v>
      </c>
      <c r="C526" s="28"/>
      <c r="D526" s="33">
        <v>100000000</v>
      </c>
      <c r="E526" s="34">
        <v>-250000</v>
      </c>
      <c r="F526" s="30">
        <f t="shared" si="64"/>
        <v>99750000</v>
      </c>
      <c r="G526" s="31">
        <f t="shared" si="61"/>
        <v>7.1488451841620227E-4</v>
      </c>
      <c r="H526" s="33"/>
      <c r="I526" s="32">
        <f t="shared" si="68"/>
        <v>99750000</v>
      </c>
      <c r="J526" s="33">
        <v>99750000</v>
      </c>
      <c r="K526" s="31">
        <f t="shared" si="65"/>
        <v>100</v>
      </c>
      <c r="L526" s="30">
        <f t="shared" si="63"/>
        <v>0</v>
      </c>
      <c r="M526" s="31">
        <f t="shared" si="66"/>
        <v>0</v>
      </c>
      <c r="N526" s="33">
        <v>99750000</v>
      </c>
      <c r="O526" s="31">
        <f t="shared" si="67"/>
        <v>100</v>
      </c>
      <c r="P526" s="32">
        <f t="shared" si="62"/>
        <v>0</v>
      </c>
    </row>
    <row r="527" spans="1:16" hidden="1" x14ac:dyDescent="0.25">
      <c r="A527" s="60">
        <v>3311401080656140</v>
      </c>
      <c r="B527" s="27" t="s">
        <v>415</v>
      </c>
      <c r="C527" s="28"/>
      <c r="D527" s="33">
        <v>2032000000</v>
      </c>
      <c r="E527" s="34">
        <v>57086540</v>
      </c>
      <c r="F527" s="30">
        <f t="shared" si="64"/>
        <v>2089086540</v>
      </c>
      <c r="G527" s="31">
        <f t="shared" si="61"/>
        <v>1.4971986216317495E-2</v>
      </c>
      <c r="H527" s="33"/>
      <c r="I527" s="32">
        <f t="shared" si="68"/>
        <v>2089086540</v>
      </c>
      <c r="J527" s="33">
        <v>1944327366</v>
      </c>
      <c r="K527" s="31">
        <f t="shared" si="65"/>
        <v>93.07069519484817</v>
      </c>
      <c r="L527" s="30">
        <f t="shared" si="63"/>
        <v>123655441</v>
      </c>
      <c r="M527" s="31">
        <f t="shared" si="66"/>
        <v>5.9191152990722928</v>
      </c>
      <c r="N527" s="33">
        <v>2067982807</v>
      </c>
      <c r="O527" s="31">
        <f t="shared" si="67"/>
        <v>98.989810493920473</v>
      </c>
      <c r="P527" s="32">
        <f t="shared" ref="P527:P590" si="69">SUM(F527-N527)</f>
        <v>21103733</v>
      </c>
    </row>
    <row r="528" spans="1:16" hidden="1" x14ac:dyDescent="0.25">
      <c r="A528" s="60">
        <v>3311401080656140</v>
      </c>
      <c r="B528" s="27" t="s">
        <v>415</v>
      </c>
      <c r="C528" s="28"/>
      <c r="D528" s="33">
        <v>100000000</v>
      </c>
      <c r="E528" s="34">
        <v>-5000000</v>
      </c>
      <c r="F528" s="30">
        <f t="shared" si="64"/>
        <v>95000000</v>
      </c>
      <c r="G528" s="31">
        <f t="shared" ref="G528:G595" si="70">IF(OR(F528=0,F$7=0),0,F528/F$7)*100</f>
        <v>6.8084239849162118E-4</v>
      </c>
      <c r="H528" s="33"/>
      <c r="I528" s="32">
        <f t="shared" si="68"/>
        <v>95000000</v>
      </c>
      <c r="J528" s="33">
        <v>95000000</v>
      </c>
      <c r="K528" s="31">
        <f t="shared" si="65"/>
        <v>100</v>
      </c>
      <c r="L528" s="30">
        <f t="shared" ref="L528:L591" si="71">SUM(N528-J528)</f>
        <v>0</v>
      </c>
      <c r="M528" s="31">
        <f t="shared" si="66"/>
        <v>0</v>
      </c>
      <c r="N528" s="33">
        <v>95000000</v>
      </c>
      <c r="O528" s="31">
        <f t="shared" si="67"/>
        <v>100</v>
      </c>
      <c r="P528" s="32">
        <f t="shared" si="69"/>
        <v>0</v>
      </c>
    </row>
    <row r="529" spans="1:16" ht="26.25" hidden="1" x14ac:dyDescent="0.25">
      <c r="A529" s="60">
        <v>3311401080708</v>
      </c>
      <c r="B529" s="27" t="s">
        <v>416</v>
      </c>
      <c r="C529" s="28"/>
      <c r="D529" s="29">
        <f>SUM(D530)</f>
        <v>74373211000</v>
      </c>
      <c r="E529" s="29">
        <f>SUM(E530)</f>
        <v>-14109000000</v>
      </c>
      <c r="F529" s="30">
        <f t="shared" si="64"/>
        <v>60264211000</v>
      </c>
      <c r="G529" s="31">
        <f t="shared" si="70"/>
        <v>0.43189926274152785</v>
      </c>
      <c r="H529" s="29">
        <f>SUM(H530)</f>
        <v>0</v>
      </c>
      <c r="I529" s="32">
        <f t="shared" si="68"/>
        <v>60264211000</v>
      </c>
      <c r="J529" s="29">
        <f>SUM(J530)</f>
        <v>1806290980</v>
      </c>
      <c r="K529" s="31">
        <f t="shared" si="65"/>
        <v>2.9972863661983395</v>
      </c>
      <c r="L529" s="30">
        <f t="shared" si="71"/>
        <v>13808584813</v>
      </c>
      <c r="M529" s="31">
        <f t="shared" si="66"/>
        <v>22.913408445685949</v>
      </c>
      <c r="N529" s="29">
        <f>SUM(N530)</f>
        <v>15614875793</v>
      </c>
      <c r="O529" s="31">
        <f t="shared" si="67"/>
        <v>25.910694811884287</v>
      </c>
      <c r="P529" s="32">
        <f t="shared" si="69"/>
        <v>44649335207</v>
      </c>
    </row>
    <row r="530" spans="1:16" ht="26.25" hidden="1" x14ac:dyDescent="0.25">
      <c r="A530" s="60">
        <v>3311401080708140</v>
      </c>
      <c r="B530" s="27" t="s">
        <v>416</v>
      </c>
      <c r="C530" s="28"/>
      <c r="D530" s="33">
        <v>74373211000</v>
      </c>
      <c r="E530" s="34">
        <v>-14109000000</v>
      </c>
      <c r="F530" s="30">
        <f t="shared" si="64"/>
        <v>60264211000</v>
      </c>
      <c r="G530" s="31">
        <f t="shared" si="70"/>
        <v>0.43189926274152785</v>
      </c>
      <c r="H530" s="33"/>
      <c r="I530" s="32">
        <f t="shared" si="68"/>
        <v>60264211000</v>
      </c>
      <c r="J530" s="33">
        <v>1806290980</v>
      </c>
      <c r="K530" s="31">
        <f t="shared" si="65"/>
        <v>2.9972863661983395</v>
      </c>
      <c r="L530" s="30">
        <f t="shared" si="71"/>
        <v>13808584813</v>
      </c>
      <c r="M530" s="31">
        <f t="shared" si="66"/>
        <v>22.913408445685949</v>
      </c>
      <c r="N530" s="33">
        <v>15614875793</v>
      </c>
      <c r="O530" s="31">
        <f t="shared" si="67"/>
        <v>25.910694811884287</v>
      </c>
      <c r="P530" s="32">
        <f t="shared" si="69"/>
        <v>44649335207</v>
      </c>
    </row>
    <row r="531" spans="1:16" ht="26.25" hidden="1" x14ac:dyDescent="0.25">
      <c r="A531" s="60">
        <v>3311401080746</v>
      </c>
      <c r="B531" s="27" t="s">
        <v>417</v>
      </c>
      <c r="C531" s="28"/>
      <c r="D531" s="29">
        <f>SUM(D532)</f>
        <v>1807500000</v>
      </c>
      <c r="E531" s="29">
        <f>SUM(E532)</f>
        <v>760000000</v>
      </c>
      <c r="F531" s="30">
        <f t="shared" si="64"/>
        <v>2567500000</v>
      </c>
      <c r="G531" s="31">
        <f t="shared" si="70"/>
        <v>1.8400661664497234E-2</v>
      </c>
      <c r="H531" s="29">
        <f>SUM(H532)</f>
        <v>0</v>
      </c>
      <c r="I531" s="32">
        <f t="shared" si="68"/>
        <v>2567500000</v>
      </c>
      <c r="J531" s="29">
        <f>SUM(J532)</f>
        <v>1762438737</v>
      </c>
      <c r="K531" s="31">
        <f t="shared" si="65"/>
        <v>68.644157234664078</v>
      </c>
      <c r="L531" s="30">
        <f t="shared" si="71"/>
        <v>754562372</v>
      </c>
      <c r="M531" s="31">
        <f t="shared" si="66"/>
        <v>29.388992093476148</v>
      </c>
      <c r="N531" s="29">
        <f>SUM(N532)</f>
        <v>2517001109</v>
      </c>
      <c r="O531" s="31">
        <f t="shared" si="67"/>
        <v>98.033149328140212</v>
      </c>
      <c r="P531" s="32">
        <f t="shared" si="69"/>
        <v>50498891</v>
      </c>
    </row>
    <row r="532" spans="1:16" ht="26.25" hidden="1" x14ac:dyDescent="0.25">
      <c r="A532" s="60">
        <v>3311401080746140</v>
      </c>
      <c r="B532" s="27" t="s">
        <v>417</v>
      </c>
      <c r="C532" s="28"/>
      <c r="D532" s="33">
        <v>1807500000</v>
      </c>
      <c r="E532" s="34">
        <v>760000000</v>
      </c>
      <c r="F532" s="30">
        <f t="shared" si="64"/>
        <v>2567500000</v>
      </c>
      <c r="G532" s="31">
        <f t="shared" si="70"/>
        <v>1.8400661664497234E-2</v>
      </c>
      <c r="H532" s="33"/>
      <c r="I532" s="32">
        <f t="shared" si="68"/>
        <v>2567500000</v>
      </c>
      <c r="J532" s="33">
        <v>1762438737</v>
      </c>
      <c r="K532" s="31">
        <f t="shared" si="65"/>
        <v>68.644157234664078</v>
      </c>
      <c r="L532" s="30">
        <f t="shared" si="71"/>
        <v>754562372</v>
      </c>
      <c r="M532" s="31">
        <f t="shared" si="66"/>
        <v>29.388992093476148</v>
      </c>
      <c r="N532" s="33">
        <v>2517001109</v>
      </c>
      <c r="O532" s="31">
        <f t="shared" si="67"/>
        <v>98.033149328140212</v>
      </c>
      <c r="P532" s="32">
        <f t="shared" si="69"/>
        <v>50498891</v>
      </c>
    </row>
    <row r="533" spans="1:16" hidden="1" x14ac:dyDescent="0.25">
      <c r="A533" s="26">
        <v>3311401080763</v>
      </c>
      <c r="B533" s="27" t="s">
        <v>418</v>
      </c>
      <c r="C533" s="28"/>
      <c r="D533" s="29">
        <f>SUM(D534)</f>
        <v>3204563000</v>
      </c>
      <c r="E533" s="29">
        <f>SUM(E534)</f>
        <v>-250599353</v>
      </c>
      <c r="F533" s="30">
        <f t="shared" si="64"/>
        <v>2953963647</v>
      </c>
      <c r="G533" s="31">
        <f t="shared" si="70"/>
        <v>2.1170354678742488E-2</v>
      </c>
      <c r="H533" s="29">
        <f>SUM(H534)</f>
        <v>0</v>
      </c>
      <c r="I533" s="32">
        <f t="shared" si="68"/>
        <v>2953963647</v>
      </c>
      <c r="J533" s="29">
        <f>SUM(J534)</f>
        <v>2831350081</v>
      </c>
      <c r="K533" s="31">
        <f t="shared" si="65"/>
        <v>95.849185005220889</v>
      </c>
      <c r="L533" s="30">
        <f t="shared" si="71"/>
        <v>118851166</v>
      </c>
      <c r="M533" s="31">
        <f t="shared" si="66"/>
        <v>4.0234471443378599</v>
      </c>
      <c r="N533" s="29">
        <f>SUM(N534)</f>
        <v>2950201247</v>
      </c>
      <c r="O533" s="31">
        <f t="shared" si="67"/>
        <v>99.872632149558754</v>
      </c>
      <c r="P533" s="32">
        <f t="shared" si="69"/>
        <v>3762400</v>
      </c>
    </row>
    <row r="534" spans="1:16" hidden="1" x14ac:dyDescent="0.25">
      <c r="A534" s="26">
        <v>3311401080763140</v>
      </c>
      <c r="B534" s="27" t="s">
        <v>418</v>
      </c>
      <c r="C534" s="28"/>
      <c r="D534" s="33">
        <v>3204563000</v>
      </c>
      <c r="E534" s="34">
        <v>-250599353</v>
      </c>
      <c r="F534" s="30">
        <f t="shared" si="64"/>
        <v>2953963647</v>
      </c>
      <c r="G534" s="31">
        <f t="shared" si="70"/>
        <v>2.1170354678742488E-2</v>
      </c>
      <c r="H534" s="33"/>
      <c r="I534" s="32">
        <f t="shared" si="68"/>
        <v>2953963647</v>
      </c>
      <c r="J534" s="33">
        <v>2831350081</v>
      </c>
      <c r="K534" s="31">
        <f t="shared" si="65"/>
        <v>95.849185005220889</v>
      </c>
      <c r="L534" s="30">
        <f t="shared" si="71"/>
        <v>118851166</v>
      </c>
      <c r="M534" s="31">
        <f t="shared" si="66"/>
        <v>4.0234471443378599</v>
      </c>
      <c r="N534" s="33">
        <v>2950201247</v>
      </c>
      <c r="O534" s="31">
        <f t="shared" si="67"/>
        <v>99.872632149558754</v>
      </c>
      <c r="P534" s="32">
        <f t="shared" si="69"/>
        <v>3762400</v>
      </c>
    </row>
    <row r="535" spans="1:16" ht="26.25" hidden="1" x14ac:dyDescent="0.25">
      <c r="A535" s="26">
        <v>3311401080767</v>
      </c>
      <c r="B535" s="27" t="s">
        <v>419</v>
      </c>
      <c r="C535" s="28"/>
      <c r="D535" s="29">
        <f>SUM(D536)</f>
        <v>21543000000</v>
      </c>
      <c r="E535" s="29">
        <f>SUM(E536)</f>
        <v>-927088580</v>
      </c>
      <c r="F535" s="30">
        <f t="shared" si="64"/>
        <v>20615911420</v>
      </c>
      <c r="G535" s="31">
        <f t="shared" si="70"/>
        <v>0.14774933240298532</v>
      </c>
      <c r="H535" s="29">
        <f>SUM(H536)</f>
        <v>0</v>
      </c>
      <c r="I535" s="32">
        <f t="shared" si="68"/>
        <v>20615911420</v>
      </c>
      <c r="J535" s="29">
        <f>SUM(J536)</f>
        <v>20535561225</v>
      </c>
      <c r="K535" s="31">
        <f t="shared" si="65"/>
        <v>99.61025155103232</v>
      </c>
      <c r="L535" s="30">
        <f t="shared" si="71"/>
        <v>77819662</v>
      </c>
      <c r="M535" s="31">
        <f t="shared" si="66"/>
        <v>0.37747378912632135</v>
      </c>
      <c r="N535" s="29">
        <f>SUM(N536)</f>
        <v>20613380887</v>
      </c>
      <c r="O535" s="31">
        <f t="shared" si="67"/>
        <v>99.987725340158647</v>
      </c>
      <c r="P535" s="32">
        <f t="shared" si="69"/>
        <v>2530533</v>
      </c>
    </row>
    <row r="536" spans="1:16" ht="26.25" hidden="1" x14ac:dyDescent="0.25">
      <c r="A536" s="26">
        <v>3311401080767140</v>
      </c>
      <c r="B536" s="27" t="s">
        <v>419</v>
      </c>
      <c r="C536" s="28"/>
      <c r="D536" s="33">
        <v>21543000000</v>
      </c>
      <c r="E536" s="34">
        <v>-927088580</v>
      </c>
      <c r="F536" s="30">
        <f t="shared" si="64"/>
        <v>20615911420</v>
      </c>
      <c r="G536" s="31">
        <f t="shared" si="70"/>
        <v>0.14774933240298532</v>
      </c>
      <c r="H536" s="33"/>
      <c r="I536" s="32">
        <f t="shared" si="68"/>
        <v>20615911420</v>
      </c>
      <c r="J536" s="33">
        <v>20535561225</v>
      </c>
      <c r="K536" s="31">
        <f t="shared" si="65"/>
        <v>99.61025155103232</v>
      </c>
      <c r="L536" s="30">
        <f t="shared" si="71"/>
        <v>77819662</v>
      </c>
      <c r="M536" s="31">
        <f t="shared" si="66"/>
        <v>0.37747378912632135</v>
      </c>
      <c r="N536" s="33">
        <v>20613380887</v>
      </c>
      <c r="O536" s="31">
        <f t="shared" si="67"/>
        <v>99.987725340158647</v>
      </c>
      <c r="P536" s="32">
        <f t="shared" si="69"/>
        <v>2530533</v>
      </c>
    </row>
    <row r="537" spans="1:16" ht="26.25" hidden="1" x14ac:dyDescent="0.25">
      <c r="A537" s="26">
        <v>3311401080771</v>
      </c>
      <c r="B537" s="27" t="s">
        <v>420</v>
      </c>
      <c r="C537" s="28"/>
      <c r="D537" s="29">
        <f>SUM(D538)</f>
        <v>351527000</v>
      </c>
      <c r="E537" s="29">
        <f>SUM(E538)</f>
        <v>-7751179</v>
      </c>
      <c r="F537" s="30">
        <f t="shared" si="64"/>
        <v>343775821</v>
      </c>
      <c r="G537" s="31">
        <f t="shared" si="70"/>
        <v>2.4637595211901711E-3</v>
      </c>
      <c r="H537" s="29">
        <f>SUM(H538)</f>
        <v>0</v>
      </c>
      <c r="I537" s="32">
        <f t="shared" si="68"/>
        <v>343775821</v>
      </c>
      <c r="J537" s="29">
        <f>SUM(J538)</f>
        <v>316604647</v>
      </c>
      <c r="K537" s="31">
        <f t="shared" si="65"/>
        <v>92.096252167775347</v>
      </c>
      <c r="L537" s="30">
        <f t="shared" si="71"/>
        <v>26997840</v>
      </c>
      <c r="M537" s="31">
        <f t="shared" si="66"/>
        <v>7.8533271832401494</v>
      </c>
      <c r="N537" s="29">
        <f>SUM(N538)</f>
        <v>343602487</v>
      </c>
      <c r="O537" s="31">
        <f t="shared" si="67"/>
        <v>99.949579351015501</v>
      </c>
      <c r="P537" s="32">
        <f t="shared" si="69"/>
        <v>173334</v>
      </c>
    </row>
    <row r="538" spans="1:16" ht="26.25" hidden="1" x14ac:dyDescent="0.25">
      <c r="A538" s="26">
        <v>3311401080771140</v>
      </c>
      <c r="B538" s="27" t="s">
        <v>420</v>
      </c>
      <c r="C538" s="28"/>
      <c r="D538" s="33">
        <v>351527000</v>
      </c>
      <c r="E538" s="34">
        <v>-7751179</v>
      </c>
      <c r="F538" s="30">
        <f t="shared" si="64"/>
        <v>343775821</v>
      </c>
      <c r="G538" s="31">
        <f t="shared" si="70"/>
        <v>2.4637595211901711E-3</v>
      </c>
      <c r="H538" s="33"/>
      <c r="I538" s="32">
        <f t="shared" si="68"/>
        <v>343775821</v>
      </c>
      <c r="J538" s="33">
        <v>316604647</v>
      </c>
      <c r="K538" s="31">
        <f t="shared" si="65"/>
        <v>92.096252167775347</v>
      </c>
      <c r="L538" s="30">
        <f t="shared" si="71"/>
        <v>26997840</v>
      </c>
      <c r="M538" s="31">
        <f t="shared" si="66"/>
        <v>7.8533271832401494</v>
      </c>
      <c r="N538" s="33">
        <v>343602487</v>
      </c>
      <c r="O538" s="31">
        <f t="shared" si="67"/>
        <v>99.949579351015501</v>
      </c>
      <c r="P538" s="32">
        <f t="shared" si="69"/>
        <v>173334</v>
      </c>
    </row>
    <row r="539" spans="1:16" ht="26.25" hidden="1" x14ac:dyDescent="0.25">
      <c r="A539" s="26">
        <v>3311401080773</v>
      </c>
      <c r="B539" s="27" t="s">
        <v>421</v>
      </c>
      <c r="C539" s="28"/>
      <c r="D539" s="29">
        <f>SUM(D540)</f>
        <v>2619860000</v>
      </c>
      <c r="E539" s="29">
        <f>SUM(E540)</f>
        <v>179162887</v>
      </c>
      <c r="F539" s="30">
        <f t="shared" si="64"/>
        <v>2799022887</v>
      </c>
      <c r="G539" s="31">
        <f t="shared" si="70"/>
        <v>2.0059931113873917E-2</v>
      </c>
      <c r="H539" s="29">
        <f>SUM(H540)</f>
        <v>0</v>
      </c>
      <c r="I539" s="32">
        <f t="shared" si="68"/>
        <v>2799022887</v>
      </c>
      <c r="J539" s="29">
        <f>SUM(J540)</f>
        <v>2673633590</v>
      </c>
      <c r="K539" s="31">
        <f t="shared" si="65"/>
        <v>95.520247527007811</v>
      </c>
      <c r="L539" s="30">
        <f t="shared" si="71"/>
        <v>120321520</v>
      </c>
      <c r="M539" s="31">
        <f t="shared" si="66"/>
        <v>4.2986972546323452</v>
      </c>
      <c r="N539" s="29">
        <f>SUM(N540)</f>
        <v>2793955110</v>
      </c>
      <c r="O539" s="31">
        <f t="shared" si="67"/>
        <v>99.818944781640155</v>
      </c>
      <c r="P539" s="32">
        <f t="shared" si="69"/>
        <v>5067777</v>
      </c>
    </row>
    <row r="540" spans="1:16" ht="26.25" hidden="1" x14ac:dyDescent="0.25">
      <c r="A540" s="26">
        <v>3311401080773140</v>
      </c>
      <c r="B540" s="27" t="s">
        <v>421</v>
      </c>
      <c r="C540" s="28"/>
      <c r="D540" s="33">
        <v>2619860000</v>
      </c>
      <c r="E540" s="34">
        <v>179162887</v>
      </c>
      <c r="F540" s="30">
        <f t="shared" si="64"/>
        <v>2799022887</v>
      </c>
      <c r="G540" s="31">
        <f t="shared" si="70"/>
        <v>2.0059931113873917E-2</v>
      </c>
      <c r="H540" s="33"/>
      <c r="I540" s="32">
        <f t="shared" si="68"/>
        <v>2799022887</v>
      </c>
      <c r="J540" s="33">
        <v>2673633590</v>
      </c>
      <c r="K540" s="31">
        <f t="shared" si="65"/>
        <v>95.520247527007811</v>
      </c>
      <c r="L540" s="30">
        <f t="shared" si="71"/>
        <v>120321520</v>
      </c>
      <c r="M540" s="31">
        <f t="shared" si="66"/>
        <v>4.2986972546323452</v>
      </c>
      <c r="N540" s="33">
        <v>2793955110</v>
      </c>
      <c r="O540" s="31">
        <f t="shared" si="67"/>
        <v>99.818944781640155</v>
      </c>
      <c r="P540" s="32">
        <f t="shared" si="69"/>
        <v>5067777</v>
      </c>
    </row>
    <row r="541" spans="1:16" ht="26.25" hidden="1" x14ac:dyDescent="0.25">
      <c r="A541" s="26">
        <v>3311401080782</v>
      </c>
      <c r="B541" s="27" t="s">
        <v>422</v>
      </c>
      <c r="C541" s="28"/>
      <c r="D541" s="29">
        <f>SUM(D542)</f>
        <v>15974169000</v>
      </c>
      <c r="E541" s="29">
        <f>SUM(E542)</f>
        <v>133579000</v>
      </c>
      <c r="F541" s="30">
        <f t="shared" si="64"/>
        <v>16107748000</v>
      </c>
      <c r="G541" s="31">
        <f t="shared" si="70"/>
        <v>0.11544039771177489</v>
      </c>
      <c r="H541" s="29">
        <f>SUM(H542)</f>
        <v>0</v>
      </c>
      <c r="I541" s="32">
        <f t="shared" si="68"/>
        <v>16107748000</v>
      </c>
      <c r="J541" s="29">
        <f>SUM(J542)</f>
        <v>6937417436</v>
      </c>
      <c r="K541" s="31">
        <f t="shared" si="65"/>
        <v>43.068822755359719</v>
      </c>
      <c r="L541" s="30">
        <f t="shared" si="71"/>
        <v>1083356993</v>
      </c>
      <c r="M541" s="31">
        <f t="shared" si="66"/>
        <v>6.7256887368737086</v>
      </c>
      <c r="N541" s="29">
        <f>SUM(N542)</f>
        <v>8020774429</v>
      </c>
      <c r="O541" s="31">
        <f t="shared" si="67"/>
        <v>49.794511492233426</v>
      </c>
      <c r="P541" s="32">
        <f t="shared" si="69"/>
        <v>8086973571</v>
      </c>
    </row>
    <row r="542" spans="1:16" ht="26.25" hidden="1" x14ac:dyDescent="0.25">
      <c r="A542" s="26">
        <v>3311401080782140</v>
      </c>
      <c r="B542" s="27" t="s">
        <v>422</v>
      </c>
      <c r="C542" s="28"/>
      <c r="D542" s="33">
        <v>15974169000</v>
      </c>
      <c r="E542" s="34">
        <v>133579000</v>
      </c>
      <c r="F542" s="30">
        <f t="shared" si="64"/>
        <v>16107748000</v>
      </c>
      <c r="G542" s="31">
        <f t="shared" si="70"/>
        <v>0.11544039771177489</v>
      </c>
      <c r="H542" s="33"/>
      <c r="I542" s="32">
        <f t="shared" si="68"/>
        <v>16107748000</v>
      </c>
      <c r="J542" s="33">
        <v>6937417436</v>
      </c>
      <c r="K542" s="31">
        <f t="shared" si="65"/>
        <v>43.068822755359719</v>
      </c>
      <c r="L542" s="30">
        <f t="shared" si="71"/>
        <v>1083356993</v>
      </c>
      <c r="M542" s="31">
        <f t="shared" si="66"/>
        <v>6.7256887368737086</v>
      </c>
      <c r="N542" s="33">
        <v>8020774429</v>
      </c>
      <c r="O542" s="31">
        <f t="shared" si="67"/>
        <v>49.794511492233426</v>
      </c>
      <c r="P542" s="32">
        <f t="shared" si="69"/>
        <v>8086973571</v>
      </c>
    </row>
    <row r="543" spans="1:16" ht="26.25" hidden="1" x14ac:dyDescent="0.25">
      <c r="A543" s="60">
        <v>3311401080783</v>
      </c>
      <c r="B543" s="27" t="s">
        <v>423</v>
      </c>
      <c r="C543" s="28"/>
      <c r="D543" s="29">
        <f>SUM(D544)</f>
        <v>17453045000</v>
      </c>
      <c r="E543" s="29">
        <f>SUM(E544)</f>
        <v>2133769299</v>
      </c>
      <c r="F543" s="30">
        <f t="shared" si="64"/>
        <v>19586814299</v>
      </c>
      <c r="G543" s="31">
        <f t="shared" si="70"/>
        <v>0.14037403816990676</v>
      </c>
      <c r="H543" s="29">
        <f>SUM(H544)</f>
        <v>0</v>
      </c>
      <c r="I543" s="32">
        <f t="shared" si="68"/>
        <v>19586814299</v>
      </c>
      <c r="J543" s="29">
        <f>SUM(J544)</f>
        <v>16903959954</v>
      </c>
      <c r="K543" s="31">
        <f t="shared" si="65"/>
        <v>86.302752943662853</v>
      </c>
      <c r="L543" s="30">
        <f t="shared" si="71"/>
        <v>495630203</v>
      </c>
      <c r="M543" s="31">
        <f t="shared" si="66"/>
        <v>2.5304278451514408</v>
      </c>
      <c r="N543" s="29">
        <f>SUM(N544)</f>
        <v>17399590157</v>
      </c>
      <c r="O543" s="31">
        <f t="shared" si="67"/>
        <v>88.833180788814303</v>
      </c>
      <c r="P543" s="32">
        <f t="shared" si="69"/>
        <v>2187224142</v>
      </c>
    </row>
    <row r="544" spans="1:16" ht="26.25" hidden="1" x14ac:dyDescent="0.25">
      <c r="A544" s="60">
        <v>3311401080783140</v>
      </c>
      <c r="B544" s="27" t="s">
        <v>423</v>
      </c>
      <c r="C544" s="28"/>
      <c r="D544" s="33">
        <v>17453045000</v>
      </c>
      <c r="E544" s="34">
        <v>2133769299</v>
      </c>
      <c r="F544" s="30">
        <f t="shared" si="64"/>
        <v>19586814299</v>
      </c>
      <c r="G544" s="31">
        <f t="shared" si="70"/>
        <v>0.14037403816990676</v>
      </c>
      <c r="H544" s="33"/>
      <c r="I544" s="32">
        <f t="shared" si="68"/>
        <v>19586814299</v>
      </c>
      <c r="J544" s="33">
        <v>16903959954</v>
      </c>
      <c r="K544" s="31">
        <f t="shared" si="65"/>
        <v>86.302752943662853</v>
      </c>
      <c r="L544" s="30">
        <f t="shared" si="71"/>
        <v>495630203</v>
      </c>
      <c r="M544" s="31">
        <f t="shared" si="66"/>
        <v>2.5304278451514408</v>
      </c>
      <c r="N544" s="33">
        <v>17399590157</v>
      </c>
      <c r="O544" s="31">
        <f t="shared" si="67"/>
        <v>88.833180788814303</v>
      </c>
      <c r="P544" s="32">
        <f t="shared" si="69"/>
        <v>2187224142</v>
      </c>
    </row>
    <row r="545" spans="1:16" ht="26.25" hidden="1" x14ac:dyDescent="0.25">
      <c r="A545" s="60">
        <v>3311401080792</v>
      </c>
      <c r="B545" s="27" t="s">
        <v>424</v>
      </c>
      <c r="C545" s="28"/>
      <c r="D545" s="29">
        <f>SUM(D546)</f>
        <v>4727453000</v>
      </c>
      <c r="E545" s="29">
        <f>SUM(E546)</f>
        <v>629915248</v>
      </c>
      <c r="F545" s="30">
        <f t="shared" si="64"/>
        <v>5357368248</v>
      </c>
      <c r="G545" s="31">
        <f t="shared" si="70"/>
        <v>3.8394983658643939E-2</v>
      </c>
      <c r="H545" s="29">
        <f>SUM(H546)</f>
        <v>0</v>
      </c>
      <c r="I545" s="32">
        <f t="shared" si="68"/>
        <v>5357368248</v>
      </c>
      <c r="J545" s="29">
        <f>SUM(J546)</f>
        <v>1467313924</v>
      </c>
      <c r="K545" s="31">
        <f t="shared" si="65"/>
        <v>27.388707590667753</v>
      </c>
      <c r="L545" s="30">
        <f t="shared" si="71"/>
        <v>3068655403</v>
      </c>
      <c r="M545" s="31">
        <f t="shared" si="66"/>
        <v>57.279157618959331</v>
      </c>
      <c r="N545" s="29">
        <f>SUM(N546)</f>
        <v>4535969327</v>
      </c>
      <c r="O545" s="31">
        <f t="shared" si="67"/>
        <v>84.667865209627081</v>
      </c>
      <c r="P545" s="32">
        <f t="shared" si="69"/>
        <v>821398921</v>
      </c>
    </row>
    <row r="546" spans="1:16" ht="26.25" hidden="1" x14ac:dyDescent="0.25">
      <c r="A546" s="60">
        <v>3311401080792140</v>
      </c>
      <c r="B546" s="27" t="s">
        <v>424</v>
      </c>
      <c r="C546" s="28"/>
      <c r="D546" s="33">
        <v>4727453000</v>
      </c>
      <c r="E546" s="34">
        <v>629915248</v>
      </c>
      <c r="F546" s="30">
        <f t="shared" si="64"/>
        <v>5357368248</v>
      </c>
      <c r="G546" s="31">
        <f t="shared" si="70"/>
        <v>3.8394983658643939E-2</v>
      </c>
      <c r="H546" s="33"/>
      <c r="I546" s="32">
        <f t="shared" si="68"/>
        <v>5357368248</v>
      </c>
      <c r="J546" s="33">
        <v>1467313924</v>
      </c>
      <c r="K546" s="31">
        <f t="shared" si="65"/>
        <v>27.388707590667753</v>
      </c>
      <c r="L546" s="30">
        <f t="shared" si="71"/>
        <v>3068655403</v>
      </c>
      <c r="M546" s="31">
        <f t="shared" si="66"/>
        <v>57.279157618959331</v>
      </c>
      <c r="N546" s="33">
        <v>4535969327</v>
      </c>
      <c r="O546" s="31">
        <f t="shared" si="67"/>
        <v>84.667865209627081</v>
      </c>
      <c r="P546" s="32">
        <f t="shared" si="69"/>
        <v>821398921</v>
      </c>
    </row>
    <row r="547" spans="1:16" ht="26.25" hidden="1" x14ac:dyDescent="0.25">
      <c r="A547" s="60">
        <v>3311401080795</v>
      </c>
      <c r="B547" s="27" t="s">
        <v>425</v>
      </c>
      <c r="C547" s="28"/>
      <c r="D547" s="29">
        <f>SUM(D548:D551)</f>
        <v>23300000000</v>
      </c>
      <c r="E547" s="29">
        <f>SUM(E548:E551)</f>
        <v>3906001010</v>
      </c>
      <c r="F547" s="30">
        <f t="shared" si="64"/>
        <v>27206001010</v>
      </c>
      <c r="G547" s="31">
        <f t="shared" si="70"/>
        <v>0.19497893664225124</v>
      </c>
      <c r="H547" s="29">
        <f>SUM(H548:H551)</f>
        <v>0</v>
      </c>
      <c r="I547" s="32">
        <f t="shared" si="68"/>
        <v>27206001010</v>
      </c>
      <c r="J547" s="29">
        <f>SUM(J548:J551)</f>
        <v>24552090566</v>
      </c>
      <c r="K547" s="31">
        <f t="shared" si="65"/>
        <v>90.245128480938774</v>
      </c>
      <c r="L547" s="30">
        <f t="shared" si="71"/>
        <v>1970341889</v>
      </c>
      <c r="M547" s="31">
        <f t="shared" si="66"/>
        <v>7.2423061672157161</v>
      </c>
      <c r="N547" s="29">
        <f>SUM(N548:N551)</f>
        <v>26522432455</v>
      </c>
      <c r="O547" s="31">
        <f t="shared" si="67"/>
        <v>97.48743464815449</v>
      </c>
      <c r="P547" s="32">
        <f t="shared" si="69"/>
        <v>683568555</v>
      </c>
    </row>
    <row r="548" spans="1:16" ht="26.25" hidden="1" x14ac:dyDescent="0.25">
      <c r="A548" s="60">
        <v>3311401080795140</v>
      </c>
      <c r="B548" s="27" t="s">
        <v>425</v>
      </c>
      <c r="C548" s="28"/>
      <c r="D548" s="33">
        <v>22430000000</v>
      </c>
      <c r="E548" s="34">
        <v>3766500980</v>
      </c>
      <c r="F548" s="30">
        <f t="shared" si="64"/>
        <v>26196500980</v>
      </c>
      <c r="G548" s="31">
        <f t="shared" si="70"/>
        <v>0.18774409009801374</v>
      </c>
      <c r="H548" s="33"/>
      <c r="I548" s="32">
        <f t="shared" si="68"/>
        <v>26196500980</v>
      </c>
      <c r="J548" s="33">
        <v>23558246136</v>
      </c>
      <c r="K548" s="31">
        <f t="shared" si="65"/>
        <v>89.928980034340441</v>
      </c>
      <c r="L548" s="30">
        <f t="shared" si="71"/>
        <v>1963186289</v>
      </c>
      <c r="M548" s="31">
        <f t="shared" si="66"/>
        <v>7.4940782759453857</v>
      </c>
      <c r="N548" s="33">
        <v>25521432425</v>
      </c>
      <c r="O548" s="31">
        <f t="shared" si="67"/>
        <v>97.423058310285839</v>
      </c>
      <c r="P548" s="32">
        <f t="shared" si="69"/>
        <v>675068555</v>
      </c>
    </row>
    <row r="549" spans="1:16" ht="26.25" hidden="1" x14ac:dyDescent="0.25">
      <c r="A549" s="60">
        <v>3311401080795140</v>
      </c>
      <c r="B549" s="27" t="s">
        <v>425</v>
      </c>
      <c r="C549" s="28"/>
      <c r="D549" s="33">
        <v>0</v>
      </c>
      <c r="E549" s="34">
        <v>139500030</v>
      </c>
      <c r="F549" s="30">
        <f t="shared" si="64"/>
        <v>139500030</v>
      </c>
      <c r="G549" s="31">
        <f t="shared" si="70"/>
        <v>9.997635264721381E-4</v>
      </c>
      <c r="H549" s="33"/>
      <c r="I549" s="32">
        <f t="shared" si="68"/>
        <v>139500030</v>
      </c>
      <c r="J549" s="33">
        <v>139500030</v>
      </c>
      <c r="K549" s="31">
        <f t="shared" si="65"/>
        <v>100</v>
      </c>
      <c r="L549" s="30">
        <f t="shared" si="71"/>
        <v>0</v>
      </c>
      <c r="M549" s="31">
        <f t="shared" si="66"/>
        <v>0</v>
      </c>
      <c r="N549" s="33">
        <v>139500030</v>
      </c>
      <c r="O549" s="31">
        <f t="shared" si="67"/>
        <v>100</v>
      </c>
      <c r="P549" s="32">
        <f t="shared" si="69"/>
        <v>0</v>
      </c>
    </row>
    <row r="550" spans="1:16" ht="26.25" hidden="1" x14ac:dyDescent="0.25">
      <c r="A550" s="60">
        <v>3311401080795140</v>
      </c>
      <c r="B550" s="27" t="s">
        <v>425</v>
      </c>
      <c r="C550" s="28"/>
      <c r="D550" s="33">
        <v>100000000</v>
      </c>
      <c r="E550" s="34">
        <v>0</v>
      </c>
      <c r="F550" s="30">
        <f t="shared" si="64"/>
        <v>100000000</v>
      </c>
      <c r="G550" s="31">
        <f t="shared" si="70"/>
        <v>7.1667620893854861E-4</v>
      </c>
      <c r="H550" s="33"/>
      <c r="I550" s="32">
        <f t="shared" si="68"/>
        <v>100000000</v>
      </c>
      <c r="J550" s="33">
        <v>96675000</v>
      </c>
      <c r="K550" s="31">
        <f t="shared" si="65"/>
        <v>96.674999999999997</v>
      </c>
      <c r="L550" s="30">
        <f t="shared" si="71"/>
        <v>3325000</v>
      </c>
      <c r="M550" s="31">
        <f t="shared" si="66"/>
        <v>3.3250000000000002</v>
      </c>
      <c r="N550" s="33">
        <v>100000000</v>
      </c>
      <c r="O550" s="31">
        <f t="shared" si="67"/>
        <v>100</v>
      </c>
      <c r="P550" s="32">
        <f t="shared" si="69"/>
        <v>0</v>
      </c>
    </row>
    <row r="551" spans="1:16" ht="26.25" hidden="1" x14ac:dyDescent="0.25">
      <c r="A551" s="60">
        <v>3311401080795140</v>
      </c>
      <c r="B551" s="27" t="s">
        <v>425</v>
      </c>
      <c r="C551" s="28"/>
      <c r="D551" s="33">
        <v>770000000</v>
      </c>
      <c r="E551" s="34">
        <v>0</v>
      </c>
      <c r="F551" s="30">
        <f t="shared" si="64"/>
        <v>770000000</v>
      </c>
      <c r="G551" s="31">
        <f t="shared" si="70"/>
        <v>5.5184068088268241E-3</v>
      </c>
      <c r="H551" s="33"/>
      <c r="I551" s="32">
        <f t="shared" si="68"/>
        <v>770000000</v>
      </c>
      <c r="J551" s="33">
        <v>757669400</v>
      </c>
      <c r="K551" s="31">
        <f t="shared" si="65"/>
        <v>98.398623376623377</v>
      </c>
      <c r="L551" s="30">
        <f t="shared" si="71"/>
        <v>3830600</v>
      </c>
      <c r="M551" s="31">
        <f t="shared" si="66"/>
        <v>0.49748051948051952</v>
      </c>
      <c r="N551" s="33">
        <v>761500000</v>
      </c>
      <c r="O551" s="31">
        <f t="shared" si="67"/>
        <v>98.896103896103895</v>
      </c>
      <c r="P551" s="32">
        <f t="shared" si="69"/>
        <v>8500000</v>
      </c>
    </row>
    <row r="552" spans="1:16" hidden="1" x14ac:dyDescent="0.25">
      <c r="A552" s="60">
        <v>3311401080814</v>
      </c>
      <c r="B552" s="27" t="s">
        <v>426</v>
      </c>
      <c r="C552" s="28"/>
      <c r="D552" s="29">
        <f>SUM(D553)</f>
        <v>5904476000</v>
      </c>
      <c r="E552" s="29">
        <f>SUM(E553)</f>
        <v>226300686</v>
      </c>
      <c r="F552" s="30">
        <f t="shared" si="64"/>
        <v>6130776686</v>
      </c>
      <c r="G552" s="31">
        <f t="shared" si="70"/>
        <v>4.393781793171319E-2</v>
      </c>
      <c r="H552" s="29">
        <f>SUM(H553)</f>
        <v>0</v>
      </c>
      <c r="I552" s="32">
        <f t="shared" si="68"/>
        <v>6130776686</v>
      </c>
      <c r="J552" s="29">
        <f>SUM(J553)</f>
        <v>5132818818</v>
      </c>
      <c r="K552" s="31">
        <f t="shared" si="65"/>
        <v>83.722162474472483</v>
      </c>
      <c r="L552" s="30">
        <f t="shared" si="71"/>
        <v>956692121</v>
      </c>
      <c r="M552" s="31">
        <f t="shared" si="66"/>
        <v>15.604745858459735</v>
      </c>
      <c r="N552" s="29">
        <f>SUM(N553)</f>
        <v>6089510939</v>
      </c>
      <c r="O552" s="31">
        <f t="shared" si="67"/>
        <v>99.32690833293222</v>
      </c>
      <c r="P552" s="32">
        <f t="shared" si="69"/>
        <v>41265747</v>
      </c>
    </row>
    <row r="553" spans="1:16" hidden="1" x14ac:dyDescent="0.25">
      <c r="A553" s="60">
        <v>3311401080814140</v>
      </c>
      <c r="B553" s="27" t="s">
        <v>426</v>
      </c>
      <c r="C553" s="28"/>
      <c r="D553" s="33">
        <v>5904476000</v>
      </c>
      <c r="E553" s="34">
        <v>226300686</v>
      </c>
      <c r="F553" s="30">
        <f t="shared" si="64"/>
        <v>6130776686</v>
      </c>
      <c r="G553" s="31">
        <f t="shared" si="70"/>
        <v>4.393781793171319E-2</v>
      </c>
      <c r="H553" s="33"/>
      <c r="I553" s="32">
        <f t="shared" si="68"/>
        <v>6130776686</v>
      </c>
      <c r="J553" s="33">
        <v>5132818818</v>
      </c>
      <c r="K553" s="31">
        <f t="shared" si="65"/>
        <v>83.722162474472483</v>
      </c>
      <c r="L553" s="30">
        <f t="shared" si="71"/>
        <v>956692121</v>
      </c>
      <c r="M553" s="31">
        <f t="shared" si="66"/>
        <v>15.604745858459735</v>
      </c>
      <c r="N553" s="33">
        <v>6089510939</v>
      </c>
      <c r="O553" s="31">
        <f t="shared" si="67"/>
        <v>99.32690833293222</v>
      </c>
      <c r="P553" s="32">
        <f t="shared" si="69"/>
        <v>41265747</v>
      </c>
    </row>
    <row r="554" spans="1:16" hidden="1" x14ac:dyDescent="0.25">
      <c r="A554" s="60">
        <v>3311401080816</v>
      </c>
      <c r="B554" s="27" t="s">
        <v>427</v>
      </c>
      <c r="C554" s="28"/>
      <c r="D554" s="29">
        <f>SUM(D555)</f>
        <v>11652576000</v>
      </c>
      <c r="E554" s="29">
        <f>SUM(E555)</f>
        <v>2355918417</v>
      </c>
      <c r="F554" s="30">
        <f t="shared" si="64"/>
        <v>14008494417</v>
      </c>
      <c r="G554" s="31">
        <f t="shared" si="70"/>
        <v>0.10039554671712383</v>
      </c>
      <c r="H554" s="29">
        <f>SUM(H555)</f>
        <v>0</v>
      </c>
      <c r="I554" s="32">
        <f t="shared" si="68"/>
        <v>14008494417</v>
      </c>
      <c r="J554" s="29">
        <f>SUM(J555)</f>
        <v>12737452936</v>
      </c>
      <c r="K554" s="31">
        <f t="shared" si="65"/>
        <v>90.926637487483816</v>
      </c>
      <c r="L554" s="30">
        <f t="shared" si="71"/>
        <v>933410953</v>
      </c>
      <c r="M554" s="31">
        <f t="shared" si="66"/>
        <v>6.663178248957716</v>
      </c>
      <c r="N554" s="29">
        <f>SUM(N555)</f>
        <v>13670863889</v>
      </c>
      <c r="O554" s="31">
        <f t="shared" si="67"/>
        <v>97.589815736441537</v>
      </c>
      <c r="P554" s="32">
        <f t="shared" si="69"/>
        <v>337630528</v>
      </c>
    </row>
    <row r="555" spans="1:16" hidden="1" x14ac:dyDescent="0.25">
      <c r="A555" s="60">
        <v>3311401080816140</v>
      </c>
      <c r="B555" s="27" t="s">
        <v>427</v>
      </c>
      <c r="C555" s="28"/>
      <c r="D555" s="33">
        <v>11652576000</v>
      </c>
      <c r="E555" s="34">
        <v>2355918417</v>
      </c>
      <c r="F555" s="30">
        <f t="shared" si="64"/>
        <v>14008494417</v>
      </c>
      <c r="G555" s="31">
        <f t="shared" si="70"/>
        <v>0.10039554671712383</v>
      </c>
      <c r="H555" s="33"/>
      <c r="I555" s="32">
        <f t="shared" si="68"/>
        <v>14008494417</v>
      </c>
      <c r="J555" s="33">
        <v>12737452936</v>
      </c>
      <c r="K555" s="31">
        <f t="shared" si="65"/>
        <v>90.926637487483816</v>
      </c>
      <c r="L555" s="30">
        <f t="shared" si="71"/>
        <v>933410953</v>
      </c>
      <c r="M555" s="31">
        <f t="shared" si="66"/>
        <v>6.663178248957716</v>
      </c>
      <c r="N555" s="33">
        <v>13670863889</v>
      </c>
      <c r="O555" s="31">
        <f t="shared" si="67"/>
        <v>97.589815736441537</v>
      </c>
      <c r="P555" s="32">
        <f t="shared" si="69"/>
        <v>337630528</v>
      </c>
    </row>
    <row r="556" spans="1:16" ht="26.25" hidden="1" x14ac:dyDescent="0.25">
      <c r="A556" s="60">
        <v>3311401080842</v>
      </c>
      <c r="B556" s="27" t="s">
        <v>428</v>
      </c>
      <c r="C556" s="28"/>
      <c r="D556" s="29">
        <f>SUM(D557)</f>
        <v>69723278000</v>
      </c>
      <c r="E556" s="29">
        <f>SUM(E557)</f>
        <v>-17616651939</v>
      </c>
      <c r="F556" s="30">
        <f t="shared" si="64"/>
        <v>52106626061</v>
      </c>
      <c r="G556" s="31">
        <f t="shared" si="70"/>
        <v>0.37343579225976059</v>
      </c>
      <c r="H556" s="29">
        <f>SUM(H557)</f>
        <v>0</v>
      </c>
      <c r="I556" s="32">
        <f t="shared" si="68"/>
        <v>52106626061</v>
      </c>
      <c r="J556" s="29">
        <f>SUM(J557)</f>
        <v>30731755187</v>
      </c>
      <c r="K556" s="31">
        <f t="shared" si="65"/>
        <v>58.978593530548416</v>
      </c>
      <c r="L556" s="30">
        <f t="shared" si="71"/>
        <v>19616998353</v>
      </c>
      <c r="M556" s="31">
        <f t="shared" si="66"/>
        <v>37.64779997468046</v>
      </c>
      <c r="N556" s="29">
        <f>SUM(N557)</f>
        <v>50348753540</v>
      </c>
      <c r="O556" s="31">
        <f t="shared" si="67"/>
        <v>96.626393505228876</v>
      </c>
      <c r="P556" s="32">
        <f t="shared" si="69"/>
        <v>1757872521</v>
      </c>
    </row>
    <row r="557" spans="1:16" ht="26.25" hidden="1" x14ac:dyDescent="0.25">
      <c r="A557" s="60">
        <v>3311401080842140</v>
      </c>
      <c r="B557" s="27" t="s">
        <v>428</v>
      </c>
      <c r="C557" s="28"/>
      <c r="D557" s="33">
        <v>69723278000</v>
      </c>
      <c r="E557" s="34">
        <v>-17616651939</v>
      </c>
      <c r="F557" s="30">
        <f t="shared" si="64"/>
        <v>52106626061</v>
      </c>
      <c r="G557" s="31">
        <f t="shared" si="70"/>
        <v>0.37343579225976059</v>
      </c>
      <c r="H557" s="33"/>
      <c r="I557" s="32">
        <f t="shared" si="68"/>
        <v>52106626061</v>
      </c>
      <c r="J557" s="33">
        <v>30731755187</v>
      </c>
      <c r="K557" s="31">
        <f t="shared" si="65"/>
        <v>58.978593530548416</v>
      </c>
      <c r="L557" s="30">
        <f t="shared" si="71"/>
        <v>19616998353</v>
      </c>
      <c r="M557" s="31">
        <f t="shared" si="66"/>
        <v>37.64779997468046</v>
      </c>
      <c r="N557" s="33">
        <v>50348753540</v>
      </c>
      <c r="O557" s="31">
        <f t="shared" si="67"/>
        <v>96.626393505228876</v>
      </c>
      <c r="P557" s="32">
        <f t="shared" si="69"/>
        <v>1757872521</v>
      </c>
    </row>
    <row r="558" spans="1:16" hidden="1" x14ac:dyDescent="0.25">
      <c r="A558" s="60">
        <v>3311401080846</v>
      </c>
      <c r="B558" s="27" t="s">
        <v>429</v>
      </c>
      <c r="C558" s="28"/>
      <c r="D558" s="29">
        <f>SUM(D559)</f>
        <v>8436547000</v>
      </c>
      <c r="E558" s="29">
        <f>SUM(E559)</f>
        <v>3916251214</v>
      </c>
      <c r="F558" s="30">
        <f t="shared" si="64"/>
        <v>12352798214</v>
      </c>
      <c r="G558" s="31">
        <f t="shared" si="70"/>
        <v>8.8529565937923937E-2</v>
      </c>
      <c r="H558" s="29">
        <f>SUM(H559)</f>
        <v>0</v>
      </c>
      <c r="I558" s="32">
        <f t="shared" si="68"/>
        <v>12352798214</v>
      </c>
      <c r="J558" s="29">
        <f>SUM(J559)</f>
        <v>9198558031</v>
      </c>
      <c r="K558" s="31">
        <f t="shared" si="65"/>
        <v>74.465379192990028</v>
      </c>
      <c r="L558" s="30">
        <f t="shared" si="71"/>
        <v>2558025829</v>
      </c>
      <c r="M558" s="31">
        <f t="shared" si="66"/>
        <v>20.70806779714794</v>
      </c>
      <c r="N558" s="29">
        <f>SUM(N559)</f>
        <v>11756583860</v>
      </c>
      <c r="O558" s="31">
        <f t="shared" si="67"/>
        <v>95.173446990137961</v>
      </c>
      <c r="P558" s="32">
        <f t="shared" si="69"/>
        <v>596214354</v>
      </c>
    </row>
    <row r="559" spans="1:16" hidden="1" x14ac:dyDescent="0.25">
      <c r="A559" s="60">
        <v>3311401080846140</v>
      </c>
      <c r="B559" s="27" t="s">
        <v>429</v>
      </c>
      <c r="C559" s="28"/>
      <c r="D559" s="33">
        <v>8436547000</v>
      </c>
      <c r="E559" s="34">
        <v>3916251214</v>
      </c>
      <c r="F559" s="30">
        <f t="shared" si="64"/>
        <v>12352798214</v>
      </c>
      <c r="G559" s="31">
        <f t="shared" si="70"/>
        <v>8.8529565937923937E-2</v>
      </c>
      <c r="H559" s="33"/>
      <c r="I559" s="32">
        <f t="shared" si="68"/>
        <v>12352798214</v>
      </c>
      <c r="J559" s="33">
        <v>9198558031</v>
      </c>
      <c r="K559" s="31">
        <f t="shared" si="65"/>
        <v>74.465379192990028</v>
      </c>
      <c r="L559" s="30">
        <f t="shared" si="71"/>
        <v>2558025829</v>
      </c>
      <c r="M559" s="31">
        <f t="shared" si="66"/>
        <v>20.70806779714794</v>
      </c>
      <c r="N559" s="33">
        <v>11756583860</v>
      </c>
      <c r="O559" s="31">
        <f t="shared" si="67"/>
        <v>95.173446990137961</v>
      </c>
      <c r="P559" s="32">
        <f t="shared" si="69"/>
        <v>596214354</v>
      </c>
    </row>
    <row r="560" spans="1:16" hidden="1" x14ac:dyDescent="0.25">
      <c r="A560" s="60">
        <v>3311401080862</v>
      </c>
      <c r="B560" s="27" t="s">
        <v>430</v>
      </c>
      <c r="C560" s="28"/>
      <c r="D560" s="29">
        <f>SUM(D561)</f>
        <v>100000000</v>
      </c>
      <c r="E560" s="29">
        <f>SUM(E561)</f>
        <v>-10000000</v>
      </c>
      <c r="F560" s="30">
        <f t="shared" si="64"/>
        <v>90000000</v>
      </c>
      <c r="G560" s="31">
        <f t="shared" si="70"/>
        <v>6.4500858804469375E-4</v>
      </c>
      <c r="H560" s="29">
        <f>SUM(H561)</f>
        <v>0</v>
      </c>
      <c r="I560" s="32">
        <f t="shared" si="68"/>
        <v>90000000</v>
      </c>
      <c r="J560" s="29">
        <f>SUM(J561)</f>
        <v>90000000</v>
      </c>
      <c r="K560" s="31">
        <f t="shared" si="65"/>
        <v>100</v>
      </c>
      <c r="L560" s="30">
        <f t="shared" si="71"/>
        <v>0</v>
      </c>
      <c r="M560" s="31">
        <f t="shared" si="66"/>
        <v>0</v>
      </c>
      <c r="N560" s="29">
        <f>SUM(N561)</f>
        <v>90000000</v>
      </c>
      <c r="O560" s="31">
        <f t="shared" si="67"/>
        <v>100</v>
      </c>
      <c r="P560" s="32">
        <f t="shared" si="69"/>
        <v>0</v>
      </c>
    </row>
    <row r="561" spans="1:16" hidden="1" x14ac:dyDescent="0.25">
      <c r="A561" s="60">
        <v>3311401080862140</v>
      </c>
      <c r="B561" s="27" t="s">
        <v>430</v>
      </c>
      <c r="C561" s="28"/>
      <c r="D561" s="33">
        <v>100000000</v>
      </c>
      <c r="E561" s="34">
        <v>-10000000</v>
      </c>
      <c r="F561" s="30">
        <f t="shared" si="64"/>
        <v>90000000</v>
      </c>
      <c r="G561" s="31">
        <f t="shared" si="70"/>
        <v>6.4500858804469375E-4</v>
      </c>
      <c r="H561" s="33"/>
      <c r="I561" s="32">
        <f t="shared" si="68"/>
        <v>90000000</v>
      </c>
      <c r="J561" s="33">
        <v>90000000</v>
      </c>
      <c r="K561" s="31">
        <f t="shared" si="65"/>
        <v>100</v>
      </c>
      <c r="L561" s="30">
        <f t="shared" si="71"/>
        <v>0</v>
      </c>
      <c r="M561" s="31">
        <f t="shared" si="66"/>
        <v>0</v>
      </c>
      <c r="N561" s="33">
        <v>90000000</v>
      </c>
      <c r="O561" s="31">
        <f t="shared" si="67"/>
        <v>100</v>
      </c>
      <c r="P561" s="32">
        <f t="shared" si="69"/>
        <v>0</v>
      </c>
    </row>
    <row r="562" spans="1:16" hidden="1" x14ac:dyDescent="0.25">
      <c r="A562" s="60">
        <v>3311401080867</v>
      </c>
      <c r="B562" s="27" t="s">
        <v>431</v>
      </c>
      <c r="C562" s="28"/>
      <c r="D562" s="29">
        <f>SUM(D563)</f>
        <v>100000000</v>
      </c>
      <c r="E562" s="29">
        <f>SUM(E563)</f>
        <v>0</v>
      </c>
      <c r="F562" s="30">
        <f t="shared" si="64"/>
        <v>100000000</v>
      </c>
      <c r="G562" s="31">
        <f t="shared" si="70"/>
        <v>7.1667620893854861E-4</v>
      </c>
      <c r="H562" s="29">
        <f>SUM(H563)</f>
        <v>0</v>
      </c>
      <c r="I562" s="32">
        <f t="shared" si="68"/>
        <v>100000000</v>
      </c>
      <c r="J562" s="29">
        <f>SUM(J563)</f>
        <v>0</v>
      </c>
      <c r="K562" s="31">
        <f t="shared" si="65"/>
        <v>0</v>
      </c>
      <c r="L562" s="30">
        <f t="shared" si="71"/>
        <v>100000000</v>
      </c>
      <c r="M562" s="31">
        <f t="shared" si="66"/>
        <v>100</v>
      </c>
      <c r="N562" s="29">
        <f>SUM(N563)</f>
        <v>100000000</v>
      </c>
      <c r="O562" s="31">
        <f t="shared" si="67"/>
        <v>100</v>
      </c>
      <c r="P562" s="32">
        <f t="shared" si="69"/>
        <v>0</v>
      </c>
    </row>
    <row r="563" spans="1:16" hidden="1" x14ac:dyDescent="0.25">
      <c r="A563" s="60">
        <v>3311401080867140</v>
      </c>
      <c r="B563" s="27" t="s">
        <v>431</v>
      </c>
      <c r="C563" s="28"/>
      <c r="D563" s="33">
        <v>100000000</v>
      </c>
      <c r="E563" s="34">
        <v>0</v>
      </c>
      <c r="F563" s="30">
        <f t="shared" si="64"/>
        <v>100000000</v>
      </c>
      <c r="G563" s="31">
        <f t="shared" si="70"/>
        <v>7.1667620893854861E-4</v>
      </c>
      <c r="H563" s="33"/>
      <c r="I563" s="32">
        <f t="shared" si="68"/>
        <v>100000000</v>
      </c>
      <c r="J563" s="33"/>
      <c r="K563" s="31">
        <f t="shared" si="65"/>
        <v>0</v>
      </c>
      <c r="L563" s="30">
        <f t="shared" si="71"/>
        <v>100000000</v>
      </c>
      <c r="M563" s="31">
        <f t="shared" si="66"/>
        <v>100</v>
      </c>
      <c r="N563" s="33">
        <v>100000000</v>
      </c>
      <c r="O563" s="31">
        <f t="shared" si="67"/>
        <v>100</v>
      </c>
      <c r="P563" s="32">
        <f t="shared" si="69"/>
        <v>0</v>
      </c>
    </row>
    <row r="564" spans="1:16" hidden="1" x14ac:dyDescent="0.25">
      <c r="A564" s="26">
        <v>3311401080922</v>
      </c>
      <c r="B564" s="27" t="s">
        <v>432</v>
      </c>
      <c r="C564" s="28"/>
      <c r="D564" s="29">
        <f>SUM(D565)</f>
        <v>600000000</v>
      </c>
      <c r="E564" s="29">
        <f>SUM(E565)</f>
        <v>-132000</v>
      </c>
      <c r="F564" s="30">
        <f t="shared" si="64"/>
        <v>599868000</v>
      </c>
      <c r="G564" s="31">
        <f t="shared" si="70"/>
        <v>4.2991112410354923E-3</v>
      </c>
      <c r="H564" s="29">
        <f>SUM(H565)</f>
        <v>0</v>
      </c>
      <c r="I564" s="32">
        <f t="shared" si="68"/>
        <v>599868000</v>
      </c>
      <c r="J564" s="29">
        <f>SUM(J565)</f>
        <v>599867800</v>
      </c>
      <c r="K564" s="31">
        <f t="shared" si="65"/>
        <v>99.999966659331719</v>
      </c>
      <c r="L564" s="30">
        <f t="shared" si="71"/>
        <v>0</v>
      </c>
      <c r="M564" s="31">
        <f t="shared" si="66"/>
        <v>0</v>
      </c>
      <c r="N564" s="29">
        <f>SUM(N565)</f>
        <v>599867800</v>
      </c>
      <c r="O564" s="31">
        <f t="shared" si="67"/>
        <v>99.999966659331719</v>
      </c>
      <c r="P564" s="32">
        <f t="shared" si="69"/>
        <v>200</v>
      </c>
    </row>
    <row r="565" spans="1:16" hidden="1" x14ac:dyDescent="0.25">
      <c r="A565" s="26">
        <v>3311401080922140</v>
      </c>
      <c r="B565" s="27" t="s">
        <v>433</v>
      </c>
      <c r="C565" s="28"/>
      <c r="D565" s="33">
        <v>600000000</v>
      </c>
      <c r="E565" s="34">
        <v>-132000</v>
      </c>
      <c r="F565" s="30">
        <f t="shared" si="64"/>
        <v>599868000</v>
      </c>
      <c r="G565" s="31">
        <f t="shared" si="70"/>
        <v>4.2991112410354923E-3</v>
      </c>
      <c r="H565" s="33"/>
      <c r="I565" s="32">
        <f t="shared" si="68"/>
        <v>599868000</v>
      </c>
      <c r="J565" s="33">
        <v>599867800</v>
      </c>
      <c r="K565" s="31">
        <f t="shared" si="65"/>
        <v>99.999966659331719</v>
      </c>
      <c r="L565" s="30">
        <f t="shared" si="71"/>
        <v>0</v>
      </c>
      <c r="M565" s="31">
        <f t="shared" si="66"/>
        <v>0</v>
      </c>
      <c r="N565" s="33">
        <v>599867800</v>
      </c>
      <c r="O565" s="31">
        <f t="shared" si="67"/>
        <v>99.999966659331719</v>
      </c>
      <c r="P565" s="32">
        <f t="shared" si="69"/>
        <v>200</v>
      </c>
    </row>
    <row r="566" spans="1:16" hidden="1" x14ac:dyDescent="0.25">
      <c r="A566" s="60">
        <v>331140109</v>
      </c>
      <c r="B566" s="27" t="s">
        <v>434</v>
      </c>
      <c r="C566" s="28"/>
      <c r="D566" s="29">
        <f>SUM(D567+D569+D571+D573)</f>
        <v>194953925000</v>
      </c>
      <c r="E566" s="29">
        <f>SUM(E567+E569+E571+E573)</f>
        <v>12916674189</v>
      </c>
      <c r="F566" s="30">
        <f t="shared" si="64"/>
        <v>207870599189</v>
      </c>
      <c r="G566" s="31">
        <f t="shared" si="70"/>
        <v>1.4897591297655706</v>
      </c>
      <c r="H566" s="29">
        <f>SUM(H567+H569+H571+H573)</f>
        <v>0</v>
      </c>
      <c r="I566" s="32">
        <f t="shared" si="68"/>
        <v>207870599189</v>
      </c>
      <c r="J566" s="29">
        <f>SUM(J567+J569+J571+J573)</f>
        <v>158077036163</v>
      </c>
      <c r="K566" s="31">
        <f t="shared" si="65"/>
        <v>76.045884689673343</v>
      </c>
      <c r="L566" s="30">
        <f t="shared" si="71"/>
        <v>48877017263</v>
      </c>
      <c r="M566" s="31">
        <f t="shared" si="66"/>
        <v>23.513194003236631</v>
      </c>
      <c r="N566" s="29">
        <f>SUM(N567+N569+N571+N573)</f>
        <v>206954053426</v>
      </c>
      <c r="O566" s="31">
        <f t="shared" si="67"/>
        <v>99.559078692909978</v>
      </c>
      <c r="P566" s="32">
        <f t="shared" si="69"/>
        <v>916545763</v>
      </c>
    </row>
    <row r="567" spans="1:16" ht="26.25" hidden="1" x14ac:dyDescent="0.25">
      <c r="A567" s="60">
        <v>3311401090431</v>
      </c>
      <c r="B567" s="27" t="s">
        <v>435</v>
      </c>
      <c r="C567" s="28"/>
      <c r="D567" s="29">
        <f>SUM(D568)</f>
        <v>14159443000</v>
      </c>
      <c r="E567" s="29">
        <f>SUM(E568)</f>
        <v>-52149121</v>
      </c>
      <c r="F567" s="30">
        <f t="shared" si="64"/>
        <v>14107293879</v>
      </c>
      <c r="G567" s="31">
        <f t="shared" si="70"/>
        <v>0.10110361895583712</v>
      </c>
      <c r="H567" s="29">
        <f>SUM(H568)</f>
        <v>0</v>
      </c>
      <c r="I567" s="32">
        <f t="shared" si="68"/>
        <v>14107293879</v>
      </c>
      <c r="J567" s="29">
        <f>SUM(J568)</f>
        <v>8913144693</v>
      </c>
      <c r="K567" s="31">
        <f t="shared" si="65"/>
        <v>63.181108789886572</v>
      </c>
      <c r="L567" s="30">
        <f t="shared" si="71"/>
        <v>4372584421</v>
      </c>
      <c r="M567" s="31">
        <f t="shared" si="66"/>
        <v>30.995203321800734</v>
      </c>
      <c r="N567" s="29">
        <f>SUM(N568)</f>
        <v>13285729114</v>
      </c>
      <c r="O567" s="31">
        <f t="shared" si="67"/>
        <v>94.176312111687309</v>
      </c>
      <c r="P567" s="32">
        <f t="shared" si="69"/>
        <v>821564765</v>
      </c>
    </row>
    <row r="568" spans="1:16" ht="26.25" hidden="1" x14ac:dyDescent="0.25">
      <c r="A568" s="60">
        <v>3311401090431150</v>
      </c>
      <c r="B568" s="27" t="s">
        <v>435</v>
      </c>
      <c r="C568" s="28"/>
      <c r="D568" s="33">
        <v>14159443000</v>
      </c>
      <c r="E568" s="34">
        <v>-52149121</v>
      </c>
      <c r="F568" s="30">
        <f t="shared" si="64"/>
        <v>14107293879</v>
      </c>
      <c r="G568" s="31">
        <f t="shared" si="70"/>
        <v>0.10110361895583712</v>
      </c>
      <c r="H568" s="33"/>
      <c r="I568" s="32">
        <f t="shared" si="68"/>
        <v>14107293879</v>
      </c>
      <c r="J568" s="33">
        <v>8913144693</v>
      </c>
      <c r="K568" s="31">
        <f t="shared" si="65"/>
        <v>63.181108789886572</v>
      </c>
      <c r="L568" s="30">
        <f t="shared" si="71"/>
        <v>4372584421</v>
      </c>
      <c r="M568" s="31">
        <f t="shared" si="66"/>
        <v>30.995203321800734</v>
      </c>
      <c r="N568" s="33">
        <v>13285729114</v>
      </c>
      <c r="O568" s="31">
        <f t="shared" si="67"/>
        <v>94.176312111687309</v>
      </c>
      <c r="P568" s="32">
        <f t="shared" si="69"/>
        <v>821564765</v>
      </c>
    </row>
    <row r="569" spans="1:16" ht="39" hidden="1" x14ac:dyDescent="0.25">
      <c r="A569" s="26">
        <v>3311401090730</v>
      </c>
      <c r="B569" s="27" t="s">
        <v>436</v>
      </c>
      <c r="C569" s="28"/>
      <c r="D569" s="29">
        <f>SUM(D570)</f>
        <v>175389844000</v>
      </c>
      <c r="E569" s="29">
        <f>SUM(E570)</f>
        <v>12968823310</v>
      </c>
      <c r="F569" s="30">
        <f t="shared" si="64"/>
        <v>188358667310</v>
      </c>
      <c r="G569" s="31">
        <f t="shared" si="70"/>
        <v>1.3499217560844812</v>
      </c>
      <c r="H569" s="29">
        <f>SUM(H570)</f>
        <v>0</v>
      </c>
      <c r="I569" s="32">
        <f t="shared" si="68"/>
        <v>188358667310</v>
      </c>
      <c r="J569" s="29">
        <f>SUM(J570)</f>
        <v>144496265834</v>
      </c>
      <c r="K569" s="31">
        <f t="shared" si="65"/>
        <v>76.713361746284065</v>
      </c>
      <c r="L569" s="30">
        <f t="shared" si="71"/>
        <v>43767420478</v>
      </c>
      <c r="M569" s="31">
        <f t="shared" si="66"/>
        <v>23.236212648482876</v>
      </c>
      <c r="N569" s="29">
        <f>SUM(N570)</f>
        <v>188263686312</v>
      </c>
      <c r="O569" s="31">
        <f t="shared" si="67"/>
        <v>99.949574394766941</v>
      </c>
      <c r="P569" s="32">
        <f t="shared" si="69"/>
        <v>94980998</v>
      </c>
    </row>
    <row r="570" spans="1:16" ht="39" hidden="1" x14ac:dyDescent="0.25">
      <c r="A570" s="26">
        <v>3311401090730150</v>
      </c>
      <c r="B570" s="27" t="s">
        <v>436</v>
      </c>
      <c r="C570" s="28"/>
      <c r="D570" s="33">
        <v>175389844000</v>
      </c>
      <c r="E570" s="34">
        <v>12968823310</v>
      </c>
      <c r="F570" s="30">
        <f t="shared" si="64"/>
        <v>188358667310</v>
      </c>
      <c r="G570" s="31">
        <f t="shared" si="70"/>
        <v>1.3499217560844812</v>
      </c>
      <c r="H570" s="33"/>
      <c r="I570" s="32">
        <f t="shared" si="68"/>
        <v>188358667310</v>
      </c>
      <c r="J570" s="33">
        <v>144496265834</v>
      </c>
      <c r="K570" s="31">
        <f t="shared" si="65"/>
        <v>76.713361746284065</v>
      </c>
      <c r="L570" s="30">
        <f t="shared" si="71"/>
        <v>43767420478</v>
      </c>
      <c r="M570" s="31">
        <f t="shared" si="66"/>
        <v>23.236212648482876</v>
      </c>
      <c r="N570" s="33">
        <v>188263686312</v>
      </c>
      <c r="O570" s="31">
        <f t="shared" si="67"/>
        <v>99.949574394766941</v>
      </c>
      <c r="P570" s="32">
        <f t="shared" si="69"/>
        <v>94980998</v>
      </c>
    </row>
    <row r="571" spans="1:16" ht="26.25" hidden="1" x14ac:dyDescent="0.25">
      <c r="A571" s="26">
        <v>3311401090736</v>
      </c>
      <c r="B571" s="27" t="s">
        <v>437</v>
      </c>
      <c r="C571" s="28"/>
      <c r="D571" s="29">
        <f>SUM(D572)</f>
        <v>4604638000</v>
      </c>
      <c r="E571" s="29">
        <f>SUM(E572)</f>
        <v>0</v>
      </c>
      <c r="F571" s="30">
        <f t="shared" si="64"/>
        <v>4604638000</v>
      </c>
      <c r="G571" s="31">
        <f t="shared" si="70"/>
        <v>3.3000345053743808E-2</v>
      </c>
      <c r="H571" s="29">
        <f>SUM(H572)</f>
        <v>0</v>
      </c>
      <c r="I571" s="32">
        <f t="shared" si="68"/>
        <v>4604638000</v>
      </c>
      <c r="J571" s="29">
        <f>SUM(J572)</f>
        <v>4196345636</v>
      </c>
      <c r="K571" s="31">
        <f t="shared" si="65"/>
        <v>91.133019273176302</v>
      </c>
      <c r="L571" s="30">
        <f t="shared" si="71"/>
        <v>408292364</v>
      </c>
      <c r="M571" s="31">
        <f t="shared" si="66"/>
        <v>8.8669807268236944</v>
      </c>
      <c r="N571" s="29">
        <f>SUM(N572)</f>
        <v>4604638000</v>
      </c>
      <c r="O571" s="31">
        <f t="shared" si="67"/>
        <v>100</v>
      </c>
      <c r="P571" s="32">
        <f t="shared" si="69"/>
        <v>0</v>
      </c>
    </row>
    <row r="572" spans="1:16" ht="26.25" hidden="1" x14ac:dyDescent="0.25">
      <c r="A572" s="26">
        <v>3311401090736150</v>
      </c>
      <c r="B572" s="27" t="s">
        <v>437</v>
      </c>
      <c r="C572" s="28"/>
      <c r="D572" s="33">
        <v>4604638000</v>
      </c>
      <c r="E572" s="34">
        <v>0</v>
      </c>
      <c r="F572" s="30">
        <f t="shared" si="64"/>
        <v>4604638000</v>
      </c>
      <c r="G572" s="31">
        <f t="shared" si="70"/>
        <v>3.3000345053743808E-2</v>
      </c>
      <c r="H572" s="33"/>
      <c r="I572" s="32">
        <f t="shared" si="68"/>
        <v>4604638000</v>
      </c>
      <c r="J572" s="33">
        <v>4196345636</v>
      </c>
      <c r="K572" s="31">
        <f t="shared" si="65"/>
        <v>91.133019273176302</v>
      </c>
      <c r="L572" s="30">
        <f t="shared" si="71"/>
        <v>408292364</v>
      </c>
      <c r="M572" s="31">
        <f t="shared" si="66"/>
        <v>8.8669807268236944</v>
      </c>
      <c r="N572" s="33">
        <v>4604638000</v>
      </c>
      <c r="O572" s="31">
        <f t="shared" si="67"/>
        <v>100</v>
      </c>
      <c r="P572" s="32">
        <f t="shared" si="69"/>
        <v>0</v>
      </c>
    </row>
    <row r="573" spans="1:16" hidden="1" x14ac:dyDescent="0.25">
      <c r="A573" s="26">
        <v>3311401090754</v>
      </c>
      <c r="B573" s="40" t="s">
        <v>438</v>
      </c>
      <c r="C573" s="28"/>
      <c r="D573" s="29">
        <f>SUM(D574)</f>
        <v>800000000</v>
      </c>
      <c r="E573" s="29">
        <f>SUM(E574)</f>
        <v>0</v>
      </c>
      <c r="F573" s="30">
        <f t="shared" si="64"/>
        <v>800000000</v>
      </c>
      <c r="G573" s="31">
        <f t="shared" si="70"/>
        <v>5.7334096715083889E-3</v>
      </c>
      <c r="H573" s="29">
        <f>SUM(H574)</f>
        <v>0</v>
      </c>
      <c r="I573" s="32">
        <f t="shared" si="68"/>
        <v>800000000</v>
      </c>
      <c r="J573" s="29">
        <f>SUM(J574)</f>
        <v>471280000</v>
      </c>
      <c r="K573" s="31">
        <f t="shared" si="65"/>
        <v>58.91</v>
      </c>
      <c r="L573" s="30">
        <f t="shared" si="71"/>
        <v>328720000</v>
      </c>
      <c r="M573" s="31">
        <f t="shared" si="66"/>
        <v>41.089999999999996</v>
      </c>
      <c r="N573" s="29">
        <f>SUM(N574)</f>
        <v>800000000</v>
      </c>
      <c r="O573" s="31">
        <f t="shared" si="67"/>
        <v>100</v>
      </c>
      <c r="P573" s="32">
        <f t="shared" si="69"/>
        <v>0</v>
      </c>
    </row>
    <row r="574" spans="1:16" hidden="1" x14ac:dyDescent="0.25">
      <c r="A574" s="26">
        <v>3311401090754150</v>
      </c>
      <c r="B574" s="40" t="s">
        <v>439</v>
      </c>
      <c r="C574" s="28"/>
      <c r="D574" s="33">
        <v>800000000</v>
      </c>
      <c r="E574" s="34">
        <v>0</v>
      </c>
      <c r="F574" s="30">
        <f t="shared" si="64"/>
        <v>800000000</v>
      </c>
      <c r="G574" s="31">
        <f t="shared" si="70"/>
        <v>5.7334096715083889E-3</v>
      </c>
      <c r="H574" s="33"/>
      <c r="I574" s="32">
        <f t="shared" si="68"/>
        <v>800000000</v>
      </c>
      <c r="J574" s="33">
        <v>471280000</v>
      </c>
      <c r="K574" s="31">
        <f t="shared" si="65"/>
        <v>58.91</v>
      </c>
      <c r="L574" s="30">
        <f t="shared" si="71"/>
        <v>328720000</v>
      </c>
      <c r="M574" s="31">
        <f t="shared" si="66"/>
        <v>41.089999999999996</v>
      </c>
      <c r="N574" s="33">
        <v>800000000</v>
      </c>
      <c r="O574" s="31">
        <f t="shared" si="67"/>
        <v>100</v>
      </c>
      <c r="P574" s="32">
        <f t="shared" si="69"/>
        <v>0</v>
      </c>
    </row>
    <row r="575" spans="1:16" hidden="1" x14ac:dyDescent="0.25">
      <c r="A575" s="26">
        <v>331140110</v>
      </c>
      <c r="B575" s="27" t="s">
        <v>440</v>
      </c>
      <c r="C575" s="28"/>
      <c r="D575" s="29">
        <f>SUM(D576+D578+D580)</f>
        <v>4631518000</v>
      </c>
      <c r="E575" s="29">
        <f>SUM(E576+E578+E580)</f>
        <v>2473884800</v>
      </c>
      <c r="F575" s="30">
        <f t="shared" si="64"/>
        <v>7105402800</v>
      </c>
      <c r="G575" s="31">
        <f t="shared" si="70"/>
        <v>5.0922731416853481E-2</v>
      </c>
      <c r="H575" s="29">
        <f>SUM(H576+H578+H580)</f>
        <v>0</v>
      </c>
      <c r="I575" s="32">
        <f t="shared" si="68"/>
        <v>7105402800</v>
      </c>
      <c r="J575" s="29">
        <f>SUM(J576+J578+J580)</f>
        <v>3126601822</v>
      </c>
      <c r="K575" s="31">
        <f t="shared" si="65"/>
        <v>44.003160834175368</v>
      </c>
      <c r="L575" s="30">
        <f t="shared" si="71"/>
        <v>3966944311</v>
      </c>
      <c r="M575" s="31">
        <f t="shared" si="66"/>
        <v>55.829970835713915</v>
      </c>
      <c r="N575" s="29">
        <f>SUM(N576+N578+N580)</f>
        <v>7093546133</v>
      </c>
      <c r="O575" s="31">
        <f t="shared" si="67"/>
        <v>99.833131669889283</v>
      </c>
      <c r="P575" s="32">
        <f t="shared" si="69"/>
        <v>11856667</v>
      </c>
    </row>
    <row r="576" spans="1:16" ht="26.25" hidden="1" x14ac:dyDescent="0.25">
      <c r="A576" s="26">
        <v>3311401100709</v>
      </c>
      <c r="B576" s="27" t="s">
        <v>441</v>
      </c>
      <c r="C576" s="28"/>
      <c r="D576" s="29">
        <f>SUM(D577)</f>
        <v>2583954000</v>
      </c>
      <c r="E576" s="29">
        <f>SUM(E577)</f>
        <v>0</v>
      </c>
      <c r="F576" s="30">
        <f t="shared" si="64"/>
        <v>2583954000</v>
      </c>
      <c r="G576" s="31">
        <f t="shared" si="70"/>
        <v>1.8518583567915983E-2</v>
      </c>
      <c r="H576" s="29">
        <f>SUM(H577)</f>
        <v>0</v>
      </c>
      <c r="I576" s="32">
        <f t="shared" si="68"/>
        <v>2583954000</v>
      </c>
      <c r="J576" s="29">
        <f>SUM(J577)</f>
        <v>2005514203</v>
      </c>
      <c r="K576" s="31">
        <f t="shared" si="65"/>
        <v>77.614160430100526</v>
      </c>
      <c r="L576" s="30">
        <f t="shared" si="71"/>
        <v>578439797</v>
      </c>
      <c r="M576" s="31">
        <f t="shared" si="66"/>
        <v>22.385839569899463</v>
      </c>
      <c r="N576" s="29">
        <f>SUM(N577)</f>
        <v>2583954000</v>
      </c>
      <c r="O576" s="31">
        <f t="shared" si="67"/>
        <v>100</v>
      </c>
      <c r="P576" s="32">
        <f t="shared" si="69"/>
        <v>0</v>
      </c>
    </row>
    <row r="577" spans="1:16" ht="26.25" hidden="1" x14ac:dyDescent="0.25">
      <c r="A577" s="26">
        <v>3311401100709150</v>
      </c>
      <c r="B577" s="27" t="s">
        <v>441</v>
      </c>
      <c r="C577" s="28"/>
      <c r="D577" s="33">
        <v>2583954000</v>
      </c>
      <c r="E577" s="34">
        <v>0</v>
      </c>
      <c r="F577" s="30">
        <f t="shared" si="64"/>
        <v>2583954000</v>
      </c>
      <c r="G577" s="31">
        <f t="shared" si="70"/>
        <v>1.8518583567915983E-2</v>
      </c>
      <c r="H577" s="33"/>
      <c r="I577" s="32">
        <f t="shared" si="68"/>
        <v>2583954000</v>
      </c>
      <c r="J577" s="33">
        <v>2005514203</v>
      </c>
      <c r="K577" s="31">
        <f t="shared" si="65"/>
        <v>77.614160430100526</v>
      </c>
      <c r="L577" s="30">
        <f t="shared" si="71"/>
        <v>578439797</v>
      </c>
      <c r="M577" s="31">
        <f t="shared" si="66"/>
        <v>22.385839569899463</v>
      </c>
      <c r="N577" s="33">
        <v>2583954000</v>
      </c>
      <c r="O577" s="31">
        <f t="shared" si="67"/>
        <v>100</v>
      </c>
      <c r="P577" s="32">
        <f t="shared" si="69"/>
        <v>0</v>
      </c>
    </row>
    <row r="578" spans="1:16" hidden="1" x14ac:dyDescent="0.25">
      <c r="A578" s="26">
        <v>3311401100801</v>
      </c>
      <c r="B578" s="27" t="s">
        <v>442</v>
      </c>
      <c r="C578" s="28"/>
      <c r="D578" s="29">
        <f>SUM(D579)</f>
        <v>1387840000</v>
      </c>
      <c r="E578" s="29">
        <f>SUM(E579)</f>
        <v>2473884800</v>
      </c>
      <c r="F578" s="30">
        <f t="shared" si="64"/>
        <v>3861724800</v>
      </c>
      <c r="G578" s="31">
        <f t="shared" si="70"/>
        <v>2.767606289627975E-2</v>
      </c>
      <c r="H578" s="29">
        <f>SUM(H579)</f>
        <v>0</v>
      </c>
      <c r="I578" s="32">
        <f t="shared" si="68"/>
        <v>3861724800</v>
      </c>
      <c r="J578" s="29">
        <f>SUM(J579)</f>
        <v>552544421</v>
      </c>
      <c r="K578" s="31">
        <f t="shared" si="65"/>
        <v>14.308228825627348</v>
      </c>
      <c r="L578" s="30">
        <f t="shared" si="71"/>
        <v>3303256857</v>
      </c>
      <c r="M578" s="31">
        <f t="shared" si="66"/>
        <v>85.538380596152265</v>
      </c>
      <c r="N578" s="29">
        <f>SUM(N579)</f>
        <v>3855801278</v>
      </c>
      <c r="O578" s="31">
        <f t="shared" si="67"/>
        <v>99.846609421779618</v>
      </c>
      <c r="P578" s="32">
        <f t="shared" si="69"/>
        <v>5923522</v>
      </c>
    </row>
    <row r="579" spans="1:16" hidden="1" x14ac:dyDescent="0.25">
      <c r="A579" s="26">
        <v>3311401100801150</v>
      </c>
      <c r="B579" s="27" t="s">
        <v>442</v>
      </c>
      <c r="C579" s="28"/>
      <c r="D579" s="33">
        <v>1387840000</v>
      </c>
      <c r="E579" s="34">
        <v>2473884800</v>
      </c>
      <c r="F579" s="30">
        <f t="shared" si="64"/>
        <v>3861724800</v>
      </c>
      <c r="G579" s="31">
        <f t="shared" si="70"/>
        <v>2.767606289627975E-2</v>
      </c>
      <c r="H579" s="33"/>
      <c r="I579" s="32">
        <f t="shared" si="68"/>
        <v>3861724800</v>
      </c>
      <c r="J579" s="33">
        <v>552544421</v>
      </c>
      <c r="K579" s="31">
        <f t="shared" si="65"/>
        <v>14.308228825627348</v>
      </c>
      <c r="L579" s="30">
        <f t="shared" si="71"/>
        <v>3303256857</v>
      </c>
      <c r="M579" s="31">
        <f t="shared" si="66"/>
        <v>85.538380596152265</v>
      </c>
      <c r="N579" s="33">
        <v>3855801278</v>
      </c>
      <c r="O579" s="31">
        <f t="shared" si="67"/>
        <v>99.846609421779618</v>
      </c>
      <c r="P579" s="32">
        <f t="shared" si="69"/>
        <v>5923522</v>
      </c>
    </row>
    <row r="580" spans="1:16" ht="26.25" hidden="1" x14ac:dyDescent="0.25">
      <c r="A580" s="26">
        <v>3311401100962</v>
      </c>
      <c r="B580" s="40" t="s">
        <v>443</v>
      </c>
      <c r="C580" s="28"/>
      <c r="D580" s="29">
        <f>SUM(D581)</f>
        <v>659724000</v>
      </c>
      <c r="E580" s="29">
        <f>SUM(E581)</f>
        <v>0</v>
      </c>
      <c r="F580" s="30">
        <f t="shared" si="64"/>
        <v>659724000</v>
      </c>
      <c r="G580" s="31">
        <f t="shared" si="70"/>
        <v>4.72808495265775E-3</v>
      </c>
      <c r="H580" s="29">
        <f>SUM(H581)</f>
        <v>0</v>
      </c>
      <c r="I580" s="32">
        <f t="shared" si="68"/>
        <v>659724000</v>
      </c>
      <c r="J580" s="29">
        <f>SUM(J581)</f>
        <v>568543198</v>
      </c>
      <c r="K580" s="31">
        <f t="shared" si="65"/>
        <v>86.178947256731604</v>
      </c>
      <c r="L580" s="30">
        <f t="shared" si="71"/>
        <v>85247657</v>
      </c>
      <c r="M580" s="31">
        <f t="shared" si="66"/>
        <v>12.921715293061947</v>
      </c>
      <c r="N580" s="29">
        <f>SUM(N581)</f>
        <v>653790855</v>
      </c>
      <c r="O580" s="31">
        <f t="shared" si="67"/>
        <v>99.100662549793554</v>
      </c>
      <c r="P580" s="32">
        <f t="shared" si="69"/>
        <v>5933145</v>
      </c>
    </row>
    <row r="581" spans="1:16" ht="26.25" hidden="1" x14ac:dyDescent="0.25">
      <c r="A581" s="26">
        <v>3311401100962150</v>
      </c>
      <c r="B581" s="40" t="s">
        <v>444</v>
      </c>
      <c r="C581" s="28"/>
      <c r="D581" s="33">
        <v>659724000</v>
      </c>
      <c r="E581" s="34">
        <v>0</v>
      </c>
      <c r="F581" s="30">
        <f t="shared" si="64"/>
        <v>659724000</v>
      </c>
      <c r="G581" s="31">
        <f t="shared" si="70"/>
        <v>4.72808495265775E-3</v>
      </c>
      <c r="H581" s="33"/>
      <c r="I581" s="32">
        <f t="shared" si="68"/>
        <v>659724000</v>
      </c>
      <c r="J581" s="33">
        <v>568543198</v>
      </c>
      <c r="K581" s="31">
        <f t="shared" si="65"/>
        <v>86.178947256731604</v>
      </c>
      <c r="L581" s="30">
        <f t="shared" si="71"/>
        <v>85247657</v>
      </c>
      <c r="M581" s="31">
        <f t="shared" si="66"/>
        <v>12.921715293061947</v>
      </c>
      <c r="N581" s="33">
        <v>653790855</v>
      </c>
      <c r="O581" s="31">
        <f t="shared" si="67"/>
        <v>99.100662549793554</v>
      </c>
      <c r="P581" s="32">
        <f t="shared" si="69"/>
        <v>5933145</v>
      </c>
    </row>
    <row r="582" spans="1:16" ht="26.25" hidden="1" x14ac:dyDescent="0.25">
      <c r="A582" s="60">
        <v>331140111</v>
      </c>
      <c r="B582" s="61" t="s">
        <v>445</v>
      </c>
      <c r="C582" s="28"/>
      <c r="D582" s="29">
        <f>SUM(D583+D585+D587+D589)</f>
        <v>11937633000</v>
      </c>
      <c r="E582" s="29">
        <f>SUM(E583+E585+E587+E589)</f>
        <v>-420449121</v>
      </c>
      <c r="F582" s="30">
        <f t="shared" si="64"/>
        <v>11517183879</v>
      </c>
      <c r="G582" s="31">
        <f t="shared" si="70"/>
        <v>8.2540916800498881E-2</v>
      </c>
      <c r="H582" s="29">
        <f>SUM(H583+H585+H587+H589)</f>
        <v>0</v>
      </c>
      <c r="I582" s="32">
        <f t="shared" si="68"/>
        <v>11517183879</v>
      </c>
      <c r="J582" s="29">
        <f>SUM(J583+J585+J587+J589)</f>
        <v>5560495909</v>
      </c>
      <c r="K582" s="31">
        <f t="shared" si="65"/>
        <v>48.279995938406429</v>
      </c>
      <c r="L582" s="30">
        <f t="shared" si="71"/>
        <v>4398188217</v>
      </c>
      <c r="M582" s="31">
        <f t="shared" si="66"/>
        <v>38.188052419823663</v>
      </c>
      <c r="N582" s="29">
        <f>SUM(N583+N585+N587+N589)</f>
        <v>9958684126</v>
      </c>
      <c r="O582" s="31">
        <f t="shared" si="67"/>
        <v>86.468048358230092</v>
      </c>
      <c r="P582" s="32">
        <f t="shared" si="69"/>
        <v>1558499753</v>
      </c>
    </row>
    <row r="583" spans="1:16" hidden="1" x14ac:dyDescent="0.25">
      <c r="A583" s="60">
        <v>3311401110378</v>
      </c>
      <c r="B583" s="61" t="s">
        <v>446</v>
      </c>
      <c r="C583" s="28"/>
      <c r="D583" s="29">
        <f>SUM(D584)</f>
        <v>4500000000</v>
      </c>
      <c r="E583" s="29">
        <f>SUM(E584)</f>
        <v>0</v>
      </c>
      <c r="F583" s="30">
        <f t="shared" si="64"/>
        <v>4500000000</v>
      </c>
      <c r="G583" s="31">
        <f t="shared" si="70"/>
        <v>3.2250429402234687E-2</v>
      </c>
      <c r="H583" s="29">
        <f>SUM(H584)</f>
        <v>0</v>
      </c>
      <c r="I583" s="32">
        <f t="shared" si="68"/>
        <v>4500000000</v>
      </c>
      <c r="J583" s="29">
        <f>SUM(J584)</f>
        <v>1827974137</v>
      </c>
      <c r="K583" s="31">
        <f t="shared" si="65"/>
        <v>40.62164748888889</v>
      </c>
      <c r="L583" s="30">
        <f t="shared" si="71"/>
        <v>1780511525</v>
      </c>
      <c r="M583" s="31">
        <f t="shared" si="66"/>
        <v>39.566922777777776</v>
      </c>
      <c r="N583" s="29">
        <f>SUM(N584)</f>
        <v>3608485662</v>
      </c>
      <c r="O583" s="31">
        <f t="shared" si="67"/>
        <v>80.188570266666673</v>
      </c>
      <c r="P583" s="32">
        <f t="shared" si="69"/>
        <v>891514338</v>
      </c>
    </row>
    <row r="584" spans="1:16" ht="26.25" hidden="1" x14ac:dyDescent="0.25">
      <c r="A584" s="60">
        <v>3311401110378150</v>
      </c>
      <c r="B584" s="61" t="s">
        <v>447</v>
      </c>
      <c r="C584" s="28"/>
      <c r="D584" s="33">
        <v>4500000000</v>
      </c>
      <c r="E584" s="34">
        <v>0</v>
      </c>
      <c r="F584" s="30">
        <f t="shared" ref="F584:F647" si="72">SUM(D584+E584)</f>
        <v>4500000000</v>
      </c>
      <c r="G584" s="31">
        <f t="shared" si="70"/>
        <v>3.2250429402234687E-2</v>
      </c>
      <c r="H584" s="33"/>
      <c r="I584" s="32">
        <f t="shared" si="68"/>
        <v>4500000000</v>
      </c>
      <c r="J584" s="33">
        <v>1827974137</v>
      </c>
      <c r="K584" s="31">
        <f t="shared" ref="K584:K647" si="73">IF(OR(J584=0,F584=0),0,J584/F584)*100</f>
        <v>40.62164748888889</v>
      </c>
      <c r="L584" s="30">
        <f t="shared" si="71"/>
        <v>1780511525</v>
      </c>
      <c r="M584" s="31">
        <f t="shared" ref="M584:M647" si="74">IF(OR(L584=0,F584=0),0,L584/F584)*100</f>
        <v>39.566922777777776</v>
      </c>
      <c r="N584" s="33">
        <v>3608485662</v>
      </c>
      <c r="O584" s="31">
        <f t="shared" ref="O584:O647" si="75">IF(OR(N584=0,F584=0),0,N584/F584)*100</f>
        <v>80.188570266666673</v>
      </c>
      <c r="P584" s="32">
        <f t="shared" si="69"/>
        <v>891514338</v>
      </c>
    </row>
    <row r="585" spans="1:16" hidden="1" x14ac:dyDescent="0.25">
      <c r="A585" s="60">
        <v>3311401110389</v>
      </c>
      <c r="B585" s="61" t="s">
        <v>448</v>
      </c>
      <c r="C585" s="28"/>
      <c r="D585" s="29">
        <f>SUM(D586)</f>
        <v>2500000000</v>
      </c>
      <c r="E585" s="29">
        <f>SUM(E586)</f>
        <v>0</v>
      </c>
      <c r="F585" s="30">
        <f t="shared" si="72"/>
        <v>2500000000</v>
      </c>
      <c r="G585" s="31">
        <f t="shared" si="70"/>
        <v>1.7916905223463717E-2</v>
      </c>
      <c r="H585" s="29">
        <f>SUM(H586)</f>
        <v>0</v>
      </c>
      <c r="I585" s="32">
        <f t="shared" ref="I585:I648" si="76">SUM(F585-H585)</f>
        <v>2500000000</v>
      </c>
      <c r="J585" s="29">
        <f>SUM(J586)</f>
        <v>1245583254</v>
      </c>
      <c r="K585" s="31">
        <f t="shared" si="73"/>
        <v>49.823330159999998</v>
      </c>
      <c r="L585" s="30">
        <f t="shared" si="71"/>
        <v>587444429</v>
      </c>
      <c r="M585" s="31">
        <f t="shared" si="74"/>
        <v>23.497777159999998</v>
      </c>
      <c r="N585" s="29">
        <f>SUM(N586)</f>
        <v>1833027683</v>
      </c>
      <c r="O585" s="31">
        <f t="shared" si="75"/>
        <v>73.321107319999996</v>
      </c>
      <c r="P585" s="32">
        <f t="shared" si="69"/>
        <v>666972317</v>
      </c>
    </row>
    <row r="586" spans="1:16" ht="26.25" hidden="1" x14ac:dyDescent="0.25">
      <c r="A586" s="60">
        <v>3311401110389150</v>
      </c>
      <c r="B586" s="61" t="s">
        <v>449</v>
      </c>
      <c r="C586" s="28"/>
      <c r="D586" s="33">
        <v>2500000000</v>
      </c>
      <c r="E586" s="34">
        <v>0</v>
      </c>
      <c r="F586" s="30">
        <f t="shared" si="72"/>
        <v>2500000000</v>
      </c>
      <c r="G586" s="31">
        <f t="shared" si="70"/>
        <v>1.7916905223463717E-2</v>
      </c>
      <c r="H586" s="33"/>
      <c r="I586" s="32">
        <f t="shared" si="76"/>
        <v>2500000000</v>
      </c>
      <c r="J586" s="33">
        <v>1245583254</v>
      </c>
      <c r="K586" s="31">
        <f t="shared" si="73"/>
        <v>49.823330159999998</v>
      </c>
      <c r="L586" s="30">
        <f t="shared" si="71"/>
        <v>587444429</v>
      </c>
      <c r="M586" s="31">
        <f t="shared" si="74"/>
        <v>23.497777159999998</v>
      </c>
      <c r="N586" s="33">
        <v>1833027683</v>
      </c>
      <c r="O586" s="31">
        <f t="shared" si="75"/>
        <v>73.321107319999996</v>
      </c>
      <c r="P586" s="32">
        <f t="shared" si="69"/>
        <v>666972317</v>
      </c>
    </row>
    <row r="587" spans="1:16" ht="26.25" hidden="1" x14ac:dyDescent="0.25">
      <c r="A587" s="26">
        <v>3311401110748</v>
      </c>
      <c r="B587" s="27" t="s">
        <v>450</v>
      </c>
      <c r="C587" s="28"/>
      <c r="D587" s="29">
        <f>SUM(D588)</f>
        <v>4803841000</v>
      </c>
      <c r="E587" s="29">
        <f>SUM(E588)</f>
        <v>-420449121</v>
      </c>
      <c r="F587" s="30">
        <f t="shared" si="72"/>
        <v>4383391879</v>
      </c>
      <c r="G587" s="31">
        <f t="shared" si="70"/>
        <v>3.1414726741337412E-2</v>
      </c>
      <c r="H587" s="29">
        <f>SUM(H588)</f>
        <v>0</v>
      </c>
      <c r="I587" s="32">
        <f t="shared" si="76"/>
        <v>4383391879</v>
      </c>
      <c r="J587" s="29">
        <f>SUM(J588)</f>
        <v>2460182738</v>
      </c>
      <c r="K587" s="31">
        <f t="shared" si="73"/>
        <v>56.125092300924983</v>
      </c>
      <c r="L587" s="30">
        <f t="shared" si="71"/>
        <v>1923209141</v>
      </c>
      <c r="M587" s="31">
        <f t="shared" si="74"/>
        <v>43.874907699075017</v>
      </c>
      <c r="N587" s="29">
        <f>SUM(N588)</f>
        <v>4383391879</v>
      </c>
      <c r="O587" s="31">
        <f t="shared" si="75"/>
        <v>100</v>
      </c>
      <c r="P587" s="32">
        <f t="shared" si="69"/>
        <v>0</v>
      </c>
    </row>
    <row r="588" spans="1:16" ht="26.25" hidden="1" x14ac:dyDescent="0.25">
      <c r="A588" s="26">
        <v>3311401110748150</v>
      </c>
      <c r="B588" s="27" t="s">
        <v>450</v>
      </c>
      <c r="C588" s="28"/>
      <c r="D588" s="33">
        <v>4803841000</v>
      </c>
      <c r="E588" s="34">
        <v>-420449121</v>
      </c>
      <c r="F588" s="30">
        <f t="shared" si="72"/>
        <v>4383391879</v>
      </c>
      <c r="G588" s="31">
        <f t="shared" si="70"/>
        <v>3.1414726741337412E-2</v>
      </c>
      <c r="H588" s="33"/>
      <c r="I588" s="32">
        <f t="shared" si="76"/>
        <v>4383391879</v>
      </c>
      <c r="J588" s="33">
        <v>2460182738</v>
      </c>
      <c r="K588" s="31">
        <f t="shared" si="73"/>
        <v>56.125092300924983</v>
      </c>
      <c r="L588" s="30">
        <f t="shared" si="71"/>
        <v>1923209141</v>
      </c>
      <c r="M588" s="31">
        <f t="shared" si="74"/>
        <v>43.874907699075017</v>
      </c>
      <c r="N588" s="33">
        <v>4383391879</v>
      </c>
      <c r="O588" s="31">
        <f t="shared" si="75"/>
        <v>100</v>
      </c>
      <c r="P588" s="32">
        <f t="shared" si="69"/>
        <v>0</v>
      </c>
    </row>
    <row r="589" spans="1:16" ht="39" hidden="1" x14ac:dyDescent="0.25">
      <c r="A589" s="26">
        <v>3311401110798</v>
      </c>
      <c r="B589" s="27" t="s">
        <v>451</v>
      </c>
      <c r="C589" s="28"/>
      <c r="D589" s="29">
        <f>SUM(D590)</f>
        <v>133792000</v>
      </c>
      <c r="E589" s="29">
        <f>SUM(E590)</f>
        <v>0</v>
      </c>
      <c r="F589" s="30">
        <f t="shared" si="72"/>
        <v>133792000</v>
      </c>
      <c r="G589" s="31">
        <f t="shared" si="70"/>
        <v>9.5885543346306296E-4</v>
      </c>
      <c r="H589" s="29">
        <f>SUM(H590)</f>
        <v>0</v>
      </c>
      <c r="I589" s="32">
        <f t="shared" si="76"/>
        <v>133792000</v>
      </c>
      <c r="J589" s="29">
        <f>SUM(J590)</f>
        <v>26755780</v>
      </c>
      <c r="K589" s="31">
        <f t="shared" si="73"/>
        <v>19.998041736426693</v>
      </c>
      <c r="L589" s="30">
        <f t="shared" si="71"/>
        <v>107023122</v>
      </c>
      <c r="M589" s="31">
        <f t="shared" si="74"/>
        <v>79.992168440564456</v>
      </c>
      <c r="N589" s="29">
        <f>SUM(N590)</f>
        <v>133778902</v>
      </c>
      <c r="O589" s="31">
        <f t="shared" si="75"/>
        <v>99.990210176991141</v>
      </c>
      <c r="P589" s="32">
        <f t="shared" si="69"/>
        <v>13098</v>
      </c>
    </row>
    <row r="590" spans="1:16" ht="39" hidden="1" x14ac:dyDescent="0.25">
      <c r="A590" s="26">
        <v>3311401110798150</v>
      </c>
      <c r="B590" s="27" t="s">
        <v>451</v>
      </c>
      <c r="C590" s="28"/>
      <c r="D590" s="33">
        <v>133792000</v>
      </c>
      <c r="E590" s="34">
        <v>0</v>
      </c>
      <c r="F590" s="30">
        <f t="shared" si="72"/>
        <v>133792000</v>
      </c>
      <c r="G590" s="31">
        <f t="shared" si="70"/>
        <v>9.5885543346306296E-4</v>
      </c>
      <c r="H590" s="33"/>
      <c r="I590" s="32">
        <f t="shared" si="76"/>
        <v>133792000</v>
      </c>
      <c r="J590" s="33">
        <v>26755780</v>
      </c>
      <c r="K590" s="31">
        <f t="shared" si="73"/>
        <v>19.998041736426693</v>
      </c>
      <c r="L590" s="30">
        <f t="shared" si="71"/>
        <v>107023122</v>
      </c>
      <c r="M590" s="31">
        <f t="shared" si="74"/>
        <v>79.992168440564456</v>
      </c>
      <c r="N590" s="33">
        <v>133778902</v>
      </c>
      <c r="O590" s="31">
        <f t="shared" si="75"/>
        <v>99.990210176991141</v>
      </c>
      <c r="P590" s="32">
        <f t="shared" si="69"/>
        <v>13098</v>
      </c>
    </row>
    <row r="591" spans="1:16" ht="26.25" hidden="1" x14ac:dyDescent="0.25">
      <c r="A591" s="60">
        <v>331140112</v>
      </c>
      <c r="B591" s="27" t="s">
        <v>452</v>
      </c>
      <c r="C591" s="28"/>
      <c r="D591" s="29">
        <f>SUM(D592+D594+D596+D598+D600+D602+D604)</f>
        <v>61144986000</v>
      </c>
      <c r="E591" s="29">
        <f>SUM(E592+E594+E596+E598+E600+E602+E604)</f>
        <v>578870676</v>
      </c>
      <c r="F591" s="30">
        <f t="shared" si="72"/>
        <v>61723856676</v>
      </c>
      <c r="G591" s="31">
        <f t="shared" si="70"/>
        <v>0.44236019603622007</v>
      </c>
      <c r="H591" s="29">
        <f>SUM(H592+H594+H596+H598+H600+H602+H604)</f>
        <v>0</v>
      </c>
      <c r="I591" s="32">
        <f t="shared" si="76"/>
        <v>61723856676</v>
      </c>
      <c r="J591" s="29">
        <f>SUM(J592+J594+J596+J598+J600+J602+J604)</f>
        <v>36065599473</v>
      </c>
      <c r="K591" s="31">
        <f t="shared" si="73"/>
        <v>58.430567069577386</v>
      </c>
      <c r="L591" s="30">
        <f t="shared" si="71"/>
        <v>24050638862</v>
      </c>
      <c r="M591" s="31">
        <f t="shared" si="74"/>
        <v>38.964899727906307</v>
      </c>
      <c r="N591" s="29">
        <f>SUM(N592+N594+N596+N598+N600+N602+N604)</f>
        <v>60116238335</v>
      </c>
      <c r="O591" s="31">
        <f t="shared" si="75"/>
        <v>97.395466797483692</v>
      </c>
      <c r="P591" s="32">
        <f t="shared" ref="P591:P654" si="77">SUM(F591-N591)</f>
        <v>1607618341</v>
      </c>
    </row>
    <row r="592" spans="1:16" ht="26.25" hidden="1" x14ac:dyDescent="0.25">
      <c r="A592" s="26">
        <v>3311401120689</v>
      </c>
      <c r="B592" s="27" t="s">
        <v>453</v>
      </c>
      <c r="C592" s="28"/>
      <c r="D592" s="29">
        <f>SUM(D593)</f>
        <v>4638381000</v>
      </c>
      <c r="E592" s="29">
        <f>SUM(E593)</f>
        <v>-2300000000</v>
      </c>
      <c r="F592" s="30">
        <f t="shared" si="72"/>
        <v>2338381000</v>
      </c>
      <c r="G592" s="31">
        <f t="shared" si="70"/>
        <v>1.6758620301339323E-2</v>
      </c>
      <c r="H592" s="29">
        <f>SUM(H593)</f>
        <v>0</v>
      </c>
      <c r="I592" s="32">
        <f t="shared" si="76"/>
        <v>2338381000</v>
      </c>
      <c r="J592" s="29">
        <f>SUM(J593)</f>
        <v>1846029959</v>
      </c>
      <c r="K592" s="31">
        <f t="shared" si="73"/>
        <v>78.944789536008031</v>
      </c>
      <c r="L592" s="30">
        <f t="shared" ref="L592:L655" si="78">SUM(N592-J592)</f>
        <v>492351041</v>
      </c>
      <c r="M592" s="31">
        <f t="shared" si="74"/>
        <v>21.055210463991965</v>
      </c>
      <c r="N592" s="29">
        <f>SUM(N593)</f>
        <v>2338381000</v>
      </c>
      <c r="O592" s="31">
        <f t="shared" si="75"/>
        <v>100</v>
      </c>
      <c r="P592" s="32">
        <f t="shared" si="77"/>
        <v>0</v>
      </c>
    </row>
    <row r="593" spans="1:16" ht="26.25" hidden="1" x14ac:dyDescent="0.25">
      <c r="A593" s="26">
        <v>3311401120689160</v>
      </c>
      <c r="B593" s="27" t="s">
        <v>453</v>
      </c>
      <c r="C593" s="28"/>
      <c r="D593" s="33">
        <v>4638381000</v>
      </c>
      <c r="E593" s="34">
        <v>-2300000000</v>
      </c>
      <c r="F593" s="30">
        <f t="shared" si="72"/>
        <v>2338381000</v>
      </c>
      <c r="G593" s="31">
        <f t="shared" si="70"/>
        <v>1.6758620301339323E-2</v>
      </c>
      <c r="H593" s="33"/>
      <c r="I593" s="32">
        <f t="shared" si="76"/>
        <v>2338381000</v>
      </c>
      <c r="J593" s="33">
        <v>1846029959</v>
      </c>
      <c r="K593" s="31">
        <f t="shared" si="73"/>
        <v>78.944789536008031</v>
      </c>
      <c r="L593" s="30">
        <f t="shared" si="78"/>
        <v>492351041</v>
      </c>
      <c r="M593" s="31">
        <f t="shared" si="74"/>
        <v>21.055210463991965</v>
      </c>
      <c r="N593" s="33">
        <v>2338381000</v>
      </c>
      <c r="O593" s="31">
        <f t="shared" si="75"/>
        <v>100</v>
      </c>
      <c r="P593" s="32">
        <f t="shared" si="77"/>
        <v>0</v>
      </c>
    </row>
    <row r="594" spans="1:16" hidden="1" x14ac:dyDescent="0.25">
      <c r="A594" s="26">
        <v>3311401120715</v>
      </c>
      <c r="B594" s="27" t="s">
        <v>454</v>
      </c>
      <c r="C594" s="28"/>
      <c r="D594" s="29">
        <f>SUM(D595)</f>
        <v>6608542000</v>
      </c>
      <c r="E594" s="29">
        <f>SUM(E595)</f>
        <v>3000000000</v>
      </c>
      <c r="F594" s="30">
        <f t="shared" si="72"/>
        <v>9608542000</v>
      </c>
      <c r="G594" s="31">
        <f t="shared" si="70"/>
        <v>6.8862134539868197E-2</v>
      </c>
      <c r="H594" s="29">
        <f>SUM(H595)</f>
        <v>0</v>
      </c>
      <c r="I594" s="32">
        <f t="shared" si="76"/>
        <v>9608542000</v>
      </c>
      <c r="J594" s="29">
        <f>SUM(J595)</f>
        <v>9491780592</v>
      </c>
      <c r="K594" s="31">
        <f t="shared" si="73"/>
        <v>98.784816593401985</v>
      </c>
      <c r="L594" s="30">
        <f t="shared" si="78"/>
        <v>116761408</v>
      </c>
      <c r="M594" s="31">
        <f t="shared" si="74"/>
        <v>1.2151834065980041</v>
      </c>
      <c r="N594" s="29">
        <f>SUM(N595)</f>
        <v>9608542000</v>
      </c>
      <c r="O594" s="31">
        <f t="shared" si="75"/>
        <v>100</v>
      </c>
      <c r="P594" s="32">
        <f t="shared" si="77"/>
        <v>0</v>
      </c>
    </row>
    <row r="595" spans="1:16" hidden="1" x14ac:dyDescent="0.25">
      <c r="A595" s="26">
        <v>3311401120715160</v>
      </c>
      <c r="B595" s="27" t="s">
        <v>454</v>
      </c>
      <c r="C595" s="28"/>
      <c r="D595" s="33">
        <v>6608542000</v>
      </c>
      <c r="E595" s="34">
        <v>3000000000</v>
      </c>
      <c r="F595" s="30">
        <f t="shared" si="72"/>
        <v>9608542000</v>
      </c>
      <c r="G595" s="31">
        <f t="shared" si="70"/>
        <v>6.8862134539868197E-2</v>
      </c>
      <c r="H595" s="33"/>
      <c r="I595" s="32">
        <f t="shared" si="76"/>
        <v>9608542000</v>
      </c>
      <c r="J595" s="33">
        <v>9491780592</v>
      </c>
      <c r="K595" s="31">
        <f t="shared" si="73"/>
        <v>98.784816593401985</v>
      </c>
      <c r="L595" s="30">
        <f t="shared" si="78"/>
        <v>116761408</v>
      </c>
      <c r="M595" s="31">
        <f t="shared" si="74"/>
        <v>1.2151834065980041</v>
      </c>
      <c r="N595" s="33">
        <v>9608542000</v>
      </c>
      <c r="O595" s="31">
        <f t="shared" si="75"/>
        <v>100</v>
      </c>
      <c r="P595" s="32">
        <f t="shared" si="77"/>
        <v>0</v>
      </c>
    </row>
    <row r="596" spans="1:16" hidden="1" x14ac:dyDescent="0.25">
      <c r="A596" s="26">
        <v>3311401120716</v>
      </c>
      <c r="B596" s="27" t="s">
        <v>455</v>
      </c>
      <c r="C596" s="28"/>
      <c r="D596" s="29">
        <f>SUM(D597)</f>
        <v>7017974000</v>
      </c>
      <c r="E596" s="29">
        <f>SUM(E597)</f>
        <v>0</v>
      </c>
      <c r="F596" s="30">
        <f t="shared" si="72"/>
        <v>7017974000</v>
      </c>
      <c r="G596" s="31">
        <f t="shared" ref="G596:G661" si="79">IF(OR(F596=0,F$7=0),0,F596/F$7)*100</f>
        <v>5.0296150007493018E-2</v>
      </c>
      <c r="H596" s="29">
        <f>SUM(H597)</f>
        <v>0</v>
      </c>
      <c r="I596" s="32">
        <f t="shared" si="76"/>
        <v>7017974000</v>
      </c>
      <c r="J596" s="29">
        <f>SUM(J597)</f>
        <v>5783935902</v>
      </c>
      <c r="K596" s="31">
        <f t="shared" si="73"/>
        <v>82.416034912640029</v>
      </c>
      <c r="L596" s="30">
        <f t="shared" si="78"/>
        <v>1234010823</v>
      </c>
      <c r="M596" s="31">
        <f t="shared" si="74"/>
        <v>17.583576442431962</v>
      </c>
      <c r="N596" s="29">
        <f>SUM(N597)</f>
        <v>7017946725</v>
      </c>
      <c r="O596" s="31">
        <f t="shared" si="75"/>
        <v>99.999611355071991</v>
      </c>
      <c r="P596" s="32">
        <f t="shared" si="77"/>
        <v>27275</v>
      </c>
    </row>
    <row r="597" spans="1:16" hidden="1" x14ac:dyDescent="0.25">
      <c r="A597" s="26">
        <v>3311401120716150</v>
      </c>
      <c r="B597" s="27" t="s">
        <v>455</v>
      </c>
      <c r="C597" s="28"/>
      <c r="D597" s="33">
        <v>7017974000</v>
      </c>
      <c r="E597" s="34">
        <v>0</v>
      </c>
      <c r="F597" s="30">
        <f t="shared" si="72"/>
        <v>7017974000</v>
      </c>
      <c r="G597" s="31">
        <f t="shared" si="79"/>
        <v>5.0296150007493018E-2</v>
      </c>
      <c r="H597" s="33"/>
      <c r="I597" s="32">
        <f t="shared" si="76"/>
        <v>7017974000</v>
      </c>
      <c r="J597" s="33">
        <v>5783935902</v>
      </c>
      <c r="K597" s="31">
        <f t="shared" si="73"/>
        <v>82.416034912640029</v>
      </c>
      <c r="L597" s="30">
        <f t="shared" si="78"/>
        <v>1234010823</v>
      </c>
      <c r="M597" s="31">
        <f t="shared" si="74"/>
        <v>17.583576442431962</v>
      </c>
      <c r="N597" s="33">
        <v>7017946725</v>
      </c>
      <c r="O597" s="31">
        <f t="shared" si="75"/>
        <v>99.999611355071991</v>
      </c>
      <c r="P597" s="32">
        <f t="shared" si="77"/>
        <v>27275</v>
      </c>
    </row>
    <row r="598" spans="1:16" ht="26.25" hidden="1" x14ac:dyDescent="0.25">
      <c r="A598" s="60">
        <v>3311401120725</v>
      </c>
      <c r="B598" s="27" t="s">
        <v>456</v>
      </c>
      <c r="C598" s="28"/>
      <c r="D598" s="29">
        <f>SUM(D599)</f>
        <v>28436715000</v>
      </c>
      <c r="E598" s="29">
        <f>SUM(E599)</f>
        <v>-121129324</v>
      </c>
      <c r="F598" s="30">
        <f t="shared" si="72"/>
        <v>28315585676</v>
      </c>
      <c r="G598" s="31">
        <f t="shared" si="79"/>
        <v>0.20293106596150351</v>
      </c>
      <c r="H598" s="29">
        <f>SUM(H599)</f>
        <v>0</v>
      </c>
      <c r="I598" s="32">
        <f t="shared" si="76"/>
        <v>28315585676</v>
      </c>
      <c r="J598" s="29">
        <f>SUM(J599)</f>
        <v>11148375718</v>
      </c>
      <c r="K598" s="31">
        <f t="shared" si="73"/>
        <v>39.371870479971207</v>
      </c>
      <c r="L598" s="30">
        <f t="shared" si="78"/>
        <v>15853516511</v>
      </c>
      <c r="M598" s="31">
        <f t="shared" si="74"/>
        <v>55.988658304310754</v>
      </c>
      <c r="N598" s="29">
        <f>SUM(N599)</f>
        <v>27001892229</v>
      </c>
      <c r="O598" s="31">
        <f t="shared" si="75"/>
        <v>95.360528784281968</v>
      </c>
      <c r="P598" s="32">
        <f t="shared" si="77"/>
        <v>1313693447</v>
      </c>
    </row>
    <row r="599" spans="1:16" ht="26.25" hidden="1" x14ac:dyDescent="0.25">
      <c r="A599" s="60">
        <v>3311401120725160</v>
      </c>
      <c r="B599" s="27" t="s">
        <v>456</v>
      </c>
      <c r="C599" s="28"/>
      <c r="D599" s="33">
        <v>28436715000</v>
      </c>
      <c r="E599" s="34">
        <v>-121129324</v>
      </c>
      <c r="F599" s="30">
        <f t="shared" si="72"/>
        <v>28315585676</v>
      </c>
      <c r="G599" s="31">
        <f t="shared" si="79"/>
        <v>0.20293106596150351</v>
      </c>
      <c r="H599" s="33"/>
      <c r="I599" s="32">
        <f t="shared" si="76"/>
        <v>28315585676</v>
      </c>
      <c r="J599" s="33">
        <v>11148375718</v>
      </c>
      <c r="K599" s="31">
        <f t="shared" si="73"/>
        <v>39.371870479971207</v>
      </c>
      <c r="L599" s="30">
        <f t="shared" si="78"/>
        <v>15853516511</v>
      </c>
      <c r="M599" s="31">
        <f t="shared" si="74"/>
        <v>55.988658304310754</v>
      </c>
      <c r="N599" s="33">
        <v>27001892229</v>
      </c>
      <c r="O599" s="31">
        <f t="shared" si="75"/>
        <v>95.360528784281968</v>
      </c>
      <c r="P599" s="32">
        <f t="shared" si="77"/>
        <v>1313693447</v>
      </c>
    </row>
    <row r="600" spans="1:16" hidden="1" x14ac:dyDescent="0.25">
      <c r="A600" s="60">
        <v>3311401120731</v>
      </c>
      <c r="B600" s="27" t="s">
        <v>457</v>
      </c>
      <c r="C600" s="28"/>
      <c r="D600" s="29">
        <f>SUM(D601)</f>
        <v>3886857000</v>
      </c>
      <c r="E600" s="29">
        <f>SUM(E601)</f>
        <v>0</v>
      </c>
      <c r="F600" s="30">
        <f t="shared" si="72"/>
        <v>3886857000</v>
      </c>
      <c r="G600" s="31">
        <f t="shared" si="79"/>
        <v>2.78561793944626E-2</v>
      </c>
      <c r="H600" s="29">
        <f>SUM(H601)</f>
        <v>0</v>
      </c>
      <c r="I600" s="32">
        <f t="shared" si="76"/>
        <v>3886857000</v>
      </c>
      <c r="J600" s="29">
        <f>SUM(J601)</f>
        <v>1865040720</v>
      </c>
      <c r="K600" s="31">
        <f t="shared" si="73"/>
        <v>47.983260510998988</v>
      </c>
      <c r="L600" s="30">
        <f t="shared" si="78"/>
        <v>2017724040</v>
      </c>
      <c r="M600" s="31">
        <f t="shared" si="74"/>
        <v>51.911455451023791</v>
      </c>
      <c r="N600" s="29">
        <f>SUM(N601)</f>
        <v>3882764760</v>
      </c>
      <c r="O600" s="31">
        <f t="shared" si="75"/>
        <v>99.894715962022786</v>
      </c>
      <c r="P600" s="32">
        <f t="shared" si="77"/>
        <v>4092240</v>
      </c>
    </row>
    <row r="601" spans="1:16" hidden="1" x14ac:dyDescent="0.25">
      <c r="A601" s="60">
        <v>3311401120731160</v>
      </c>
      <c r="B601" s="27" t="s">
        <v>457</v>
      </c>
      <c r="C601" s="28"/>
      <c r="D601" s="33">
        <v>3886857000</v>
      </c>
      <c r="E601" s="34">
        <v>0</v>
      </c>
      <c r="F601" s="30">
        <f t="shared" si="72"/>
        <v>3886857000</v>
      </c>
      <c r="G601" s="31">
        <f t="shared" si="79"/>
        <v>2.78561793944626E-2</v>
      </c>
      <c r="H601" s="33"/>
      <c r="I601" s="32">
        <f t="shared" si="76"/>
        <v>3886857000</v>
      </c>
      <c r="J601" s="33">
        <v>1865040720</v>
      </c>
      <c r="K601" s="31">
        <f t="shared" si="73"/>
        <v>47.983260510998988</v>
      </c>
      <c r="L601" s="30">
        <f t="shared" si="78"/>
        <v>2017724040</v>
      </c>
      <c r="M601" s="31">
        <f t="shared" si="74"/>
        <v>51.911455451023791</v>
      </c>
      <c r="N601" s="33">
        <v>3882764760</v>
      </c>
      <c r="O601" s="31">
        <f t="shared" si="75"/>
        <v>99.894715962022786</v>
      </c>
      <c r="P601" s="32">
        <f t="shared" si="77"/>
        <v>4092240</v>
      </c>
    </row>
    <row r="602" spans="1:16" hidden="1" x14ac:dyDescent="0.25">
      <c r="A602" s="60">
        <v>3311401120740</v>
      </c>
      <c r="B602" s="27" t="s">
        <v>458</v>
      </c>
      <c r="C602" s="28"/>
      <c r="D602" s="29">
        <f>SUM(D603)</f>
        <v>7748893000</v>
      </c>
      <c r="E602" s="29">
        <f>SUM(E603)</f>
        <v>0</v>
      </c>
      <c r="F602" s="30">
        <f t="shared" si="72"/>
        <v>7748893000</v>
      </c>
      <c r="G602" s="31">
        <f t="shared" si="79"/>
        <v>5.5534472587104575E-2</v>
      </c>
      <c r="H602" s="29">
        <f>SUM(H603)</f>
        <v>0</v>
      </c>
      <c r="I602" s="32">
        <f t="shared" si="76"/>
        <v>7748893000</v>
      </c>
      <c r="J602" s="29">
        <f>SUM(J603)</f>
        <v>4097943120</v>
      </c>
      <c r="K602" s="31">
        <f t="shared" si="73"/>
        <v>52.884239335863846</v>
      </c>
      <c r="L602" s="30">
        <f t="shared" si="78"/>
        <v>3361144501</v>
      </c>
      <c r="M602" s="31">
        <f t="shared" si="74"/>
        <v>43.375802208134765</v>
      </c>
      <c r="N602" s="29">
        <f>SUM(N603)</f>
        <v>7459087621</v>
      </c>
      <c r="O602" s="31">
        <f t="shared" si="75"/>
        <v>96.260041543998611</v>
      </c>
      <c r="P602" s="32">
        <f t="shared" si="77"/>
        <v>289805379</v>
      </c>
    </row>
    <row r="603" spans="1:16" hidden="1" x14ac:dyDescent="0.25">
      <c r="A603" s="60">
        <v>3311401120740160</v>
      </c>
      <c r="B603" s="27" t="s">
        <v>458</v>
      </c>
      <c r="C603" s="28"/>
      <c r="D603" s="33">
        <v>7748893000</v>
      </c>
      <c r="E603" s="34">
        <v>0</v>
      </c>
      <c r="F603" s="30">
        <f t="shared" si="72"/>
        <v>7748893000</v>
      </c>
      <c r="G603" s="31">
        <f t="shared" si="79"/>
        <v>5.5534472587104575E-2</v>
      </c>
      <c r="H603" s="33"/>
      <c r="I603" s="32">
        <f t="shared" si="76"/>
        <v>7748893000</v>
      </c>
      <c r="J603" s="33">
        <v>4097943120</v>
      </c>
      <c r="K603" s="31">
        <f t="shared" si="73"/>
        <v>52.884239335863846</v>
      </c>
      <c r="L603" s="30">
        <f t="shared" si="78"/>
        <v>3361144501</v>
      </c>
      <c r="M603" s="31">
        <f t="shared" si="74"/>
        <v>43.375802208134765</v>
      </c>
      <c r="N603" s="33">
        <v>7459087621</v>
      </c>
      <c r="O603" s="31">
        <f t="shared" si="75"/>
        <v>96.260041543998611</v>
      </c>
      <c r="P603" s="32">
        <f t="shared" si="77"/>
        <v>289805379</v>
      </c>
    </row>
    <row r="604" spans="1:16" ht="26.25" hidden="1" x14ac:dyDescent="0.25">
      <c r="A604" s="26">
        <v>3311401120752</v>
      </c>
      <c r="B604" s="27" t="s">
        <v>459</v>
      </c>
      <c r="C604" s="28"/>
      <c r="D604" s="29">
        <f>SUM(D605)</f>
        <v>2807624000</v>
      </c>
      <c r="E604" s="29">
        <f>SUM(E605)</f>
        <v>0</v>
      </c>
      <c r="F604" s="30">
        <f t="shared" si="72"/>
        <v>2807624000</v>
      </c>
      <c r="G604" s="31">
        <f t="shared" si="79"/>
        <v>2.0121573244448836E-2</v>
      </c>
      <c r="H604" s="29">
        <f>SUM(H605)</f>
        <v>0</v>
      </c>
      <c r="I604" s="32">
        <f t="shared" si="76"/>
        <v>2807624000</v>
      </c>
      <c r="J604" s="29">
        <f>SUM(J605)</f>
        <v>1832493462</v>
      </c>
      <c r="K604" s="31">
        <f t="shared" si="73"/>
        <v>65.268478329007024</v>
      </c>
      <c r="L604" s="30">
        <f t="shared" si="78"/>
        <v>975130538</v>
      </c>
      <c r="M604" s="31">
        <f t="shared" si="74"/>
        <v>34.731521670992983</v>
      </c>
      <c r="N604" s="29">
        <f>SUM(N605)</f>
        <v>2807624000</v>
      </c>
      <c r="O604" s="31">
        <f t="shared" si="75"/>
        <v>100</v>
      </c>
      <c r="P604" s="32">
        <f t="shared" si="77"/>
        <v>0</v>
      </c>
    </row>
    <row r="605" spans="1:16" ht="26.25" hidden="1" x14ac:dyDescent="0.25">
      <c r="A605" s="26">
        <v>3311401120752160</v>
      </c>
      <c r="B605" s="27" t="s">
        <v>459</v>
      </c>
      <c r="C605" s="28"/>
      <c r="D605" s="33">
        <v>2807624000</v>
      </c>
      <c r="E605" s="34">
        <v>0</v>
      </c>
      <c r="F605" s="30">
        <f t="shared" si="72"/>
        <v>2807624000</v>
      </c>
      <c r="G605" s="31">
        <f t="shared" si="79"/>
        <v>2.0121573244448836E-2</v>
      </c>
      <c r="H605" s="33"/>
      <c r="I605" s="32">
        <f t="shared" si="76"/>
        <v>2807624000</v>
      </c>
      <c r="J605" s="33">
        <v>1832493462</v>
      </c>
      <c r="K605" s="31">
        <f t="shared" si="73"/>
        <v>65.268478329007024</v>
      </c>
      <c r="L605" s="30">
        <f t="shared" si="78"/>
        <v>975130538</v>
      </c>
      <c r="M605" s="31">
        <f t="shared" si="74"/>
        <v>34.731521670992983</v>
      </c>
      <c r="N605" s="33">
        <v>2807624000</v>
      </c>
      <c r="O605" s="31">
        <f t="shared" si="75"/>
        <v>100</v>
      </c>
      <c r="P605" s="32">
        <f t="shared" si="77"/>
        <v>0</v>
      </c>
    </row>
    <row r="606" spans="1:16" hidden="1" x14ac:dyDescent="0.25">
      <c r="A606" s="60">
        <v>331140113</v>
      </c>
      <c r="B606" s="27" t="s">
        <v>460</v>
      </c>
      <c r="C606" s="28"/>
      <c r="D606" s="29">
        <f>SUM(D607+D609+D611+D613+D615)</f>
        <v>25801162000</v>
      </c>
      <c r="E606" s="29">
        <f>SUM(E607+E609+E611+E613+E615)</f>
        <v>-8551990734</v>
      </c>
      <c r="F606" s="30">
        <f t="shared" si="72"/>
        <v>17249171266</v>
      </c>
      <c r="G606" s="31">
        <f t="shared" si="79"/>
        <v>0.12362070670248625</v>
      </c>
      <c r="H606" s="29">
        <f>SUM(H607+H609+H611+H613+H615)</f>
        <v>0</v>
      </c>
      <c r="I606" s="32">
        <f t="shared" si="76"/>
        <v>17249171266</v>
      </c>
      <c r="J606" s="29">
        <f>SUM(J607+J609+J611+J613+J615)</f>
        <v>8290200181</v>
      </c>
      <c r="K606" s="31">
        <f t="shared" si="73"/>
        <v>48.061440478250042</v>
      </c>
      <c r="L606" s="30">
        <f t="shared" si="78"/>
        <v>6549887855</v>
      </c>
      <c r="M606" s="31">
        <f t="shared" si="74"/>
        <v>37.972188657611305</v>
      </c>
      <c r="N606" s="29">
        <f>SUM(N607+N609+N611+N613+N615)</f>
        <v>14840088036</v>
      </c>
      <c r="O606" s="31">
        <f t="shared" si="75"/>
        <v>86.033629135861347</v>
      </c>
      <c r="P606" s="32">
        <f t="shared" si="77"/>
        <v>2409083230</v>
      </c>
    </row>
    <row r="607" spans="1:16" hidden="1" x14ac:dyDescent="0.25">
      <c r="A607" s="60">
        <v>3311401130414</v>
      </c>
      <c r="B607" s="27" t="s">
        <v>461</v>
      </c>
      <c r="C607" s="28"/>
      <c r="D607" s="29">
        <f>SUM(D608)</f>
        <v>2791856000</v>
      </c>
      <c r="E607" s="29">
        <f>SUM(E608)</f>
        <v>-26697086</v>
      </c>
      <c r="F607" s="30">
        <f t="shared" si="72"/>
        <v>2765158914</v>
      </c>
      <c r="G607" s="31">
        <f t="shared" si="79"/>
        <v>1.9817236075981542E-2</v>
      </c>
      <c r="H607" s="29">
        <f>SUM(H608)</f>
        <v>0</v>
      </c>
      <c r="I607" s="32">
        <f t="shared" si="76"/>
        <v>2765158914</v>
      </c>
      <c r="J607" s="29">
        <f>SUM(J608)</f>
        <v>2153518687</v>
      </c>
      <c r="K607" s="31">
        <f t="shared" si="73"/>
        <v>77.880467415334948</v>
      </c>
      <c r="L607" s="30">
        <f t="shared" si="78"/>
        <v>119678080</v>
      </c>
      <c r="M607" s="31">
        <f t="shared" si="74"/>
        <v>4.3280724082102431</v>
      </c>
      <c r="N607" s="29">
        <f>SUM(N608)</f>
        <v>2273196767</v>
      </c>
      <c r="O607" s="31">
        <f t="shared" si="75"/>
        <v>82.208539823545195</v>
      </c>
      <c r="P607" s="32">
        <f t="shared" si="77"/>
        <v>491962147</v>
      </c>
    </row>
    <row r="608" spans="1:16" hidden="1" x14ac:dyDescent="0.25">
      <c r="A608" s="60">
        <v>3311401130414160</v>
      </c>
      <c r="B608" s="27" t="s">
        <v>461</v>
      </c>
      <c r="C608" s="28"/>
      <c r="D608" s="33">
        <v>2791856000</v>
      </c>
      <c r="E608" s="34">
        <v>-26697086</v>
      </c>
      <c r="F608" s="30">
        <f t="shared" si="72"/>
        <v>2765158914</v>
      </c>
      <c r="G608" s="31">
        <f t="shared" si="79"/>
        <v>1.9817236075981542E-2</v>
      </c>
      <c r="H608" s="33"/>
      <c r="I608" s="32">
        <f t="shared" si="76"/>
        <v>2765158914</v>
      </c>
      <c r="J608" s="33">
        <v>2153518687</v>
      </c>
      <c r="K608" s="31">
        <f t="shared" si="73"/>
        <v>77.880467415334948</v>
      </c>
      <c r="L608" s="30">
        <f t="shared" si="78"/>
        <v>119678080</v>
      </c>
      <c r="M608" s="31">
        <f t="shared" si="74"/>
        <v>4.3280724082102431</v>
      </c>
      <c r="N608" s="33">
        <v>2273196767</v>
      </c>
      <c r="O608" s="31">
        <f t="shared" si="75"/>
        <v>82.208539823545195</v>
      </c>
      <c r="P608" s="32">
        <f t="shared" si="77"/>
        <v>491962147</v>
      </c>
    </row>
    <row r="609" spans="1:16" ht="26.25" hidden="1" x14ac:dyDescent="0.25">
      <c r="A609" s="60">
        <v>3311401130604</v>
      </c>
      <c r="B609" s="27" t="s">
        <v>462</v>
      </c>
      <c r="C609" s="28"/>
      <c r="D609" s="29">
        <f>SUM(D610)</f>
        <v>584168000</v>
      </c>
      <c r="E609" s="29">
        <f>SUM(E610)</f>
        <v>-15805816</v>
      </c>
      <c r="F609" s="30">
        <f t="shared" si="72"/>
        <v>568362184</v>
      </c>
      <c r="G609" s="31">
        <f t="shared" si="79"/>
        <v>4.0733165533315381E-3</v>
      </c>
      <c r="H609" s="29">
        <f>SUM(H610)</f>
        <v>0</v>
      </c>
      <c r="I609" s="32">
        <f t="shared" si="76"/>
        <v>568362184</v>
      </c>
      <c r="J609" s="29">
        <f>SUM(J610)</f>
        <v>397876364</v>
      </c>
      <c r="K609" s="31">
        <f t="shared" si="73"/>
        <v>70.004017719799592</v>
      </c>
      <c r="L609" s="30">
        <f t="shared" si="78"/>
        <v>49850000</v>
      </c>
      <c r="M609" s="31">
        <f t="shared" si="74"/>
        <v>8.7708157585656679</v>
      </c>
      <c r="N609" s="29">
        <f>SUM(N610)</f>
        <v>447726364</v>
      </c>
      <c r="O609" s="31">
        <f t="shared" si="75"/>
        <v>78.774833478365267</v>
      </c>
      <c r="P609" s="32">
        <f t="shared" si="77"/>
        <v>120635820</v>
      </c>
    </row>
    <row r="610" spans="1:16" ht="26.25" hidden="1" x14ac:dyDescent="0.25">
      <c r="A610" s="60">
        <v>3311401130604160</v>
      </c>
      <c r="B610" s="27" t="s">
        <v>462</v>
      </c>
      <c r="C610" s="28"/>
      <c r="D610" s="33">
        <v>584168000</v>
      </c>
      <c r="E610" s="34">
        <v>-15805816</v>
      </c>
      <c r="F610" s="30">
        <f t="shared" si="72"/>
        <v>568362184</v>
      </c>
      <c r="G610" s="31">
        <f t="shared" si="79"/>
        <v>4.0733165533315381E-3</v>
      </c>
      <c r="H610" s="33"/>
      <c r="I610" s="32">
        <f t="shared" si="76"/>
        <v>568362184</v>
      </c>
      <c r="J610" s="33">
        <v>397876364</v>
      </c>
      <c r="K610" s="31">
        <f t="shared" si="73"/>
        <v>70.004017719799592</v>
      </c>
      <c r="L610" s="30">
        <f t="shared" si="78"/>
        <v>49850000</v>
      </c>
      <c r="M610" s="31">
        <f t="shared" si="74"/>
        <v>8.7708157585656679</v>
      </c>
      <c r="N610" s="33">
        <v>447726364</v>
      </c>
      <c r="O610" s="31">
        <f t="shared" si="75"/>
        <v>78.774833478365267</v>
      </c>
      <c r="P610" s="32">
        <f t="shared" si="77"/>
        <v>120635820</v>
      </c>
    </row>
    <row r="611" spans="1:16" ht="26.25" hidden="1" x14ac:dyDescent="0.25">
      <c r="A611" s="26">
        <v>3311401130686</v>
      </c>
      <c r="B611" s="27" t="s">
        <v>463</v>
      </c>
      <c r="C611" s="28"/>
      <c r="D611" s="29">
        <f>SUM(D612)</f>
        <v>2181138000</v>
      </c>
      <c r="E611" s="29">
        <f>SUM(E612)</f>
        <v>-700000000</v>
      </c>
      <c r="F611" s="30">
        <f t="shared" si="72"/>
        <v>1481138000</v>
      </c>
      <c r="G611" s="31">
        <f t="shared" si="79"/>
        <v>1.061496366754824E-2</v>
      </c>
      <c r="H611" s="29">
        <f>SUM(H612)</f>
        <v>0</v>
      </c>
      <c r="I611" s="32">
        <f t="shared" si="76"/>
        <v>1481138000</v>
      </c>
      <c r="J611" s="29">
        <f>SUM(J612)</f>
        <v>888665922</v>
      </c>
      <c r="K611" s="31">
        <f t="shared" si="73"/>
        <v>59.998860470800153</v>
      </c>
      <c r="L611" s="30">
        <f t="shared" si="78"/>
        <v>592472078</v>
      </c>
      <c r="M611" s="31">
        <f t="shared" si="74"/>
        <v>40.001139529199847</v>
      </c>
      <c r="N611" s="29">
        <f>SUM(N612)</f>
        <v>1481138000</v>
      </c>
      <c r="O611" s="31">
        <f t="shared" si="75"/>
        <v>100</v>
      </c>
      <c r="P611" s="32">
        <f t="shared" si="77"/>
        <v>0</v>
      </c>
    </row>
    <row r="612" spans="1:16" ht="26.25" hidden="1" x14ac:dyDescent="0.25">
      <c r="A612" s="26">
        <v>3311401130686160</v>
      </c>
      <c r="B612" s="27" t="s">
        <v>463</v>
      </c>
      <c r="C612" s="28"/>
      <c r="D612" s="33">
        <v>2181138000</v>
      </c>
      <c r="E612" s="34">
        <v>-700000000</v>
      </c>
      <c r="F612" s="30">
        <f t="shared" si="72"/>
        <v>1481138000</v>
      </c>
      <c r="G612" s="31">
        <f t="shared" si="79"/>
        <v>1.061496366754824E-2</v>
      </c>
      <c r="H612" s="33"/>
      <c r="I612" s="32">
        <f t="shared" si="76"/>
        <v>1481138000</v>
      </c>
      <c r="J612" s="33">
        <v>888665922</v>
      </c>
      <c r="K612" s="31">
        <f t="shared" si="73"/>
        <v>59.998860470800153</v>
      </c>
      <c r="L612" s="30">
        <f t="shared" si="78"/>
        <v>592472078</v>
      </c>
      <c r="M612" s="31">
        <f t="shared" si="74"/>
        <v>40.001139529199847</v>
      </c>
      <c r="N612" s="33">
        <v>1481138000</v>
      </c>
      <c r="O612" s="31">
        <f t="shared" si="75"/>
        <v>100</v>
      </c>
      <c r="P612" s="32">
        <f t="shared" si="77"/>
        <v>0</v>
      </c>
    </row>
    <row r="613" spans="1:16" ht="26.25" hidden="1" x14ac:dyDescent="0.25">
      <c r="A613" s="60">
        <v>3311401130884</v>
      </c>
      <c r="B613" s="27" t="s">
        <v>464</v>
      </c>
      <c r="C613" s="28"/>
      <c r="D613" s="29">
        <f>SUM(D614)</f>
        <v>13144000000</v>
      </c>
      <c r="E613" s="29">
        <f>SUM(E614)</f>
        <v>-11643386832</v>
      </c>
      <c r="F613" s="30">
        <f t="shared" si="72"/>
        <v>1500613168</v>
      </c>
      <c r="G613" s="31">
        <f t="shared" si="79"/>
        <v>1.0754537563255053E-2</v>
      </c>
      <c r="H613" s="29">
        <f>SUM(H614)</f>
        <v>0</v>
      </c>
      <c r="I613" s="32">
        <f t="shared" si="76"/>
        <v>1500613168</v>
      </c>
      <c r="J613" s="29">
        <f>SUM(J614)</f>
        <v>937651090</v>
      </c>
      <c r="K613" s="31">
        <f t="shared" si="73"/>
        <v>62.48453032367366</v>
      </c>
      <c r="L613" s="30">
        <f t="shared" si="78"/>
        <v>562962078</v>
      </c>
      <c r="M613" s="31">
        <f t="shared" si="74"/>
        <v>37.515469676326333</v>
      </c>
      <c r="N613" s="29">
        <f>SUM(N614)</f>
        <v>1500613168</v>
      </c>
      <c r="O613" s="31">
        <f t="shared" si="75"/>
        <v>100</v>
      </c>
      <c r="P613" s="32">
        <f t="shared" si="77"/>
        <v>0</v>
      </c>
    </row>
    <row r="614" spans="1:16" ht="26.25" hidden="1" x14ac:dyDescent="0.25">
      <c r="A614" s="60">
        <v>3311401130884160</v>
      </c>
      <c r="B614" s="27" t="s">
        <v>464</v>
      </c>
      <c r="C614" s="28"/>
      <c r="D614" s="33">
        <v>13144000000</v>
      </c>
      <c r="E614" s="34">
        <v>-11643386832</v>
      </c>
      <c r="F614" s="30">
        <f t="shared" si="72"/>
        <v>1500613168</v>
      </c>
      <c r="G614" s="31">
        <f t="shared" si="79"/>
        <v>1.0754537563255053E-2</v>
      </c>
      <c r="H614" s="33"/>
      <c r="I614" s="32">
        <f t="shared" si="76"/>
        <v>1500613168</v>
      </c>
      <c r="J614" s="33">
        <v>937651090</v>
      </c>
      <c r="K614" s="31">
        <f t="shared" si="73"/>
        <v>62.48453032367366</v>
      </c>
      <c r="L614" s="30">
        <f t="shared" si="78"/>
        <v>562962078</v>
      </c>
      <c r="M614" s="31">
        <f t="shared" si="74"/>
        <v>37.515469676326333</v>
      </c>
      <c r="N614" s="33">
        <v>1500613168</v>
      </c>
      <c r="O614" s="31">
        <f t="shared" si="75"/>
        <v>100</v>
      </c>
      <c r="P614" s="32">
        <f t="shared" si="77"/>
        <v>0</v>
      </c>
    </row>
    <row r="615" spans="1:16" ht="26.25" hidden="1" x14ac:dyDescent="0.25">
      <c r="A615" s="60">
        <v>3311401130968</v>
      </c>
      <c r="B615" s="40" t="s">
        <v>464</v>
      </c>
      <c r="C615" s="28"/>
      <c r="D615" s="29">
        <f>SUM(D616)</f>
        <v>7100000000</v>
      </c>
      <c r="E615" s="29">
        <f>SUM(E616)</f>
        <v>3833899000</v>
      </c>
      <c r="F615" s="30">
        <f t="shared" si="72"/>
        <v>10933899000</v>
      </c>
      <c r="G615" s="31"/>
      <c r="H615" s="29">
        <f>SUM(H616)</f>
        <v>0</v>
      </c>
      <c r="I615" s="32">
        <f t="shared" si="76"/>
        <v>10933899000</v>
      </c>
      <c r="J615" s="29">
        <f>SUM(J616)</f>
        <v>3912488118</v>
      </c>
      <c r="K615" s="31">
        <f t="shared" si="73"/>
        <v>35.783100959685108</v>
      </c>
      <c r="L615" s="30">
        <f t="shared" si="78"/>
        <v>5224925619</v>
      </c>
      <c r="M615" s="31">
        <f t="shared" si="74"/>
        <v>47.786481464663247</v>
      </c>
      <c r="N615" s="29">
        <f>SUM(N616)</f>
        <v>9137413737</v>
      </c>
      <c r="O615" s="31">
        <f t="shared" si="75"/>
        <v>83.569582424348354</v>
      </c>
      <c r="P615" s="32">
        <f t="shared" si="77"/>
        <v>1796485263</v>
      </c>
    </row>
    <row r="616" spans="1:16" ht="26.25" hidden="1" x14ac:dyDescent="0.25">
      <c r="A616" s="60">
        <v>3311401130968160</v>
      </c>
      <c r="B616" s="40" t="s">
        <v>465</v>
      </c>
      <c r="C616" s="28"/>
      <c r="D616" s="33">
        <v>7100000000</v>
      </c>
      <c r="E616" s="34">
        <v>3833899000</v>
      </c>
      <c r="F616" s="30">
        <f t="shared" si="72"/>
        <v>10933899000</v>
      </c>
      <c r="G616" s="31"/>
      <c r="H616" s="33"/>
      <c r="I616" s="32">
        <f t="shared" si="76"/>
        <v>10933899000</v>
      </c>
      <c r="J616" s="33">
        <v>3912488118</v>
      </c>
      <c r="K616" s="31">
        <f t="shared" si="73"/>
        <v>35.783100959685108</v>
      </c>
      <c r="L616" s="30">
        <f t="shared" si="78"/>
        <v>5224925619</v>
      </c>
      <c r="M616" s="31">
        <f t="shared" si="74"/>
        <v>47.786481464663247</v>
      </c>
      <c r="N616" s="33">
        <v>9137413737</v>
      </c>
      <c r="O616" s="31">
        <f t="shared" si="75"/>
        <v>83.569582424348354</v>
      </c>
      <c r="P616" s="32">
        <f t="shared" si="77"/>
        <v>1796485263</v>
      </c>
    </row>
    <row r="617" spans="1:16" ht="26.25" hidden="1" x14ac:dyDescent="0.25">
      <c r="A617" s="60">
        <v>331140114</v>
      </c>
      <c r="B617" s="27" t="s">
        <v>466</v>
      </c>
      <c r="C617" s="28"/>
      <c r="D617" s="29">
        <f>SUM(D618+D620)</f>
        <v>9643515000</v>
      </c>
      <c r="E617" s="29">
        <f>SUM(E618+E620)</f>
        <v>-1104821000</v>
      </c>
      <c r="F617" s="30">
        <f t="shared" si="72"/>
        <v>8538694000</v>
      </c>
      <c r="G617" s="31">
        <f t="shared" si="79"/>
        <v>6.119478845206331E-2</v>
      </c>
      <c r="H617" s="29">
        <f>SUM(H618+H620)</f>
        <v>0</v>
      </c>
      <c r="I617" s="32">
        <f t="shared" si="76"/>
        <v>8538694000</v>
      </c>
      <c r="J617" s="29">
        <f>SUM(J618+J620)</f>
        <v>5092621838</v>
      </c>
      <c r="K617" s="31">
        <f t="shared" si="73"/>
        <v>59.641695064842473</v>
      </c>
      <c r="L617" s="30">
        <f t="shared" si="78"/>
        <v>2479112907</v>
      </c>
      <c r="M617" s="31">
        <f t="shared" si="74"/>
        <v>29.033865214047953</v>
      </c>
      <c r="N617" s="29">
        <f>SUM(N618+N620)</f>
        <v>7571734745</v>
      </c>
      <c r="O617" s="31">
        <f t="shared" si="75"/>
        <v>88.67556027889043</v>
      </c>
      <c r="P617" s="32">
        <f t="shared" si="77"/>
        <v>966959255</v>
      </c>
    </row>
    <row r="618" spans="1:16" ht="26.25" hidden="1" x14ac:dyDescent="0.25">
      <c r="A618" s="60">
        <v>3311401140582</v>
      </c>
      <c r="B618" s="27" t="s">
        <v>467</v>
      </c>
      <c r="C618" s="28"/>
      <c r="D618" s="29">
        <f>SUM(D619)</f>
        <v>2001985000</v>
      </c>
      <c r="E618" s="29">
        <f>SUM(E619)</f>
        <v>880000000</v>
      </c>
      <c r="F618" s="30">
        <f t="shared" si="72"/>
        <v>2881985000</v>
      </c>
      <c r="G618" s="31">
        <f t="shared" si="79"/>
        <v>2.0654500840177632E-2</v>
      </c>
      <c r="H618" s="29">
        <f>SUM(H619)</f>
        <v>0</v>
      </c>
      <c r="I618" s="32">
        <f t="shared" si="76"/>
        <v>2881985000</v>
      </c>
      <c r="J618" s="29">
        <f>SUM(J619)</f>
        <v>1967219254</v>
      </c>
      <c r="K618" s="31">
        <f t="shared" si="73"/>
        <v>68.259177407238411</v>
      </c>
      <c r="L618" s="30">
        <f t="shared" si="78"/>
        <v>906599626</v>
      </c>
      <c r="M618" s="31">
        <f t="shared" si="74"/>
        <v>31.457472054851081</v>
      </c>
      <c r="N618" s="29">
        <f>SUM(N619)</f>
        <v>2873818880</v>
      </c>
      <c r="O618" s="31">
        <f t="shared" si="75"/>
        <v>99.716649462089507</v>
      </c>
      <c r="P618" s="32">
        <f t="shared" si="77"/>
        <v>8166120</v>
      </c>
    </row>
    <row r="619" spans="1:16" ht="26.25" hidden="1" x14ac:dyDescent="0.25">
      <c r="A619" s="60">
        <v>3311401140582170</v>
      </c>
      <c r="B619" s="27" t="s">
        <v>467</v>
      </c>
      <c r="C619" s="28"/>
      <c r="D619" s="33">
        <v>2001985000</v>
      </c>
      <c r="E619" s="34">
        <v>880000000</v>
      </c>
      <c r="F619" s="30">
        <f t="shared" si="72"/>
        <v>2881985000</v>
      </c>
      <c r="G619" s="31">
        <f t="shared" si="79"/>
        <v>2.0654500840177632E-2</v>
      </c>
      <c r="H619" s="33"/>
      <c r="I619" s="32">
        <f t="shared" si="76"/>
        <v>2881985000</v>
      </c>
      <c r="J619" s="33">
        <v>1967219254</v>
      </c>
      <c r="K619" s="31">
        <f t="shared" si="73"/>
        <v>68.259177407238411</v>
      </c>
      <c r="L619" s="30">
        <f t="shared" si="78"/>
        <v>906599626</v>
      </c>
      <c r="M619" s="31">
        <f t="shared" si="74"/>
        <v>31.457472054851081</v>
      </c>
      <c r="N619" s="33">
        <v>2873818880</v>
      </c>
      <c r="O619" s="31">
        <f t="shared" si="75"/>
        <v>99.716649462089507</v>
      </c>
      <c r="P619" s="32">
        <f t="shared" si="77"/>
        <v>8166120</v>
      </c>
    </row>
    <row r="620" spans="1:16" hidden="1" x14ac:dyDescent="0.25">
      <c r="A620" s="60">
        <v>3311401140583</v>
      </c>
      <c r="B620" s="27" t="s">
        <v>468</v>
      </c>
      <c r="C620" s="28"/>
      <c r="D620" s="29">
        <f>SUM(D621)</f>
        <v>7641530000</v>
      </c>
      <c r="E620" s="29">
        <f>SUM(E621)</f>
        <v>-1984821000</v>
      </c>
      <c r="F620" s="30">
        <f t="shared" si="72"/>
        <v>5656709000</v>
      </c>
      <c r="G620" s="31">
        <f t="shared" si="79"/>
        <v>4.0540287611885682E-2</v>
      </c>
      <c r="H620" s="29">
        <f>SUM(H621)</f>
        <v>0</v>
      </c>
      <c r="I620" s="32">
        <f t="shared" si="76"/>
        <v>5656709000</v>
      </c>
      <c r="J620" s="29">
        <f>SUM(J621)</f>
        <v>3125402584</v>
      </c>
      <c r="K620" s="31">
        <f t="shared" si="73"/>
        <v>55.251252698344565</v>
      </c>
      <c r="L620" s="30">
        <f t="shared" si="78"/>
        <v>1572513281</v>
      </c>
      <c r="M620" s="31">
        <f t="shared" si="74"/>
        <v>27.799083901964906</v>
      </c>
      <c r="N620" s="29">
        <f>SUM(N621)</f>
        <v>4697915865</v>
      </c>
      <c r="O620" s="31">
        <f t="shared" si="75"/>
        <v>83.050336600309464</v>
      </c>
      <c r="P620" s="32">
        <f t="shared" si="77"/>
        <v>958793135</v>
      </c>
    </row>
    <row r="621" spans="1:16" hidden="1" x14ac:dyDescent="0.25">
      <c r="A621" s="60">
        <v>3311401140583170</v>
      </c>
      <c r="B621" s="27" t="s">
        <v>468</v>
      </c>
      <c r="C621" s="28"/>
      <c r="D621" s="33">
        <v>7641530000</v>
      </c>
      <c r="E621" s="34">
        <v>-1984821000</v>
      </c>
      <c r="F621" s="30">
        <f t="shared" si="72"/>
        <v>5656709000</v>
      </c>
      <c r="G621" s="31">
        <f t="shared" si="79"/>
        <v>4.0540287611885682E-2</v>
      </c>
      <c r="H621" s="33"/>
      <c r="I621" s="32">
        <f t="shared" si="76"/>
        <v>5656709000</v>
      </c>
      <c r="J621" s="33">
        <v>3125402584</v>
      </c>
      <c r="K621" s="31">
        <f t="shared" si="73"/>
        <v>55.251252698344565</v>
      </c>
      <c r="L621" s="30">
        <f t="shared" si="78"/>
        <v>1572513281</v>
      </c>
      <c r="M621" s="31">
        <f t="shared" si="74"/>
        <v>27.799083901964906</v>
      </c>
      <c r="N621" s="33">
        <v>4697915865</v>
      </c>
      <c r="O621" s="31">
        <f t="shared" si="75"/>
        <v>83.050336600309464</v>
      </c>
      <c r="P621" s="32">
        <f t="shared" si="77"/>
        <v>958793135</v>
      </c>
    </row>
    <row r="622" spans="1:16" hidden="1" x14ac:dyDescent="0.25">
      <c r="A622" s="60">
        <v>331140115</v>
      </c>
      <c r="B622" s="27" t="s">
        <v>469</v>
      </c>
      <c r="C622" s="28"/>
      <c r="D622" s="29">
        <f>SUM(D623+D625+D627+D629+D631+D633+D635+D637+D639+D641+D650+D652+D654+D656+D658+D660+D662+D664+D667+D669)</f>
        <v>181071183000</v>
      </c>
      <c r="E622" s="29">
        <f>SUM(E623+E625+E627+E629+E631+E633+E635+E637+E639+E641+E650+E652+E654+E656+E658+E660+E662+E664+E667+E669)</f>
        <v>3592732755</v>
      </c>
      <c r="F622" s="30">
        <f t="shared" si="72"/>
        <v>184663915755</v>
      </c>
      <c r="G622" s="31">
        <f t="shared" si="79"/>
        <v>1.3234423507104092</v>
      </c>
      <c r="H622" s="29">
        <f>SUM(H623+H625+H627+H629+H631+H633+H635+H637+H639+H641+H650+H652+H654+H656+H658+H660+H662+H664+H667+H669)</f>
        <v>0</v>
      </c>
      <c r="I622" s="32">
        <f t="shared" si="76"/>
        <v>184663915755</v>
      </c>
      <c r="J622" s="29">
        <f>SUM(J623+J625+J627+J629+J631+J633+J635+J637+J639+J641+J650+J652+J654+J656+J658+J660+J662+J664+J667+J669)</f>
        <v>149661250656</v>
      </c>
      <c r="K622" s="31">
        <f t="shared" si="73"/>
        <v>81.045205850914996</v>
      </c>
      <c r="L622" s="30">
        <f t="shared" si="78"/>
        <v>30675087580</v>
      </c>
      <c r="M622" s="31">
        <f t="shared" si="74"/>
        <v>16.611305708852019</v>
      </c>
      <c r="N622" s="29">
        <f>SUM(N623+N625+N627+N629+N631+N633+N635+N637+N639+N641+N650+N652+N654+N656+N658+N660+N662+N664+N667+N669)</f>
        <v>180336338236</v>
      </c>
      <c r="O622" s="31">
        <f t="shared" si="75"/>
        <v>97.656511559767011</v>
      </c>
      <c r="P622" s="32">
        <f t="shared" si="77"/>
        <v>4327577519</v>
      </c>
    </row>
    <row r="623" spans="1:16" ht="39" hidden="1" x14ac:dyDescent="0.25">
      <c r="A623" s="60">
        <v>3311401150005</v>
      </c>
      <c r="B623" s="27" t="s">
        <v>470</v>
      </c>
      <c r="C623" s="28"/>
      <c r="D623" s="29">
        <f>SUM(D624)</f>
        <v>0</v>
      </c>
      <c r="E623" s="29">
        <f>SUM(E624)</f>
        <v>0</v>
      </c>
      <c r="F623" s="30">
        <f t="shared" si="72"/>
        <v>0</v>
      </c>
      <c r="G623" s="31">
        <f t="shared" si="79"/>
        <v>0</v>
      </c>
      <c r="H623" s="29">
        <f>SUM(H624)</f>
        <v>0</v>
      </c>
      <c r="I623" s="32">
        <f t="shared" si="76"/>
        <v>0</v>
      </c>
      <c r="J623" s="29">
        <f>SUM(J624)</f>
        <v>0</v>
      </c>
      <c r="K623" s="31">
        <f t="shared" si="73"/>
        <v>0</v>
      </c>
      <c r="L623" s="30">
        <f t="shared" si="78"/>
        <v>0</v>
      </c>
      <c r="M623" s="31">
        <f t="shared" si="74"/>
        <v>0</v>
      </c>
      <c r="N623" s="29">
        <f>SUM(N624)</f>
        <v>0</v>
      </c>
      <c r="O623" s="31">
        <f t="shared" si="75"/>
        <v>0</v>
      </c>
      <c r="P623" s="32">
        <f t="shared" si="77"/>
        <v>0</v>
      </c>
    </row>
    <row r="624" spans="1:16" hidden="1" x14ac:dyDescent="0.25">
      <c r="A624" s="60">
        <v>3311401150005170</v>
      </c>
      <c r="B624" s="27" t="s">
        <v>471</v>
      </c>
      <c r="C624" s="28"/>
      <c r="D624" s="29"/>
      <c r="E624" s="29"/>
      <c r="F624" s="30">
        <f t="shared" si="72"/>
        <v>0</v>
      </c>
      <c r="G624" s="31">
        <f t="shared" si="79"/>
        <v>0</v>
      </c>
      <c r="H624" s="29"/>
      <c r="I624" s="32">
        <f t="shared" si="76"/>
        <v>0</v>
      </c>
      <c r="J624" s="33"/>
      <c r="K624" s="31">
        <f t="shared" si="73"/>
        <v>0</v>
      </c>
      <c r="L624" s="30">
        <f t="shared" si="78"/>
        <v>0</v>
      </c>
      <c r="M624" s="31">
        <f t="shared" si="74"/>
        <v>0</v>
      </c>
      <c r="N624" s="33"/>
      <c r="O624" s="31">
        <f t="shared" si="75"/>
        <v>0</v>
      </c>
      <c r="P624" s="32">
        <f t="shared" si="77"/>
        <v>0</v>
      </c>
    </row>
    <row r="625" spans="1:16" ht="26.25" hidden="1" x14ac:dyDescent="0.25">
      <c r="A625" s="60">
        <v>3311401150025</v>
      </c>
      <c r="B625" s="27" t="s">
        <v>472</v>
      </c>
      <c r="C625" s="28"/>
      <c r="D625" s="29">
        <f>SUM(D626)</f>
        <v>0</v>
      </c>
      <c r="E625" s="29">
        <f>SUM(E626)</f>
        <v>0</v>
      </c>
      <c r="F625" s="30">
        <f t="shared" si="72"/>
        <v>0</v>
      </c>
      <c r="G625" s="31">
        <f t="shared" si="79"/>
        <v>0</v>
      </c>
      <c r="H625" s="29">
        <f>SUM(H626)</f>
        <v>0</v>
      </c>
      <c r="I625" s="32">
        <f t="shared" si="76"/>
        <v>0</v>
      </c>
      <c r="J625" s="29">
        <f>SUM(J626)</f>
        <v>0</v>
      </c>
      <c r="K625" s="31">
        <f t="shared" si="73"/>
        <v>0</v>
      </c>
      <c r="L625" s="30">
        <f t="shared" si="78"/>
        <v>0</v>
      </c>
      <c r="M625" s="31">
        <f t="shared" si="74"/>
        <v>0</v>
      </c>
      <c r="N625" s="29">
        <f>SUM(N626)</f>
        <v>0</v>
      </c>
      <c r="O625" s="31">
        <f t="shared" si="75"/>
        <v>0</v>
      </c>
      <c r="P625" s="32">
        <f t="shared" si="77"/>
        <v>0</v>
      </c>
    </row>
    <row r="626" spans="1:16" hidden="1" x14ac:dyDescent="0.25">
      <c r="A626" s="60">
        <v>3311401150025</v>
      </c>
      <c r="B626" s="27" t="s">
        <v>473</v>
      </c>
      <c r="C626" s="28"/>
      <c r="D626" s="29"/>
      <c r="E626" s="29"/>
      <c r="F626" s="30">
        <f t="shared" si="72"/>
        <v>0</v>
      </c>
      <c r="G626" s="31">
        <f t="shared" si="79"/>
        <v>0</v>
      </c>
      <c r="H626" s="29"/>
      <c r="I626" s="32">
        <f t="shared" si="76"/>
        <v>0</v>
      </c>
      <c r="J626" s="33"/>
      <c r="K626" s="31">
        <f t="shared" si="73"/>
        <v>0</v>
      </c>
      <c r="L626" s="30">
        <f t="shared" si="78"/>
        <v>0</v>
      </c>
      <c r="M626" s="31">
        <f t="shared" si="74"/>
        <v>0</v>
      </c>
      <c r="N626" s="33"/>
      <c r="O626" s="31">
        <f t="shared" si="75"/>
        <v>0</v>
      </c>
      <c r="P626" s="32">
        <f t="shared" si="77"/>
        <v>0</v>
      </c>
    </row>
    <row r="627" spans="1:16" ht="39" hidden="1" x14ac:dyDescent="0.25">
      <c r="A627" s="60">
        <v>3311401150031</v>
      </c>
      <c r="B627" s="27" t="s">
        <v>474</v>
      </c>
      <c r="C627" s="28"/>
      <c r="D627" s="29">
        <f>SUM(D628)</f>
        <v>0</v>
      </c>
      <c r="E627" s="29">
        <f>SUM(E628)</f>
        <v>0</v>
      </c>
      <c r="F627" s="30">
        <f t="shared" si="72"/>
        <v>0</v>
      </c>
      <c r="G627" s="31">
        <f t="shared" si="79"/>
        <v>0</v>
      </c>
      <c r="H627" s="29">
        <f>SUM(H628)</f>
        <v>0</v>
      </c>
      <c r="I627" s="32">
        <f t="shared" si="76"/>
        <v>0</v>
      </c>
      <c r="J627" s="29">
        <f>SUM(J628)</f>
        <v>0</v>
      </c>
      <c r="K627" s="31">
        <f t="shared" si="73"/>
        <v>0</v>
      </c>
      <c r="L627" s="30">
        <f t="shared" si="78"/>
        <v>0</v>
      </c>
      <c r="M627" s="31">
        <f t="shared" si="74"/>
        <v>0</v>
      </c>
      <c r="N627" s="29">
        <f>SUM(N628)</f>
        <v>0</v>
      </c>
      <c r="O627" s="31">
        <f t="shared" si="75"/>
        <v>0</v>
      </c>
      <c r="P627" s="32">
        <f t="shared" si="77"/>
        <v>0</v>
      </c>
    </row>
    <row r="628" spans="1:16" hidden="1" x14ac:dyDescent="0.25">
      <c r="A628" s="60">
        <v>3311401150031</v>
      </c>
      <c r="B628" s="27" t="s">
        <v>471</v>
      </c>
      <c r="C628" s="28"/>
      <c r="D628" s="29"/>
      <c r="E628" s="29"/>
      <c r="F628" s="30">
        <f t="shared" si="72"/>
        <v>0</v>
      </c>
      <c r="G628" s="31">
        <f t="shared" si="79"/>
        <v>0</v>
      </c>
      <c r="H628" s="29"/>
      <c r="I628" s="32">
        <f t="shared" si="76"/>
        <v>0</v>
      </c>
      <c r="J628" s="33"/>
      <c r="K628" s="31">
        <f t="shared" si="73"/>
        <v>0</v>
      </c>
      <c r="L628" s="30">
        <f t="shared" si="78"/>
        <v>0</v>
      </c>
      <c r="M628" s="31">
        <f t="shared" si="74"/>
        <v>0</v>
      </c>
      <c r="N628" s="33"/>
      <c r="O628" s="31">
        <f t="shared" si="75"/>
        <v>0</v>
      </c>
      <c r="P628" s="32">
        <f t="shared" si="77"/>
        <v>0</v>
      </c>
    </row>
    <row r="629" spans="1:16" ht="26.25" hidden="1" x14ac:dyDescent="0.25">
      <c r="A629" s="60">
        <v>3311401150051</v>
      </c>
      <c r="B629" s="27" t="s">
        <v>475</v>
      </c>
      <c r="C629" s="28"/>
      <c r="D629" s="29">
        <f>SUM(D630)</f>
        <v>0</v>
      </c>
      <c r="E629" s="29">
        <f>SUM(E630)</f>
        <v>0</v>
      </c>
      <c r="F629" s="30">
        <f t="shared" si="72"/>
        <v>0</v>
      </c>
      <c r="G629" s="31">
        <f t="shared" si="79"/>
        <v>0</v>
      </c>
      <c r="H629" s="29">
        <f>SUM(H630)</f>
        <v>0</v>
      </c>
      <c r="I629" s="32">
        <f t="shared" si="76"/>
        <v>0</v>
      </c>
      <c r="J629" s="29">
        <f>SUM(J630)</f>
        <v>0</v>
      </c>
      <c r="K629" s="31">
        <f t="shared" si="73"/>
        <v>0</v>
      </c>
      <c r="L629" s="30">
        <f t="shared" si="78"/>
        <v>0</v>
      </c>
      <c r="M629" s="31">
        <f t="shared" si="74"/>
        <v>0</v>
      </c>
      <c r="N629" s="29">
        <f>SUM(N630)</f>
        <v>0</v>
      </c>
      <c r="O629" s="31">
        <f t="shared" si="75"/>
        <v>0</v>
      </c>
      <c r="P629" s="32">
        <f t="shared" si="77"/>
        <v>0</v>
      </c>
    </row>
    <row r="630" spans="1:16" hidden="1" x14ac:dyDescent="0.25">
      <c r="A630" s="60">
        <v>3311401150051</v>
      </c>
      <c r="B630" s="27" t="s">
        <v>471</v>
      </c>
      <c r="C630" s="28"/>
      <c r="D630" s="29"/>
      <c r="E630" s="29"/>
      <c r="F630" s="30">
        <f t="shared" si="72"/>
        <v>0</v>
      </c>
      <c r="G630" s="31">
        <f t="shared" si="79"/>
        <v>0</v>
      </c>
      <c r="H630" s="29"/>
      <c r="I630" s="32">
        <f t="shared" si="76"/>
        <v>0</v>
      </c>
      <c r="J630" s="33"/>
      <c r="K630" s="31">
        <f t="shared" si="73"/>
        <v>0</v>
      </c>
      <c r="L630" s="30">
        <f t="shared" si="78"/>
        <v>0</v>
      </c>
      <c r="M630" s="31">
        <f t="shared" si="74"/>
        <v>0</v>
      </c>
      <c r="N630" s="33"/>
      <c r="O630" s="31">
        <f t="shared" si="75"/>
        <v>0</v>
      </c>
      <c r="P630" s="32">
        <f t="shared" si="77"/>
        <v>0</v>
      </c>
    </row>
    <row r="631" spans="1:16" ht="39" hidden="1" x14ac:dyDescent="0.25">
      <c r="A631" s="60">
        <v>3311401150052</v>
      </c>
      <c r="B631" s="27" t="s">
        <v>476</v>
      </c>
      <c r="C631" s="28"/>
      <c r="D631" s="29">
        <f>SUM(D632)</f>
        <v>0</v>
      </c>
      <c r="E631" s="29">
        <f>SUM(E632)</f>
        <v>0</v>
      </c>
      <c r="F631" s="30">
        <f t="shared" si="72"/>
        <v>0</v>
      </c>
      <c r="G631" s="31">
        <f t="shared" si="79"/>
        <v>0</v>
      </c>
      <c r="H631" s="29">
        <f>SUM(H632)</f>
        <v>0</v>
      </c>
      <c r="I631" s="32">
        <f t="shared" si="76"/>
        <v>0</v>
      </c>
      <c r="J631" s="29">
        <f>SUM(J632)</f>
        <v>0</v>
      </c>
      <c r="K631" s="31">
        <f t="shared" si="73"/>
        <v>0</v>
      </c>
      <c r="L631" s="30">
        <f t="shared" si="78"/>
        <v>0</v>
      </c>
      <c r="M631" s="31">
        <f t="shared" si="74"/>
        <v>0</v>
      </c>
      <c r="N631" s="29">
        <f>SUM(N632)</f>
        <v>0</v>
      </c>
      <c r="O631" s="31">
        <f t="shared" si="75"/>
        <v>0</v>
      </c>
      <c r="P631" s="32">
        <f t="shared" si="77"/>
        <v>0</v>
      </c>
    </row>
    <row r="632" spans="1:16" hidden="1" x14ac:dyDescent="0.25">
      <c r="A632" s="60">
        <v>3311401150052</v>
      </c>
      <c r="B632" s="27" t="s">
        <v>471</v>
      </c>
      <c r="C632" s="28"/>
      <c r="D632" s="29"/>
      <c r="E632" s="29"/>
      <c r="F632" s="30">
        <f t="shared" si="72"/>
        <v>0</v>
      </c>
      <c r="G632" s="31">
        <f t="shared" si="79"/>
        <v>0</v>
      </c>
      <c r="H632" s="29"/>
      <c r="I632" s="32">
        <f t="shared" si="76"/>
        <v>0</v>
      </c>
      <c r="J632" s="33"/>
      <c r="K632" s="31">
        <f t="shared" si="73"/>
        <v>0</v>
      </c>
      <c r="L632" s="30">
        <f t="shared" si="78"/>
        <v>0</v>
      </c>
      <c r="M632" s="31">
        <f t="shared" si="74"/>
        <v>0</v>
      </c>
      <c r="N632" s="33"/>
      <c r="O632" s="31">
        <f t="shared" si="75"/>
        <v>0</v>
      </c>
      <c r="P632" s="32">
        <f t="shared" si="77"/>
        <v>0</v>
      </c>
    </row>
    <row r="633" spans="1:16" ht="26.25" hidden="1" x14ac:dyDescent="0.25">
      <c r="A633" s="60">
        <v>3311401150053</v>
      </c>
      <c r="B633" s="27" t="s">
        <v>477</v>
      </c>
      <c r="C633" s="28"/>
      <c r="D633" s="29">
        <f>SUM(D634)</f>
        <v>0</v>
      </c>
      <c r="E633" s="29">
        <f>SUM(E634)</f>
        <v>0</v>
      </c>
      <c r="F633" s="30">
        <f t="shared" si="72"/>
        <v>0</v>
      </c>
      <c r="G633" s="31">
        <f t="shared" si="79"/>
        <v>0</v>
      </c>
      <c r="H633" s="29">
        <f>SUM(H634)</f>
        <v>0</v>
      </c>
      <c r="I633" s="32">
        <f t="shared" si="76"/>
        <v>0</v>
      </c>
      <c r="J633" s="29">
        <f>SUM(J634)</f>
        <v>0</v>
      </c>
      <c r="K633" s="31">
        <f t="shared" si="73"/>
        <v>0</v>
      </c>
      <c r="L633" s="30">
        <f t="shared" si="78"/>
        <v>0</v>
      </c>
      <c r="M633" s="31">
        <f t="shared" si="74"/>
        <v>0</v>
      </c>
      <c r="N633" s="29">
        <f>SUM(N634)</f>
        <v>0</v>
      </c>
      <c r="O633" s="31">
        <f t="shared" si="75"/>
        <v>0</v>
      </c>
      <c r="P633" s="32">
        <f t="shared" si="77"/>
        <v>0</v>
      </c>
    </row>
    <row r="634" spans="1:16" hidden="1" x14ac:dyDescent="0.25">
      <c r="A634" s="60">
        <v>3311401150053</v>
      </c>
      <c r="B634" s="27" t="s">
        <v>471</v>
      </c>
      <c r="C634" s="28"/>
      <c r="D634" s="29"/>
      <c r="E634" s="29"/>
      <c r="F634" s="30">
        <f t="shared" si="72"/>
        <v>0</v>
      </c>
      <c r="G634" s="31">
        <f t="shared" si="79"/>
        <v>0</v>
      </c>
      <c r="H634" s="29"/>
      <c r="I634" s="32">
        <f t="shared" si="76"/>
        <v>0</v>
      </c>
      <c r="J634" s="33"/>
      <c r="K634" s="31">
        <f t="shared" si="73"/>
        <v>0</v>
      </c>
      <c r="L634" s="30">
        <f t="shared" si="78"/>
        <v>0</v>
      </c>
      <c r="M634" s="31">
        <f t="shared" si="74"/>
        <v>0</v>
      </c>
      <c r="N634" s="33"/>
      <c r="O634" s="31">
        <f t="shared" si="75"/>
        <v>0</v>
      </c>
      <c r="P634" s="32">
        <f t="shared" si="77"/>
        <v>0</v>
      </c>
    </row>
    <row r="635" spans="1:16" ht="26.25" hidden="1" x14ac:dyDescent="0.25">
      <c r="A635" s="60">
        <v>3311401150052</v>
      </c>
      <c r="B635" s="27" t="s">
        <v>478</v>
      </c>
      <c r="C635" s="28"/>
      <c r="D635" s="29">
        <f>SUM(D636)</f>
        <v>0</v>
      </c>
      <c r="E635" s="29">
        <f>SUM(E636)</f>
        <v>0</v>
      </c>
      <c r="F635" s="30">
        <f t="shared" si="72"/>
        <v>0</v>
      </c>
      <c r="G635" s="31">
        <f t="shared" si="79"/>
        <v>0</v>
      </c>
      <c r="H635" s="29">
        <f>SUM(H636)</f>
        <v>0</v>
      </c>
      <c r="I635" s="32">
        <f t="shared" si="76"/>
        <v>0</v>
      </c>
      <c r="J635" s="29">
        <f>SUM(J636)</f>
        <v>0</v>
      </c>
      <c r="K635" s="31">
        <f t="shared" si="73"/>
        <v>0</v>
      </c>
      <c r="L635" s="30">
        <f t="shared" si="78"/>
        <v>0</v>
      </c>
      <c r="M635" s="31">
        <f t="shared" si="74"/>
        <v>0</v>
      </c>
      <c r="N635" s="29">
        <f>SUM(N636)</f>
        <v>0</v>
      </c>
      <c r="O635" s="31">
        <f t="shared" si="75"/>
        <v>0</v>
      </c>
      <c r="P635" s="32">
        <f t="shared" si="77"/>
        <v>0</v>
      </c>
    </row>
    <row r="636" spans="1:16" hidden="1" x14ac:dyDescent="0.25">
      <c r="A636" s="60">
        <v>3311401150052</v>
      </c>
      <c r="B636" s="27" t="s">
        <v>471</v>
      </c>
      <c r="C636" s="28"/>
      <c r="D636" s="29"/>
      <c r="E636" s="29"/>
      <c r="F636" s="30">
        <f t="shared" si="72"/>
        <v>0</v>
      </c>
      <c r="G636" s="31">
        <f t="shared" si="79"/>
        <v>0</v>
      </c>
      <c r="H636" s="29"/>
      <c r="I636" s="32">
        <f t="shared" si="76"/>
        <v>0</v>
      </c>
      <c r="J636" s="33"/>
      <c r="K636" s="31">
        <f t="shared" si="73"/>
        <v>0</v>
      </c>
      <c r="L636" s="30">
        <f t="shared" si="78"/>
        <v>0</v>
      </c>
      <c r="M636" s="31">
        <f t="shared" si="74"/>
        <v>0</v>
      </c>
      <c r="N636" s="33"/>
      <c r="O636" s="31">
        <f t="shared" si="75"/>
        <v>0</v>
      </c>
      <c r="P636" s="32">
        <f t="shared" si="77"/>
        <v>0</v>
      </c>
    </row>
    <row r="637" spans="1:16" ht="26.25" hidden="1" x14ac:dyDescent="0.25">
      <c r="A637" s="60">
        <v>3311401150021</v>
      </c>
      <c r="B637" s="27" t="s">
        <v>477</v>
      </c>
      <c r="C637" s="28"/>
      <c r="D637" s="29">
        <f>SUM(D638)</f>
        <v>0</v>
      </c>
      <c r="E637" s="29">
        <f>SUM(E638)</f>
        <v>0</v>
      </c>
      <c r="F637" s="30">
        <f t="shared" si="72"/>
        <v>0</v>
      </c>
      <c r="G637" s="31">
        <f t="shared" si="79"/>
        <v>0</v>
      </c>
      <c r="H637" s="29">
        <f>SUM(H638)</f>
        <v>0</v>
      </c>
      <c r="I637" s="32">
        <f t="shared" si="76"/>
        <v>0</v>
      </c>
      <c r="J637" s="29">
        <f>SUM(J638)</f>
        <v>0</v>
      </c>
      <c r="K637" s="31">
        <f t="shared" si="73"/>
        <v>0</v>
      </c>
      <c r="L637" s="30">
        <f t="shared" si="78"/>
        <v>0</v>
      </c>
      <c r="M637" s="31">
        <f t="shared" si="74"/>
        <v>0</v>
      </c>
      <c r="N637" s="29">
        <f>SUM(N638)</f>
        <v>0</v>
      </c>
      <c r="O637" s="31">
        <f t="shared" si="75"/>
        <v>0</v>
      </c>
      <c r="P637" s="32">
        <f t="shared" si="77"/>
        <v>0</v>
      </c>
    </row>
    <row r="638" spans="1:16" hidden="1" x14ac:dyDescent="0.25">
      <c r="A638" s="60">
        <v>3311401150021</v>
      </c>
      <c r="B638" s="27" t="s">
        <v>471</v>
      </c>
      <c r="C638" s="28"/>
      <c r="D638" s="29"/>
      <c r="E638" s="29"/>
      <c r="F638" s="30">
        <f t="shared" si="72"/>
        <v>0</v>
      </c>
      <c r="G638" s="31">
        <f t="shared" si="79"/>
        <v>0</v>
      </c>
      <c r="H638" s="29"/>
      <c r="I638" s="32">
        <f t="shared" si="76"/>
        <v>0</v>
      </c>
      <c r="J638" s="33">
        <v>0</v>
      </c>
      <c r="K638" s="31">
        <f t="shared" si="73"/>
        <v>0</v>
      </c>
      <c r="L638" s="30">
        <f t="shared" si="78"/>
        <v>0</v>
      </c>
      <c r="M638" s="31">
        <f t="shared" si="74"/>
        <v>0</v>
      </c>
      <c r="N638" s="33"/>
      <c r="O638" s="31">
        <f t="shared" si="75"/>
        <v>0</v>
      </c>
      <c r="P638" s="32">
        <f t="shared" si="77"/>
        <v>0</v>
      </c>
    </row>
    <row r="639" spans="1:16" ht="26.25" hidden="1" x14ac:dyDescent="0.25">
      <c r="A639" s="60">
        <v>3311401150022</v>
      </c>
      <c r="B639" s="27" t="s">
        <v>478</v>
      </c>
      <c r="C639" s="28"/>
      <c r="D639" s="29">
        <f>SUM(D640)</f>
        <v>0</v>
      </c>
      <c r="E639" s="29">
        <f>SUM(E640)</f>
        <v>0</v>
      </c>
      <c r="F639" s="30">
        <f t="shared" si="72"/>
        <v>0</v>
      </c>
      <c r="G639" s="31">
        <f t="shared" si="79"/>
        <v>0</v>
      </c>
      <c r="H639" s="29">
        <f>SUM(H640)</f>
        <v>0</v>
      </c>
      <c r="I639" s="32">
        <f t="shared" si="76"/>
        <v>0</v>
      </c>
      <c r="J639" s="29">
        <f>SUM(J640)</f>
        <v>0</v>
      </c>
      <c r="K639" s="31">
        <f t="shared" si="73"/>
        <v>0</v>
      </c>
      <c r="L639" s="30">
        <f t="shared" si="78"/>
        <v>0</v>
      </c>
      <c r="M639" s="31">
        <f t="shared" si="74"/>
        <v>0</v>
      </c>
      <c r="N639" s="29">
        <f>SUM(N640)</f>
        <v>0</v>
      </c>
      <c r="O639" s="31">
        <f t="shared" si="75"/>
        <v>0</v>
      </c>
      <c r="P639" s="32">
        <f t="shared" si="77"/>
        <v>0</v>
      </c>
    </row>
    <row r="640" spans="1:16" hidden="1" x14ac:dyDescent="0.25">
      <c r="A640" s="60">
        <v>3311401150022</v>
      </c>
      <c r="B640" s="27" t="s">
        <v>471</v>
      </c>
      <c r="C640" s="28"/>
      <c r="D640" s="29"/>
      <c r="E640" s="29"/>
      <c r="F640" s="30">
        <f t="shared" si="72"/>
        <v>0</v>
      </c>
      <c r="G640" s="31">
        <f t="shared" si="79"/>
        <v>0</v>
      </c>
      <c r="H640" s="29"/>
      <c r="I640" s="32">
        <f t="shared" si="76"/>
        <v>0</v>
      </c>
      <c r="J640" s="33">
        <v>0</v>
      </c>
      <c r="K640" s="31">
        <f t="shared" si="73"/>
        <v>0</v>
      </c>
      <c r="L640" s="30">
        <f t="shared" si="78"/>
        <v>0</v>
      </c>
      <c r="M640" s="31">
        <f t="shared" si="74"/>
        <v>0</v>
      </c>
      <c r="N640" s="33"/>
      <c r="O640" s="31">
        <f t="shared" si="75"/>
        <v>0</v>
      </c>
      <c r="P640" s="32">
        <f t="shared" si="77"/>
        <v>0</v>
      </c>
    </row>
    <row r="641" spans="1:16" hidden="1" x14ac:dyDescent="0.25">
      <c r="A641" s="60">
        <v>33114011557</v>
      </c>
      <c r="B641" s="27" t="s">
        <v>479</v>
      </c>
      <c r="C641" s="28"/>
      <c r="D641" s="29">
        <f>SUM(D642+D644+D646+D648)</f>
        <v>0</v>
      </c>
      <c r="E641" s="29">
        <f>SUM(E642+E644+E646+E648)</f>
        <v>0</v>
      </c>
      <c r="F641" s="30">
        <f t="shared" si="72"/>
        <v>0</v>
      </c>
      <c r="G641" s="31">
        <f t="shared" si="79"/>
        <v>0</v>
      </c>
      <c r="H641" s="29">
        <f>SUM(H642+H644+H646+H648)</f>
        <v>0</v>
      </c>
      <c r="I641" s="32">
        <f t="shared" si="76"/>
        <v>0</v>
      </c>
      <c r="J641" s="29">
        <f>SUM(J642+J644+J646+J648)</f>
        <v>0</v>
      </c>
      <c r="K641" s="31">
        <f t="shared" si="73"/>
        <v>0</v>
      </c>
      <c r="L641" s="30">
        <f t="shared" si="78"/>
        <v>0</v>
      </c>
      <c r="M641" s="31">
        <f t="shared" si="74"/>
        <v>0</v>
      </c>
      <c r="N641" s="29">
        <f>SUM(N642+N644+N646+N648)</f>
        <v>0</v>
      </c>
      <c r="O641" s="31">
        <f t="shared" si="75"/>
        <v>0</v>
      </c>
      <c r="P641" s="32">
        <f t="shared" si="77"/>
        <v>0</v>
      </c>
    </row>
    <row r="642" spans="1:16" hidden="1" x14ac:dyDescent="0.25">
      <c r="A642" s="60">
        <v>3311401155716</v>
      </c>
      <c r="B642" s="27" t="s">
        <v>480</v>
      </c>
      <c r="C642" s="28"/>
      <c r="D642" s="29">
        <f>SUM(D643)</f>
        <v>0</v>
      </c>
      <c r="E642" s="29">
        <f>SUM(E643)</f>
        <v>0</v>
      </c>
      <c r="F642" s="30">
        <f t="shared" si="72"/>
        <v>0</v>
      </c>
      <c r="G642" s="31">
        <f t="shared" si="79"/>
        <v>0</v>
      </c>
      <c r="H642" s="29">
        <f>SUM(H643)</f>
        <v>0</v>
      </c>
      <c r="I642" s="32">
        <f t="shared" si="76"/>
        <v>0</v>
      </c>
      <c r="J642" s="29">
        <f>SUM(J643)</f>
        <v>0</v>
      </c>
      <c r="K642" s="31">
        <f t="shared" si="73"/>
        <v>0</v>
      </c>
      <c r="L642" s="30">
        <f t="shared" si="78"/>
        <v>0</v>
      </c>
      <c r="M642" s="31">
        <f t="shared" si="74"/>
        <v>0</v>
      </c>
      <c r="N642" s="29">
        <f>SUM(N643)</f>
        <v>0</v>
      </c>
      <c r="O642" s="31">
        <f t="shared" si="75"/>
        <v>0</v>
      </c>
      <c r="P642" s="32">
        <f t="shared" si="77"/>
        <v>0</v>
      </c>
    </row>
    <row r="643" spans="1:16" ht="26.25" hidden="1" x14ac:dyDescent="0.25">
      <c r="A643" s="60">
        <v>3311401155716</v>
      </c>
      <c r="B643" s="27" t="s">
        <v>481</v>
      </c>
      <c r="C643" s="28"/>
      <c r="D643" s="29"/>
      <c r="E643" s="29"/>
      <c r="F643" s="30">
        <f t="shared" si="72"/>
        <v>0</v>
      </c>
      <c r="G643" s="31">
        <f t="shared" si="79"/>
        <v>0</v>
      </c>
      <c r="H643" s="29"/>
      <c r="I643" s="32">
        <f t="shared" si="76"/>
        <v>0</v>
      </c>
      <c r="J643" s="33">
        <v>0</v>
      </c>
      <c r="K643" s="31">
        <f t="shared" si="73"/>
        <v>0</v>
      </c>
      <c r="L643" s="30">
        <f t="shared" si="78"/>
        <v>0</v>
      </c>
      <c r="M643" s="31">
        <f t="shared" si="74"/>
        <v>0</v>
      </c>
      <c r="N643" s="33"/>
      <c r="O643" s="31">
        <f t="shared" si="75"/>
        <v>0</v>
      </c>
      <c r="P643" s="32">
        <f t="shared" si="77"/>
        <v>0</v>
      </c>
    </row>
    <row r="644" spans="1:16" hidden="1" x14ac:dyDescent="0.25">
      <c r="A644" s="60">
        <v>3311401155717</v>
      </c>
      <c r="B644" s="27" t="s">
        <v>482</v>
      </c>
      <c r="C644" s="28"/>
      <c r="D644" s="29">
        <f>SUM(D645)</f>
        <v>0</v>
      </c>
      <c r="E644" s="29">
        <f>SUM(E645)</f>
        <v>0</v>
      </c>
      <c r="F644" s="30">
        <f t="shared" si="72"/>
        <v>0</v>
      </c>
      <c r="G644" s="31">
        <f t="shared" si="79"/>
        <v>0</v>
      </c>
      <c r="H644" s="29">
        <f>SUM(H645)</f>
        <v>0</v>
      </c>
      <c r="I644" s="32">
        <f t="shared" si="76"/>
        <v>0</v>
      </c>
      <c r="J644" s="29">
        <f>SUM(J645)</f>
        <v>0</v>
      </c>
      <c r="K644" s="31">
        <f t="shared" si="73"/>
        <v>0</v>
      </c>
      <c r="L644" s="30">
        <f t="shared" si="78"/>
        <v>0</v>
      </c>
      <c r="M644" s="31">
        <f t="shared" si="74"/>
        <v>0</v>
      </c>
      <c r="N644" s="29">
        <f>SUM(N645)</f>
        <v>0</v>
      </c>
      <c r="O644" s="31">
        <f t="shared" si="75"/>
        <v>0</v>
      </c>
      <c r="P644" s="32">
        <f t="shared" si="77"/>
        <v>0</v>
      </c>
    </row>
    <row r="645" spans="1:16" ht="26.25" hidden="1" x14ac:dyDescent="0.25">
      <c r="A645" s="60">
        <v>3311401155717</v>
      </c>
      <c r="B645" s="27" t="s">
        <v>481</v>
      </c>
      <c r="C645" s="28"/>
      <c r="D645" s="29"/>
      <c r="E645" s="29"/>
      <c r="F645" s="30">
        <f t="shared" si="72"/>
        <v>0</v>
      </c>
      <c r="G645" s="31">
        <f t="shared" si="79"/>
        <v>0</v>
      </c>
      <c r="H645" s="29"/>
      <c r="I645" s="32">
        <f t="shared" si="76"/>
        <v>0</v>
      </c>
      <c r="J645" s="33"/>
      <c r="K645" s="31">
        <f t="shared" si="73"/>
        <v>0</v>
      </c>
      <c r="L645" s="30">
        <f t="shared" si="78"/>
        <v>0</v>
      </c>
      <c r="M645" s="31">
        <f t="shared" si="74"/>
        <v>0</v>
      </c>
      <c r="N645" s="33"/>
      <c r="O645" s="31">
        <f t="shared" si="75"/>
        <v>0</v>
      </c>
      <c r="P645" s="32">
        <f t="shared" si="77"/>
        <v>0</v>
      </c>
    </row>
    <row r="646" spans="1:16" hidden="1" x14ac:dyDescent="0.25">
      <c r="A646" s="60">
        <v>3311401155718</v>
      </c>
      <c r="B646" s="27" t="s">
        <v>483</v>
      </c>
      <c r="C646" s="28"/>
      <c r="D646" s="29">
        <f>SUM(D647)</f>
        <v>0</v>
      </c>
      <c r="E646" s="29">
        <f>SUM(E647)</f>
        <v>0</v>
      </c>
      <c r="F646" s="30">
        <f t="shared" si="72"/>
        <v>0</v>
      </c>
      <c r="G646" s="31">
        <f t="shared" si="79"/>
        <v>0</v>
      </c>
      <c r="H646" s="29">
        <f>SUM(H647)</f>
        <v>0</v>
      </c>
      <c r="I646" s="32">
        <f t="shared" si="76"/>
        <v>0</v>
      </c>
      <c r="J646" s="29">
        <f>SUM(J647)</f>
        <v>0</v>
      </c>
      <c r="K646" s="31">
        <f t="shared" si="73"/>
        <v>0</v>
      </c>
      <c r="L646" s="30">
        <f t="shared" si="78"/>
        <v>0</v>
      </c>
      <c r="M646" s="31">
        <f t="shared" si="74"/>
        <v>0</v>
      </c>
      <c r="N646" s="29">
        <f>SUM(N647)</f>
        <v>0</v>
      </c>
      <c r="O646" s="31">
        <f t="shared" si="75"/>
        <v>0</v>
      </c>
      <c r="P646" s="32">
        <f t="shared" si="77"/>
        <v>0</v>
      </c>
    </row>
    <row r="647" spans="1:16" ht="26.25" hidden="1" x14ac:dyDescent="0.25">
      <c r="A647" s="60">
        <v>3311401155718</v>
      </c>
      <c r="B647" s="27" t="s">
        <v>481</v>
      </c>
      <c r="C647" s="28"/>
      <c r="D647" s="29"/>
      <c r="E647" s="29"/>
      <c r="F647" s="30">
        <f t="shared" si="72"/>
        <v>0</v>
      </c>
      <c r="G647" s="31">
        <f t="shared" si="79"/>
        <v>0</v>
      </c>
      <c r="H647" s="29"/>
      <c r="I647" s="32">
        <f t="shared" si="76"/>
        <v>0</v>
      </c>
      <c r="J647" s="33"/>
      <c r="K647" s="31">
        <f t="shared" si="73"/>
        <v>0</v>
      </c>
      <c r="L647" s="30">
        <f t="shared" si="78"/>
        <v>0</v>
      </c>
      <c r="M647" s="31">
        <f t="shared" si="74"/>
        <v>0</v>
      </c>
      <c r="N647" s="33"/>
      <c r="O647" s="31">
        <f t="shared" si="75"/>
        <v>0</v>
      </c>
      <c r="P647" s="32">
        <f t="shared" si="77"/>
        <v>0</v>
      </c>
    </row>
    <row r="648" spans="1:16" ht="26.25" hidden="1" x14ac:dyDescent="0.25">
      <c r="A648" s="60">
        <v>3311401157334</v>
      </c>
      <c r="B648" s="27" t="s">
        <v>484</v>
      </c>
      <c r="C648" s="28"/>
      <c r="D648" s="29">
        <f>SUM(D649)</f>
        <v>0</v>
      </c>
      <c r="E648" s="29">
        <f>SUM(E649)</f>
        <v>0</v>
      </c>
      <c r="F648" s="30">
        <f t="shared" ref="F648:F711" si="80">SUM(D648+E648)</f>
        <v>0</v>
      </c>
      <c r="G648" s="31">
        <f t="shared" si="79"/>
        <v>0</v>
      </c>
      <c r="H648" s="29">
        <f>SUM(H649)</f>
        <v>0</v>
      </c>
      <c r="I648" s="32">
        <f t="shared" si="76"/>
        <v>0</v>
      </c>
      <c r="J648" s="29">
        <f>SUM(J649)</f>
        <v>0</v>
      </c>
      <c r="K648" s="31">
        <f t="shared" ref="K648:K711" si="81">IF(OR(J648=0,F648=0),0,J648/F648)*100</f>
        <v>0</v>
      </c>
      <c r="L648" s="30">
        <f t="shared" si="78"/>
        <v>0</v>
      </c>
      <c r="M648" s="31">
        <f t="shared" ref="M648:M711" si="82">IF(OR(L648=0,F648=0),0,L648/F648)*100</f>
        <v>0</v>
      </c>
      <c r="N648" s="29">
        <f>SUM(N649)</f>
        <v>0</v>
      </c>
      <c r="O648" s="31">
        <f t="shared" ref="O648:O711" si="83">IF(OR(N648=0,F648=0),0,N648/F648)*100</f>
        <v>0</v>
      </c>
      <c r="P648" s="32">
        <f t="shared" si="77"/>
        <v>0</v>
      </c>
    </row>
    <row r="649" spans="1:16" hidden="1" x14ac:dyDescent="0.25">
      <c r="A649" s="60">
        <v>3311401157334</v>
      </c>
      <c r="B649" s="27" t="s">
        <v>471</v>
      </c>
      <c r="C649" s="28"/>
      <c r="D649" s="29"/>
      <c r="E649" s="29"/>
      <c r="F649" s="30">
        <f t="shared" si="80"/>
        <v>0</v>
      </c>
      <c r="G649" s="31">
        <f t="shared" si="79"/>
        <v>0</v>
      </c>
      <c r="H649" s="29"/>
      <c r="I649" s="32">
        <f t="shared" ref="I649:I712" si="84">SUM(F649-H649)</f>
        <v>0</v>
      </c>
      <c r="J649" s="33"/>
      <c r="K649" s="31">
        <f t="shared" si="81"/>
        <v>0</v>
      </c>
      <c r="L649" s="30">
        <f t="shared" si="78"/>
        <v>0</v>
      </c>
      <c r="M649" s="31">
        <f t="shared" si="82"/>
        <v>0</v>
      </c>
      <c r="N649" s="33"/>
      <c r="O649" s="31">
        <f t="shared" si="83"/>
        <v>0</v>
      </c>
      <c r="P649" s="32">
        <f t="shared" si="77"/>
        <v>0</v>
      </c>
    </row>
    <row r="650" spans="1:16" hidden="1" x14ac:dyDescent="0.25">
      <c r="A650" s="60">
        <v>3311401150208</v>
      </c>
      <c r="B650" s="61" t="s">
        <v>485</v>
      </c>
      <c r="C650" s="28"/>
      <c r="D650" s="29">
        <f>SUM(D651)</f>
        <v>12349904000</v>
      </c>
      <c r="E650" s="29">
        <f>SUM(E651)</f>
        <v>-4006923624</v>
      </c>
      <c r="F650" s="30">
        <f t="shared" si="80"/>
        <v>8342980376</v>
      </c>
      <c r="G650" s="31">
        <f t="shared" si="79"/>
        <v>5.9792155471203874E-2</v>
      </c>
      <c r="H650" s="29">
        <f>SUM(H651)</f>
        <v>0</v>
      </c>
      <c r="I650" s="32">
        <f t="shared" si="84"/>
        <v>8342980376</v>
      </c>
      <c r="J650" s="29">
        <f>SUM(J651)</f>
        <v>1734620216</v>
      </c>
      <c r="K650" s="31">
        <f t="shared" si="81"/>
        <v>20.791373559860329</v>
      </c>
      <c r="L650" s="30">
        <f t="shared" si="78"/>
        <v>3618771091</v>
      </c>
      <c r="M650" s="31">
        <f t="shared" si="82"/>
        <v>43.375040188396099</v>
      </c>
      <c r="N650" s="29">
        <f>SUM(N651)</f>
        <v>5353391307</v>
      </c>
      <c r="O650" s="31">
        <f t="shared" si="83"/>
        <v>64.166413748256431</v>
      </c>
      <c r="P650" s="32">
        <f t="shared" si="77"/>
        <v>2989589069</v>
      </c>
    </row>
    <row r="651" spans="1:16" hidden="1" x14ac:dyDescent="0.25">
      <c r="A651" s="60">
        <v>3311401150208170</v>
      </c>
      <c r="B651" s="61" t="s">
        <v>486</v>
      </c>
      <c r="C651" s="28"/>
      <c r="D651" s="33">
        <v>12349904000</v>
      </c>
      <c r="E651" s="34">
        <v>-4006923624</v>
      </c>
      <c r="F651" s="30">
        <f t="shared" si="80"/>
        <v>8342980376</v>
      </c>
      <c r="G651" s="31">
        <f t="shared" si="79"/>
        <v>5.9792155471203874E-2</v>
      </c>
      <c r="H651" s="33"/>
      <c r="I651" s="32">
        <f t="shared" si="84"/>
        <v>8342980376</v>
      </c>
      <c r="J651" s="33">
        <v>1734620216</v>
      </c>
      <c r="K651" s="31">
        <f t="shared" si="81"/>
        <v>20.791373559860329</v>
      </c>
      <c r="L651" s="30">
        <f t="shared" si="78"/>
        <v>3618771091</v>
      </c>
      <c r="M651" s="31">
        <f t="shared" si="82"/>
        <v>43.375040188396099</v>
      </c>
      <c r="N651" s="33">
        <v>5353391307</v>
      </c>
      <c r="O651" s="31">
        <f t="shared" si="83"/>
        <v>64.166413748256431</v>
      </c>
      <c r="P651" s="32">
        <f t="shared" si="77"/>
        <v>2989589069</v>
      </c>
    </row>
    <row r="652" spans="1:16" hidden="1" x14ac:dyDescent="0.25">
      <c r="A652" s="26">
        <v>3311401150435</v>
      </c>
      <c r="B652" s="27" t="s">
        <v>487</v>
      </c>
      <c r="C652" s="28"/>
      <c r="D652" s="29">
        <f>SUM(D653)</f>
        <v>9107159000</v>
      </c>
      <c r="E652" s="29">
        <f>SUM(E653)</f>
        <v>4164987678</v>
      </c>
      <c r="F652" s="30">
        <f t="shared" si="80"/>
        <v>13272146678</v>
      </c>
      <c r="G652" s="31">
        <f t="shared" si="79"/>
        <v>9.511831765665392E-2</v>
      </c>
      <c r="H652" s="29">
        <f>SUM(H653)</f>
        <v>0</v>
      </c>
      <c r="I652" s="32">
        <f t="shared" si="84"/>
        <v>13272146678</v>
      </c>
      <c r="J652" s="29">
        <f>SUM(J653)</f>
        <v>7571845135</v>
      </c>
      <c r="K652" s="31">
        <f t="shared" si="81"/>
        <v>57.050643868720506</v>
      </c>
      <c r="L652" s="30">
        <f t="shared" si="78"/>
        <v>4957843847</v>
      </c>
      <c r="M652" s="31">
        <f t="shared" si="82"/>
        <v>37.355252072508776</v>
      </c>
      <c r="N652" s="29">
        <f>SUM(N653)</f>
        <v>12529688982</v>
      </c>
      <c r="O652" s="31">
        <f t="shared" si="83"/>
        <v>94.405895941229289</v>
      </c>
      <c r="P652" s="32">
        <f t="shared" si="77"/>
        <v>742457696</v>
      </c>
    </row>
    <row r="653" spans="1:16" ht="26.25" hidden="1" x14ac:dyDescent="0.25">
      <c r="A653" s="26">
        <v>3311401150435170</v>
      </c>
      <c r="B653" s="27" t="s">
        <v>488</v>
      </c>
      <c r="C653" s="28"/>
      <c r="D653" s="33">
        <v>9107159000</v>
      </c>
      <c r="E653" s="34">
        <v>4164987678</v>
      </c>
      <c r="F653" s="30">
        <f t="shared" si="80"/>
        <v>13272146678</v>
      </c>
      <c r="G653" s="31">
        <f t="shared" si="79"/>
        <v>9.511831765665392E-2</v>
      </c>
      <c r="H653" s="33"/>
      <c r="I653" s="32">
        <f t="shared" si="84"/>
        <v>13272146678</v>
      </c>
      <c r="J653" s="33">
        <v>7571845135</v>
      </c>
      <c r="K653" s="31">
        <f t="shared" si="81"/>
        <v>57.050643868720506</v>
      </c>
      <c r="L653" s="30">
        <f t="shared" si="78"/>
        <v>4957843847</v>
      </c>
      <c r="M653" s="31">
        <f t="shared" si="82"/>
        <v>37.355252072508776</v>
      </c>
      <c r="N653" s="33">
        <v>12529688982</v>
      </c>
      <c r="O653" s="31">
        <f t="shared" si="83"/>
        <v>94.405895941229289</v>
      </c>
      <c r="P653" s="32">
        <f t="shared" si="77"/>
        <v>742457696</v>
      </c>
    </row>
    <row r="654" spans="1:16" hidden="1" x14ac:dyDescent="0.25">
      <c r="A654" s="60">
        <v>3311401150471</v>
      </c>
      <c r="B654" s="61" t="s">
        <v>489</v>
      </c>
      <c r="C654" s="28"/>
      <c r="D654" s="29">
        <f>SUM(D655)</f>
        <v>1976652000</v>
      </c>
      <c r="E654" s="29">
        <f>SUM(E655)</f>
        <v>251369305</v>
      </c>
      <c r="F654" s="30">
        <f t="shared" si="80"/>
        <v>2228021305</v>
      </c>
      <c r="G654" s="31">
        <f t="shared" si="79"/>
        <v>1.5967698623017178E-2</v>
      </c>
      <c r="H654" s="29">
        <f>SUM(H655)</f>
        <v>0</v>
      </c>
      <c r="I654" s="32">
        <f t="shared" si="84"/>
        <v>2228021305</v>
      </c>
      <c r="J654" s="29">
        <f>SUM(J655)</f>
        <v>1759008166</v>
      </c>
      <c r="K654" s="31">
        <f t="shared" si="81"/>
        <v>78.949342273008469</v>
      </c>
      <c r="L654" s="30">
        <f t="shared" si="78"/>
        <v>363234354</v>
      </c>
      <c r="M654" s="31">
        <f t="shared" si="82"/>
        <v>16.303001824302573</v>
      </c>
      <c r="N654" s="29">
        <f>SUM(N655)</f>
        <v>2122242520</v>
      </c>
      <c r="O654" s="31">
        <f t="shared" si="83"/>
        <v>95.252344097311052</v>
      </c>
      <c r="P654" s="32">
        <f t="shared" si="77"/>
        <v>105778785</v>
      </c>
    </row>
    <row r="655" spans="1:16" hidden="1" x14ac:dyDescent="0.25">
      <c r="A655" s="60">
        <v>3311401150471170</v>
      </c>
      <c r="B655" s="61" t="s">
        <v>490</v>
      </c>
      <c r="C655" s="28"/>
      <c r="D655" s="33">
        <v>1976652000</v>
      </c>
      <c r="E655" s="34">
        <v>251369305</v>
      </c>
      <c r="F655" s="30">
        <f t="shared" si="80"/>
        <v>2228021305</v>
      </c>
      <c r="G655" s="31">
        <f t="shared" si="79"/>
        <v>1.5967698623017178E-2</v>
      </c>
      <c r="H655" s="33"/>
      <c r="I655" s="32">
        <f t="shared" si="84"/>
        <v>2228021305</v>
      </c>
      <c r="J655" s="33">
        <v>1759008166</v>
      </c>
      <c r="K655" s="31">
        <f t="shared" si="81"/>
        <v>78.949342273008469</v>
      </c>
      <c r="L655" s="30">
        <f t="shared" si="78"/>
        <v>363234354</v>
      </c>
      <c r="M655" s="31">
        <f t="shared" si="82"/>
        <v>16.303001824302573</v>
      </c>
      <c r="N655" s="33">
        <v>2122242520</v>
      </c>
      <c r="O655" s="31">
        <f t="shared" si="83"/>
        <v>95.252344097311052</v>
      </c>
      <c r="P655" s="32">
        <f t="shared" ref="P655:P718" si="85">SUM(F655-N655)</f>
        <v>105778785</v>
      </c>
    </row>
    <row r="656" spans="1:16" ht="26.25" hidden="1" x14ac:dyDescent="0.25">
      <c r="A656" s="26">
        <v>3311401150487</v>
      </c>
      <c r="B656" s="27" t="s">
        <v>491</v>
      </c>
      <c r="C656" s="28"/>
      <c r="D656" s="29">
        <f>SUM(D657)</f>
        <v>1210336000</v>
      </c>
      <c r="E656" s="29">
        <f>SUM(E657)</f>
        <v>-67709758</v>
      </c>
      <c r="F656" s="30">
        <f t="shared" si="80"/>
        <v>1142626242</v>
      </c>
      <c r="G656" s="31">
        <f t="shared" si="79"/>
        <v>8.1889304335026059E-3</v>
      </c>
      <c r="H656" s="29">
        <f>SUM(H657)</f>
        <v>0</v>
      </c>
      <c r="I656" s="32">
        <f t="shared" si="84"/>
        <v>1142626242</v>
      </c>
      <c r="J656" s="29">
        <f>SUM(J657)</f>
        <v>1015762743</v>
      </c>
      <c r="K656" s="31">
        <f t="shared" si="81"/>
        <v>88.897200647348683</v>
      </c>
      <c r="L656" s="30">
        <f t="shared" ref="L656:L719" si="86">SUM(N656-J656)</f>
        <v>58931667</v>
      </c>
      <c r="M656" s="31">
        <f t="shared" si="82"/>
        <v>5.1575628874800516</v>
      </c>
      <c r="N656" s="29">
        <f>SUM(N657)</f>
        <v>1074694410</v>
      </c>
      <c r="O656" s="31">
        <f t="shared" si="83"/>
        <v>94.054763534828751</v>
      </c>
      <c r="P656" s="32">
        <f t="shared" si="85"/>
        <v>67931832</v>
      </c>
    </row>
    <row r="657" spans="1:16" ht="26.25" hidden="1" x14ac:dyDescent="0.25">
      <c r="A657" s="26">
        <v>3311401150487170</v>
      </c>
      <c r="B657" s="27" t="s">
        <v>491</v>
      </c>
      <c r="C657" s="28"/>
      <c r="D657" s="33">
        <v>1210336000</v>
      </c>
      <c r="E657" s="34">
        <v>-67709758</v>
      </c>
      <c r="F657" s="30">
        <f t="shared" si="80"/>
        <v>1142626242</v>
      </c>
      <c r="G657" s="31">
        <f t="shared" si="79"/>
        <v>8.1889304335026059E-3</v>
      </c>
      <c r="H657" s="33"/>
      <c r="I657" s="32">
        <f t="shared" si="84"/>
        <v>1142626242</v>
      </c>
      <c r="J657" s="33">
        <v>1015762743</v>
      </c>
      <c r="K657" s="31">
        <f t="shared" si="81"/>
        <v>88.897200647348683</v>
      </c>
      <c r="L657" s="30">
        <f t="shared" si="86"/>
        <v>58931667</v>
      </c>
      <c r="M657" s="31">
        <f t="shared" si="82"/>
        <v>5.1575628874800516</v>
      </c>
      <c r="N657" s="33">
        <v>1074694410</v>
      </c>
      <c r="O657" s="31">
        <f t="shared" si="83"/>
        <v>94.054763534828751</v>
      </c>
      <c r="P657" s="32">
        <f t="shared" si="85"/>
        <v>67931832</v>
      </c>
    </row>
    <row r="658" spans="1:16" ht="39" hidden="1" x14ac:dyDescent="0.25">
      <c r="A658" s="26">
        <v>3311401150488</v>
      </c>
      <c r="B658" s="27" t="s">
        <v>492</v>
      </c>
      <c r="C658" s="28"/>
      <c r="D658" s="29">
        <f>SUM(D659)</f>
        <v>139068720000</v>
      </c>
      <c r="E658" s="29">
        <f>SUM(E659)</f>
        <v>-11451774304</v>
      </c>
      <c r="F658" s="30">
        <f t="shared" si="80"/>
        <v>127616945696</v>
      </c>
      <c r="G658" s="31">
        <f t="shared" si="79"/>
        <v>0.91460028837725904</v>
      </c>
      <c r="H658" s="29">
        <f>SUM(H659)</f>
        <v>0</v>
      </c>
      <c r="I658" s="32">
        <f t="shared" si="84"/>
        <v>127616945696</v>
      </c>
      <c r="J658" s="29">
        <f>SUM(J659)</f>
        <v>107342655232</v>
      </c>
      <c r="K658" s="31">
        <f t="shared" si="81"/>
        <v>84.113167453250313</v>
      </c>
      <c r="L658" s="30">
        <f t="shared" si="86"/>
        <v>20271654631</v>
      </c>
      <c r="M658" s="31">
        <f t="shared" si="82"/>
        <v>15.884767121201671</v>
      </c>
      <c r="N658" s="29">
        <f>SUM(N659)</f>
        <v>127614309863</v>
      </c>
      <c r="O658" s="31">
        <f t="shared" si="83"/>
        <v>99.997934574451989</v>
      </c>
      <c r="P658" s="32">
        <f t="shared" si="85"/>
        <v>2635833</v>
      </c>
    </row>
    <row r="659" spans="1:16" ht="39" hidden="1" x14ac:dyDescent="0.25">
      <c r="A659" s="26">
        <v>3311401150488170</v>
      </c>
      <c r="B659" s="27" t="s">
        <v>492</v>
      </c>
      <c r="C659" s="28"/>
      <c r="D659" s="33">
        <v>139068720000</v>
      </c>
      <c r="E659" s="34">
        <v>-11451774304</v>
      </c>
      <c r="F659" s="30">
        <f t="shared" si="80"/>
        <v>127616945696</v>
      </c>
      <c r="G659" s="31">
        <f t="shared" si="79"/>
        <v>0.91460028837725904</v>
      </c>
      <c r="H659" s="33"/>
      <c r="I659" s="32">
        <f t="shared" si="84"/>
        <v>127616945696</v>
      </c>
      <c r="J659" s="33">
        <v>107342655232</v>
      </c>
      <c r="K659" s="31">
        <f t="shared" si="81"/>
        <v>84.113167453250313</v>
      </c>
      <c r="L659" s="30">
        <f t="shared" si="86"/>
        <v>20271654631</v>
      </c>
      <c r="M659" s="31">
        <f t="shared" si="82"/>
        <v>15.884767121201671</v>
      </c>
      <c r="N659" s="33">
        <v>127614309863</v>
      </c>
      <c r="O659" s="31">
        <f t="shared" si="83"/>
        <v>99.997934574451989</v>
      </c>
      <c r="P659" s="32">
        <f t="shared" si="85"/>
        <v>2635833</v>
      </c>
    </row>
    <row r="660" spans="1:16" ht="26.25" hidden="1" x14ac:dyDescent="0.25">
      <c r="A660" s="60">
        <v>3311401150691</v>
      </c>
      <c r="B660" s="61" t="s">
        <v>493</v>
      </c>
      <c r="C660" s="28"/>
      <c r="D660" s="29">
        <f>SUM(D661)</f>
        <v>7882964000</v>
      </c>
      <c r="E660" s="29">
        <f>SUM(E661)</f>
        <v>16051918000</v>
      </c>
      <c r="F660" s="30">
        <f t="shared" si="80"/>
        <v>23934882000</v>
      </c>
      <c r="G660" s="31">
        <f t="shared" si="79"/>
        <v>0.17153560493151507</v>
      </c>
      <c r="H660" s="29">
        <f>SUM(H661)</f>
        <v>0</v>
      </c>
      <c r="I660" s="32">
        <f t="shared" si="84"/>
        <v>23934882000</v>
      </c>
      <c r="J660" s="29">
        <f>SUM(J661)</f>
        <v>23514229184</v>
      </c>
      <c r="K660" s="31">
        <f t="shared" si="81"/>
        <v>98.242511427463896</v>
      </c>
      <c r="L660" s="30">
        <f t="shared" si="86"/>
        <v>329779605</v>
      </c>
      <c r="M660" s="31">
        <f t="shared" si="82"/>
        <v>1.3778200577717492</v>
      </c>
      <c r="N660" s="29">
        <f>SUM(N661)</f>
        <v>23844008789</v>
      </c>
      <c r="O660" s="31">
        <f t="shared" si="83"/>
        <v>99.620331485235653</v>
      </c>
      <c r="P660" s="32">
        <f t="shared" si="85"/>
        <v>90873211</v>
      </c>
    </row>
    <row r="661" spans="1:16" ht="26.25" hidden="1" x14ac:dyDescent="0.25">
      <c r="A661" s="60">
        <v>3311401150691170</v>
      </c>
      <c r="B661" s="61" t="s">
        <v>494</v>
      </c>
      <c r="C661" s="28"/>
      <c r="D661" s="33">
        <v>7882964000</v>
      </c>
      <c r="E661" s="34">
        <v>16051918000</v>
      </c>
      <c r="F661" s="30">
        <f t="shared" si="80"/>
        <v>23934882000</v>
      </c>
      <c r="G661" s="31">
        <f t="shared" si="79"/>
        <v>0.17153560493151507</v>
      </c>
      <c r="H661" s="33"/>
      <c r="I661" s="32">
        <f t="shared" si="84"/>
        <v>23934882000</v>
      </c>
      <c r="J661" s="33">
        <v>23514229184</v>
      </c>
      <c r="K661" s="31">
        <f t="shared" si="81"/>
        <v>98.242511427463896</v>
      </c>
      <c r="L661" s="30">
        <f t="shared" si="86"/>
        <v>329779605</v>
      </c>
      <c r="M661" s="31">
        <f t="shared" si="82"/>
        <v>1.3778200577717492</v>
      </c>
      <c r="N661" s="33">
        <v>23844008789</v>
      </c>
      <c r="O661" s="31">
        <f t="shared" si="83"/>
        <v>99.620331485235653</v>
      </c>
      <c r="P661" s="32">
        <f t="shared" si="85"/>
        <v>90873211</v>
      </c>
    </row>
    <row r="662" spans="1:16" ht="26.25" hidden="1" x14ac:dyDescent="0.25">
      <c r="A662" s="26">
        <v>3311401150796</v>
      </c>
      <c r="B662" s="27" t="s">
        <v>495</v>
      </c>
      <c r="C662" s="28"/>
      <c r="D662" s="29">
        <f>SUM(D663)</f>
        <v>133951000</v>
      </c>
      <c r="E662" s="29">
        <f>SUM(E663)</f>
        <v>0</v>
      </c>
      <c r="F662" s="30">
        <f t="shared" si="80"/>
        <v>133951000</v>
      </c>
      <c r="G662" s="31">
        <f t="shared" ref="G662:G725" si="87">IF(OR(F662=0,F$7=0),0,F662/F$7)*100</f>
        <v>9.5999494863527519E-4</v>
      </c>
      <c r="H662" s="29">
        <f>SUM(H663)</f>
        <v>0</v>
      </c>
      <c r="I662" s="32">
        <f t="shared" si="84"/>
        <v>133951000</v>
      </c>
      <c r="J662" s="29">
        <f>SUM(J663)</f>
        <v>128617667</v>
      </c>
      <c r="K662" s="31">
        <f t="shared" si="81"/>
        <v>96.018444804443419</v>
      </c>
      <c r="L662" s="30">
        <f t="shared" si="86"/>
        <v>5333333</v>
      </c>
      <c r="M662" s="31">
        <f t="shared" si="82"/>
        <v>3.981555195556584</v>
      </c>
      <c r="N662" s="29">
        <f>SUM(N663)</f>
        <v>133951000</v>
      </c>
      <c r="O662" s="31">
        <f t="shared" si="83"/>
        <v>100</v>
      </c>
      <c r="P662" s="32">
        <f t="shared" si="85"/>
        <v>0</v>
      </c>
    </row>
    <row r="663" spans="1:16" ht="26.25" hidden="1" x14ac:dyDescent="0.25">
      <c r="A663" s="26">
        <v>3311401150796170</v>
      </c>
      <c r="B663" s="27" t="s">
        <v>495</v>
      </c>
      <c r="C663" s="28"/>
      <c r="D663" s="33">
        <v>133951000</v>
      </c>
      <c r="E663" s="34">
        <v>0</v>
      </c>
      <c r="F663" s="30">
        <f t="shared" si="80"/>
        <v>133951000</v>
      </c>
      <c r="G663" s="31">
        <f t="shared" si="87"/>
        <v>9.5999494863527519E-4</v>
      </c>
      <c r="H663" s="33"/>
      <c r="I663" s="32">
        <f t="shared" si="84"/>
        <v>133951000</v>
      </c>
      <c r="J663" s="33">
        <v>128617667</v>
      </c>
      <c r="K663" s="31">
        <f t="shared" si="81"/>
        <v>96.018444804443419</v>
      </c>
      <c r="L663" s="30">
        <f t="shared" si="86"/>
        <v>5333333</v>
      </c>
      <c r="M663" s="31">
        <f t="shared" si="82"/>
        <v>3.981555195556584</v>
      </c>
      <c r="N663" s="33">
        <v>133951000</v>
      </c>
      <c r="O663" s="31">
        <f t="shared" si="83"/>
        <v>100</v>
      </c>
      <c r="P663" s="32">
        <f t="shared" si="85"/>
        <v>0</v>
      </c>
    </row>
    <row r="664" spans="1:16" ht="39" hidden="1" x14ac:dyDescent="0.25">
      <c r="A664" s="26">
        <v>3311401150802</v>
      </c>
      <c r="B664" s="27" t="s">
        <v>496</v>
      </c>
      <c r="C664" s="28"/>
      <c r="D664" s="29">
        <f>SUM(D665:D666)</f>
        <v>2017436000</v>
      </c>
      <c r="E664" s="29">
        <f>SUM(E665:E666)</f>
        <v>27755000</v>
      </c>
      <c r="F664" s="30">
        <f t="shared" si="80"/>
        <v>2045191000</v>
      </c>
      <c r="G664" s="31">
        <f t="shared" si="87"/>
        <v>1.4657397324352391E-2</v>
      </c>
      <c r="H664" s="29">
        <f>SUM(H665:H666)</f>
        <v>0</v>
      </c>
      <c r="I664" s="32">
        <f t="shared" si="84"/>
        <v>2045191000</v>
      </c>
      <c r="J664" s="29">
        <f>SUM(J665:J666)</f>
        <v>2020232242</v>
      </c>
      <c r="K664" s="31">
        <f t="shared" si="81"/>
        <v>98.779636816316909</v>
      </c>
      <c r="L664" s="30">
        <f t="shared" si="86"/>
        <v>24660001</v>
      </c>
      <c r="M664" s="31">
        <f t="shared" si="82"/>
        <v>1.2057554037740239</v>
      </c>
      <c r="N664" s="29">
        <f>SUM(N665:N666)</f>
        <v>2044892243</v>
      </c>
      <c r="O664" s="31">
        <f t="shared" si="83"/>
        <v>99.985392220090944</v>
      </c>
      <c r="P664" s="32">
        <f t="shared" si="85"/>
        <v>298757</v>
      </c>
    </row>
    <row r="665" spans="1:16" ht="39" hidden="1" x14ac:dyDescent="0.25">
      <c r="A665" s="26">
        <v>3311401150802170</v>
      </c>
      <c r="B665" s="27" t="s">
        <v>496</v>
      </c>
      <c r="C665" s="28"/>
      <c r="D665" s="33">
        <v>1775436000</v>
      </c>
      <c r="E665" s="34">
        <v>0</v>
      </c>
      <c r="F665" s="30">
        <f t="shared" si="80"/>
        <v>1775436000</v>
      </c>
      <c r="G665" s="31">
        <f t="shared" si="87"/>
        <v>1.2724127416930211E-2</v>
      </c>
      <c r="H665" s="33"/>
      <c r="I665" s="32">
        <f t="shared" si="84"/>
        <v>1775436000</v>
      </c>
      <c r="J665" s="33">
        <v>1754443909</v>
      </c>
      <c r="K665" s="31">
        <f t="shared" si="81"/>
        <v>98.81763741413377</v>
      </c>
      <c r="L665" s="30">
        <f t="shared" si="86"/>
        <v>20693334</v>
      </c>
      <c r="M665" s="31">
        <f t="shared" si="82"/>
        <v>1.1655353389251992</v>
      </c>
      <c r="N665" s="33">
        <v>1775137243</v>
      </c>
      <c r="O665" s="31">
        <f t="shared" si="83"/>
        <v>99.983172753058966</v>
      </c>
      <c r="P665" s="32">
        <f t="shared" si="85"/>
        <v>298757</v>
      </c>
    </row>
    <row r="666" spans="1:16" ht="39" hidden="1" x14ac:dyDescent="0.25">
      <c r="A666" s="26">
        <v>3311401150802170</v>
      </c>
      <c r="B666" s="27" t="s">
        <v>496</v>
      </c>
      <c r="C666" s="28"/>
      <c r="D666" s="33">
        <v>242000000</v>
      </c>
      <c r="E666" s="34">
        <v>27755000</v>
      </c>
      <c r="F666" s="30">
        <f t="shared" si="80"/>
        <v>269755000</v>
      </c>
      <c r="G666" s="31">
        <f t="shared" si="87"/>
        <v>1.9332699074221817E-3</v>
      </c>
      <c r="H666" s="33"/>
      <c r="I666" s="32">
        <f t="shared" si="84"/>
        <v>269755000</v>
      </c>
      <c r="J666" s="33">
        <v>265788333</v>
      </c>
      <c r="K666" s="31">
        <f t="shared" si="81"/>
        <v>98.529529758484543</v>
      </c>
      <c r="L666" s="30">
        <f t="shared" si="86"/>
        <v>3966667</v>
      </c>
      <c r="M666" s="31">
        <f t="shared" si="82"/>
        <v>1.4704702415154491</v>
      </c>
      <c r="N666" s="33">
        <v>269755000</v>
      </c>
      <c r="O666" s="31">
        <f t="shared" si="83"/>
        <v>100</v>
      </c>
      <c r="P666" s="32">
        <f t="shared" si="85"/>
        <v>0</v>
      </c>
    </row>
    <row r="667" spans="1:16" ht="26.25" hidden="1" x14ac:dyDescent="0.25">
      <c r="A667" s="26">
        <v>3311401150808</v>
      </c>
      <c r="B667" s="27" t="s">
        <v>497</v>
      </c>
      <c r="C667" s="28"/>
      <c r="D667" s="29">
        <f>SUM(D668)</f>
        <v>4322599000</v>
      </c>
      <c r="E667" s="29">
        <f>SUM(E668)</f>
        <v>-1176195916</v>
      </c>
      <c r="F667" s="30">
        <f t="shared" si="80"/>
        <v>3146403084</v>
      </c>
      <c r="G667" s="31">
        <f t="shared" si="87"/>
        <v>2.2549522340336779E-2</v>
      </c>
      <c r="H667" s="29">
        <f>SUM(H668)</f>
        <v>0</v>
      </c>
      <c r="I667" s="32">
        <f t="shared" si="84"/>
        <v>3146403084</v>
      </c>
      <c r="J667" s="29">
        <f>SUM(J668)</f>
        <v>2633574368</v>
      </c>
      <c r="K667" s="31">
        <f t="shared" si="81"/>
        <v>83.70111195835581</v>
      </c>
      <c r="L667" s="30">
        <f t="shared" si="86"/>
        <v>295693987</v>
      </c>
      <c r="M667" s="31">
        <f t="shared" si="82"/>
        <v>9.3978418882073527</v>
      </c>
      <c r="N667" s="29">
        <f>SUM(N668)</f>
        <v>2929268355</v>
      </c>
      <c r="O667" s="31">
        <f t="shared" si="83"/>
        <v>93.098953846563163</v>
      </c>
      <c r="P667" s="32">
        <f t="shared" si="85"/>
        <v>217134729</v>
      </c>
    </row>
    <row r="668" spans="1:16" ht="26.25" hidden="1" x14ac:dyDescent="0.25">
      <c r="A668" s="26">
        <v>3311401150808170</v>
      </c>
      <c r="B668" s="27" t="s">
        <v>497</v>
      </c>
      <c r="C668" s="28"/>
      <c r="D668" s="33">
        <v>4322599000</v>
      </c>
      <c r="E668" s="34">
        <v>-1176195916</v>
      </c>
      <c r="F668" s="30">
        <f t="shared" si="80"/>
        <v>3146403084</v>
      </c>
      <c r="G668" s="31">
        <f t="shared" si="87"/>
        <v>2.2549522340336779E-2</v>
      </c>
      <c r="H668" s="33"/>
      <c r="I668" s="32">
        <f t="shared" si="84"/>
        <v>3146403084</v>
      </c>
      <c r="J668" s="33">
        <v>2633574368</v>
      </c>
      <c r="K668" s="31">
        <f t="shared" si="81"/>
        <v>83.70111195835581</v>
      </c>
      <c r="L668" s="30">
        <f t="shared" si="86"/>
        <v>295693987</v>
      </c>
      <c r="M668" s="31">
        <f t="shared" si="82"/>
        <v>9.3978418882073527</v>
      </c>
      <c r="N668" s="33">
        <v>2929268355</v>
      </c>
      <c r="O668" s="31">
        <f t="shared" si="83"/>
        <v>93.098953846563163</v>
      </c>
      <c r="P668" s="32">
        <f t="shared" si="85"/>
        <v>217134729</v>
      </c>
    </row>
    <row r="669" spans="1:16" ht="26.25" hidden="1" x14ac:dyDescent="0.25">
      <c r="A669" s="60">
        <v>3311401157328</v>
      </c>
      <c r="B669" s="61" t="s">
        <v>498</v>
      </c>
      <c r="C669" s="28"/>
      <c r="D669" s="29">
        <f>SUM(D670)</f>
        <v>3001462000</v>
      </c>
      <c r="E669" s="29">
        <f>SUM(E670)</f>
        <v>-200693626</v>
      </c>
      <c r="F669" s="30">
        <f t="shared" si="80"/>
        <v>2800768374</v>
      </c>
      <c r="G669" s="31">
        <f t="shared" si="87"/>
        <v>2.0072440603933029E-2</v>
      </c>
      <c r="H669" s="29">
        <f>SUM(H670)</f>
        <v>0</v>
      </c>
      <c r="I669" s="32">
        <f t="shared" si="84"/>
        <v>2800768374</v>
      </c>
      <c r="J669" s="29">
        <f>SUM(J670)</f>
        <v>1940705703</v>
      </c>
      <c r="K669" s="31">
        <f t="shared" si="81"/>
        <v>69.291902929777933</v>
      </c>
      <c r="L669" s="30">
        <f t="shared" si="86"/>
        <v>749185064</v>
      </c>
      <c r="M669" s="31">
        <f t="shared" si="82"/>
        <v>26.74926891330286</v>
      </c>
      <c r="N669" s="29">
        <f>SUM(N670)</f>
        <v>2689890767</v>
      </c>
      <c r="O669" s="31">
        <f t="shared" si="83"/>
        <v>96.041171843080804</v>
      </c>
      <c r="P669" s="32">
        <f t="shared" si="85"/>
        <v>110877607</v>
      </c>
    </row>
    <row r="670" spans="1:16" ht="26.25" hidden="1" x14ac:dyDescent="0.25">
      <c r="A670" s="60">
        <v>3311401157328170</v>
      </c>
      <c r="B670" s="61" t="s">
        <v>499</v>
      </c>
      <c r="C670" s="28"/>
      <c r="D670" s="33">
        <v>3001462000</v>
      </c>
      <c r="E670" s="34">
        <v>-200693626</v>
      </c>
      <c r="F670" s="30">
        <f t="shared" si="80"/>
        <v>2800768374</v>
      </c>
      <c r="G670" s="31">
        <f t="shared" si="87"/>
        <v>2.0072440603933029E-2</v>
      </c>
      <c r="H670" s="33"/>
      <c r="I670" s="32">
        <f t="shared" si="84"/>
        <v>2800768374</v>
      </c>
      <c r="J670" s="33">
        <v>1940705703</v>
      </c>
      <c r="K670" s="31">
        <f t="shared" si="81"/>
        <v>69.291902929777933</v>
      </c>
      <c r="L670" s="30">
        <f t="shared" si="86"/>
        <v>749185064</v>
      </c>
      <c r="M670" s="31">
        <f t="shared" si="82"/>
        <v>26.74926891330286</v>
      </c>
      <c r="N670" s="33">
        <v>2689890767</v>
      </c>
      <c r="O670" s="31">
        <f t="shared" si="83"/>
        <v>96.041171843080804</v>
      </c>
      <c r="P670" s="32">
        <f t="shared" si="85"/>
        <v>110877607</v>
      </c>
    </row>
    <row r="671" spans="1:16" hidden="1" x14ac:dyDescent="0.25">
      <c r="A671" s="60">
        <v>331140116</v>
      </c>
      <c r="B671" s="27" t="s">
        <v>500</v>
      </c>
      <c r="C671" s="28"/>
      <c r="D671" s="29">
        <f>SUM(D672+D674+D676+D678+D680+D682)</f>
        <v>17549248000</v>
      </c>
      <c r="E671" s="29">
        <f>SUM(E672+E674+E676+E678+E680+E682)</f>
        <v>-1510632595</v>
      </c>
      <c r="F671" s="30">
        <f t="shared" si="80"/>
        <v>16038615405</v>
      </c>
      <c r="G671" s="31">
        <f t="shared" si="87"/>
        <v>0.11494494085078803</v>
      </c>
      <c r="H671" s="29">
        <f>SUM(H672+H674+H676+H678+H680+H682)</f>
        <v>0</v>
      </c>
      <c r="I671" s="32">
        <f t="shared" si="84"/>
        <v>16038615405</v>
      </c>
      <c r="J671" s="29">
        <f>SUM(J672+J674+J676+J678+J680+J682)</f>
        <v>6323821000</v>
      </c>
      <c r="K671" s="31">
        <f t="shared" si="81"/>
        <v>39.428721496922762</v>
      </c>
      <c r="L671" s="30">
        <f t="shared" si="86"/>
        <v>5215369305</v>
      </c>
      <c r="M671" s="31">
        <f t="shared" si="82"/>
        <v>32.517578190534586</v>
      </c>
      <c r="N671" s="29">
        <f>SUM(N672+N674+N676+N678+N680+N682)</f>
        <v>11539190305</v>
      </c>
      <c r="O671" s="31">
        <f t="shared" si="83"/>
        <v>71.946299687457341</v>
      </c>
      <c r="P671" s="32">
        <f t="shared" si="85"/>
        <v>4499425100</v>
      </c>
    </row>
    <row r="672" spans="1:16" hidden="1" x14ac:dyDescent="0.25">
      <c r="A672" s="60">
        <v>3311401160045</v>
      </c>
      <c r="B672" s="27" t="s">
        <v>500</v>
      </c>
      <c r="C672" s="28"/>
      <c r="D672" s="29">
        <f>SUM(D673)</f>
        <v>0</v>
      </c>
      <c r="E672" s="29">
        <f>SUM(E673)</f>
        <v>0</v>
      </c>
      <c r="F672" s="30">
        <f t="shared" si="80"/>
        <v>0</v>
      </c>
      <c r="G672" s="31">
        <f t="shared" si="87"/>
        <v>0</v>
      </c>
      <c r="H672" s="29">
        <f>SUM(H673)</f>
        <v>0</v>
      </c>
      <c r="I672" s="32">
        <f t="shared" si="84"/>
        <v>0</v>
      </c>
      <c r="J672" s="29">
        <f>SUM(J673)</f>
        <v>0</v>
      </c>
      <c r="K672" s="31">
        <f t="shared" si="81"/>
        <v>0</v>
      </c>
      <c r="L672" s="30">
        <f t="shared" si="86"/>
        <v>0</v>
      </c>
      <c r="M672" s="31">
        <f t="shared" si="82"/>
        <v>0</v>
      </c>
      <c r="N672" s="29">
        <f>SUM(N673)</f>
        <v>0</v>
      </c>
      <c r="O672" s="31">
        <f t="shared" si="83"/>
        <v>0</v>
      </c>
      <c r="P672" s="32">
        <f t="shared" si="85"/>
        <v>0</v>
      </c>
    </row>
    <row r="673" spans="1:16" hidden="1" x14ac:dyDescent="0.25">
      <c r="A673" s="60">
        <v>3311401160045</v>
      </c>
      <c r="B673" s="27" t="s">
        <v>501</v>
      </c>
      <c r="C673" s="28"/>
      <c r="D673" s="29"/>
      <c r="E673" s="29"/>
      <c r="F673" s="30">
        <f t="shared" si="80"/>
        <v>0</v>
      </c>
      <c r="G673" s="31">
        <f t="shared" si="87"/>
        <v>0</v>
      </c>
      <c r="H673" s="29"/>
      <c r="I673" s="32">
        <f t="shared" si="84"/>
        <v>0</v>
      </c>
      <c r="J673" s="33"/>
      <c r="K673" s="31">
        <f t="shared" si="81"/>
        <v>0</v>
      </c>
      <c r="L673" s="30">
        <f t="shared" si="86"/>
        <v>0</v>
      </c>
      <c r="M673" s="31">
        <f t="shared" si="82"/>
        <v>0</v>
      </c>
      <c r="N673" s="33"/>
      <c r="O673" s="31">
        <f t="shared" si="83"/>
        <v>0</v>
      </c>
      <c r="P673" s="32">
        <f t="shared" si="85"/>
        <v>0</v>
      </c>
    </row>
    <row r="674" spans="1:16" ht="26.25" hidden="1" x14ac:dyDescent="0.25">
      <c r="A674" s="60">
        <v>3311401160070</v>
      </c>
      <c r="B674" s="27" t="s">
        <v>502</v>
      </c>
      <c r="C674" s="28"/>
      <c r="D674" s="29"/>
      <c r="E674" s="29"/>
      <c r="F674" s="30">
        <f t="shared" si="80"/>
        <v>0</v>
      </c>
      <c r="G674" s="31">
        <f t="shared" si="87"/>
        <v>0</v>
      </c>
      <c r="H674" s="29"/>
      <c r="I674" s="32">
        <f t="shared" si="84"/>
        <v>0</v>
      </c>
      <c r="J674" s="33">
        <v>0</v>
      </c>
      <c r="K674" s="31">
        <f t="shared" si="81"/>
        <v>0</v>
      </c>
      <c r="L674" s="30">
        <f t="shared" si="86"/>
        <v>0</v>
      </c>
      <c r="M674" s="31">
        <f t="shared" si="82"/>
        <v>0</v>
      </c>
      <c r="N674" s="33">
        <f>VLOOKUP(F674,[2]ganual!$E$12:$N$935,7,FALSE)</f>
        <v>0</v>
      </c>
      <c r="O674" s="31">
        <f t="shared" si="83"/>
        <v>0</v>
      </c>
      <c r="P674" s="32">
        <f t="shared" si="85"/>
        <v>0</v>
      </c>
    </row>
    <row r="675" spans="1:16" hidden="1" x14ac:dyDescent="0.25">
      <c r="A675" s="60">
        <v>3311401160070170</v>
      </c>
      <c r="B675" s="27" t="s">
        <v>503</v>
      </c>
      <c r="C675" s="28"/>
      <c r="D675" s="29"/>
      <c r="E675" s="29"/>
      <c r="F675" s="30">
        <f t="shared" si="80"/>
        <v>0</v>
      </c>
      <c r="G675" s="31">
        <f t="shared" si="87"/>
        <v>0</v>
      </c>
      <c r="H675" s="29"/>
      <c r="I675" s="32">
        <f t="shared" si="84"/>
        <v>0</v>
      </c>
      <c r="J675" s="33"/>
      <c r="K675" s="31">
        <f t="shared" si="81"/>
        <v>0</v>
      </c>
      <c r="L675" s="30">
        <f t="shared" si="86"/>
        <v>0</v>
      </c>
      <c r="M675" s="31">
        <f t="shared" si="82"/>
        <v>0</v>
      </c>
      <c r="N675" s="33"/>
      <c r="O675" s="31">
        <f t="shared" si="83"/>
        <v>0</v>
      </c>
      <c r="P675" s="32">
        <f t="shared" si="85"/>
        <v>0</v>
      </c>
    </row>
    <row r="676" spans="1:16" ht="26.25" hidden="1" x14ac:dyDescent="0.25">
      <c r="A676" s="60">
        <v>3311401160440</v>
      </c>
      <c r="B676" s="27" t="s">
        <v>504</v>
      </c>
      <c r="C676" s="28"/>
      <c r="D676" s="29">
        <f>SUM(D677)</f>
        <v>15013000000</v>
      </c>
      <c r="E676" s="29">
        <f>SUM(E677)</f>
        <v>-51702595</v>
      </c>
      <c r="F676" s="30">
        <f t="shared" si="80"/>
        <v>14961297405</v>
      </c>
      <c r="G676" s="31">
        <f t="shared" si="87"/>
        <v>0.10722405905017546</v>
      </c>
      <c r="H676" s="29">
        <f>SUM(H677)</f>
        <v>0</v>
      </c>
      <c r="I676" s="32">
        <f t="shared" si="84"/>
        <v>14961297405</v>
      </c>
      <c r="J676" s="29">
        <f>SUM(J677)</f>
        <v>5438121527</v>
      </c>
      <c r="K676" s="31">
        <f t="shared" si="81"/>
        <v>36.347927454357027</v>
      </c>
      <c r="L676" s="30">
        <f t="shared" si="86"/>
        <v>5098724705</v>
      </c>
      <c r="M676" s="31">
        <f t="shared" si="82"/>
        <v>34.079428855521769</v>
      </c>
      <c r="N676" s="29">
        <f>SUM(N677)</f>
        <v>10536846232</v>
      </c>
      <c r="O676" s="31">
        <f t="shared" si="83"/>
        <v>70.427356309878803</v>
      </c>
      <c r="P676" s="32">
        <f t="shared" si="85"/>
        <v>4424451173</v>
      </c>
    </row>
    <row r="677" spans="1:16" ht="26.25" hidden="1" x14ac:dyDescent="0.25">
      <c r="A677" s="60">
        <v>3311401160440170</v>
      </c>
      <c r="B677" s="27" t="s">
        <v>504</v>
      </c>
      <c r="C677" s="28"/>
      <c r="D677" s="33">
        <v>15013000000</v>
      </c>
      <c r="E677" s="34">
        <v>-51702595</v>
      </c>
      <c r="F677" s="30">
        <f t="shared" si="80"/>
        <v>14961297405</v>
      </c>
      <c r="G677" s="31">
        <f t="shared" si="87"/>
        <v>0.10722405905017546</v>
      </c>
      <c r="H677" s="33"/>
      <c r="I677" s="32">
        <f t="shared" si="84"/>
        <v>14961297405</v>
      </c>
      <c r="J677" s="33">
        <v>5438121527</v>
      </c>
      <c r="K677" s="31">
        <f t="shared" si="81"/>
        <v>36.347927454357027</v>
      </c>
      <c r="L677" s="30">
        <f t="shared" si="86"/>
        <v>5098724705</v>
      </c>
      <c r="M677" s="31">
        <f t="shared" si="82"/>
        <v>34.079428855521769</v>
      </c>
      <c r="N677" s="33">
        <v>10536846232</v>
      </c>
      <c r="O677" s="31">
        <f t="shared" si="83"/>
        <v>70.427356309878803</v>
      </c>
      <c r="P677" s="32">
        <f t="shared" si="85"/>
        <v>4424451173</v>
      </c>
    </row>
    <row r="678" spans="1:16" hidden="1" x14ac:dyDescent="0.25">
      <c r="A678" s="60">
        <v>3311401160787</v>
      </c>
      <c r="B678" s="27" t="s">
        <v>505</v>
      </c>
      <c r="C678" s="28"/>
      <c r="D678" s="29">
        <f>SUM(D679)</f>
        <v>150000000</v>
      </c>
      <c r="E678" s="29">
        <f>SUM(E679)</f>
        <v>0</v>
      </c>
      <c r="F678" s="30">
        <f t="shared" si="80"/>
        <v>150000000</v>
      </c>
      <c r="G678" s="31">
        <f t="shared" si="87"/>
        <v>1.0750143134078229E-3</v>
      </c>
      <c r="H678" s="29">
        <f>SUM(H679)</f>
        <v>0</v>
      </c>
      <c r="I678" s="32">
        <f t="shared" si="84"/>
        <v>150000000</v>
      </c>
      <c r="J678" s="29">
        <f>SUM(J679)</f>
        <v>140375000</v>
      </c>
      <c r="K678" s="31">
        <f t="shared" si="81"/>
        <v>93.583333333333329</v>
      </c>
      <c r="L678" s="30">
        <f t="shared" si="86"/>
        <v>9625000</v>
      </c>
      <c r="M678" s="31">
        <f t="shared" si="82"/>
        <v>6.4166666666666661</v>
      </c>
      <c r="N678" s="29">
        <f>SUM(N679)</f>
        <v>150000000</v>
      </c>
      <c r="O678" s="31">
        <f t="shared" si="83"/>
        <v>100</v>
      </c>
      <c r="P678" s="32">
        <f t="shared" si="85"/>
        <v>0</v>
      </c>
    </row>
    <row r="679" spans="1:16" hidden="1" x14ac:dyDescent="0.25">
      <c r="A679" s="60">
        <v>3311401160787170</v>
      </c>
      <c r="B679" s="27" t="s">
        <v>505</v>
      </c>
      <c r="C679" s="28"/>
      <c r="D679" s="33">
        <v>150000000</v>
      </c>
      <c r="E679" s="34">
        <v>0</v>
      </c>
      <c r="F679" s="30">
        <f t="shared" si="80"/>
        <v>150000000</v>
      </c>
      <c r="G679" s="31">
        <f t="shared" si="87"/>
        <v>1.0750143134078229E-3</v>
      </c>
      <c r="H679" s="33"/>
      <c r="I679" s="32">
        <f t="shared" si="84"/>
        <v>150000000</v>
      </c>
      <c r="J679" s="33">
        <v>140375000</v>
      </c>
      <c r="K679" s="31">
        <f t="shared" si="81"/>
        <v>93.583333333333329</v>
      </c>
      <c r="L679" s="30">
        <f t="shared" si="86"/>
        <v>9625000</v>
      </c>
      <c r="M679" s="31">
        <f t="shared" si="82"/>
        <v>6.4166666666666661</v>
      </c>
      <c r="N679" s="33">
        <v>150000000</v>
      </c>
      <c r="O679" s="31">
        <f t="shared" si="83"/>
        <v>100</v>
      </c>
      <c r="P679" s="32">
        <f t="shared" si="85"/>
        <v>0</v>
      </c>
    </row>
    <row r="680" spans="1:16" hidden="1" x14ac:dyDescent="0.25">
      <c r="A680" s="26">
        <v>3311401160804</v>
      </c>
      <c r="B680" s="27" t="s">
        <v>506</v>
      </c>
      <c r="C680" s="28"/>
      <c r="D680" s="29">
        <f>SUM(D681)</f>
        <v>2204332000</v>
      </c>
      <c r="E680" s="29">
        <f>SUM(E681)</f>
        <v>-1458930000</v>
      </c>
      <c r="F680" s="30">
        <f t="shared" si="80"/>
        <v>745402000</v>
      </c>
      <c r="G680" s="31">
        <f t="shared" si="87"/>
        <v>5.3421187949521205E-3</v>
      </c>
      <c r="H680" s="29">
        <f>SUM(H681)</f>
        <v>0</v>
      </c>
      <c r="I680" s="32">
        <f t="shared" si="84"/>
        <v>745402000</v>
      </c>
      <c r="J680" s="29">
        <f>SUM(J681)</f>
        <v>637274073</v>
      </c>
      <c r="K680" s="31">
        <f t="shared" si="81"/>
        <v>85.494011687653099</v>
      </c>
      <c r="L680" s="30">
        <f t="shared" si="86"/>
        <v>34566000</v>
      </c>
      <c r="M680" s="31">
        <f t="shared" si="82"/>
        <v>4.6372293071389663</v>
      </c>
      <c r="N680" s="29">
        <f>SUM(N681)</f>
        <v>671840073</v>
      </c>
      <c r="O680" s="31">
        <f t="shared" si="83"/>
        <v>90.131240994792066</v>
      </c>
      <c r="P680" s="32">
        <f t="shared" si="85"/>
        <v>73561927</v>
      </c>
    </row>
    <row r="681" spans="1:16" hidden="1" x14ac:dyDescent="0.25">
      <c r="A681" s="26">
        <v>3311401160804170</v>
      </c>
      <c r="B681" s="27" t="s">
        <v>506</v>
      </c>
      <c r="C681" s="28"/>
      <c r="D681" s="33">
        <v>2204332000</v>
      </c>
      <c r="E681" s="34">
        <v>-1458930000</v>
      </c>
      <c r="F681" s="30">
        <f t="shared" si="80"/>
        <v>745402000</v>
      </c>
      <c r="G681" s="31">
        <f t="shared" si="87"/>
        <v>5.3421187949521205E-3</v>
      </c>
      <c r="H681" s="33"/>
      <c r="I681" s="32">
        <f t="shared" si="84"/>
        <v>745402000</v>
      </c>
      <c r="J681" s="33">
        <v>637274073</v>
      </c>
      <c r="K681" s="31">
        <f t="shared" si="81"/>
        <v>85.494011687653099</v>
      </c>
      <c r="L681" s="30">
        <f t="shared" si="86"/>
        <v>34566000</v>
      </c>
      <c r="M681" s="31">
        <f t="shared" si="82"/>
        <v>4.6372293071389663</v>
      </c>
      <c r="N681" s="33">
        <v>671840073</v>
      </c>
      <c r="O681" s="31">
        <f t="shared" si="83"/>
        <v>90.131240994792066</v>
      </c>
      <c r="P681" s="32">
        <f t="shared" si="85"/>
        <v>73561927</v>
      </c>
    </row>
    <row r="682" spans="1:16" ht="26.25" hidden="1" x14ac:dyDescent="0.25">
      <c r="A682" s="26">
        <v>3311401160805</v>
      </c>
      <c r="B682" s="27" t="s">
        <v>507</v>
      </c>
      <c r="C682" s="28"/>
      <c r="D682" s="29">
        <f>SUM(D683)</f>
        <v>181916000</v>
      </c>
      <c r="E682" s="29">
        <f>SUM(E683)</f>
        <v>0</v>
      </c>
      <c r="F682" s="30">
        <f t="shared" si="80"/>
        <v>181916000</v>
      </c>
      <c r="G682" s="31">
        <f t="shared" si="87"/>
        <v>1.3037486922526501E-3</v>
      </c>
      <c r="H682" s="29">
        <f>SUM(H683)</f>
        <v>0</v>
      </c>
      <c r="I682" s="32">
        <f t="shared" si="84"/>
        <v>181916000</v>
      </c>
      <c r="J682" s="29">
        <f>SUM(J683)</f>
        <v>108050400</v>
      </c>
      <c r="K682" s="31">
        <f t="shared" si="81"/>
        <v>59.395765078387832</v>
      </c>
      <c r="L682" s="30">
        <f t="shared" si="86"/>
        <v>72453600</v>
      </c>
      <c r="M682" s="31">
        <f t="shared" si="82"/>
        <v>39.828052507750826</v>
      </c>
      <c r="N682" s="29">
        <f>SUM(N683)</f>
        <v>180504000</v>
      </c>
      <c r="O682" s="31">
        <f t="shared" si="83"/>
        <v>99.223817586138665</v>
      </c>
      <c r="P682" s="32">
        <f t="shared" si="85"/>
        <v>1412000</v>
      </c>
    </row>
    <row r="683" spans="1:16" ht="26.25" hidden="1" x14ac:dyDescent="0.25">
      <c r="A683" s="26">
        <v>3311401160805170</v>
      </c>
      <c r="B683" s="27" t="s">
        <v>507</v>
      </c>
      <c r="C683" s="28"/>
      <c r="D683" s="33">
        <v>181916000</v>
      </c>
      <c r="E683" s="34">
        <v>0</v>
      </c>
      <c r="F683" s="30">
        <f t="shared" si="80"/>
        <v>181916000</v>
      </c>
      <c r="G683" s="31">
        <f t="shared" si="87"/>
        <v>1.3037486922526501E-3</v>
      </c>
      <c r="H683" s="33"/>
      <c r="I683" s="32">
        <f t="shared" si="84"/>
        <v>181916000</v>
      </c>
      <c r="J683" s="33">
        <v>108050400</v>
      </c>
      <c r="K683" s="31">
        <f t="shared" si="81"/>
        <v>59.395765078387832</v>
      </c>
      <c r="L683" s="30">
        <f t="shared" si="86"/>
        <v>72453600</v>
      </c>
      <c r="M683" s="31">
        <f t="shared" si="82"/>
        <v>39.828052507750826</v>
      </c>
      <c r="N683" s="33">
        <v>180504000</v>
      </c>
      <c r="O683" s="31">
        <f t="shared" si="83"/>
        <v>99.223817586138665</v>
      </c>
      <c r="P683" s="32">
        <f t="shared" si="85"/>
        <v>1412000</v>
      </c>
    </row>
    <row r="684" spans="1:16" ht="26.25" x14ac:dyDescent="0.25">
      <c r="A684" s="59">
        <v>3311402</v>
      </c>
      <c r="B684" s="20" t="s">
        <v>508</v>
      </c>
      <c r="C684" s="21"/>
      <c r="D684" s="22">
        <f>SUM(D685+D710+D722+D789+D826+D838+D847)</f>
        <v>2492791044000</v>
      </c>
      <c r="E684" s="22">
        <f>SUM(E685+E710+E722+E789+E826+E838+E847)</f>
        <v>-436348021310</v>
      </c>
      <c r="F684" s="30">
        <f t="shared" si="80"/>
        <v>2056443022690</v>
      </c>
      <c r="G684" s="24">
        <f t="shared" si="87"/>
        <v>14.738037893995989</v>
      </c>
      <c r="H684" s="22">
        <f>SUM(H685+H710+H722+H789+H826+H838+H847)</f>
        <v>0</v>
      </c>
      <c r="I684" s="32">
        <f t="shared" si="84"/>
        <v>2056443022690</v>
      </c>
      <c r="J684" s="22">
        <f>SUM(J685+J710+J722+J789+J826+J838+J847)</f>
        <v>442267871997</v>
      </c>
      <c r="K684" s="31">
        <f t="shared" si="81"/>
        <v>21.506449102512772</v>
      </c>
      <c r="L684" s="30">
        <f t="shared" si="86"/>
        <v>1163569925034</v>
      </c>
      <c r="M684" s="31">
        <f t="shared" si="82"/>
        <v>56.581675844923382</v>
      </c>
      <c r="N684" s="22">
        <f>SUM(N685+N710+N722+N789+N826+N838+N847)</f>
        <v>1605837797031</v>
      </c>
      <c r="O684" s="31">
        <f t="shared" si="83"/>
        <v>78.088124947436157</v>
      </c>
      <c r="P684" s="32">
        <f t="shared" si="85"/>
        <v>450605225659</v>
      </c>
    </row>
    <row r="685" spans="1:16" ht="39" hidden="1" x14ac:dyDescent="0.25">
      <c r="A685" s="26">
        <v>331140217</v>
      </c>
      <c r="B685" s="27" t="s">
        <v>509</v>
      </c>
      <c r="C685" s="28"/>
      <c r="D685" s="29">
        <f>SUM(D686+D688+D690+D692+D694+D696+D699+D704+D706+D708)</f>
        <v>94584557000</v>
      </c>
      <c r="E685" s="29">
        <f>SUM(E686+E688+E690+E692+E694+E696+E699+E704+E706+E708)</f>
        <v>-44289758894</v>
      </c>
      <c r="F685" s="30">
        <f t="shared" si="80"/>
        <v>50294798106</v>
      </c>
      <c r="G685" s="31">
        <f t="shared" si="87"/>
        <v>0.36045085235937774</v>
      </c>
      <c r="H685" s="29">
        <f>SUM(H686+H688+H690+H692+H694+H696+H699+H704+H706+H708)</f>
        <v>0</v>
      </c>
      <c r="I685" s="32">
        <f t="shared" si="84"/>
        <v>50294798106</v>
      </c>
      <c r="J685" s="29">
        <f>SUM(J686+J688+J690+J692+J694+J696+J699+J704+J706+J708)</f>
        <v>30289325656</v>
      </c>
      <c r="K685" s="31">
        <f t="shared" si="81"/>
        <v>60.223575392753361</v>
      </c>
      <c r="L685" s="30">
        <f t="shared" si="86"/>
        <v>17408618075</v>
      </c>
      <c r="M685" s="31">
        <f t="shared" si="82"/>
        <v>34.61315827992798</v>
      </c>
      <c r="N685" s="29">
        <f>SUM(N686+N688+N690+N692+N694+N696+N699+N704+N706+N708)</f>
        <v>47697943731</v>
      </c>
      <c r="O685" s="31">
        <f t="shared" si="83"/>
        <v>94.836733672681333</v>
      </c>
      <c r="P685" s="32">
        <f t="shared" si="85"/>
        <v>2596854375</v>
      </c>
    </row>
    <row r="686" spans="1:16" hidden="1" x14ac:dyDescent="0.25">
      <c r="A686" s="26">
        <v>3311402170054</v>
      </c>
      <c r="B686" s="27" t="s">
        <v>510</v>
      </c>
      <c r="C686" s="28"/>
      <c r="D686" s="29">
        <f>SUM(D687)</f>
        <v>0</v>
      </c>
      <c r="E686" s="29">
        <f>SUM(E687)</f>
        <v>0</v>
      </c>
      <c r="F686" s="30">
        <f t="shared" si="80"/>
        <v>0</v>
      </c>
      <c r="G686" s="31">
        <f t="shared" si="87"/>
        <v>0</v>
      </c>
      <c r="H686" s="29">
        <f>SUM(H687)</f>
        <v>0</v>
      </c>
      <c r="I686" s="32">
        <f t="shared" si="84"/>
        <v>0</v>
      </c>
      <c r="J686" s="29">
        <f>SUM(J687)</f>
        <v>0</v>
      </c>
      <c r="K686" s="31">
        <f t="shared" si="81"/>
        <v>0</v>
      </c>
      <c r="L686" s="30">
        <f t="shared" si="86"/>
        <v>0</v>
      </c>
      <c r="M686" s="31">
        <f t="shared" si="82"/>
        <v>0</v>
      </c>
      <c r="N686" s="29">
        <f>SUM(N687)</f>
        <v>0</v>
      </c>
      <c r="O686" s="31">
        <f t="shared" si="83"/>
        <v>0</v>
      </c>
      <c r="P686" s="32">
        <f t="shared" si="85"/>
        <v>0</v>
      </c>
    </row>
    <row r="687" spans="1:16" ht="26.25" hidden="1" x14ac:dyDescent="0.25">
      <c r="A687" s="26">
        <v>3311402170054</v>
      </c>
      <c r="B687" s="27" t="s">
        <v>511</v>
      </c>
      <c r="C687" s="28"/>
      <c r="D687" s="29"/>
      <c r="E687" s="29"/>
      <c r="F687" s="30">
        <f t="shared" si="80"/>
        <v>0</v>
      </c>
      <c r="G687" s="31">
        <f t="shared" si="87"/>
        <v>0</v>
      </c>
      <c r="H687" s="29"/>
      <c r="I687" s="32">
        <f t="shared" si="84"/>
        <v>0</v>
      </c>
      <c r="J687" s="33"/>
      <c r="K687" s="31">
        <f t="shared" si="81"/>
        <v>0</v>
      </c>
      <c r="L687" s="30">
        <f t="shared" si="86"/>
        <v>0</v>
      </c>
      <c r="M687" s="31">
        <f t="shared" si="82"/>
        <v>0</v>
      </c>
      <c r="N687" s="33"/>
      <c r="O687" s="31">
        <f t="shared" si="83"/>
        <v>0</v>
      </c>
      <c r="P687" s="32">
        <f t="shared" si="85"/>
        <v>0</v>
      </c>
    </row>
    <row r="688" spans="1:16" ht="51.75" hidden="1" x14ac:dyDescent="0.25">
      <c r="A688" s="26">
        <v>3311402170131</v>
      </c>
      <c r="B688" s="27" t="s">
        <v>512</v>
      </c>
      <c r="C688" s="28"/>
      <c r="D688" s="29">
        <f>SUM(D689)</f>
        <v>1648025000</v>
      </c>
      <c r="E688" s="29">
        <f>SUM(E689)</f>
        <v>484932334</v>
      </c>
      <c r="F688" s="30">
        <f t="shared" si="80"/>
        <v>2132957334</v>
      </c>
      <c r="G688" s="31">
        <f t="shared" si="87"/>
        <v>1.5286397759587938E-2</v>
      </c>
      <c r="H688" s="29">
        <f>SUM(H689)</f>
        <v>0</v>
      </c>
      <c r="I688" s="32">
        <f t="shared" si="84"/>
        <v>2132957334</v>
      </c>
      <c r="J688" s="29">
        <f>SUM(J689)</f>
        <v>1799819274</v>
      </c>
      <c r="K688" s="31">
        <f t="shared" si="81"/>
        <v>84.381400664247892</v>
      </c>
      <c r="L688" s="30">
        <f t="shared" si="86"/>
        <v>306953025</v>
      </c>
      <c r="M688" s="31">
        <f t="shared" si="82"/>
        <v>14.390959448980709</v>
      </c>
      <c r="N688" s="29">
        <f>SUM(N689)</f>
        <v>2106772299</v>
      </c>
      <c r="O688" s="31">
        <f t="shared" si="83"/>
        <v>98.772360113228601</v>
      </c>
      <c r="P688" s="32">
        <f t="shared" si="85"/>
        <v>26185035</v>
      </c>
    </row>
    <row r="689" spans="1:16" ht="51.75" hidden="1" x14ac:dyDescent="0.25">
      <c r="A689" s="26">
        <v>3311402170131180</v>
      </c>
      <c r="B689" s="27" t="s">
        <v>512</v>
      </c>
      <c r="C689" s="28"/>
      <c r="D689" s="33">
        <v>1648025000</v>
      </c>
      <c r="E689" s="34">
        <v>484932334</v>
      </c>
      <c r="F689" s="30">
        <f t="shared" si="80"/>
        <v>2132957334</v>
      </c>
      <c r="G689" s="31">
        <f t="shared" si="87"/>
        <v>1.5286397759587938E-2</v>
      </c>
      <c r="H689" s="33"/>
      <c r="I689" s="32">
        <f t="shared" si="84"/>
        <v>2132957334</v>
      </c>
      <c r="J689" s="33">
        <v>1799819274</v>
      </c>
      <c r="K689" s="31">
        <f t="shared" si="81"/>
        <v>84.381400664247892</v>
      </c>
      <c r="L689" s="30">
        <f t="shared" si="86"/>
        <v>306953025</v>
      </c>
      <c r="M689" s="31">
        <f t="shared" si="82"/>
        <v>14.390959448980709</v>
      </c>
      <c r="N689" s="33">
        <v>2106772299</v>
      </c>
      <c r="O689" s="31">
        <f t="shared" si="83"/>
        <v>98.772360113228601</v>
      </c>
      <c r="P689" s="32">
        <f t="shared" si="85"/>
        <v>26185035</v>
      </c>
    </row>
    <row r="690" spans="1:16" ht="26.25" hidden="1" x14ac:dyDescent="0.25">
      <c r="A690" s="26">
        <v>3311402170417</v>
      </c>
      <c r="B690" s="27" t="s">
        <v>513</v>
      </c>
      <c r="C690" s="28"/>
      <c r="D690" s="29">
        <f>SUM(D691)</f>
        <v>7168572000</v>
      </c>
      <c r="E690" s="29">
        <f>SUM(E691)</f>
        <v>-397981200</v>
      </c>
      <c r="F690" s="30">
        <f t="shared" si="80"/>
        <v>6770590800</v>
      </c>
      <c r="G690" s="31">
        <f t="shared" si="87"/>
        <v>4.8523213468182148E-2</v>
      </c>
      <c r="H690" s="29">
        <f>SUM(H691)</f>
        <v>0</v>
      </c>
      <c r="I690" s="32">
        <f t="shared" si="84"/>
        <v>6770590800</v>
      </c>
      <c r="J690" s="29">
        <f>SUM(J691)</f>
        <v>5639856021</v>
      </c>
      <c r="K690" s="31">
        <f t="shared" si="81"/>
        <v>83.299318886617684</v>
      </c>
      <c r="L690" s="30">
        <f t="shared" si="86"/>
        <v>568290132</v>
      </c>
      <c r="M690" s="31">
        <f t="shared" si="82"/>
        <v>8.3935087614510682</v>
      </c>
      <c r="N690" s="29">
        <f>SUM(N691)</f>
        <v>6208146153</v>
      </c>
      <c r="O690" s="31">
        <f t="shared" si="83"/>
        <v>91.692827648068771</v>
      </c>
      <c r="P690" s="32">
        <f t="shared" si="85"/>
        <v>562444647</v>
      </c>
    </row>
    <row r="691" spans="1:16" ht="26.25" hidden="1" x14ac:dyDescent="0.25">
      <c r="A691" s="26">
        <v>3311402170417180</v>
      </c>
      <c r="B691" s="27" t="s">
        <v>513</v>
      </c>
      <c r="C691" s="28"/>
      <c r="D691" s="33">
        <v>7168572000</v>
      </c>
      <c r="E691" s="34">
        <v>-397981200</v>
      </c>
      <c r="F691" s="30">
        <f t="shared" si="80"/>
        <v>6770590800</v>
      </c>
      <c r="G691" s="31">
        <f t="shared" si="87"/>
        <v>4.8523213468182148E-2</v>
      </c>
      <c r="H691" s="33"/>
      <c r="I691" s="32">
        <f t="shared" si="84"/>
        <v>6770590800</v>
      </c>
      <c r="J691" s="33">
        <v>5639856021</v>
      </c>
      <c r="K691" s="31">
        <f t="shared" si="81"/>
        <v>83.299318886617684</v>
      </c>
      <c r="L691" s="30">
        <f t="shared" si="86"/>
        <v>568290132</v>
      </c>
      <c r="M691" s="31">
        <f t="shared" si="82"/>
        <v>8.3935087614510682</v>
      </c>
      <c r="N691" s="33">
        <v>6208146153</v>
      </c>
      <c r="O691" s="31">
        <f t="shared" si="83"/>
        <v>91.692827648068771</v>
      </c>
      <c r="P691" s="32">
        <f t="shared" si="85"/>
        <v>562444647</v>
      </c>
    </row>
    <row r="692" spans="1:16" ht="26.25" hidden="1" x14ac:dyDescent="0.25">
      <c r="A692" s="26">
        <v>3311402170734</v>
      </c>
      <c r="B692" s="27" t="s">
        <v>514</v>
      </c>
      <c r="C692" s="28"/>
      <c r="D692" s="29">
        <f>SUM(D693)</f>
        <v>0</v>
      </c>
      <c r="E692" s="29">
        <f>SUM(E693)</f>
        <v>0</v>
      </c>
      <c r="F692" s="30">
        <f t="shared" si="80"/>
        <v>0</v>
      </c>
      <c r="G692" s="31">
        <f t="shared" si="87"/>
        <v>0</v>
      </c>
      <c r="H692" s="29">
        <f>SUM(H693)</f>
        <v>0</v>
      </c>
      <c r="I692" s="32">
        <f t="shared" si="84"/>
        <v>0</v>
      </c>
      <c r="J692" s="29">
        <f>SUM(J693)</f>
        <v>0</v>
      </c>
      <c r="K692" s="31">
        <f t="shared" si="81"/>
        <v>0</v>
      </c>
      <c r="L692" s="30">
        <f t="shared" si="86"/>
        <v>0</v>
      </c>
      <c r="M692" s="31">
        <f t="shared" si="82"/>
        <v>0</v>
      </c>
      <c r="N692" s="29">
        <f>SUM(N693)</f>
        <v>0</v>
      </c>
      <c r="O692" s="31">
        <f t="shared" si="83"/>
        <v>0</v>
      </c>
      <c r="P692" s="32">
        <f t="shared" si="85"/>
        <v>0</v>
      </c>
    </row>
    <row r="693" spans="1:16" ht="26.25" hidden="1" x14ac:dyDescent="0.25">
      <c r="A693" s="26">
        <v>3311402170734</v>
      </c>
      <c r="B693" s="27" t="s">
        <v>515</v>
      </c>
      <c r="C693" s="28"/>
      <c r="D693" s="29"/>
      <c r="E693" s="29"/>
      <c r="F693" s="30">
        <f t="shared" si="80"/>
        <v>0</v>
      </c>
      <c r="G693" s="31">
        <f t="shared" si="87"/>
        <v>0</v>
      </c>
      <c r="H693" s="29"/>
      <c r="I693" s="32">
        <f t="shared" si="84"/>
        <v>0</v>
      </c>
      <c r="J693" s="33"/>
      <c r="K693" s="31">
        <f t="shared" si="81"/>
        <v>0</v>
      </c>
      <c r="L693" s="30">
        <f t="shared" si="86"/>
        <v>0</v>
      </c>
      <c r="M693" s="31">
        <f t="shared" si="82"/>
        <v>0</v>
      </c>
      <c r="N693" s="33"/>
      <c r="O693" s="31">
        <f t="shared" si="83"/>
        <v>0</v>
      </c>
      <c r="P693" s="32">
        <f t="shared" si="85"/>
        <v>0</v>
      </c>
    </row>
    <row r="694" spans="1:16" ht="26.25" hidden="1" x14ac:dyDescent="0.25">
      <c r="A694" s="26">
        <v>3311402170807</v>
      </c>
      <c r="B694" s="27" t="s">
        <v>516</v>
      </c>
      <c r="C694" s="28"/>
      <c r="D694" s="29">
        <f>SUM(D695)</f>
        <v>539100000</v>
      </c>
      <c r="E694" s="29">
        <f>SUM(E695)</f>
        <v>-208250000</v>
      </c>
      <c r="F694" s="30">
        <f t="shared" si="80"/>
        <v>330850000</v>
      </c>
      <c r="G694" s="31">
        <f t="shared" si="87"/>
        <v>2.3711232372731878E-3</v>
      </c>
      <c r="H694" s="29">
        <f>SUM(H695)</f>
        <v>0</v>
      </c>
      <c r="I694" s="32">
        <f t="shared" si="84"/>
        <v>330850000</v>
      </c>
      <c r="J694" s="29">
        <f>SUM(J695)</f>
        <v>292323332</v>
      </c>
      <c r="K694" s="31">
        <f t="shared" si="81"/>
        <v>88.355246184071333</v>
      </c>
      <c r="L694" s="30">
        <f t="shared" si="86"/>
        <v>33300001</v>
      </c>
      <c r="M694" s="31">
        <f t="shared" si="82"/>
        <v>10.064984434033549</v>
      </c>
      <c r="N694" s="29">
        <f>SUM(N695)</f>
        <v>325623333</v>
      </c>
      <c r="O694" s="31">
        <f t="shared" si="83"/>
        <v>98.420230618104881</v>
      </c>
      <c r="P694" s="32">
        <f t="shared" si="85"/>
        <v>5226667</v>
      </c>
    </row>
    <row r="695" spans="1:16" ht="26.25" hidden="1" x14ac:dyDescent="0.25">
      <c r="A695" s="26">
        <v>3311402170807180</v>
      </c>
      <c r="B695" s="27" t="s">
        <v>516</v>
      </c>
      <c r="C695" s="28"/>
      <c r="D695" s="33">
        <v>539100000</v>
      </c>
      <c r="E695" s="34">
        <v>-208250000</v>
      </c>
      <c r="F695" s="30">
        <f t="shared" si="80"/>
        <v>330850000</v>
      </c>
      <c r="G695" s="31">
        <f t="shared" si="87"/>
        <v>2.3711232372731878E-3</v>
      </c>
      <c r="H695" s="33"/>
      <c r="I695" s="32">
        <f t="shared" si="84"/>
        <v>330850000</v>
      </c>
      <c r="J695" s="33">
        <v>292323332</v>
      </c>
      <c r="K695" s="31">
        <f t="shared" si="81"/>
        <v>88.355246184071333</v>
      </c>
      <c r="L695" s="30">
        <f t="shared" si="86"/>
        <v>33300001</v>
      </c>
      <c r="M695" s="31">
        <f t="shared" si="82"/>
        <v>10.064984434033549</v>
      </c>
      <c r="N695" s="33">
        <v>325623333</v>
      </c>
      <c r="O695" s="31">
        <f t="shared" si="83"/>
        <v>98.420230618104881</v>
      </c>
      <c r="P695" s="32">
        <f t="shared" si="85"/>
        <v>5226667</v>
      </c>
    </row>
    <row r="696" spans="1:16" ht="26.25" hidden="1" x14ac:dyDescent="0.25">
      <c r="A696" s="26">
        <v>3311402170820</v>
      </c>
      <c r="B696" s="27" t="s">
        <v>517</v>
      </c>
      <c r="C696" s="28"/>
      <c r="D696" s="29">
        <f>SUM(D697:D698)</f>
        <v>54221456000</v>
      </c>
      <c r="E696" s="29">
        <f>SUM(E697:E698)</f>
        <v>-47015136400</v>
      </c>
      <c r="F696" s="30">
        <f t="shared" si="80"/>
        <v>7206319600</v>
      </c>
      <c r="G696" s="31">
        <f t="shared" si="87"/>
        <v>5.1645978113275585E-2</v>
      </c>
      <c r="H696" s="29">
        <f>SUM(H697:H698)</f>
        <v>0</v>
      </c>
      <c r="I696" s="32">
        <f t="shared" si="84"/>
        <v>7206319600</v>
      </c>
      <c r="J696" s="29">
        <f>SUM(J697:J698)</f>
        <v>3593210476</v>
      </c>
      <c r="K696" s="31">
        <f t="shared" si="81"/>
        <v>49.861936126174591</v>
      </c>
      <c r="L696" s="30">
        <f t="shared" si="86"/>
        <v>3249151617</v>
      </c>
      <c r="M696" s="31">
        <f t="shared" si="82"/>
        <v>45.087531463356136</v>
      </c>
      <c r="N696" s="29">
        <f>SUM(N697:N698)</f>
        <v>6842362093</v>
      </c>
      <c r="O696" s="31">
        <f t="shared" si="83"/>
        <v>94.949467589530727</v>
      </c>
      <c r="P696" s="32">
        <f t="shared" si="85"/>
        <v>363957507</v>
      </c>
    </row>
    <row r="697" spans="1:16" ht="26.25" hidden="1" x14ac:dyDescent="0.25">
      <c r="A697" s="26">
        <v>3311402170820170</v>
      </c>
      <c r="B697" s="27" t="s">
        <v>517</v>
      </c>
      <c r="C697" s="28"/>
      <c r="D697" s="33">
        <v>53988596000</v>
      </c>
      <c r="E697" s="34">
        <v>-47149501400</v>
      </c>
      <c r="F697" s="30">
        <f t="shared" si="80"/>
        <v>6839094600</v>
      </c>
      <c r="G697" s="31">
        <f t="shared" si="87"/>
        <v>4.9014163905000997E-2</v>
      </c>
      <c r="H697" s="33"/>
      <c r="I697" s="32">
        <f t="shared" si="84"/>
        <v>6839094600</v>
      </c>
      <c r="J697" s="33">
        <v>3283501811</v>
      </c>
      <c r="K697" s="31">
        <f t="shared" si="81"/>
        <v>48.010767551014723</v>
      </c>
      <c r="L697" s="30">
        <f t="shared" si="86"/>
        <v>3207185282</v>
      </c>
      <c r="M697" s="31">
        <f t="shared" si="82"/>
        <v>46.894881114818908</v>
      </c>
      <c r="N697" s="33">
        <v>6490687093</v>
      </c>
      <c r="O697" s="31">
        <f t="shared" si="83"/>
        <v>94.905648665833624</v>
      </c>
      <c r="P697" s="32">
        <f t="shared" si="85"/>
        <v>348407507</v>
      </c>
    </row>
    <row r="698" spans="1:16" ht="26.25" hidden="1" x14ac:dyDescent="0.25">
      <c r="A698" s="26">
        <v>3311402170820180</v>
      </c>
      <c r="B698" s="27" t="s">
        <v>517</v>
      </c>
      <c r="C698" s="28"/>
      <c r="D698" s="33">
        <v>232860000</v>
      </c>
      <c r="E698" s="34">
        <v>134365000</v>
      </c>
      <c r="F698" s="30">
        <f t="shared" si="80"/>
        <v>367225000</v>
      </c>
      <c r="G698" s="31">
        <f t="shared" si="87"/>
        <v>2.6318142082745852E-3</v>
      </c>
      <c r="H698" s="33"/>
      <c r="I698" s="32">
        <f t="shared" si="84"/>
        <v>367225000</v>
      </c>
      <c r="J698" s="33">
        <v>309708665</v>
      </c>
      <c r="K698" s="31">
        <f t="shared" si="81"/>
        <v>84.337576417727561</v>
      </c>
      <c r="L698" s="30">
        <f t="shared" si="86"/>
        <v>41966335</v>
      </c>
      <c r="M698" s="31">
        <f t="shared" si="82"/>
        <v>11.427962420859146</v>
      </c>
      <c r="N698" s="33">
        <v>351675000</v>
      </c>
      <c r="O698" s="31">
        <f t="shared" si="83"/>
        <v>95.765538838586693</v>
      </c>
      <c r="P698" s="32">
        <f t="shared" si="85"/>
        <v>15550000</v>
      </c>
    </row>
    <row r="699" spans="1:16" ht="51.75" hidden="1" x14ac:dyDescent="0.25">
      <c r="A699" s="26">
        <v>3311402170821</v>
      </c>
      <c r="B699" s="27" t="s">
        <v>518</v>
      </c>
      <c r="C699" s="28"/>
      <c r="D699" s="29">
        <f>SUM(D700:D703)</f>
        <v>14004860000</v>
      </c>
      <c r="E699" s="29">
        <f>SUM(E700:E703)</f>
        <v>-1213599665</v>
      </c>
      <c r="F699" s="30">
        <f t="shared" si="80"/>
        <v>12791260335</v>
      </c>
      <c r="G699" s="31">
        <f t="shared" si="87"/>
        <v>9.1671919644338296E-2</v>
      </c>
      <c r="H699" s="29">
        <f>SUM(H700:H703)</f>
        <v>0</v>
      </c>
      <c r="I699" s="32">
        <f t="shared" si="84"/>
        <v>12791260335</v>
      </c>
      <c r="J699" s="29">
        <f>SUM(J700:J703)</f>
        <v>5391906800</v>
      </c>
      <c r="K699" s="31">
        <f t="shared" si="81"/>
        <v>42.153053403552668</v>
      </c>
      <c r="L699" s="30">
        <f t="shared" si="86"/>
        <v>5778959747</v>
      </c>
      <c r="M699" s="31">
        <f t="shared" si="82"/>
        <v>45.178970606886644</v>
      </c>
      <c r="N699" s="29">
        <f>SUM(N700:N703)</f>
        <v>11170866547</v>
      </c>
      <c r="O699" s="31">
        <f t="shared" si="83"/>
        <v>87.332024010439312</v>
      </c>
      <c r="P699" s="32">
        <f t="shared" si="85"/>
        <v>1620393788</v>
      </c>
    </row>
    <row r="700" spans="1:16" ht="51.75" hidden="1" x14ac:dyDescent="0.25">
      <c r="A700" s="26">
        <v>3311402170821170</v>
      </c>
      <c r="B700" s="27" t="s">
        <v>518</v>
      </c>
      <c r="C700" s="28"/>
      <c r="D700" s="33">
        <v>5947317000</v>
      </c>
      <c r="E700" s="34">
        <v>-1493891646</v>
      </c>
      <c r="F700" s="30">
        <f t="shared" si="80"/>
        <v>4453425354</v>
      </c>
      <c r="G700" s="31">
        <f t="shared" si="87"/>
        <v>3.1916639994955337E-2</v>
      </c>
      <c r="H700" s="33"/>
      <c r="I700" s="32">
        <f t="shared" si="84"/>
        <v>4453425354</v>
      </c>
      <c r="J700" s="33">
        <v>1685842674</v>
      </c>
      <c r="K700" s="31">
        <f t="shared" si="81"/>
        <v>37.854966458252214</v>
      </c>
      <c r="L700" s="30">
        <f t="shared" si="86"/>
        <v>1925950116</v>
      </c>
      <c r="M700" s="31">
        <f t="shared" si="82"/>
        <v>43.246489228120559</v>
      </c>
      <c r="N700" s="33">
        <v>3611792790</v>
      </c>
      <c r="O700" s="31">
        <f t="shared" si="83"/>
        <v>81.101455686372788</v>
      </c>
      <c r="P700" s="32">
        <f t="shared" si="85"/>
        <v>841632564</v>
      </c>
    </row>
    <row r="701" spans="1:16" ht="51.75" hidden="1" x14ac:dyDescent="0.25">
      <c r="A701" s="26">
        <v>3311402170821180</v>
      </c>
      <c r="B701" s="27" t="s">
        <v>518</v>
      </c>
      <c r="C701" s="28"/>
      <c r="D701" s="33">
        <v>486127000</v>
      </c>
      <c r="E701" s="34">
        <v>-214322000</v>
      </c>
      <c r="F701" s="30">
        <f t="shared" si="80"/>
        <v>271805000</v>
      </c>
      <c r="G701" s="31">
        <f t="shared" si="87"/>
        <v>1.947961769705422E-3</v>
      </c>
      <c r="H701" s="33"/>
      <c r="I701" s="32">
        <f t="shared" si="84"/>
        <v>271805000</v>
      </c>
      <c r="J701" s="33">
        <v>88873334</v>
      </c>
      <c r="K701" s="31">
        <f t="shared" si="81"/>
        <v>32.697461047442097</v>
      </c>
      <c r="L701" s="30">
        <f t="shared" si="86"/>
        <v>106000517</v>
      </c>
      <c r="M701" s="31">
        <f t="shared" si="82"/>
        <v>38.998736962160372</v>
      </c>
      <c r="N701" s="33">
        <v>194873851</v>
      </c>
      <c r="O701" s="31">
        <f t="shared" si="83"/>
        <v>71.696198009602469</v>
      </c>
      <c r="P701" s="32">
        <f t="shared" si="85"/>
        <v>76931149</v>
      </c>
    </row>
    <row r="702" spans="1:16" ht="51.75" hidden="1" x14ac:dyDescent="0.25">
      <c r="A702" s="26">
        <v>3311402170821180</v>
      </c>
      <c r="B702" s="27" t="s">
        <v>518</v>
      </c>
      <c r="C702" s="28"/>
      <c r="D702" s="33">
        <v>6933856000</v>
      </c>
      <c r="E702" s="34">
        <v>-308881988</v>
      </c>
      <c r="F702" s="30">
        <f t="shared" si="80"/>
        <v>6624974012</v>
      </c>
      <c r="G702" s="31">
        <f t="shared" si="87"/>
        <v>4.7479612592365668E-2</v>
      </c>
      <c r="H702" s="33"/>
      <c r="I702" s="32">
        <f t="shared" si="84"/>
        <v>6624974012</v>
      </c>
      <c r="J702" s="33">
        <v>3349170125</v>
      </c>
      <c r="K702" s="31">
        <f t="shared" si="81"/>
        <v>50.553709628649933</v>
      </c>
      <c r="L702" s="30">
        <f t="shared" si="86"/>
        <v>2586397781</v>
      </c>
      <c r="M702" s="31">
        <f t="shared" si="82"/>
        <v>39.040119649000673</v>
      </c>
      <c r="N702" s="33">
        <v>5935567906</v>
      </c>
      <c r="O702" s="31">
        <f t="shared" si="83"/>
        <v>89.593829277650599</v>
      </c>
      <c r="P702" s="32">
        <f t="shared" si="85"/>
        <v>689406106</v>
      </c>
    </row>
    <row r="703" spans="1:16" ht="51.75" hidden="1" x14ac:dyDescent="0.25">
      <c r="A703" s="26">
        <v>3311402170821180</v>
      </c>
      <c r="B703" s="27" t="s">
        <v>518</v>
      </c>
      <c r="C703" s="28"/>
      <c r="D703" s="33">
        <v>637560000</v>
      </c>
      <c r="E703" s="34">
        <v>803495969</v>
      </c>
      <c r="F703" s="30">
        <f t="shared" si="80"/>
        <v>1441055969</v>
      </c>
      <c r="G703" s="31">
        <f t="shared" si="87"/>
        <v>1.0327705287311867E-2</v>
      </c>
      <c r="H703" s="33"/>
      <c r="I703" s="32">
        <f t="shared" si="84"/>
        <v>1441055969</v>
      </c>
      <c r="J703" s="33">
        <v>268020667</v>
      </c>
      <c r="K703" s="31">
        <f t="shared" si="81"/>
        <v>18.598907520988867</v>
      </c>
      <c r="L703" s="30">
        <f t="shared" si="86"/>
        <v>1160611333</v>
      </c>
      <c r="M703" s="31">
        <f t="shared" si="82"/>
        <v>80.538949073948146</v>
      </c>
      <c r="N703" s="33">
        <v>1428632000</v>
      </c>
      <c r="O703" s="31">
        <f t="shared" si="83"/>
        <v>99.137856594937006</v>
      </c>
      <c r="P703" s="32">
        <f t="shared" si="85"/>
        <v>12423969</v>
      </c>
    </row>
    <row r="704" spans="1:16" ht="26.25" hidden="1" x14ac:dyDescent="0.25">
      <c r="A704" s="60">
        <v>3311402170863</v>
      </c>
      <c r="B704" s="27" t="s">
        <v>519</v>
      </c>
      <c r="C704" s="28"/>
      <c r="D704" s="29">
        <f>SUM(D705)</f>
        <v>7102544000</v>
      </c>
      <c r="E704" s="29">
        <f>SUM(E705)</f>
        <v>2124288142</v>
      </c>
      <c r="F704" s="30">
        <f t="shared" si="80"/>
        <v>9226832142</v>
      </c>
      <c r="G704" s="31">
        <f t="shared" si="87"/>
        <v>6.6126510800409072E-2</v>
      </c>
      <c r="H704" s="29">
        <f>SUM(H705)</f>
        <v>0</v>
      </c>
      <c r="I704" s="32">
        <f t="shared" si="84"/>
        <v>9226832142</v>
      </c>
      <c r="J704" s="29">
        <f>SUM(J705)</f>
        <v>5746412701</v>
      </c>
      <c r="K704" s="31">
        <f t="shared" si="81"/>
        <v>62.279367528999096</v>
      </c>
      <c r="L704" s="30">
        <f t="shared" si="86"/>
        <v>3469492612</v>
      </c>
      <c r="M704" s="31">
        <f t="shared" si="82"/>
        <v>37.602207979996436</v>
      </c>
      <c r="N704" s="29">
        <f>SUM(N705)</f>
        <v>9215905313</v>
      </c>
      <c r="O704" s="31">
        <f t="shared" si="83"/>
        <v>99.881575508995539</v>
      </c>
      <c r="P704" s="32">
        <f t="shared" si="85"/>
        <v>10926829</v>
      </c>
    </row>
    <row r="705" spans="1:16" ht="26.25" hidden="1" x14ac:dyDescent="0.25">
      <c r="A705" s="60">
        <v>3311402170863180</v>
      </c>
      <c r="B705" s="27" t="s">
        <v>519</v>
      </c>
      <c r="C705" s="28"/>
      <c r="D705" s="33">
        <v>7102544000</v>
      </c>
      <c r="E705" s="34">
        <v>2124288142</v>
      </c>
      <c r="F705" s="30">
        <f t="shared" si="80"/>
        <v>9226832142</v>
      </c>
      <c r="G705" s="31">
        <f t="shared" si="87"/>
        <v>6.6126510800409072E-2</v>
      </c>
      <c r="H705" s="33"/>
      <c r="I705" s="32">
        <f t="shared" si="84"/>
        <v>9226832142</v>
      </c>
      <c r="J705" s="33">
        <v>5746412701</v>
      </c>
      <c r="K705" s="31">
        <f t="shared" si="81"/>
        <v>62.279367528999096</v>
      </c>
      <c r="L705" s="30">
        <f t="shared" si="86"/>
        <v>3469492612</v>
      </c>
      <c r="M705" s="31">
        <f t="shared" si="82"/>
        <v>37.602207979996436</v>
      </c>
      <c r="N705" s="33">
        <v>9215905313</v>
      </c>
      <c r="O705" s="31">
        <f t="shared" si="83"/>
        <v>99.881575508995539</v>
      </c>
      <c r="P705" s="32">
        <f t="shared" si="85"/>
        <v>10926829</v>
      </c>
    </row>
    <row r="706" spans="1:16" ht="39" hidden="1" x14ac:dyDescent="0.25">
      <c r="A706" s="60">
        <v>3311402170864</v>
      </c>
      <c r="B706" s="27" t="s">
        <v>520</v>
      </c>
      <c r="C706" s="28"/>
      <c r="D706" s="29">
        <f>SUM(D707)</f>
        <v>6000000000</v>
      </c>
      <c r="E706" s="29">
        <f>SUM(E707)</f>
        <v>539059308</v>
      </c>
      <c r="F706" s="30">
        <f t="shared" si="80"/>
        <v>6539059308</v>
      </c>
      <c r="G706" s="31">
        <f t="shared" si="87"/>
        <v>4.6863882348817693E-2</v>
      </c>
      <c r="H706" s="29">
        <f>SUM(H707)</f>
        <v>0</v>
      </c>
      <c r="I706" s="32">
        <f t="shared" si="84"/>
        <v>6539059308</v>
      </c>
      <c r="J706" s="29">
        <f>SUM(J707)</f>
        <v>3851044836</v>
      </c>
      <c r="K706" s="31">
        <f t="shared" si="81"/>
        <v>58.892948581894103</v>
      </c>
      <c r="L706" s="30">
        <f t="shared" si="86"/>
        <v>2687976037</v>
      </c>
      <c r="M706" s="31">
        <f t="shared" si="82"/>
        <v>41.10646364243069</v>
      </c>
      <c r="N706" s="29">
        <f>SUM(N707)</f>
        <v>6539020873</v>
      </c>
      <c r="O706" s="31">
        <f t="shared" si="83"/>
        <v>99.999412224324786</v>
      </c>
      <c r="P706" s="32">
        <f t="shared" si="85"/>
        <v>38435</v>
      </c>
    </row>
    <row r="707" spans="1:16" ht="39" hidden="1" x14ac:dyDescent="0.25">
      <c r="A707" s="60">
        <v>3311402170864180</v>
      </c>
      <c r="B707" s="27" t="s">
        <v>520</v>
      </c>
      <c r="C707" s="28"/>
      <c r="D707" s="33">
        <v>6000000000</v>
      </c>
      <c r="E707" s="34">
        <v>539059308</v>
      </c>
      <c r="F707" s="30">
        <f t="shared" si="80"/>
        <v>6539059308</v>
      </c>
      <c r="G707" s="31">
        <f t="shared" si="87"/>
        <v>4.6863882348817693E-2</v>
      </c>
      <c r="H707" s="33"/>
      <c r="I707" s="32">
        <f t="shared" si="84"/>
        <v>6539059308</v>
      </c>
      <c r="J707" s="33">
        <v>3851044836</v>
      </c>
      <c r="K707" s="31">
        <f t="shared" si="81"/>
        <v>58.892948581894103</v>
      </c>
      <c r="L707" s="30">
        <f t="shared" si="86"/>
        <v>2687976037</v>
      </c>
      <c r="M707" s="31">
        <f t="shared" si="82"/>
        <v>41.10646364243069</v>
      </c>
      <c r="N707" s="33">
        <v>6539020873</v>
      </c>
      <c r="O707" s="31">
        <f t="shared" si="83"/>
        <v>99.999412224324786</v>
      </c>
      <c r="P707" s="32">
        <f t="shared" si="85"/>
        <v>38435</v>
      </c>
    </row>
    <row r="708" spans="1:16" ht="39" hidden="1" x14ac:dyDescent="0.25">
      <c r="A708" s="60">
        <v>3311402170865</v>
      </c>
      <c r="B708" s="27" t="s">
        <v>521</v>
      </c>
      <c r="C708" s="28"/>
      <c r="D708" s="29">
        <f>SUM(D709)</f>
        <v>3900000000</v>
      </c>
      <c r="E708" s="29">
        <f>SUM(E709)</f>
        <v>1396928587</v>
      </c>
      <c r="F708" s="30">
        <f t="shared" si="80"/>
        <v>5296928587</v>
      </c>
      <c r="G708" s="31">
        <f t="shared" si="87"/>
        <v>3.7961826987493827E-2</v>
      </c>
      <c r="H708" s="29">
        <f>SUM(H709)</f>
        <v>0</v>
      </c>
      <c r="I708" s="32">
        <f t="shared" si="84"/>
        <v>5296928587</v>
      </c>
      <c r="J708" s="29">
        <f>SUM(J709)</f>
        <v>3974752216</v>
      </c>
      <c r="K708" s="31">
        <f t="shared" si="81"/>
        <v>75.038810712967603</v>
      </c>
      <c r="L708" s="30">
        <f t="shared" si="86"/>
        <v>1314494904</v>
      </c>
      <c r="M708" s="31">
        <f t="shared" si="82"/>
        <v>24.816171908114871</v>
      </c>
      <c r="N708" s="29">
        <f>SUM(N709)</f>
        <v>5289247120</v>
      </c>
      <c r="O708" s="31">
        <f t="shared" si="83"/>
        <v>99.854982621082485</v>
      </c>
      <c r="P708" s="32">
        <f t="shared" si="85"/>
        <v>7681467</v>
      </c>
    </row>
    <row r="709" spans="1:16" ht="39" hidden="1" x14ac:dyDescent="0.25">
      <c r="A709" s="60">
        <v>3311402170865180</v>
      </c>
      <c r="B709" s="27" t="s">
        <v>521</v>
      </c>
      <c r="C709" s="28"/>
      <c r="D709" s="33">
        <v>3900000000</v>
      </c>
      <c r="E709" s="34">
        <v>1396928587</v>
      </c>
      <c r="F709" s="30">
        <f t="shared" si="80"/>
        <v>5296928587</v>
      </c>
      <c r="G709" s="31">
        <f t="shared" si="87"/>
        <v>3.7961826987493827E-2</v>
      </c>
      <c r="H709" s="33"/>
      <c r="I709" s="32">
        <f t="shared" si="84"/>
        <v>5296928587</v>
      </c>
      <c r="J709" s="33">
        <v>3974752216</v>
      </c>
      <c r="K709" s="31">
        <f t="shared" si="81"/>
        <v>75.038810712967603</v>
      </c>
      <c r="L709" s="30">
        <f t="shared" si="86"/>
        <v>1314494904</v>
      </c>
      <c r="M709" s="31">
        <f t="shared" si="82"/>
        <v>24.816171908114871</v>
      </c>
      <c r="N709" s="33">
        <v>5289247120</v>
      </c>
      <c r="O709" s="31">
        <f t="shared" si="83"/>
        <v>99.854982621082485</v>
      </c>
      <c r="P709" s="32">
        <f t="shared" si="85"/>
        <v>7681467</v>
      </c>
    </row>
    <row r="710" spans="1:16" ht="26.25" hidden="1" x14ac:dyDescent="0.25">
      <c r="A710" s="26">
        <v>331140218</v>
      </c>
      <c r="B710" s="27" t="s">
        <v>522</v>
      </c>
      <c r="C710" s="28"/>
      <c r="D710" s="29">
        <f>SUM(D711+D713+D715+D717+D719)</f>
        <v>6094928000</v>
      </c>
      <c r="E710" s="29">
        <f>SUM(E711+E713+E715+E717+E719)</f>
        <v>-190263333</v>
      </c>
      <c r="F710" s="30">
        <f t="shared" si="80"/>
        <v>5904664667</v>
      </c>
      <c r="G710" s="31">
        <f t="shared" si="87"/>
        <v>4.2317326885989576E-2</v>
      </c>
      <c r="H710" s="29">
        <f>SUM(H711+H713+H715+H717+H719)</f>
        <v>0</v>
      </c>
      <c r="I710" s="32">
        <f t="shared" si="84"/>
        <v>5904664667</v>
      </c>
      <c r="J710" s="29">
        <f>SUM(J711+J713+J715+J717+J719)</f>
        <v>4417181443</v>
      </c>
      <c r="K710" s="31">
        <f t="shared" si="81"/>
        <v>74.808337003229852</v>
      </c>
      <c r="L710" s="30">
        <f t="shared" si="86"/>
        <v>719292473</v>
      </c>
      <c r="M710" s="31">
        <f t="shared" si="82"/>
        <v>12.181766680502333</v>
      </c>
      <c r="N710" s="29">
        <f>SUM(N711+N713+N715+N717+N719)</f>
        <v>5136473916</v>
      </c>
      <c r="O710" s="31">
        <f t="shared" si="83"/>
        <v>86.990103683732187</v>
      </c>
      <c r="P710" s="32">
        <f t="shared" si="85"/>
        <v>768190751</v>
      </c>
    </row>
    <row r="711" spans="1:16" ht="26.25" hidden="1" x14ac:dyDescent="0.25">
      <c r="A711" s="26">
        <v>3311402180069</v>
      </c>
      <c r="B711" s="27" t="s">
        <v>523</v>
      </c>
      <c r="C711" s="28"/>
      <c r="D711" s="29">
        <f>SUM(D712)</f>
        <v>0</v>
      </c>
      <c r="E711" s="29">
        <f>SUM(E712)</f>
        <v>0</v>
      </c>
      <c r="F711" s="30">
        <f t="shared" si="80"/>
        <v>0</v>
      </c>
      <c r="G711" s="31">
        <f t="shared" si="87"/>
        <v>0</v>
      </c>
      <c r="H711" s="29">
        <f>SUM(H712)</f>
        <v>0</v>
      </c>
      <c r="I711" s="32">
        <f t="shared" si="84"/>
        <v>0</v>
      </c>
      <c r="J711" s="29">
        <f>SUM(J712)</f>
        <v>0</v>
      </c>
      <c r="K711" s="31">
        <f t="shared" si="81"/>
        <v>0</v>
      </c>
      <c r="L711" s="30">
        <f t="shared" si="86"/>
        <v>0</v>
      </c>
      <c r="M711" s="31">
        <f t="shared" si="82"/>
        <v>0</v>
      </c>
      <c r="N711" s="29">
        <f>SUM(N712)</f>
        <v>0</v>
      </c>
      <c r="O711" s="31">
        <f t="shared" si="83"/>
        <v>0</v>
      </c>
      <c r="P711" s="32">
        <f t="shared" si="85"/>
        <v>0</v>
      </c>
    </row>
    <row r="712" spans="1:16" ht="26.25" hidden="1" x14ac:dyDescent="0.25">
      <c r="A712" s="26">
        <v>3311402180069</v>
      </c>
      <c r="B712" s="27" t="s">
        <v>524</v>
      </c>
      <c r="C712" s="28"/>
      <c r="D712" s="29"/>
      <c r="E712" s="29"/>
      <c r="F712" s="30">
        <f t="shared" ref="F712:F775" si="88">SUM(D712+E712)</f>
        <v>0</v>
      </c>
      <c r="G712" s="31">
        <f t="shared" si="87"/>
        <v>0</v>
      </c>
      <c r="H712" s="29"/>
      <c r="I712" s="32">
        <f t="shared" si="84"/>
        <v>0</v>
      </c>
      <c r="J712" s="33"/>
      <c r="K712" s="31">
        <f t="shared" ref="K712:K775" si="89">IF(OR(J712=0,F712=0),0,J712/F712)*100</f>
        <v>0</v>
      </c>
      <c r="L712" s="30">
        <f t="shared" si="86"/>
        <v>0</v>
      </c>
      <c r="M712" s="31">
        <f t="shared" ref="M712:M775" si="90">IF(OR(L712=0,F712=0),0,L712/F712)*100</f>
        <v>0</v>
      </c>
      <c r="N712" s="33"/>
      <c r="O712" s="31">
        <f t="shared" ref="O712:O775" si="91">IF(OR(N712=0,F712=0),0,N712/F712)*100</f>
        <v>0</v>
      </c>
      <c r="P712" s="32">
        <f t="shared" si="85"/>
        <v>0</v>
      </c>
    </row>
    <row r="713" spans="1:16" ht="26.25" hidden="1" x14ac:dyDescent="0.25">
      <c r="A713" s="26">
        <v>3311402180075</v>
      </c>
      <c r="B713" s="27" t="s">
        <v>525</v>
      </c>
      <c r="C713" s="28"/>
      <c r="D713" s="29">
        <f>SUM(D714)</f>
        <v>0</v>
      </c>
      <c r="E713" s="29">
        <f>SUM(E714)</f>
        <v>0</v>
      </c>
      <c r="F713" s="30">
        <f t="shared" si="88"/>
        <v>0</v>
      </c>
      <c r="G713" s="31">
        <f t="shared" si="87"/>
        <v>0</v>
      </c>
      <c r="H713" s="29">
        <f>SUM(H714)</f>
        <v>0</v>
      </c>
      <c r="I713" s="32">
        <f t="shared" ref="I713:I776" si="92">SUM(F713-H713)</f>
        <v>0</v>
      </c>
      <c r="J713" s="29">
        <f>SUM(J714)</f>
        <v>0</v>
      </c>
      <c r="K713" s="31">
        <f t="shared" si="89"/>
        <v>0</v>
      </c>
      <c r="L713" s="30">
        <f t="shared" si="86"/>
        <v>0</v>
      </c>
      <c r="M713" s="31">
        <f t="shared" si="90"/>
        <v>0</v>
      </c>
      <c r="N713" s="29">
        <f>SUM(N714)</f>
        <v>0</v>
      </c>
      <c r="O713" s="31">
        <f t="shared" si="91"/>
        <v>0</v>
      </c>
      <c r="P713" s="32">
        <f t="shared" si="85"/>
        <v>0</v>
      </c>
    </row>
    <row r="714" spans="1:16" hidden="1" x14ac:dyDescent="0.25">
      <c r="A714" s="26">
        <v>3311402180075</v>
      </c>
      <c r="B714" s="27" t="s">
        <v>526</v>
      </c>
      <c r="C714" s="28"/>
      <c r="D714" s="29"/>
      <c r="E714" s="29"/>
      <c r="F714" s="30">
        <f t="shared" si="88"/>
        <v>0</v>
      </c>
      <c r="G714" s="31">
        <f t="shared" si="87"/>
        <v>0</v>
      </c>
      <c r="H714" s="29"/>
      <c r="I714" s="32">
        <f t="shared" si="92"/>
        <v>0</v>
      </c>
      <c r="J714" s="33"/>
      <c r="K714" s="31">
        <f t="shared" si="89"/>
        <v>0</v>
      </c>
      <c r="L714" s="30">
        <f t="shared" si="86"/>
        <v>0</v>
      </c>
      <c r="M714" s="31">
        <f t="shared" si="90"/>
        <v>0</v>
      </c>
      <c r="N714" s="33"/>
      <c r="O714" s="31">
        <f t="shared" si="91"/>
        <v>0</v>
      </c>
      <c r="P714" s="32">
        <f t="shared" si="85"/>
        <v>0</v>
      </c>
    </row>
    <row r="715" spans="1:16" ht="51.75" hidden="1" x14ac:dyDescent="0.25">
      <c r="A715" s="26">
        <v>3311402180803</v>
      </c>
      <c r="B715" s="27" t="s">
        <v>527</v>
      </c>
      <c r="C715" s="28"/>
      <c r="D715" s="29">
        <f>SUM(D716)</f>
        <v>1059380000</v>
      </c>
      <c r="E715" s="29">
        <f>SUM(E716)</f>
        <v>-27755000</v>
      </c>
      <c r="F715" s="30">
        <f t="shared" si="88"/>
        <v>1031625000</v>
      </c>
      <c r="G715" s="31">
        <f t="shared" si="87"/>
        <v>7.3934109404623014E-3</v>
      </c>
      <c r="H715" s="29">
        <f>SUM(H716)</f>
        <v>0</v>
      </c>
      <c r="I715" s="32">
        <f t="shared" si="92"/>
        <v>1031625000</v>
      </c>
      <c r="J715" s="29">
        <f>SUM(J716)</f>
        <v>996066000</v>
      </c>
      <c r="K715" s="31">
        <f t="shared" si="89"/>
        <v>96.553107960741542</v>
      </c>
      <c r="L715" s="30">
        <f t="shared" si="86"/>
        <v>21840667</v>
      </c>
      <c r="M715" s="31">
        <f t="shared" si="90"/>
        <v>2.1171130013328487</v>
      </c>
      <c r="N715" s="29">
        <f>SUM(N716)</f>
        <v>1017906667</v>
      </c>
      <c r="O715" s="31">
        <f t="shared" si="91"/>
        <v>98.670220962074396</v>
      </c>
      <c r="P715" s="32">
        <f t="shared" si="85"/>
        <v>13718333</v>
      </c>
    </row>
    <row r="716" spans="1:16" ht="51.75" hidden="1" x14ac:dyDescent="0.25">
      <c r="A716" s="26">
        <v>3311402180803180</v>
      </c>
      <c r="B716" s="27" t="s">
        <v>527</v>
      </c>
      <c r="C716" s="28"/>
      <c r="D716" s="33">
        <v>1059380000</v>
      </c>
      <c r="E716" s="34">
        <v>-27755000</v>
      </c>
      <c r="F716" s="30">
        <f t="shared" si="88"/>
        <v>1031625000</v>
      </c>
      <c r="G716" s="31">
        <f t="shared" si="87"/>
        <v>7.3934109404623014E-3</v>
      </c>
      <c r="H716" s="33"/>
      <c r="I716" s="32">
        <f t="shared" si="92"/>
        <v>1031625000</v>
      </c>
      <c r="J716" s="33">
        <v>996066000</v>
      </c>
      <c r="K716" s="31">
        <f t="shared" si="89"/>
        <v>96.553107960741542</v>
      </c>
      <c r="L716" s="30">
        <f t="shared" si="86"/>
        <v>21840667</v>
      </c>
      <c r="M716" s="31">
        <f t="shared" si="90"/>
        <v>2.1171130013328487</v>
      </c>
      <c r="N716" s="33">
        <v>1017906667</v>
      </c>
      <c r="O716" s="31">
        <f t="shared" si="91"/>
        <v>98.670220962074396</v>
      </c>
      <c r="P716" s="32">
        <f t="shared" si="85"/>
        <v>13718333</v>
      </c>
    </row>
    <row r="717" spans="1:16" ht="26.25" hidden="1" x14ac:dyDescent="0.25">
      <c r="A717" s="26">
        <v>3311402180806</v>
      </c>
      <c r="B717" s="27" t="s">
        <v>528</v>
      </c>
      <c r="C717" s="28"/>
      <c r="D717" s="29">
        <f>SUM(D718)</f>
        <v>1074734000</v>
      </c>
      <c r="E717" s="29">
        <f>SUM(E718)</f>
        <v>50491667</v>
      </c>
      <c r="F717" s="30">
        <f t="shared" si="88"/>
        <v>1125225667</v>
      </c>
      <c r="G717" s="31">
        <f t="shared" si="87"/>
        <v>8.0642246522590975E-3</v>
      </c>
      <c r="H717" s="29">
        <f>SUM(H718)</f>
        <v>0</v>
      </c>
      <c r="I717" s="32">
        <f t="shared" si="92"/>
        <v>1125225667</v>
      </c>
      <c r="J717" s="29">
        <f>SUM(J718)</f>
        <v>529269362</v>
      </c>
      <c r="K717" s="31">
        <f t="shared" si="89"/>
        <v>47.036730277500858</v>
      </c>
      <c r="L717" s="30">
        <f t="shared" si="86"/>
        <v>176059167</v>
      </c>
      <c r="M717" s="31">
        <f t="shared" si="90"/>
        <v>15.646565143629983</v>
      </c>
      <c r="N717" s="29">
        <f>SUM(N718)</f>
        <v>705328529</v>
      </c>
      <c r="O717" s="31">
        <f t="shared" si="91"/>
        <v>62.68329542113085</v>
      </c>
      <c r="P717" s="32">
        <f t="shared" si="85"/>
        <v>419897138</v>
      </c>
    </row>
    <row r="718" spans="1:16" ht="26.25" hidden="1" x14ac:dyDescent="0.25">
      <c r="A718" s="26">
        <v>3311402180806180</v>
      </c>
      <c r="B718" s="27" t="s">
        <v>528</v>
      </c>
      <c r="C718" s="28"/>
      <c r="D718" s="33">
        <v>1074734000</v>
      </c>
      <c r="E718" s="34">
        <v>50491667</v>
      </c>
      <c r="F718" s="30">
        <f t="shared" si="88"/>
        <v>1125225667</v>
      </c>
      <c r="G718" s="31">
        <f t="shared" si="87"/>
        <v>8.0642246522590975E-3</v>
      </c>
      <c r="H718" s="33"/>
      <c r="I718" s="32">
        <f t="shared" si="92"/>
        <v>1125225667</v>
      </c>
      <c r="J718" s="33">
        <v>529269362</v>
      </c>
      <c r="K718" s="31">
        <f t="shared" si="89"/>
        <v>47.036730277500858</v>
      </c>
      <c r="L718" s="30">
        <f t="shared" si="86"/>
        <v>176059167</v>
      </c>
      <c r="M718" s="31">
        <f t="shared" si="90"/>
        <v>15.646565143629983</v>
      </c>
      <c r="N718" s="33">
        <v>705328529</v>
      </c>
      <c r="O718" s="31">
        <f t="shared" si="91"/>
        <v>62.68329542113085</v>
      </c>
      <c r="P718" s="32">
        <f t="shared" si="85"/>
        <v>419897138</v>
      </c>
    </row>
    <row r="719" spans="1:16" ht="39" hidden="1" x14ac:dyDescent="0.25">
      <c r="A719" s="26">
        <v>3311402180811</v>
      </c>
      <c r="B719" s="27" t="s">
        <v>529</v>
      </c>
      <c r="C719" s="28"/>
      <c r="D719" s="29">
        <f>SUM(D720:D721)</f>
        <v>3960814000</v>
      </c>
      <c r="E719" s="29">
        <f>SUM(E720:E721)</f>
        <v>-213000000</v>
      </c>
      <c r="F719" s="30">
        <f t="shared" si="88"/>
        <v>3747814000</v>
      </c>
      <c r="G719" s="31">
        <f t="shared" si="87"/>
        <v>2.6859691293268179E-2</v>
      </c>
      <c r="H719" s="29">
        <f>SUM(H720:H721)</f>
        <v>0</v>
      </c>
      <c r="I719" s="32">
        <f t="shared" si="92"/>
        <v>3747814000</v>
      </c>
      <c r="J719" s="29">
        <f>SUM(J720:J721)</f>
        <v>2891846081</v>
      </c>
      <c r="K719" s="31">
        <f t="shared" si="89"/>
        <v>77.160875139481305</v>
      </c>
      <c r="L719" s="30">
        <f t="shared" si="86"/>
        <v>521392639</v>
      </c>
      <c r="M719" s="31">
        <f t="shared" si="90"/>
        <v>13.911913424732392</v>
      </c>
      <c r="N719" s="29">
        <f>SUM(N720:N721)</f>
        <v>3413238720</v>
      </c>
      <c r="O719" s="31">
        <f t="shared" si="91"/>
        <v>91.07278856421371</v>
      </c>
      <c r="P719" s="32">
        <f t="shared" ref="P719:P782" si="93">SUM(F719-N719)</f>
        <v>334575280</v>
      </c>
    </row>
    <row r="720" spans="1:16" ht="39" hidden="1" x14ac:dyDescent="0.25">
      <c r="A720" s="26">
        <v>3311402180811180</v>
      </c>
      <c r="B720" s="27" t="s">
        <v>529</v>
      </c>
      <c r="C720" s="28"/>
      <c r="D720" s="33">
        <v>3791654000</v>
      </c>
      <c r="E720" s="34">
        <v>-212886667</v>
      </c>
      <c r="F720" s="30">
        <f t="shared" si="88"/>
        <v>3578767333</v>
      </c>
      <c r="G720" s="31">
        <f t="shared" si="87"/>
        <v>2.5648174048875608E-2</v>
      </c>
      <c r="H720" s="33"/>
      <c r="I720" s="32">
        <f t="shared" si="92"/>
        <v>3578767333</v>
      </c>
      <c r="J720" s="33">
        <v>2732722747</v>
      </c>
      <c r="K720" s="31">
        <f t="shared" si="89"/>
        <v>76.359329699961805</v>
      </c>
      <c r="L720" s="30">
        <f t="shared" ref="L720:L783" si="94">SUM(N720-J720)</f>
        <v>511469306</v>
      </c>
      <c r="M720" s="31">
        <f t="shared" si="90"/>
        <v>14.291773071798072</v>
      </c>
      <c r="N720" s="33">
        <v>3244192053</v>
      </c>
      <c r="O720" s="31">
        <f t="shared" si="91"/>
        <v>90.651102771759867</v>
      </c>
      <c r="P720" s="32">
        <f t="shared" si="93"/>
        <v>334575280</v>
      </c>
    </row>
    <row r="721" spans="1:16" ht="39" hidden="1" x14ac:dyDescent="0.25">
      <c r="A721" s="26">
        <v>3311402180811180</v>
      </c>
      <c r="B721" s="27" t="s">
        <v>529</v>
      </c>
      <c r="C721" s="28"/>
      <c r="D721" s="33">
        <v>169160000</v>
      </c>
      <c r="E721" s="34">
        <v>-113333</v>
      </c>
      <c r="F721" s="30">
        <f t="shared" si="88"/>
        <v>169046667</v>
      </c>
      <c r="G721" s="31">
        <f t="shared" si="87"/>
        <v>1.2115172443925724E-3</v>
      </c>
      <c r="H721" s="33"/>
      <c r="I721" s="32">
        <f t="shared" si="92"/>
        <v>169046667</v>
      </c>
      <c r="J721" s="33">
        <v>159123334</v>
      </c>
      <c r="K721" s="31">
        <f t="shared" si="89"/>
        <v>94.129826292286495</v>
      </c>
      <c r="L721" s="30">
        <f t="shared" si="94"/>
        <v>9923333</v>
      </c>
      <c r="M721" s="31">
        <f t="shared" si="90"/>
        <v>5.8701737077135041</v>
      </c>
      <c r="N721" s="33">
        <v>169046667</v>
      </c>
      <c r="O721" s="31">
        <f t="shared" si="91"/>
        <v>100</v>
      </c>
      <c r="P721" s="32">
        <f t="shared" si="93"/>
        <v>0</v>
      </c>
    </row>
    <row r="722" spans="1:16" hidden="1" x14ac:dyDescent="0.25">
      <c r="A722" s="26">
        <v>331140219</v>
      </c>
      <c r="B722" s="27" t="s">
        <v>530</v>
      </c>
      <c r="C722" s="28"/>
      <c r="D722" s="29">
        <f>SUM(D723+D725+D732+D734+D736+D741+D743+D745+D748+D750+D752+D754+D756+D758+D760+D762+D763+D772+D774+D777+D779+D781+D783+D785+D787)</f>
        <v>2000591401000</v>
      </c>
      <c r="E722" s="29">
        <f>SUM(E723+E725+E732+E734+E736+E741+E743+E745+E748+E750+E752+E754+E756+E758+E760+E762+E763+E772+E774+E777+E779+E781+E783+E785+E787)</f>
        <v>-436999867174</v>
      </c>
      <c r="F722" s="30">
        <f t="shared" si="88"/>
        <v>1563591533826</v>
      </c>
      <c r="G722" s="31">
        <f t="shared" si="87"/>
        <v>11.20588852790828</v>
      </c>
      <c r="H722" s="29">
        <f>SUM(H723+H725+H732+H734+H736+H741+H743+H745+H748+H750+H752+H754+H756+H758+H760+H762+H763+H772+H774+H777+H779+H781+H783+H785+H787)</f>
        <v>0</v>
      </c>
      <c r="I722" s="32">
        <f t="shared" si="92"/>
        <v>1563591533826</v>
      </c>
      <c r="J722" s="29">
        <f>SUM(J723+J725+J732+J734+J736+J741+J743+J745+J748+J750+J752+J754+J756+J758+J760+J762+J763+J772+J774+J777+J779+J781+J783+J785+J787)</f>
        <v>152640755618</v>
      </c>
      <c r="K722" s="31">
        <f t="shared" si="89"/>
        <v>9.7621886736939967</v>
      </c>
      <c r="L722" s="30">
        <f t="shared" si="94"/>
        <v>1030894710273</v>
      </c>
      <c r="M722" s="31">
        <f t="shared" si="90"/>
        <v>65.931203128893401</v>
      </c>
      <c r="N722" s="29">
        <f>SUM(N723+N725+N732+N734+N736+N741+N743+N745+N748+N750+N752+N754+N756+N758+N760+N762+N763+N772+N774+N777+N779+N781+N783+N785+N787)</f>
        <v>1183535465891</v>
      </c>
      <c r="O722" s="31">
        <f t="shared" si="91"/>
        <v>75.693391802587399</v>
      </c>
      <c r="P722" s="32">
        <f t="shared" si="93"/>
        <v>380056067935</v>
      </c>
    </row>
    <row r="723" spans="1:16" ht="39" hidden="1" x14ac:dyDescent="0.25">
      <c r="A723" s="26">
        <v>3311402190068</v>
      </c>
      <c r="B723" s="27" t="s">
        <v>531</v>
      </c>
      <c r="C723" s="28"/>
      <c r="D723" s="29"/>
      <c r="E723" s="29"/>
      <c r="F723" s="30">
        <f t="shared" si="88"/>
        <v>0</v>
      </c>
      <c r="G723" s="31">
        <f t="shared" si="87"/>
        <v>0</v>
      </c>
      <c r="H723" s="29"/>
      <c r="I723" s="32">
        <f t="shared" si="92"/>
        <v>0</v>
      </c>
      <c r="J723" s="33">
        <v>0</v>
      </c>
      <c r="K723" s="31">
        <f t="shared" si="89"/>
        <v>0</v>
      </c>
      <c r="L723" s="30">
        <f t="shared" si="94"/>
        <v>0</v>
      </c>
      <c r="M723" s="31">
        <f t="shared" si="90"/>
        <v>0</v>
      </c>
      <c r="N723" s="33">
        <f>VLOOKUP(F723,[2]ganual!$E$12:$N$935,7,FALSE)</f>
        <v>0</v>
      </c>
      <c r="O723" s="31">
        <f t="shared" si="91"/>
        <v>0</v>
      </c>
      <c r="P723" s="32">
        <f t="shared" si="93"/>
        <v>0</v>
      </c>
    </row>
    <row r="724" spans="1:16" ht="26.25" hidden="1" x14ac:dyDescent="0.25">
      <c r="A724" s="26">
        <v>3311402190068190</v>
      </c>
      <c r="B724" s="27" t="s">
        <v>532</v>
      </c>
      <c r="C724" s="28"/>
      <c r="D724" s="29"/>
      <c r="E724" s="29"/>
      <c r="F724" s="30">
        <f t="shared" si="88"/>
        <v>0</v>
      </c>
      <c r="G724" s="31">
        <f t="shared" si="87"/>
        <v>0</v>
      </c>
      <c r="H724" s="29"/>
      <c r="I724" s="32">
        <f t="shared" si="92"/>
        <v>0</v>
      </c>
      <c r="J724" s="33"/>
      <c r="K724" s="31">
        <f t="shared" si="89"/>
        <v>0</v>
      </c>
      <c r="L724" s="30">
        <f t="shared" si="94"/>
        <v>0</v>
      </c>
      <c r="M724" s="31">
        <f t="shared" si="90"/>
        <v>0</v>
      </c>
      <c r="N724" s="33"/>
      <c r="O724" s="31">
        <f t="shared" si="91"/>
        <v>0</v>
      </c>
      <c r="P724" s="32">
        <f t="shared" si="93"/>
        <v>0</v>
      </c>
    </row>
    <row r="725" spans="1:16" ht="26.25" hidden="1" x14ac:dyDescent="0.25">
      <c r="A725" s="26">
        <v>3311402190339</v>
      </c>
      <c r="B725" s="27" t="s">
        <v>533</v>
      </c>
      <c r="C725" s="28"/>
      <c r="D725" s="29">
        <f>SUM(D726:D731)</f>
        <v>24961062000</v>
      </c>
      <c r="E725" s="29">
        <f>SUM(E726:E731)</f>
        <v>-1500000000</v>
      </c>
      <c r="F725" s="30">
        <f t="shared" si="88"/>
        <v>23461062000</v>
      </c>
      <c r="G725" s="31">
        <f t="shared" si="87"/>
        <v>0.16813984971832244</v>
      </c>
      <c r="H725" s="29">
        <f>SUM(H726:H731)</f>
        <v>0</v>
      </c>
      <c r="I725" s="32">
        <f t="shared" si="92"/>
        <v>23461062000</v>
      </c>
      <c r="J725" s="29">
        <f>SUM(J726:J731)</f>
        <v>6653692530</v>
      </c>
      <c r="K725" s="31">
        <f t="shared" si="89"/>
        <v>28.360576899715795</v>
      </c>
      <c r="L725" s="30">
        <f t="shared" si="94"/>
        <v>8718507001</v>
      </c>
      <c r="M725" s="31">
        <f t="shared" si="90"/>
        <v>37.16160419762754</v>
      </c>
      <c r="N725" s="29">
        <f>SUM(N726:N731)</f>
        <v>15372199531</v>
      </c>
      <c r="O725" s="31">
        <f t="shared" si="91"/>
        <v>65.522181097343335</v>
      </c>
      <c r="P725" s="32">
        <f t="shared" si="93"/>
        <v>8088862469</v>
      </c>
    </row>
    <row r="726" spans="1:16" ht="26.25" hidden="1" x14ac:dyDescent="0.25">
      <c r="A726" s="26">
        <v>3311402190339180</v>
      </c>
      <c r="B726" s="27" t="s">
        <v>533</v>
      </c>
      <c r="C726" s="28"/>
      <c r="D726" s="33">
        <v>1500000000</v>
      </c>
      <c r="E726" s="34">
        <v>0</v>
      </c>
      <c r="F726" s="30">
        <f t="shared" si="88"/>
        <v>1500000000</v>
      </c>
      <c r="G726" s="31">
        <f t="shared" ref="G726:G808" si="95">IF(OR(F726=0,F$7=0),0,F726/F$7)*100</f>
        <v>1.075014313407823E-2</v>
      </c>
      <c r="H726" s="33"/>
      <c r="I726" s="32">
        <f t="shared" si="92"/>
        <v>1500000000</v>
      </c>
      <c r="J726" s="33">
        <v>856706469</v>
      </c>
      <c r="K726" s="31">
        <f t="shared" si="89"/>
        <v>57.113764600000003</v>
      </c>
      <c r="L726" s="30">
        <f t="shared" si="94"/>
        <v>506528359</v>
      </c>
      <c r="M726" s="31">
        <f t="shared" si="90"/>
        <v>33.768557266666669</v>
      </c>
      <c r="N726" s="33">
        <v>1363234828</v>
      </c>
      <c r="O726" s="31">
        <f t="shared" si="91"/>
        <v>90.882321866666672</v>
      </c>
      <c r="P726" s="32">
        <f t="shared" si="93"/>
        <v>136765172</v>
      </c>
    </row>
    <row r="727" spans="1:16" ht="26.25" hidden="1" x14ac:dyDescent="0.25">
      <c r="A727" s="26">
        <v>3311402190339180</v>
      </c>
      <c r="B727" s="27" t="s">
        <v>533</v>
      </c>
      <c r="C727" s="28"/>
      <c r="D727" s="33">
        <v>16689062000</v>
      </c>
      <c r="E727" s="34">
        <v>-1650000000</v>
      </c>
      <c r="F727" s="30">
        <f t="shared" si="88"/>
        <v>15039062000</v>
      </c>
      <c r="G727" s="31">
        <f t="shared" si="95"/>
        <v>0.10778137940151786</v>
      </c>
      <c r="H727" s="33"/>
      <c r="I727" s="32">
        <f t="shared" si="92"/>
        <v>15039062000</v>
      </c>
      <c r="J727" s="33">
        <v>5548009673</v>
      </c>
      <c r="K727" s="31">
        <f t="shared" si="89"/>
        <v>36.890662948260996</v>
      </c>
      <c r="L727" s="30">
        <f t="shared" si="94"/>
        <v>5800129088</v>
      </c>
      <c r="M727" s="31">
        <f t="shared" si="90"/>
        <v>38.567093399841028</v>
      </c>
      <c r="N727" s="33">
        <v>11348138761</v>
      </c>
      <c r="O727" s="31">
        <f t="shared" si="91"/>
        <v>75.457756348102038</v>
      </c>
      <c r="P727" s="32">
        <f t="shared" si="93"/>
        <v>3690923239</v>
      </c>
    </row>
    <row r="728" spans="1:16" ht="26.25" hidden="1" x14ac:dyDescent="0.25">
      <c r="A728" s="26">
        <v>3311402190339190</v>
      </c>
      <c r="B728" s="27" t="s">
        <v>533</v>
      </c>
      <c r="C728" s="28"/>
      <c r="D728" s="33">
        <v>700000000</v>
      </c>
      <c r="E728" s="34">
        <v>0</v>
      </c>
      <c r="F728" s="30">
        <f t="shared" si="88"/>
        <v>700000000</v>
      </c>
      <c r="G728" s="31">
        <f t="shared" si="95"/>
        <v>5.0167334625698407E-3</v>
      </c>
      <c r="H728" s="33"/>
      <c r="I728" s="32">
        <f t="shared" si="92"/>
        <v>700000000</v>
      </c>
      <c r="J728" s="33">
        <v>19289013</v>
      </c>
      <c r="K728" s="31">
        <f t="shared" si="89"/>
        <v>2.7555732857142856</v>
      </c>
      <c r="L728" s="30">
        <f t="shared" si="94"/>
        <v>680702189</v>
      </c>
      <c r="M728" s="31">
        <f t="shared" si="90"/>
        <v>97.243169857142846</v>
      </c>
      <c r="N728" s="33">
        <v>699991202</v>
      </c>
      <c r="O728" s="31">
        <f t="shared" si="91"/>
        <v>99.998743142857137</v>
      </c>
      <c r="P728" s="32">
        <f t="shared" si="93"/>
        <v>8798</v>
      </c>
    </row>
    <row r="729" spans="1:16" ht="26.25" hidden="1" x14ac:dyDescent="0.25">
      <c r="A729" s="26">
        <v>3311402190339190</v>
      </c>
      <c r="B729" s="27" t="s">
        <v>533</v>
      </c>
      <c r="C729" s="28"/>
      <c r="D729" s="33">
        <v>0</v>
      </c>
      <c r="E729" s="34">
        <v>150000000</v>
      </c>
      <c r="F729" s="30">
        <f t="shared" si="88"/>
        <v>150000000</v>
      </c>
      <c r="G729" s="31">
        <f t="shared" si="95"/>
        <v>1.0750143134078229E-3</v>
      </c>
      <c r="H729" s="33"/>
      <c r="I729" s="32">
        <f t="shared" si="92"/>
        <v>150000000</v>
      </c>
      <c r="J729" s="33">
        <v>78571547</v>
      </c>
      <c r="K729" s="31">
        <f t="shared" si="89"/>
        <v>52.38103133333334</v>
      </c>
      <c r="L729" s="30">
        <f t="shared" si="94"/>
        <v>69825653</v>
      </c>
      <c r="M729" s="31">
        <f t="shared" si="90"/>
        <v>46.550435333333333</v>
      </c>
      <c r="N729" s="33">
        <v>148397200</v>
      </c>
      <c r="O729" s="31">
        <f t="shared" si="91"/>
        <v>98.931466666666665</v>
      </c>
      <c r="P729" s="32">
        <f t="shared" si="93"/>
        <v>1602800</v>
      </c>
    </row>
    <row r="730" spans="1:16" ht="26.25" hidden="1" x14ac:dyDescent="0.25">
      <c r="A730" s="26">
        <v>3311402190339190</v>
      </c>
      <c r="B730" s="27" t="s">
        <v>533</v>
      </c>
      <c r="C730" s="28"/>
      <c r="D730" s="33">
        <v>6072000000</v>
      </c>
      <c r="E730" s="34">
        <v>0</v>
      </c>
      <c r="F730" s="30">
        <f t="shared" si="88"/>
        <v>6072000000</v>
      </c>
      <c r="G730" s="31">
        <f t="shared" si="95"/>
        <v>4.3516579406748676E-2</v>
      </c>
      <c r="H730" s="33"/>
      <c r="I730" s="32">
        <f t="shared" si="92"/>
        <v>6072000000</v>
      </c>
      <c r="J730" s="33">
        <v>151115828</v>
      </c>
      <c r="K730" s="31">
        <f t="shared" si="89"/>
        <v>2.4887323451910408</v>
      </c>
      <c r="L730" s="30">
        <f t="shared" si="94"/>
        <v>1661321712</v>
      </c>
      <c r="M730" s="31">
        <f t="shared" si="90"/>
        <v>27.360370750988146</v>
      </c>
      <c r="N730" s="33">
        <v>1812437540</v>
      </c>
      <c r="O730" s="31">
        <f t="shared" si="91"/>
        <v>29.849103096179185</v>
      </c>
      <c r="P730" s="32">
        <f t="shared" si="93"/>
        <v>4259562460</v>
      </c>
    </row>
    <row r="731" spans="1:16" ht="26.25" hidden="1" x14ac:dyDescent="0.25">
      <c r="A731" s="26">
        <v>3311402190339190</v>
      </c>
      <c r="B731" s="27" t="s">
        <v>533</v>
      </c>
      <c r="C731" s="28"/>
      <c r="D731" s="29"/>
      <c r="E731" s="29"/>
      <c r="F731" s="30">
        <f t="shared" si="88"/>
        <v>0</v>
      </c>
      <c r="G731" s="31">
        <f t="shared" si="95"/>
        <v>0</v>
      </c>
      <c r="H731" s="29"/>
      <c r="I731" s="32">
        <f t="shared" si="92"/>
        <v>0</v>
      </c>
      <c r="J731" s="33">
        <v>0</v>
      </c>
      <c r="K731" s="31">
        <f t="shared" si="89"/>
        <v>0</v>
      </c>
      <c r="L731" s="30">
        <f t="shared" si="94"/>
        <v>0</v>
      </c>
      <c r="M731" s="31">
        <f t="shared" si="90"/>
        <v>0</v>
      </c>
      <c r="N731" s="33">
        <v>0</v>
      </c>
      <c r="O731" s="31">
        <f t="shared" si="91"/>
        <v>0</v>
      </c>
      <c r="P731" s="32">
        <f t="shared" si="93"/>
        <v>0</v>
      </c>
    </row>
    <row r="732" spans="1:16" hidden="1" x14ac:dyDescent="0.25">
      <c r="A732" s="26">
        <v>3311402190348</v>
      </c>
      <c r="B732" s="27" t="s">
        <v>534</v>
      </c>
      <c r="C732" s="28"/>
      <c r="D732" s="29">
        <f>SUM(D733)</f>
        <v>3394083000</v>
      </c>
      <c r="E732" s="29">
        <f>SUM(E733)</f>
        <v>-730000000</v>
      </c>
      <c r="F732" s="30">
        <f t="shared" si="88"/>
        <v>2664083000</v>
      </c>
      <c r="G732" s="31">
        <f t="shared" si="95"/>
        <v>1.9092849047376355E-2</v>
      </c>
      <c r="H732" s="29">
        <f>SUM(H733)</f>
        <v>0</v>
      </c>
      <c r="I732" s="32">
        <f t="shared" si="92"/>
        <v>2664083000</v>
      </c>
      <c r="J732" s="29">
        <f>SUM(J733)</f>
        <v>1346377960</v>
      </c>
      <c r="K732" s="31">
        <f t="shared" si="89"/>
        <v>50.538138639073935</v>
      </c>
      <c r="L732" s="30">
        <f t="shared" si="94"/>
        <v>967427088</v>
      </c>
      <c r="M732" s="31">
        <f t="shared" si="90"/>
        <v>36.313699235346647</v>
      </c>
      <c r="N732" s="29">
        <f>SUM(N733)</f>
        <v>2313805048</v>
      </c>
      <c r="O732" s="31">
        <f t="shared" si="91"/>
        <v>86.851837874420582</v>
      </c>
      <c r="P732" s="32">
        <f t="shared" si="93"/>
        <v>350277952</v>
      </c>
    </row>
    <row r="733" spans="1:16" hidden="1" x14ac:dyDescent="0.25">
      <c r="A733" s="26">
        <v>3311402190348190</v>
      </c>
      <c r="B733" s="27" t="s">
        <v>534</v>
      </c>
      <c r="C733" s="28"/>
      <c r="D733" s="33">
        <v>3394083000</v>
      </c>
      <c r="E733" s="34">
        <v>-730000000</v>
      </c>
      <c r="F733" s="30">
        <f t="shared" si="88"/>
        <v>2664083000</v>
      </c>
      <c r="G733" s="31">
        <f t="shared" si="95"/>
        <v>1.9092849047376355E-2</v>
      </c>
      <c r="H733" s="33"/>
      <c r="I733" s="32">
        <f t="shared" si="92"/>
        <v>2664083000</v>
      </c>
      <c r="J733" s="33">
        <v>1346377960</v>
      </c>
      <c r="K733" s="31">
        <f t="shared" si="89"/>
        <v>50.538138639073935</v>
      </c>
      <c r="L733" s="30">
        <f t="shared" si="94"/>
        <v>967427088</v>
      </c>
      <c r="M733" s="31">
        <f t="shared" si="90"/>
        <v>36.313699235346647</v>
      </c>
      <c r="N733" s="33">
        <v>2313805048</v>
      </c>
      <c r="O733" s="31">
        <f t="shared" si="91"/>
        <v>86.851837874420582</v>
      </c>
      <c r="P733" s="32">
        <f t="shared" si="93"/>
        <v>350277952</v>
      </c>
    </row>
    <row r="734" spans="1:16" ht="26.25" hidden="1" x14ac:dyDescent="0.25">
      <c r="A734" s="60">
        <v>3311402190408</v>
      </c>
      <c r="B734" s="27" t="s">
        <v>535</v>
      </c>
      <c r="C734" s="28"/>
      <c r="D734" s="29">
        <f>SUM(D735)</f>
        <v>157478380000</v>
      </c>
      <c r="E734" s="29">
        <f>SUM(E735)</f>
        <v>-2844000000</v>
      </c>
      <c r="F734" s="30">
        <f t="shared" si="88"/>
        <v>154634380000</v>
      </c>
      <c r="G734" s="31">
        <f t="shared" si="95"/>
        <v>1.1082278122996292</v>
      </c>
      <c r="H734" s="29">
        <f>SUM(H735)</f>
        <v>0</v>
      </c>
      <c r="I734" s="32">
        <f t="shared" si="92"/>
        <v>154634380000</v>
      </c>
      <c r="J734" s="29">
        <f>SUM(J735)</f>
        <v>35322679134</v>
      </c>
      <c r="K734" s="31">
        <f t="shared" si="89"/>
        <v>22.842707510451426</v>
      </c>
      <c r="L734" s="30">
        <f t="shared" si="94"/>
        <v>68369244546</v>
      </c>
      <c r="M734" s="31">
        <f t="shared" si="90"/>
        <v>44.213482503696781</v>
      </c>
      <c r="N734" s="29">
        <f>SUM(N735)</f>
        <v>103691923680</v>
      </c>
      <c r="O734" s="31">
        <f t="shared" si="91"/>
        <v>67.056190014148214</v>
      </c>
      <c r="P734" s="32">
        <f t="shared" si="93"/>
        <v>50942456320</v>
      </c>
    </row>
    <row r="735" spans="1:16" ht="26.25" hidden="1" x14ac:dyDescent="0.25">
      <c r="A735" s="60">
        <v>3311402190408190</v>
      </c>
      <c r="B735" s="27" t="s">
        <v>535</v>
      </c>
      <c r="C735" s="28"/>
      <c r="D735" s="33">
        <v>157478380000</v>
      </c>
      <c r="E735" s="34">
        <v>-2844000000</v>
      </c>
      <c r="F735" s="30">
        <f t="shared" si="88"/>
        <v>154634380000</v>
      </c>
      <c r="G735" s="31">
        <f t="shared" si="95"/>
        <v>1.1082278122996292</v>
      </c>
      <c r="H735" s="33"/>
      <c r="I735" s="32">
        <f t="shared" si="92"/>
        <v>154634380000</v>
      </c>
      <c r="J735" s="33">
        <v>35322679134</v>
      </c>
      <c r="K735" s="31">
        <f t="shared" si="89"/>
        <v>22.842707510451426</v>
      </c>
      <c r="L735" s="30">
        <f t="shared" si="94"/>
        <v>68369244546</v>
      </c>
      <c r="M735" s="31">
        <f t="shared" si="90"/>
        <v>44.213482503696781</v>
      </c>
      <c r="N735" s="33">
        <v>103691923680</v>
      </c>
      <c r="O735" s="31">
        <f t="shared" si="91"/>
        <v>67.056190014148214</v>
      </c>
      <c r="P735" s="32">
        <f t="shared" si="93"/>
        <v>50942456320</v>
      </c>
    </row>
    <row r="736" spans="1:16" ht="26.25" hidden="1" x14ac:dyDescent="0.25">
      <c r="A736" s="60">
        <v>3311402190543</v>
      </c>
      <c r="B736" s="27" t="s">
        <v>536</v>
      </c>
      <c r="C736" s="28"/>
      <c r="D736" s="29">
        <f>SUM(D737:D740)</f>
        <v>97683255000</v>
      </c>
      <c r="E736" s="29">
        <f>SUM(E737:E740)</f>
        <v>-18534300769</v>
      </c>
      <c r="F736" s="30">
        <f t="shared" si="88"/>
        <v>79148954231</v>
      </c>
      <c r="G736" s="31">
        <f t="shared" si="95"/>
        <v>0.56724172459723776</v>
      </c>
      <c r="H736" s="29">
        <f>SUM(H737:H740)</f>
        <v>0</v>
      </c>
      <c r="I736" s="32">
        <f t="shared" si="92"/>
        <v>79148954231</v>
      </c>
      <c r="J736" s="29">
        <f>SUM(J737:J740)</f>
        <v>5348274255</v>
      </c>
      <c r="K736" s="31">
        <f t="shared" si="89"/>
        <v>6.7572266834894705</v>
      </c>
      <c r="L736" s="30">
        <f t="shared" si="94"/>
        <v>51063851405</v>
      </c>
      <c r="M736" s="31">
        <f t="shared" si="90"/>
        <v>64.516141623258477</v>
      </c>
      <c r="N736" s="29">
        <f>SUM(N737:N740)</f>
        <v>56412125660</v>
      </c>
      <c r="O736" s="31">
        <f t="shared" si="91"/>
        <v>71.273368306747955</v>
      </c>
      <c r="P736" s="32">
        <f t="shared" si="93"/>
        <v>22736828571</v>
      </c>
    </row>
    <row r="737" spans="1:16" ht="26.25" hidden="1" x14ac:dyDescent="0.25">
      <c r="A737" s="60">
        <v>3311402190543180</v>
      </c>
      <c r="B737" s="27" t="s">
        <v>536</v>
      </c>
      <c r="C737" s="28"/>
      <c r="D737" s="33">
        <v>50000000000</v>
      </c>
      <c r="E737" s="34">
        <v>-15548243600</v>
      </c>
      <c r="F737" s="30">
        <f t="shared" si="88"/>
        <v>34451756400</v>
      </c>
      <c r="G737" s="31">
        <f t="shared" si="95"/>
        <v>0.24690754168026377</v>
      </c>
      <c r="H737" s="33"/>
      <c r="I737" s="32">
        <f t="shared" si="92"/>
        <v>34451756400</v>
      </c>
      <c r="J737" s="33">
        <v>1634496082</v>
      </c>
      <c r="K737" s="31">
        <f t="shared" si="89"/>
        <v>4.7443040726945354</v>
      </c>
      <c r="L737" s="30">
        <f t="shared" si="94"/>
        <v>26376388431</v>
      </c>
      <c r="M737" s="31">
        <f t="shared" si="90"/>
        <v>76.560359143256917</v>
      </c>
      <c r="N737" s="33">
        <v>28010884513</v>
      </c>
      <c r="O737" s="31">
        <f t="shared" si="91"/>
        <v>81.30466321595145</v>
      </c>
      <c r="P737" s="32">
        <f t="shared" si="93"/>
        <v>6440871887</v>
      </c>
    </row>
    <row r="738" spans="1:16" ht="26.25" hidden="1" x14ac:dyDescent="0.25">
      <c r="A738" s="60">
        <v>3311402190543180</v>
      </c>
      <c r="B738" s="27" t="s">
        <v>536</v>
      </c>
      <c r="C738" s="28"/>
      <c r="D738" s="33">
        <v>31513982000</v>
      </c>
      <c r="E738" s="34">
        <v>-317268931</v>
      </c>
      <c r="F738" s="30">
        <f t="shared" si="88"/>
        <v>31196713069</v>
      </c>
      <c r="G738" s="31">
        <f t="shared" si="95"/>
        <v>0.22357942053634594</v>
      </c>
      <c r="H738" s="33"/>
      <c r="I738" s="32">
        <f t="shared" si="92"/>
        <v>31196713069</v>
      </c>
      <c r="J738" s="33">
        <v>3713778173</v>
      </c>
      <c r="K738" s="31">
        <f t="shared" si="89"/>
        <v>11.904389301481766</v>
      </c>
      <c r="L738" s="30">
        <f t="shared" si="94"/>
        <v>24687462974</v>
      </c>
      <c r="M738" s="31">
        <f t="shared" si="90"/>
        <v>79.134820772294105</v>
      </c>
      <c r="N738" s="33">
        <v>28401241147</v>
      </c>
      <c r="O738" s="31">
        <f t="shared" si="91"/>
        <v>91.039210073775862</v>
      </c>
      <c r="P738" s="32">
        <f t="shared" si="93"/>
        <v>2795471922</v>
      </c>
    </row>
    <row r="739" spans="1:16" ht="26.25" hidden="1" x14ac:dyDescent="0.25">
      <c r="A739" s="60">
        <v>3311402190543180</v>
      </c>
      <c r="B739" s="27" t="s">
        <v>536</v>
      </c>
      <c r="C739" s="28"/>
      <c r="D739" s="33">
        <v>16169273000</v>
      </c>
      <c r="E739" s="34">
        <v>-2668788238</v>
      </c>
      <c r="F739" s="30">
        <f t="shared" si="88"/>
        <v>13500484762</v>
      </c>
      <c r="G739" s="31">
        <f t="shared" si="95"/>
        <v>9.6754762380628037E-2</v>
      </c>
      <c r="H739" s="33"/>
      <c r="I739" s="32">
        <f t="shared" si="92"/>
        <v>13500484762</v>
      </c>
      <c r="J739" s="33">
        <v>0</v>
      </c>
      <c r="K739" s="31">
        <f t="shared" si="89"/>
        <v>0</v>
      </c>
      <c r="L739" s="30">
        <f t="shared" si="94"/>
        <v>0</v>
      </c>
      <c r="M739" s="31">
        <f t="shared" si="90"/>
        <v>0</v>
      </c>
      <c r="N739" s="33">
        <v>0</v>
      </c>
      <c r="O739" s="31">
        <f t="shared" si="91"/>
        <v>0</v>
      </c>
      <c r="P739" s="32">
        <f t="shared" si="93"/>
        <v>13500484762</v>
      </c>
    </row>
    <row r="740" spans="1:16" ht="26.25" hidden="1" x14ac:dyDescent="0.25">
      <c r="A740" s="60">
        <v>3311402190543190</v>
      </c>
      <c r="B740" s="27" t="s">
        <v>536</v>
      </c>
      <c r="C740" s="28"/>
      <c r="D740" s="29"/>
      <c r="E740" s="29"/>
      <c r="F740" s="30">
        <f t="shared" si="88"/>
        <v>0</v>
      </c>
      <c r="G740" s="31">
        <f t="shared" si="95"/>
        <v>0</v>
      </c>
      <c r="H740" s="29"/>
      <c r="I740" s="32">
        <f t="shared" si="92"/>
        <v>0</v>
      </c>
      <c r="J740" s="33">
        <v>0</v>
      </c>
      <c r="K740" s="31">
        <f t="shared" si="89"/>
        <v>0</v>
      </c>
      <c r="L740" s="30">
        <f t="shared" si="94"/>
        <v>0</v>
      </c>
      <c r="M740" s="31">
        <f t="shared" si="90"/>
        <v>0</v>
      </c>
      <c r="N740" s="33">
        <v>0</v>
      </c>
      <c r="O740" s="31">
        <f t="shared" si="91"/>
        <v>0</v>
      </c>
      <c r="P740" s="32">
        <f t="shared" si="93"/>
        <v>0</v>
      </c>
    </row>
    <row r="741" spans="1:16" hidden="1" x14ac:dyDescent="0.25">
      <c r="A741" s="26">
        <v>3311402190585</v>
      </c>
      <c r="B741" s="27" t="s">
        <v>537</v>
      </c>
      <c r="C741" s="28"/>
      <c r="D741" s="29">
        <f>SUM(D742)</f>
        <v>2576000000</v>
      </c>
      <c r="E741" s="29">
        <f>SUM(E742)</f>
        <v>0</v>
      </c>
      <c r="F741" s="30">
        <f t="shared" si="88"/>
        <v>2576000000</v>
      </c>
      <c r="G741" s="31">
        <f t="shared" si="95"/>
        <v>1.8461579142257011E-2</v>
      </c>
      <c r="H741" s="29">
        <f>SUM(H742)</f>
        <v>0</v>
      </c>
      <c r="I741" s="32">
        <f t="shared" si="92"/>
        <v>2576000000</v>
      </c>
      <c r="J741" s="29">
        <f>SUM(J742)</f>
        <v>1366285107</v>
      </c>
      <c r="K741" s="31">
        <f t="shared" si="89"/>
        <v>53.039018128881985</v>
      </c>
      <c r="L741" s="30">
        <f t="shared" si="94"/>
        <v>809714893</v>
      </c>
      <c r="M741" s="31">
        <f t="shared" si="90"/>
        <v>31.433031560559005</v>
      </c>
      <c r="N741" s="29">
        <f>SUM(N742)</f>
        <v>2176000000</v>
      </c>
      <c r="O741" s="31">
        <f t="shared" si="91"/>
        <v>84.472049689440993</v>
      </c>
      <c r="P741" s="32">
        <f t="shared" si="93"/>
        <v>400000000</v>
      </c>
    </row>
    <row r="742" spans="1:16" hidden="1" x14ac:dyDescent="0.25">
      <c r="A742" s="26">
        <v>3311402190585190</v>
      </c>
      <c r="B742" s="27" t="s">
        <v>537</v>
      </c>
      <c r="C742" s="28"/>
      <c r="D742" s="33">
        <v>2576000000</v>
      </c>
      <c r="E742" s="34">
        <v>0</v>
      </c>
      <c r="F742" s="30">
        <f t="shared" si="88"/>
        <v>2576000000</v>
      </c>
      <c r="G742" s="31">
        <f t="shared" si="95"/>
        <v>1.8461579142257011E-2</v>
      </c>
      <c r="H742" s="33"/>
      <c r="I742" s="32">
        <f t="shared" si="92"/>
        <v>2576000000</v>
      </c>
      <c r="J742" s="33">
        <v>1366285107</v>
      </c>
      <c r="K742" s="31">
        <f t="shared" si="89"/>
        <v>53.039018128881985</v>
      </c>
      <c r="L742" s="30">
        <f t="shared" si="94"/>
        <v>809714893</v>
      </c>
      <c r="M742" s="31">
        <f t="shared" si="90"/>
        <v>31.433031560559005</v>
      </c>
      <c r="N742" s="33">
        <v>2176000000</v>
      </c>
      <c r="O742" s="31">
        <f t="shared" si="91"/>
        <v>84.472049689440993</v>
      </c>
      <c r="P742" s="32">
        <f t="shared" si="93"/>
        <v>400000000</v>
      </c>
    </row>
    <row r="743" spans="1:16" ht="26.25" hidden="1" x14ac:dyDescent="0.25">
      <c r="A743" s="26">
        <v>3311402190809</v>
      </c>
      <c r="B743" s="40" t="s">
        <v>538</v>
      </c>
      <c r="C743" s="28"/>
      <c r="D743" s="29">
        <f>SUM(D744)</f>
        <v>1325989412000</v>
      </c>
      <c r="E743" s="29">
        <f>SUM(E744)</f>
        <v>-431256842739</v>
      </c>
      <c r="F743" s="30">
        <f t="shared" si="88"/>
        <v>894732569261</v>
      </c>
      <c r="G743" s="31">
        <f t="shared" si="95"/>
        <v>6.4123354575182088</v>
      </c>
      <c r="H743" s="29">
        <f>SUM(H744)</f>
        <v>0</v>
      </c>
      <c r="I743" s="32">
        <f t="shared" si="92"/>
        <v>894732569261</v>
      </c>
      <c r="J743" s="29">
        <f>SUM(J744)</f>
        <v>40770560092</v>
      </c>
      <c r="K743" s="31">
        <f t="shared" si="89"/>
        <v>4.5567314181570753</v>
      </c>
      <c r="L743" s="30">
        <f t="shared" si="94"/>
        <v>614721361327</v>
      </c>
      <c r="M743" s="31">
        <f t="shared" si="90"/>
        <v>68.704480248743621</v>
      </c>
      <c r="N743" s="29">
        <f>SUM(N744)</f>
        <v>655491921419</v>
      </c>
      <c r="O743" s="31">
        <f t="shared" si="91"/>
        <v>73.261211666900678</v>
      </c>
      <c r="P743" s="32">
        <f t="shared" si="93"/>
        <v>239240647842</v>
      </c>
    </row>
    <row r="744" spans="1:16" ht="26.25" hidden="1" x14ac:dyDescent="0.25">
      <c r="A744" s="26">
        <v>3311402190809190</v>
      </c>
      <c r="B744" s="40" t="s">
        <v>539</v>
      </c>
      <c r="C744" s="28"/>
      <c r="D744" s="33">
        <v>1325989412000</v>
      </c>
      <c r="E744" s="34">
        <v>-431256842739</v>
      </c>
      <c r="F744" s="30">
        <f t="shared" si="88"/>
        <v>894732569261</v>
      </c>
      <c r="G744" s="31">
        <f t="shared" si="95"/>
        <v>6.4123354575182088</v>
      </c>
      <c r="H744" s="33"/>
      <c r="I744" s="32">
        <f t="shared" si="92"/>
        <v>894732569261</v>
      </c>
      <c r="J744" s="33">
        <v>40770560092</v>
      </c>
      <c r="K744" s="31">
        <f t="shared" si="89"/>
        <v>4.5567314181570753</v>
      </c>
      <c r="L744" s="30">
        <f t="shared" si="94"/>
        <v>614721361327</v>
      </c>
      <c r="M744" s="31">
        <f t="shared" si="90"/>
        <v>68.704480248743621</v>
      </c>
      <c r="N744" s="33">
        <v>655491921419</v>
      </c>
      <c r="O744" s="31">
        <f t="shared" si="91"/>
        <v>73.261211666900678</v>
      </c>
      <c r="P744" s="32">
        <f t="shared" si="93"/>
        <v>239240647842</v>
      </c>
    </row>
    <row r="745" spans="1:16" ht="26.25" hidden="1" x14ac:dyDescent="0.25">
      <c r="A745" s="26">
        <v>3311402190810</v>
      </c>
      <c r="B745" s="40" t="s">
        <v>540</v>
      </c>
      <c r="C745" s="28"/>
      <c r="D745" s="29">
        <f>SUM(D746+D747)</f>
        <v>265969060000</v>
      </c>
      <c r="E745" s="29">
        <f>SUM(E746+E747)</f>
        <v>15559309434</v>
      </c>
      <c r="F745" s="30">
        <f t="shared" si="88"/>
        <v>281528369434</v>
      </c>
      <c r="G745" s="31">
        <f t="shared" si="95"/>
        <v>2.0176468451461029</v>
      </c>
      <c r="H745" s="29">
        <f>SUM(H746+H747)</f>
        <v>0</v>
      </c>
      <c r="I745" s="32">
        <f t="shared" si="92"/>
        <v>281528369434</v>
      </c>
      <c r="J745" s="29">
        <f>SUM(J746+J747)</f>
        <v>3880237071</v>
      </c>
      <c r="K745" s="31">
        <f t="shared" si="89"/>
        <v>1.3782756880953206</v>
      </c>
      <c r="L745" s="30">
        <f t="shared" si="94"/>
        <v>231423677807</v>
      </c>
      <c r="M745" s="31">
        <f t="shared" si="90"/>
        <v>82.202613637931691</v>
      </c>
      <c r="N745" s="29">
        <f>SUM(N746+N747)</f>
        <v>235303914878</v>
      </c>
      <c r="O745" s="31">
        <f t="shared" si="91"/>
        <v>83.580889326027005</v>
      </c>
      <c r="P745" s="32">
        <f t="shared" si="93"/>
        <v>46224454556</v>
      </c>
    </row>
    <row r="746" spans="1:16" ht="26.25" hidden="1" x14ac:dyDescent="0.25">
      <c r="A746" s="26">
        <v>3311402190810190</v>
      </c>
      <c r="B746" s="40" t="s">
        <v>541</v>
      </c>
      <c r="C746" s="28"/>
      <c r="D746" s="33">
        <v>61572675000</v>
      </c>
      <c r="E746" s="34">
        <v>-7976070783</v>
      </c>
      <c r="F746" s="30">
        <f t="shared" si="88"/>
        <v>53596604217</v>
      </c>
      <c r="G746" s="31">
        <f t="shared" si="95"/>
        <v>0.38411411122219391</v>
      </c>
      <c r="H746" s="33"/>
      <c r="I746" s="32">
        <f t="shared" si="92"/>
        <v>53596604217</v>
      </c>
      <c r="J746" s="33">
        <v>999288772</v>
      </c>
      <c r="K746" s="31">
        <f t="shared" si="89"/>
        <v>1.8644628453588508</v>
      </c>
      <c r="L746" s="30">
        <f t="shared" si="94"/>
        <v>50544983075</v>
      </c>
      <c r="M746" s="31">
        <f t="shared" si="90"/>
        <v>94.30631625532709</v>
      </c>
      <c r="N746" s="33">
        <v>51544271847</v>
      </c>
      <c r="O746" s="31">
        <f t="shared" si="91"/>
        <v>96.170779100685948</v>
      </c>
      <c r="P746" s="32">
        <f t="shared" si="93"/>
        <v>2052332370</v>
      </c>
    </row>
    <row r="747" spans="1:16" ht="26.25" hidden="1" x14ac:dyDescent="0.25">
      <c r="A747" s="26">
        <v>3311402190810190</v>
      </c>
      <c r="B747" s="40" t="s">
        <v>542</v>
      </c>
      <c r="C747" s="28"/>
      <c r="D747" s="33">
        <v>204396385000</v>
      </c>
      <c r="E747" s="34">
        <v>23535380217</v>
      </c>
      <c r="F747" s="30">
        <f t="shared" si="88"/>
        <v>227931765217</v>
      </c>
      <c r="G747" s="31">
        <f t="shared" si="95"/>
        <v>1.6335327339239087</v>
      </c>
      <c r="H747" s="33"/>
      <c r="I747" s="32">
        <f t="shared" si="92"/>
        <v>227931765217</v>
      </c>
      <c r="J747" s="33">
        <v>2880948299</v>
      </c>
      <c r="K747" s="31">
        <f t="shared" si="89"/>
        <v>1.2639520850712598</v>
      </c>
      <c r="L747" s="30">
        <f t="shared" si="94"/>
        <v>180878694732</v>
      </c>
      <c r="M747" s="31">
        <f t="shared" si="90"/>
        <v>79.356510295875765</v>
      </c>
      <c r="N747" s="33">
        <v>183759643031</v>
      </c>
      <c r="O747" s="31">
        <f t="shared" si="91"/>
        <v>80.620462380947032</v>
      </c>
      <c r="P747" s="32">
        <f t="shared" si="93"/>
        <v>44172122186</v>
      </c>
    </row>
    <row r="748" spans="1:16" hidden="1" x14ac:dyDescent="0.25">
      <c r="A748" s="26">
        <v>3311402190845</v>
      </c>
      <c r="B748" s="40" t="s">
        <v>543</v>
      </c>
      <c r="C748" s="28"/>
      <c r="D748" s="29">
        <f>SUM(D749)</f>
        <v>2681000000</v>
      </c>
      <c r="E748" s="29">
        <f>SUM(E749)</f>
        <v>280966900</v>
      </c>
      <c r="F748" s="30">
        <f t="shared" si="88"/>
        <v>2961966900</v>
      </c>
      <c r="G748" s="31">
        <f t="shared" si="95"/>
        <v>2.1227712088934651E-2</v>
      </c>
      <c r="H748" s="29">
        <f>SUM(H749)</f>
        <v>0</v>
      </c>
      <c r="I748" s="32">
        <f t="shared" si="92"/>
        <v>2961966900</v>
      </c>
      <c r="J748" s="29">
        <f>SUM(J749)</f>
        <v>2725890801</v>
      </c>
      <c r="K748" s="31">
        <f t="shared" si="89"/>
        <v>92.029752290614724</v>
      </c>
      <c r="L748" s="30">
        <f t="shared" si="94"/>
        <v>174431665</v>
      </c>
      <c r="M748" s="31">
        <f t="shared" si="90"/>
        <v>5.889048422519509</v>
      </c>
      <c r="N748" s="29">
        <f>SUM(N749)</f>
        <v>2900322466</v>
      </c>
      <c r="O748" s="31">
        <f t="shared" si="91"/>
        <v>97.918800713134232</v>
      </c>
      <c r="P748" s="32">
        <f t="shared" si="93"/>
        <v>61644434</v>
      </c>
    </row>
    <row r="749" spans="1:16" hidden="1" x14ac:dyDescent="0.25">
      <c r="A749" s="26">
        <v>3311402190845190</v>
      </c>
      <c r="B749" s="40" t="s">
        <v>544</v>
      </c>
      <c r="C749" s="28"/>
      <c r="D749" s="33">
        <v>2681000000</v>
      </c>
      <c r="E749" s="34">
        <v>280966900</v>
      </c>
      <c r="F749" s="30">
        <f t="shared" si="88"/>
        <v>2961966900</v>
      </c>
      <c r="G749" s="31">
        <f t="shared" si="95"/>
        <v>2.1227712088934651E-2</v>
      </c>
      <c r="H749" s="33"/>
      <c r="I749" s="32">
        <f t="shared" si="92"/>
        <v>2961966900</v>
      </c>
      <c r="J749" s="33">
        <v>2725890801</v>
      </c>
      <c r="K749" s="31">
        <f t="shared" si="89"/>
        <v>92.029752290614724</v>
      </c>
      <c r="L749" s="30">
        <f t="shared" si="94"/>
        <v>174431665</v>
      </c>
      <c r="M749" s="31">
        <f t="shared" si="90"/>
        <v>5.889048422519509</v>
      </c>
      <c r="N749" s="33">
        <v>2900322466</v>
      </c>
      <c r="O749" s="31">
        <f t="shared" si="91"/>
        <v>97.918800713134232</v>
      </c>
      <c r="P749" s="32">
        <f t="shared" si="93"/>
        <v>61644434</v>
      </c>
    </row>
    <row r="750" spans="1:16" ht="26.25" hidden="1" x14ac:dyDescent="0.25">
      <c r="A750" s="26">
        <v>3311402190967</v>
      </c>
      <c r="B750" s="40" t="s">
        <v>545</v>
      </c>
      <c r="C750" s="28"/>
      <c r="D750" s="29">
        <f>SUM(D751)</f>
        <v>3510000000</v>
      </c>
      <c r="E750" s="29">
        <f>SUM(E751)</f>
        <v>0</v>
      </c>
      <c r="F750" s="30">
        <f t="shared" si="88"/>
        <v>3510000000</v>
      </c>
      <c r="G750" s="31">
        <f t="shared" si="95"/>
        <v>2.5155334933743057E-2</v>
      </c>
      <c r="H750" s="29">
        <f>SUM(H751)</f>
        <v>0</v>
      </c>
      <c r="I750" s="32">
        <f t="shared" si="92"/>
        <v>3510000000</v>
      </c>
      <c r="J750" s="29">
        <f>SUM(J751)</f>
        <v>756834606</v>
      </c>
      <c r="K750" s="31">
        <f t="shared" si="89"/>
        <v>21.56223948717949</v>
      </c>
      <c r="L750" s="30">
        <f t="shared" si="94"/>
        <v>2521337032</v>
      </c>
      <c r="M750" s="31">
        <f t="shared" si="90"/>
        <v>71.83296387464388</v>
      </c>
      <c r="N750" s="29">
        <f>SUM(N751)</f>
        <v>3278171638</v>
      </c>
      <c r="O750" s="31">
        <f t="shared" si="91"/>
        <v>93.395203361823363</v>
      </c>
      <c r="P750" s="32">
        <f t="shared" si="93"/>
        <v>231828362</v>
      </c>
    </row>
    <row r="751" spans="1:16" ht="26.25" hidden="1" x14ac:dyDescent="0.25">
      <c r="A751" s="26">
        <v>3311402190967190</v>
      </c>
      <c r="B751" s="40" t="s">
        <v>546</v>
      </c>
      <c r="C751" s="28"/>
      <c r="D751" s="33">
        <v>3510000000</v>
      </c>
      <c r="E751" s="34">
        <v>0</v>
      </c>
      <c r="F751" s="30">
        <f t="shared" si="88"/>
        <v>3510000000</v>
      </c>
      <c r="G751" s="31">
        <f t="shared" si="95"/>
        <v>2.5155334933743057E-2</v>
      </c>
      <c r="H751" s="33"/>
      <c r="I751" s="32">
        <f t="shared" si="92"/>
        <v>3510000000</v>
      </c>
      <c r="J751" s="33">
        <v>756834606</v>
      </c>
      <c r="K751" s="31">
        <f t="shared" si="89"/>
        <v>21.56223948717949</v>
      </c>
      <c r="L751" s="30">
        <f t="shared" si="94"/>
        <v>2521337032</v>
      </c>
      <c r="M751" s="31">
        <f t="shared" si="90"/>
        <v>71.83296387464388</v>
      </c>
      <c r="N751" s="33">
        <v>3278171638</v>
      </c>
      <c r="O751" s="31">
        <f t="shared" si="91"/>
        <v>93.395203361823363</v>
      </c>
      <c r="P751" s="32">
        <f t="shared" si="93"/>
        <v>231828362</v>
      </c>
    </row>
    <row r="752" spans="1:16" ht="26.25" hidden="1" x14ac:dyDescent="0.25">
      <c r="A752" s="26">
        <v>3311402191165</v>
      </c>
      <c r="B752" s="40" t="s">
        <v>547</v>
      </c>
      <c r="C752" s="28"/>
      <c r="D752" s="29">
        <f>SUM(D753)</f>
        <v>8000000000</v>
      </c>
      <c r="E752" s="29">
        <f>SUM(E753)</f>
        <v>-205000000</v>
      </c>
      <c r="F752" s="30">
        <f t="shared" si="88"/>
        <v>7795000000</v>
      </c>
      <c r="G752" s="31">
        <f t="shared" si="95"/>
        <v>5.5864910486759872E-2</v>
      </c>
      <c r="H752" s="29">
        <f>SUM(H753)</f>
        <v>0</v>
      </c>
      <c r="I752" s="32">
        <f t="shared" si="92"/>
        <v>7795000000</v>
      </c>
      <c r="J752" s="29">
        <f>SUM(J753)</f>
        <v>3581483199</v>
      </c>
      <c r="K752" s="31">
        <f t="shared" si="89"/>
        <v>45.945903771648496</v>
      </c>
      <c r="L752" s="30">
        <f t="shared" si="94"/>
        <v>3787836063</v>
      </c>
      <c r="M752" s="31">
        <f t="shared" si="90"/>
        <v>48.593150262989091</v>
      </c>
      <c r="N752" s="29">
        <f>SUM(N753)</f>
        <v>7369319262</v>
      </c>
      <c r="O752" s="31">
        <f t="shared" si="91"/>
        <v>94.539054034637587</v>
      </c>
      <c r="P752" s="32">
        <f t="shared" si="93"/>
        <v>425680738</v>
      </c>
    </row>
    <row r="753" spans="1:16" ht="26.25" hidden="1" x14ac:dyDescent="0.25">
      <c r="A753" s="26">
        <v>3311402191165190</v>
      </c>
      <c r="B753" s="40" t="s">
        <v>548</v>
      </c>
      <c r="C753" s="28"/>
      <c r="D753" s="33">
        <v>8000000000</v>
      </c>
      <c r="E753" s="34">
        <v>-205000000</v>
      </c>
      <c r="F753" s="30">
        <f t="shared" si="88"/>
        <v>7795000000</v>
      </c>
      <c r="G753" s="31">
        <f t="shared" si="95"/>
        <v>5.5864910486759872E-2</v>
      </c>
      <c r="H753" s="33"/>
      <c r="I753" s="32">
        <f t="shared" si="92"/>
        <v>7795000000</v>
      </c>
      <c r="J753" s="33">
        <v>3581483199</v>
      </c>
      <c r="K753" s="31">
        <f t="shared" si="89"/>
        <v>45.945903771648496</v>
      </c>
      <c r="L753" s="30">
        <f t="shared" si="94"/>
        <v>3787836063</v>
      </c>
      <c r="M753" s="31">
        <f t="shared" si="90"/>
        <v>48.593150262989091</v>
      </c>
      <c r="N753" s="33">
        <v>7369319262</v>
      </c>
      <c r="O753" s="31">
        <f t="shared" si="91"/>
        <v>94.539054034637587</v>
      </c>
      <c r="P753" s="32">
        <f t="shared" si="93"/>
        <v>425680738</v>
      </c>
    </row>
    <row r="754" spans="1:16" ht="26.25" hidden="1" x14ac:dyDescent="0.25">
      <c r="A754" s="26">
        <v>3311402196219</v>
      </c>
      <c r="B754" s="40" t="s">
        <v>549</v>
      </c>
      <c r="C754" s="28"/>
      <c r="D754" s="29">
        <f>SUM(D755)</f>
        <v>16000000000</v>
      </c>
      <c r="E754" s="29">
        <f>SUM(E755)</f>
        <v>0</v>
      </c>
      <c r="F754" s="30">
        <f t="shared" si="88"/>
        <v>16000000000</v>
      </c>
      <c r="G754" s="31">
        <f t="shared" si="95"/>
        <v>0.11466819343016778</v>
      </c>
      <c r="H754" s="29">
        <f>SUM(H755)</f>
        <v>0</v>
      </c>
      <c r="I754" s="32">
        <f t="shared" si="92"/>
        <v>16000000000</v>
      </c>
      <c r="J754" s="29">
        <f>SUM(J755)</f>
        <v>5821319850</v>
      </c>
      <c r="K754" s="31">
        <f t="shared" si="89"/>
        <v>36.383249062499999</v>
      </c>
      <c r="L754" s="30">
        <f t="shared" si="94"/>
        <v>8402245732</v>
      </c>
      <c r="M754" s="31">
        <f t="shared" si="90"/>
        <v>52.514035825000008</v>
      </c>
      <c r="N754" s="29">
        <f>SUM(N755)</f>
        <v>14223565582</v>
      </c>
      <c r="O754" s="31">
        <f t="shared" si="91"/>
        <v>88.897284887500007</v>
      </c>
      <c r="P754" s="32">
        <f t="shared" si="93"/>
        <v>1776434418</v>
      </c>
    </row>
    <row r="755" spans="1:16" ht="26.25" hidden="1" x14ac:dyDescent="0.25">
      <c r="A755" s="26">
        <v>3311402196219190</v>
      </c>
      <c r="B755" s="40" t="s">
        <v>550</v>
      </c>
      <c r="C755" s="28"/>
      <c r="D755" s="33">
        <v>16000000000</v>
      </c>
      <c r="E755" s="34">
        <v>0</v>
      </c>
      <c r="F755" s="30">
        <f t="shared" si="88"/>
        <v>16000000000</v>
      </c>
      <c r="G755" s="31">
        <f t="shared" si="95"/>
        <v>0.11466819343016778</v>
      </c>
      <c r="H755" s="33"/>
      <c r="I755" s="32">
        <f t="shared" si="92"/>
        <v>16000000000</v>
      </c>
      <c r="J755" s="33">
        <v>5821319850</v>
      </c>
      <c r="K755" s="31">
        <f t="shared" si="89"/>
        <v>36.383249062499999</v>
      </c>
      <c r="L755" s="30">
        <f t="shared" si="94"/>
        <v>8402245732</v>
      </c>
      <c r="M755" s="31">
        <f t="shared" si="90"/>
        <v>52.514035825000008</v>
      </c>
      <c r="N755" s="33">
        <v>14223565582</v>
      </c>
      <c r="O755" s="31">
        <f t="shared" si="91"/>
        <v>88.897284887500007</v>
      </c>
      <c r="P755" s="32">
        <f t="shared" si="93"/>
        <v>1776434418</v>
      </c>
    </row>
    <row r="756" spans="1:16" ht="26.25" hidden="1" x14ac:dyDescent="0.25">
      <c r="A756" s="26">
        <v>3311402197132</v>
      </c>
      <c r="B756" s="40" t="s">
        <v>551</v>
      </c>
      <c r="C756" s="28"/>
      <c r="D756" s="29">
        <f>SUM(D757)</f>
        <v>15267832000</v>
      </c>
      <c r="E756" s="29">
        <f>SUM(E757)</f>
        <v>0</v>
      </c>
      <c r="F756" s="30">
        <f t="shared" si="88"/>
        <v>15267832000</v>
      </c>
      <c r="G756" s="31">
        <f t="shared" si="95"/>
        <v>0.10942091956470659</v>
      </c>
      <c r="H756" s="29">
        <f>SUM(H757)</f>
        <v>0</v>
      </c>
      <c r="I756" s="32">
        <f t="shared" si="92"/>
        <v>15267832000</v>
      </c>
      <c r="J756" s="29">
        <f>SUM(J757)</f>
        <v>9955583000</v>
      </c>
      <c r="K756" s="31">
        <f t="shared" si="89"/>
        <v>65.206265041428281</v>
      </c>
      <c r="L756" s="30">
        <f t="shared" si="94"/>
        <v>3514007253</v>
      </c>
      <c r="M756" s="31">
        <f t="shared" si="90"/>
        <v>23.015757921622402</v>
      </c>
      <c r="N756" s="29">
        <f>SUM(N757)</f>
        <v>13469590253</v>
      </c>
      <c r="O756" s="31">
        <f t="shared" si="91"/>
        <v>88.222022963050676</v>
      </c>
      <c r="P756" s="32">
        <f t="shared" si="93"/>
        <v>1798241747</v>
      </c>
    </row>
    <row r="757" spans="1:16" ht="26.25" hidden="1" x14ac:dyDescent="0.25">
      <c r="A757" s="26">
        <v>3311402197132190</v>
      </c>
      <c r="B757" s="40" t="s">
        <v>552</v>
      </c>
      <c r="C757" s="28"/>
      <c r="D757" s="33">
        <v>15267832000</v>
      </c>
      <c r="E757" s="34">
        <v>0</v>
      </c>
      <c r="F757" s="30">
        <f t="shared" si="88"/>
        <v>15267832000</v>
      </c>
      <c r="G757" s="31">
        <f t="shared" si="95"/>
        <v>0.10942091956470659</v>
      </c>
      <c r="H757" s="33"/>
      <c r="I757" s="32">
        <f t="shared" si="92"/>
        <v>15267832000</v>
      </c>
      <c r="J757" s="33">
        <v>9955583000</v>
      </c>
      <c r="K757" s="31">
        <f t="shared" si="89"/>
        <v>65.206265041428281</v>
      </c>
      <c r="L757" s="30">
        <f t="shared" si="94"/>
        <v>3514007253</v>
      </c>
      <c r="M757" s="31">
        <f t="shared" si="90"/>
        <v>23.015757921622402</v>
      </c>
      <c r="N757" s="33">
        <v>13469590253</v>
      </c>
      <c r="O757" s="31">
        <f t="shared" si="91"/>
        <v>88.222022963050676</v>
      </c>
      <c r="P757" s="32">
        <f t="shared" si="93"/>
        <v>1798241747</v>
      </c>
    </row>
    <row r="758" spans="1:16" ht="39" hidden="1" x14ac:dyDescent="0.25">
      <c r="A758" s="26">
        <v>3311402197253</v>
      </c>
      <c r="B758" s="40" t="s">
        <v>553</v>
      </c>
      <c r="C758" s="28"/>
      <c r="D758" s="29">
        <f>SUM(D759)</f>
        <v>7000000000</v>
      </c>
      <c r="E758" s="29">
        <f>SUM(E759)</f>
        <v>4230000000</v>
      </c>
      <c r="F758" s="30">
        <f t="shared" si="88"/>
        <v>11230000000</v>
      </c>
      <c r="G758" s="31">
        <f t="shared" si="95"/>
        <v>8.0482738263799009E-2</v>
      </c>
      <c r="H758" s="29">
        <f>SUM(H759)</f>
        <v>0</v>
      </c>
      <c r="I758" s="32">
        <f t="shared" si="92"/>
        <v>11230000000</v>
      </c>
      <c r="J758" s="29">
        <f>SUM(J759)</f>
        <v>6309616839</v>
      </c>
      <c r="K758" s="31">
        <f t="shared" si="89"/>
        <v>56.185368112199463</v>
      </c>
      <c r="L758" s="30">
        <f t="shared" si="94"/>
        <v>2764604167</v>
      </c>
      <c r="M758" s="31">
        <f t="shared" si="90"/>
        <v>24.618024639358861</v>
      </c>
      <c r="N758" s="29">
        <f>SUM(N759)</f>
        <v>9074221006</v>
      </c>
      <c r="O758" s="31">
        <f t="shared" si="91"/>
        <v>80.80339275155832</v>
      </c>
      <c r="P758" s="32">
        <f t="shared" si="93"/>
        <v>2155778994</v>
      </c>
    </row>
    <row r="759" spans="1:16" ht="39" hidden="1" x14ac:dyDescent="0.25">
      <c r="A759" s="26">
        <v>3311402197253190</v>
      </c>
      <c r="B759" s="40" t="s">
        <v>554</v>
      </c>
      <c r="C759" s="28"/>
      <c r="D759" s="33">
        <v>7000000000</v>
      </c>
      <c r="E759" s="34">
        <v>4230000000</v>
      </c>
      <c r="F759" s="30">
        <f t="shared" si="88"/>
        <v>11230000000</v>
      </c>
      <c r="G759" s="31">
        <f t="shared" si="95"/>
        <v>8.0482738263799009E-2</v>
      </c>
      <c r="H759" s="33"/>
      <c r="I759" s="32">
        <f t="shared" si="92"/>
        <v>11230000000</v>
      </c>
      <c r="J759" s="33">
        <v>6309616839</v>
      </c>
      <c r="K759" s="31">
        <f t="shared" si="89"/>
        <v>56.185368112199463</v>
      </c>
      <c r="L759" s="30">
        <f t="shared" si="94"/>
        <v>2764604167</v>
      </c>
      <c r="M759" s="31">
        <f t="shared" si="90"/>
        <v>24.618024639358861</v>
      </c>
      <c r="N759" s="33">
        <v>9074221006</v>
      </c>
      <c r="O759" s="31">
        <f t="shared" si="91"/>
        <v>80.80339275155832</v>
      </c>
      <c r="P759" s="32">
        <f t="shared" si="93"/>
        <v>2155778994</v>
      </c>
    </row>
    <row r="760" spans="1:16" ht="26.25" hidden="1" x14ac:dyDescent="0.25">
      <c r="A760" s="26">
        <v>3311402197254</v>
      </c>
      <c r="B760" s="40" t="s">
        <v>555</v>
      </c>
      <c r="C760" s="28"/>
      <c r="D760" s="29">
        <f>SUM(D761)</f>
        <v>70081317000</v>
      </c>
      <c r="E760" s="29">
        <f>SUM(E761)</f>
        <v>-2000000000</v>
      </c>
      <c r="F760" s="30">
        <f t="shared" si="88"/>
        <v>68081317000</v>
      </c>
      <c r="G760" s="31">
        <f t="shared" si="95"/>
        <v>0.48792260167103568</v>
      </c>
      <c r="H760" s="29">
        <f>SUM(H761)</f>
        <v>0</v>
      </c>
      <c r="I760" s="32">
        <f t="shared" si="92"/>
        <v>68081317000</v>
      </c>
      <c r="J760" s="29">
        <f>SUM(J761)</f>
        <v>28801921174</v>
      </c>
      <c r="K760" s="31">
        <f t="shared" si="89"/>
        <v>42.305176285000478</v>
      </c>
      <c r="L760" s="30">
        <f t="shared" si="94"/>
        <v>33656464294</v>
      </c>
      <c r="M760" s="31">
        <f t="shared" si="90"/>
        <v>49.43568335201271</v>
      </c>
      <c r="N760" s="29">
        <f>SUM(N761)</f>
        <v>62458385468</v>
      </c>
      <c r="O760" s="31">
        <f t="shared" si="91"/>
        <v>91.740859637013187</v>
      </c>
      <c r="P760" s="32">
        <f t="shared" si="93"/>
        <v>5622931532</v>
      </c>
    </row>
    <row r="761" spans="1:16" ht="26.25" hidden="1" x14ac:dyDescent="0.25">
      <c r="A761" s="26">
        <v>3311402197254190</v>
      </c>
      <c r="B761" s="40" t="s">
        <v>556</v>
      </c>
      <c r="C761" s="28"/>
      <c r="D761" s="33">
        <v>70081317000</v>
      </c>
      <c r="E761" s="34">
        <v>-2000000000</v>
      </c>
      <c r="F761" s="30">
        <f t="shared" si="88"/>
        <v>68081317000</v>
      </c>
      <c r="G761" s="31">
        <f t="shared" si="95"/>
        <v>0.48792260167103568</v>
      </c>
      <c r="H761" s="33"/>
      <c r="I761" s="32">
        <f t="shared" si="92"/>
        <v>68081317000</v>
      </c>
      <c r="J761" s="33">
        <v>28801921174</v>
      </c>
      <c r="K761" s="31">
        <f t="shared" si="89"/>
        <v>42.305176285000478</v>
      </c>
      <c r="L761" s="30">
        <f t="shared" si="94"/>
        <v>33656464294</v>
      </c>
      <c r="M761" s="31">
        <f t="shared" si="90"/>
        <v>49.43568335201271</v>
      </c>
      <c r="N761" s="33">
        <v>62458385468</v>
      </c>
      <c r="O761" s="31">
        <f t="shared" si="91"/>
        <v>91.740859637013187</v>
      </c>
      <c r="P761" s="32">
        <f t="shared" si="93"/>
        <v>5622931532</v>
      </c>
    </row>
    <row r="762" spans="1:16" ht="26.25" hidden="1" x14ac:dyDescent="0.25">
      <c r="A762" s="26">
        <v>3311402197223</v>
      </c>
      <c r="B762" s="27" t="s">
        <v>557</v>
      </c>
      <c r="C762" s="28"/>
      <c r="D762" s="29"/>
      <c r="E762" s="29"/>
      <c r="F762" s="30">
        <f t="shared" si="88"/>
        <v>0</v>
      </c>
      <c r="G762" s="31">
        <f t="shared" si="95"/>
        <v>0</v>
      </c>
      <c r="H762" s="29"/>
      <c r="I762" s="32">
        <f t="shared" si="92"/>
        <v>0</v>
      </c>
      <c r="J762" s="33"/>
      <c r="K762" s="31">
        <f t="shared" si="89"/>
        <v>0</v>
      </c>
      <c r="L762" s="30">
        <f t="shared" si="94"/>
        <v>0</v>
      </c>
      <c r="M762" s="31">
        <f t="shared" si="90"/>
        <v>0</v>
      </c>
      <c r="N762" s="33">
        <v>0</v>
      </c>
      <c r="O762" s="31">
        <f t="shared" si="91"/>
        <v>0</v>
      </c>
      <c r="P762" s="32">
        <f t="shared" si="93"/>
        <v>0</v>
      </c>
    </row>
    <row r="763" spans="1:16" hidden="1" x14ac:dyDescent="0.25">
      <c r="A763" s="26">
        <v>3311402197251</v>
      </c>
      <c r="B763" s="27" t="s">
        <v>558</v>
      </c>
      <c r="C763" s="28"/>
      <c r="D763" s="29">
        <f>SUM(D764:D771)</f>
        <v>0</v>
      </c>
      <c r="E763" s="29">
        <f>SUM(E764:E771)</f>
        <v>0</v>
      </c>
      <c r="F763" s="30">
        <f t="shared" si="88"/>
        <v>0</v>
      </c>
      <c r="G763" s="31">
        <f t="shared" si="95"/>
        <v>0</v>
      </c>
      <c r="H763" s="29">
        <f>SUM(H764:H771)</f>
        <v>0</v>
      </c>
      <c r="I763" s="32">
        <f t="shared" si="92"/>
        <v>0</v>
      </c>
      <c r="J763" s="29">
        <f>SUM(J764:J771)</f>
        <v>0</v>
      </c>
      <c r="K763" s="31">
        <f t="shared" si="89"/>
        <v>0</v>
      </c>
      <c r="L763" s="30">
        <f t="shared" si="94"/>
        <v>0</v>
      </c>
      <c r="M763" s="31">
        <f t="shared" si="90"/>
        <v>0</v>
      </c>
      <c r="N763" s="29">
        <f>SUM(N764:N771)</f>
        <v>0</v>
      </c>
      <c r="O763" s="31">
        <f t="shared" si="91"/>
        <v>0</v>
      </c>
      <c r="P763" s="32">
        <f t="shared" si="93"/>
        <v>0</v>
      </c>
    </row>
    <row r="764" spans="1:16" ht="26.25" hidden="1" x14ac:dyDescent="0.25">
      <c r="A764" s="26">
        <v>331140219725101</v>
      </c>
      <c r="B764" s="27" t="s">
        <v>559</v>
      </c>
      <c r="C764" s="28"/>
      <c r="D764" s="29"/>
      <c r="E764" s="29"/>
      <c r="F764" s="30">
        <f t="shared" si="88"/>
        <v>0</v>
      </c>
      <c r="G764" s="31">
        <f t="shared" si="95"/>
        <v>0</v>
      </c>
      <c r="H764" s="29"/>
      <c r="I764" s="32">
        <f t="shared" si="92"/>
        <v>0</v>
      </c>
      <c r="J764" s="33"/>
      <c r="K764" s="31">
        <f t="shared" si="89"/>
        <v>0</v>
      </c>
      <c r="L764" s="30">
        <f t="shared" si="94"/>
        <v>0</v>
      </c>
      <c r="M764" s="31">
        <f t="shared" si="90"/>
        <v>0</v>
      </c>
      <c r="N764" s="33"/>
      <c r="O764" s="31">
        <f t="shared" si="91"/>
        <v>0</v>
      </c>
      <c r="P764" s="32">
        <f t="shared" si="93"/>
        <v>0</v>
      </c>
    </row>
    <row r="765" spans="1:16" ht="26.25" hidden="1" x14ac:dyDescent="0.25">
      <c r="A765" s="26">
        <v>331140219725102</v>
      </c>
      <c r="B765" s="27" t="s">
        <v>560</v>
      </c>
      <c r="C765" s="28"/>
      <c r="D765" s="29"/>
      <c r="E765" s="29"/>
      <c r="F765" s="30">
        <f t="shared" si="88"/>
        <v>0</v>
      </c>
      <c r="G765" s="31">
        <f t="shared" si="95"/>
        <v>0</v>
      </c>
      <c r="H765" s="29"/>
      <c r="I765" s="32">
        <f t="shared" si="92"/>
        <v>0</v>
      </c>
      <c r="J765" s="33"/>
      <c r="K765" s="31">
        <f t="shared" si="89"/>
        <v>0</v>
      </c>
      <c r="L765" s="30">
        <f t="shared" si="94"/>
        <v>0</v>
      </c>
      <c r="M765" s="31">
        <f t="shared" si="90"/>
        <v>0</v>
      </c>
      <c r="N765" s="33"/>
      <c r="O765" s="31">
        <f t="shared" si="91"/>
        <v>0</v>
      </c>
      <c r="P765" s="32">
        <f t="shared" si="93"/>
        <v>0</v>
      </c>
    </row>
    <row r="766" spans="1:16" ht="26.25" hidden="1" x14ac:dyDescent="0.25">
      <c r="A766" s="26">
        <v>331140219725103</v>
      </c>
      <c r="B766" s="27" t="s">
        <v>561</v>
      </c>
      <c r="C766" s="28"/>
      <c r="D766" s="29"/>
      <c r="E766" s="29"/>
      <c r="F766" s="30">
        <f t="shared" si="88"/>
        <v>0</v>
      </c>
      <c r="G766" s="31">
        <f t="shared" si="95"/>
        <v>0</v>
      </c>
      <c r="H766" s="29"/>
      <c r="I766" s="32">
        <f t="shared" si="92"/>
        <v>0</v>
      </c>
      <c r="J766" s="33"/>
      <c r="K766" s="31">
        <f t="shared" si="89"/>
        <v>0</v>
      </c>
      <c r="L766" s="30">
        <f t="shared" si="94"/>
        <v>0</v>
      </c>
      <c r="M766" s="31">
        <f t="shared" si="90"/>
        <v>0</v>
      </c>
      <c r="N766" s="33"/>
      <c r="O766" s="31">
        <f t="shared" si="91"/>
        <v>0</v>
      </c>
      <c r="P766" s="32">
        <f t="shared" si="93"/>
        <v>0</v>
      </c>
    </row>
    <row r="767" spans="1:16" ht="26.25" hidden="1" x14ac:dyDescent="0.25">
      <c r="A767" s="26">
        <v>331140219725104</v>
      </c>
      <c r="B767" s="27" t="s">
        <v>562</v>
      </c>
      <c r="C767" s="28"/>
      <c r="D767" s="29"/>
      <c r="E767" s="29"/>
      <c r="F767" s="30">
        <f t="shared" si="88"/>
        <v>0</v>
      </c>
      <c r="G767" s="31">
        <f t="shared" si="95"/>
        <v>0</v>
      </c>
      <c r="H767" s="29"/>
      <c r="I767" s="32">
        <f t="shared" si="92"/>
        <v>0</v>
      </c>
      <c r="J767" s="33"/>
      <c r="K767" s="31">
        <f t="shared" si="89"/>
        <v>0</v>
      </c>
      <c r="L767" s="30">
        <f t="shared" si="94"/>
        <v>0</v>
      </c>
      <c r="M767" s="31">
        <f t="shared" si="90"/>
        <v>0</v>
      </c>
      <c r="N767" s="33"/>
      <c r="O767" s="31">
        <f t="shared" si="91"/>
        <v>0</v>
      </c>
      <c r="P767" s="32">
        <f t="shared" si="93"/>
        <v>0</v>
      </c>
    </row>
    <row r="768" spans="1:16" ht="26.25" hidden="1" x14ac:dyDescent="0.25">
      <c r="A768" s="26">
        <v>331140219725105</v>
      </c>
      <c r="B768" s="27" t="s">
        <v>563</v>
      </c>
      <c r="C768" s="28"/>
      <c r="D768" s="29"/>
      <c r="E768" s="29"/>
      <c r="F768" s="30">
        <f t="shared" si="88"/>
        <v>0</v>
      </c>
      <c r="G768" s="31">
        <f t="shared" si="95"/>
        <v>0</v>
      </c>
      <c r="H768" s="29"/>
      <c r="I768" s="32">
        <f t="shared" si="92"/>
        <v>0</v>
      </c>
      <c r="J768" s="33"/>
      <c r="K768" s="31">
        <f t="shared" si="89"/>
        <v>0</v>
      </c>
      <c r="L768" s="30">
        <f t="shared" si="94"/>
        <v>0</v>
      </c>
      <c r="M768" s="31">
        <f t="shared" si="90"/>
        <v>0</v>
      </c>
      <c r="N768" s="33"/>
      <c r="O768" s="31">
        <f t="shared" si="91"/>
        <v>0</v>
      </c>
      <c r="P768" s="32">
        <f t="shared" si="93"/>
        <v>0</v>
      </c>
    </row>
    <row r="769" spans="1:16" ht="26.25" hidden="1" x14ac:dyDescent="0.25">
      <c r="A769" s="26">
        <v>331140219725106</v>
      </c>
      <c r="B769" s="27" t="s">
        <v>564</v>
      </c>
      <c r="C769" s="28"/>
      <c r="D769" s="29"/>
      <c r="E769" s="29"/>
      <c r="F769" s="30">
        <f t="shared" si="88"/>
        <v>0</v>
      </c>
      <c r="G769" s="31">
        <f t="shared" si="95"/>
        <v>0</v>
      </c>
      <c r="H769" s="29"/>
      <c r="I769" s="32">
        <f t="shared" si="92"/>
        <v>0</v>
      </c>
      <c r="J769" s="33"/>
      <c r="K769" s="31">
        <f t="shared" si="89"/>
        <v>0</v>
      </c>
      <c r="L769" s="30">
        <f t="shared" si="94"/>
        <v>0</v>
      </c>
      <c r="M769" s="31">
        <f t="shared" si="90"/>
        <v>0</v>
      </c>
      <c r="N769" s="33"/>
      <c r="O769" s="31">
        <f t="shared" si="91"/>
        <v>0</v>
      </c>
      <c r="P769" s="32">
        <f t="shared" si="93"/>
        <v>0</v>
      </c>
    </row>
    <row r="770" spans="1:16" ht="26.25" hidden="1" x14ac:dyDescent="0.25">
      <c r="A770" s="26">
        <v>331140219725107</v>
      </c>
      <c r="B770" s="27" t="s">
        <v>565</v>
      </c>
      <c r="C770" s="28"/>
      <c r="D770" s="29"/>
      <c r="E770" s="29"/>
      <c r="F770" s="30">
        <f t="shared" si="88"/>
        <v>0</v>
      </c>
      <c r="G770" s="31">
        <f t="shared" si="95"/>
        <v>0</v>
      </c>
      <c r="H770" s="29"/>
      <c r="I770" s="32">
        <f t="shared" si="92"/>
        <v>0</v>
      </c>
      <c r="J770" s="33"/>
      <c r="K770" s="31">
        <f t="shared" si="89"/>
        <v>0</v>
      </c>
      <c r="L770" s="30">
        <f t="shared" si="94"/>
        <v>0</v>
      </c>
      <c r="M770" s="31">
        <f t="shared" si="90"/>
        <v>0</v>
      </c>
      <c r="N770" s="33"/>
      <c r="O770" s="31">
        <f t="shared" si="91"/>
        <v>0</v>
      </c>
      <c r="P770" s="32">
        <f t="shared" si="93"/>
        <v>0</v>
      </c>
    </row>
    <row r="771" spans="1:16" ht="26.25" hidden="1" x14ac:dyDescent="0.25">
      <c r="A771" s="26">
        <v>331140219725108</v>
      </c>
      <c r="B771" s="27" t="s">
        <v>566</v>
      </c>
      <c r="C771" s="28"/>
      <c r="D771" s="29"/>
      <c r="E771" s="29"/>
      <c r="F771" s="30">
        <f t="shared" si="88"/>
        <v>0</v>
      </c>
      <c r="G771" s="31">
        <f t="shared" si="95"/>
        <v>0</v>
      </c>
      <c r="H771" s="29"/>
      <c r="I771" s="32">
        <f t="shared" si="92"/>
        <v>0</v>
      </c>
      <c r="J771" s="33"/>
      <c r="K771" s="31">
        <f t="shared" si="89"/>
        <v>0</v>
      </c>
      <c r="L771" s="30">
        <f t="shared" si="94"/>
        <v>0</v>
      </c>
      <c r="M771" s="31">
        <f t="shared" si="90"/>
        <v>0</v>
      </c>
      <c r="N771" s="33"/>
      <c r="O771" s="31">
        <f t="shared" si="91"/>
        <v>0</v>
      </c>
      <c r="P771" s="32">
        <f t="shared" si="93"/>
        <v>0</v>
      </c>
    </row>
    <row r="772" spans="1:16" ht="26.25" hidden="1" x14ac:dyDescent="0.25">
      <c r="A772" s="60">
        <v>3311402190809</v>
      </c>
      <c r="B772" s="27" t="s">
        <v>538</v>
      </c>
      <c r="C772" s="28"/>
      <c r="D772" s="29">
        <f>SUM(D773)</f>
        <v>0</v>
      </c>
      <c r="E772" s="29">
        <f>SUM(E773)</f>
        <v>0</v>
      </c>
      <c r="F772" s="30">
        <f t="shared" si="88"/>
        <v>0</v>
      </c>
      <c r="G772" s="31">
        <f t="shared" si="95"/>
        <v>0</v>
      </c>
      <c r="H772" s="29">
        <f>SUM(H773)</f>
        <v>0</v>
      </c>
      <c r="I772" s="32">
        <f t="shared" si="92"/>
        <v>0</v>
      </c>
      <c r="J772" s="29">
        <f>SUM(J773)</f>
        <v>0</v>
      </c>
      <c r="K772" s="31">
        <f t="shared" si="89"/>
        <v>0</v>
      </c>
      <c r="L772" s="30">
        <f t="shared" si="94"/>
        <v>0</v>
      </c>
      <c r="M772" s="31">
        <f t="shared" si="90"/>
        <v>0</v>
      </c>
      <c r="N772" s="29">
        <f>SUM(N773)</f>
        <v>0</v>
      </c>
      <c r="O772" s="31">
        <f t="shared" si="91"/>
        <v>0</v>
      </c>
      <c r="P772" s="32">
        <f t="shared" si="93"/>
        <v>0</v>
      </c>
    </row>
    <row r="773" spans="1:16" ht="26.25" hidden="1" x14ac:dyDescent="0.25">
      <c r="A773" s="60">
        <v>3311402190809190</v>
      </c>
      <c r="B773" s="27" t="s">
        <v>538</v>
      </c>
      <c r="C773" s="28"/>
      <c r="D773" s="29"/>
      <c r="E773" s="29"/>
      <c r="F773" s="30">
        <f t="shared" si="88"/>
        <v>0</v>
      </c>
      <c r="G773" s="31">
        <f t="shared" si="95"/>
        <v>0</v>
      </c>
      <c r="H773" s="29"/>
      <c r="I773" s="32">
        <f t="shared" si="92"/>
        <v>0</v>
      </c>
      <c r="J773" s="33"/>
      <c r="K773" s="31">
        <f t="shared" si="89"/>
        <v>0</v>
      </c>
      <c r="L773" s="30">
        <f t="shared" si="94"/>
        <v>0</v>
      </c>
      <c r="M773" s="31">
        <f t="shared" si="90"/>
        <v>0</v>
      </c>
      <c r="N773" s="33"/>
      <c r="O773" s="31">
        <f t="shared" si="91"/>
        <v>0</v>
      </c>
      <c r="P773" s="32">
        <f t="shared" si="93"/>
        <v>0</v>
      </c>
    </row>
    <row r="774" spans="1:16" ht="26.25" hidden="1" x14ac:dyDescent="0.25">
      <c r="A774" s="60">
        <v>3311402190810</v>
      </c>
      <c r="B774" s="27" t="s">
        <v>567</v>
      </c>
      <c r="C774" s="28"/>
      <c r="D774" s="29">
        <f>SUM(D775:D776)</f>
        <v>0</v>
      </c>
      <c r="E774" s="29">
        <f>SUM(E775:E776)</f>
        <v>0</v>
      </c>
      <c r="F774" s="30">
        <f t="shared" si="88"/>
        <v>0</v>
      </c>
      <c r="G774" s="31">
        <f t="shared" si="95"/>
        <v>0</v>
      </c>
      <c r="H774" s="29">
        <f>SUM(H775:H776)</f>
        <v>0</v>
      </c>
      <c r="I774" s="32">
        <f t="shared" si="92"/>
        <v>0</v>
      </c>
      <c r="J774" s="29">
        <f>SUM(J775:J776)</f>
        <v>0</v>
      </c>
      <c r="K774" s="31">
        <f t="shared" si="89"/>
        <v>0</v>
      </c>
      <c r="L774" s="30">
        <f t="shared" si="94"/>
        <v>0</v>
      </c>
      <c r="M774" s="31">
        <f t="shared" si="90"/>
        <v>0</v>
      </c>
      <c r="N774" s="29">
        <f>SUM(N775:N776)</f>
        <v>0</v>
      </c>
      <c r="O774" s="31">
        <f t="shared" si="91"/>
        <v>0</v>
      </c>
      <c r="P774" s="32">
        <f t="shared" si="93"/>
        <v>0</v>
      </c>
    </row>
    <row r="775" spans="1:16" ht="26.25" hidden="1" x14ac:dyDescent="0.25">
      <c r="A775" s="60">
        <v>3311402190810190</v>
      </c>
      <c r="B775" s="27" t="s">
        <v>567</v>
      </c>
      <c r="C775" s="28"/>
      <c r="D775" s="29"/>
      <c r="E775" s="29"/>
      <c r="F775" s="30">
        <f t="shared" si="88"/>
        <v>0</v>
      </c>
      <c r="G775" s="31">
        <f t="shared" si="95"/>
        <v>0</v>
      </c>
      <c r="H775" s="29"/>
      <c r="I775" s="32">
        <f t="shared" si="92"/>
        <v>0</v>
      </c>
      <c r="J775" s="33"/>
      <c r="K775" s="31">
        <f t="shared" si="89"/>
        <v>0</v>
      </c>
      <c r="L775" s="30">
        <f t="shared" si="94"/>
        <v>0</v>
      </c>
      <c r="M775" s="31">
        <f t="shared" si="90"/>
        <v>0</v>
      </c>
      <c r="N775" s="33"/>
      <c r="O775" s="31">
        <f t="shared" si="91"/>
        <v>0</v>
      </c>
      <c r="P775" s="32">
        <f t="shared" si="93"/>
        <v>0</v>
      </c>
    </row>
    <row r="776" spans="1:16" ht="26.25" hidden="1" x14ac:dyDescent="0.25">
      <c r="A776" s="60">
        <v>3311402190810190</v>
      </c>
      <c r="B776" s="27" t="s">
        <v>567</v>
      </c>
      <c r="C776" s="28"/>
      <c r="D776" s="29"/>
      <c r="E776" s="29"/>
      <c r="F776" s="30">
        <f t="shared" ref="F776:F839" si="96">SUM(D776+E776)</f>
        <v>0</v>
      </c>
      <c r="G776" s="31">
        <f t="shared" si="95"/>
        <v>0</v>
      </c>
      <c r="H776" s="29"/>
      <c r="I776" s="32">
        <f t="shared" si="92"/>
        <v>0</v>
      </c>
      <c r="J776" s="33"/>
      <c r="K776" s="31">
        <f t="shared" ref="K776:K839" si="97">IF(OR(J776=0,F776=0),0,J776/F776)*100</f>
        <v>0</v>
      </c>
      <c r="L776" s="30">
        <f t="shared" si="94"/>
        <v>0</v>
      </c>
      <c r="M776" s="31">
        <f t="shared" ref="M776:M839" si="98">IF(OR(L776=0,F776=0),0,L776/F776)*100</f>
        <v>0</v>
      </c>
      <c r="N776" s="33"/>
      <c r="O776" s="31">
        <f t="shared" ref="O776:O839" si="99">IF(OR(N776=0,F776=0),0,N776/F776)*100</f>
        <v>0</v>
      </c>
      <c r="P776" s="32">
        <f t="shared" si="93"/>
        <v>0</v>
      </c>
    </row>
    <row r="777" spans="1:16" hidden="1" x14ac:dyDescent="0.25">
      <c r="A777" s="60">
        <v>3311402190845</v>
      </c>
      <c r="B777" s="27" t="s">
        <v>568</v>
      </c>
      <c r="C777" s="28"/>
      <c r="D777" s="29">
        <f>SUM(D778)</f>
        <v>0</v>
      </c>
      <c r="E777" s="29">
        <f>SUM(E778)</f>
        <v>0</v>
      </c>
      <c r="F777" s="30">
        <f t="shared" si="96"/>
        <v>0</v>
      </c>
      <c r="G777" s="31">
        <f t="shared" si="95"/>
        <v>0</v>
      </c>
      <c r="H777" s="29">
        <f>SUM(H778)</f>
        <v>0</v>
      </c>
      <c r="I777" s="32">
        <f t="shared" ref="I777:I840" si="100">SUM(F777-H777)</f>
        <v>0</v>
      </c>
      <c r="J777" s="29">
        <f>SUM(J778)</f>
        <v>0</v>
      </c>
      <c r="K777" s="31">
        <f t="shared" si="97"/>
        <v>0</v>
      </c>
      <c r="L777" s="30">
        <f t="shared" si="94"/>
        <v>0</v>
      </c>
      <c r="M777" s="31">
        <f t="shared" si="98"/>
        <v>0</v>
      </c>
      <c r="N777" s="29">
        <f>SUM(N778)</f>
        <v>0</v>
      </c>
      <c r="O777" s="31">
        <f t="shared" si="99"/>
        <v>0</v>
      </c>
      <c r="P777" s="32">
        <f t="shared" si="93"/>
        <v>0</v>
      </c>
    </row>
    <row r="778" spans="1:16" hidden="1" x14ac:dyDescent="0.25">
      <c r="A778" s="60">
        <v>3311402190845190</v>
      </c>
      <c r="B778" s="27" t="s">
        <v>568</v>
      </c>
      <c r="C778" s="28"/>
      <c r="D778" s="29"/>
      <c r="E778" s="29"/>
      <c r="F778" s="30">
        <f t="shared" si="96"/>
        <v>0</v>
      </c>
      <c r="G778" s="31">
        <f t="shared" si="95"/>
        <v>0</v>
      </c>
      <c r="H778" s="29"/>
      <c r="I778" s="32">
        <f t="shared" si="100"/>
        <v>0</v>
      </c>
      <c r="J778" s="33"/>
      <c r="K778" s="31">
        <f t="shared" si="97"/>
        <v>0</v>
      </c>
      <c r="L778" s="30">
        <f t="shared" si="94"/>
        <v>0</v>
      </c>
      <c r="M778" s="31">
        <f t="shared" si="98"/>
        <v>0</v>
      </c>
      <c r="N778" s="33"/>
      <c r="O778" s="31">
        <f t="shared" si="99"/>
        <v>0</v>
      </c>
      <c r="P778" s="32">
        <f t="shared" si="93"/>
        <v>0</v>
      </c>
    </row>
    <row r="779" spans="1:16" ht="26.25" hidden="1" x14ac:dyDescent="0.25">
      <c r="A779" s="26">
        <v>3311402191165</v>
      </c>
      <c r="B779" s="27" t="s">
        <v>569</v>
      </c>
      <c r="C779" s="28"/>
      <c r="D779" s="29">
        <f>SUM(D780)</f>
        <v>0</v>
      </c>
      <c r="E779" s="29">
        <f>SUM(E780)</f>
        <v>0</v>
      </c>
      <c r="F779" s="30">
        <f t="shared" si="96"/>
        <v>0</v>
      </c>
      <c r="G779" s="31">
        <f t="shared" si="95"/>
        <v>0</v>
      </c>
      <c r="H779" s="29">
        <f>SUM(H780)</f>
        <v>0</v>
      </c>
      <c r="I779" s="32">
        <f t="shared" si="100"/>
        <v>0</v>
      </c>
      <c r="J779" s="29">
        <f>SUM(J780)</f>
        <v>0</v>
      </c>
      <c r="K779" s="31">
        <f t="shared" si="97"/>
        <v>0</v>
      </c>
      <c r="L779" s="30">
        <f t="shared" si="94"/>
        <v>0</v>
      </c>
      <c r="M779" s="31">
        <f t="shared" si="98"/>
        <v>0</v>
      </c>
      <c r="N779" s="29">
        <f>SUM(N780)</f>
        <v>0</v>
      </c>
      <c r="O779" s="31">
        <f t="shared" si="99"/>
        <v>0</v>
      </c>
      <c r="P779" s="32">
        <f t="shared" si="93"/>
        <v>0</v>
      </c>
    </row>
    <row r="780" spans="1:16" ht="26.25" hidden="1" x14ac:dyDescent="0.25">
      <c r="A780" s="26">
        <v>3311402191165190</v>
      </c>
      <c r="B780" s="27" t="s">
        <v>569</v>
      </c>
      <c r="C780" s="28"/>
      <c r="D780" s="29"/>
      <c r="E780" s="29"/>
      <c r="F780" s="30">
        <f t="shared" si="96"/>
        <v>0</v>
      </c>
      <c r="G780" s="31">
        <f t="shared" si="95"/>
        <v>0</v>
      </c>
      <c r="H780" s="29"/>
      <c r="I780" s="32">
        <f t="shared" si="100"/>
        <v>0</v>
      </c>
      <c r="J780" s="33"/>
      <c r="K780" s="31">
        <f t="shared" si="97"/>
        <v>0</v>
      </c>
      <c r="L780" s="30">
        <f t="shared" si="94"/>
        <v>0</v>
      </c>
      <c r="M780" s="31">
        <f t="shared" si="98"/>
        <v>0</v>
      </c>
      <c r="N780" s="33"/>
      <c r="O780" s="31">
        <f t="shared" si="99"/>
        <v>0</v>
      </c>
      <c r="P780" s="32">
        <f t="shared" si="93"/>
        <v>0</v>
      </c>
    </row>
    <row r="781" spans="1:16" ht="26.25" hidden="1" x14ac:dyDescent="0.25">
      <c r="A781" s="26">
        <v>3311402196219</v>
      </c>
      <c r="B781" s="27" t="s">
        <v>549</v>
      </c>
      <c r="C781" s="28"/>
      <c r="D781" s="29">
        <f>SUM(D782)</f>
        <v>0</v>
      </c>
      <c r="E781" s="29">
        <f>SUM(E782)</f>
        <v>0</v>
      </c>
      <c r="F781" s="30">
        <f t="shared" si="96"/>
        <v>0</v>
      </c>
      <c r="G781" s="31">
        <f t="shared" si="95"/>
        <v>0</v>
      </c>
      <c r="H781" s="29">
        <f>SUM(H782)</f>
        <v>0</v>
      </c>
      <c r="I781" s="32">
        <f t="shared" si="100"/>
        <v>0</v>
      </c>
      <c r="J781" s="29">
        <f>SUM(J782)</f>
        <v>0</v>
      </c>
      <c r="K781" s="31">
        <f t="shared" si="97"/>
        <v>0</v>
      </c>
      <c r="L781" s="30">
        <f t="shared" si="94"/>
        <v>0</v>
      </c>
      <c r="M781" s="31">
        <f t="shared" si="98"/>
        <v>0</v>
      </c>
      <c r="N781" s="29">
        <f>SUM(N782)</f>
        <v>0</v>
      </c>
      <c r="O781" s="31">
        <f t="shared" si="99"/>
        <v>0</v>
      </c>
      <c r="P781" s="32">
        <f t="shared" si="93"/>
        <v>0</v>
      </c>
    </row>
    <row r="782" spans="1:16" ht="26.25" hidden="1" x14ac:dyDescent="0.25">
      <c r="A782" s="26">
        <v>3311402196219190</v>
      </c>
      <c r="B782" s="27" t="s">
        <v>549</v>
      </c>
      <c r="C782" s="28"/>
      <c r="D782" s="29"/>
      <c r="E782" s="29"/>
      <c r="F782" s="30">
        <f t="shared" si="96"/>
        <v>0</v>
      </c>
      <c r="G782" s="31">
        <f t="shared" si="95"/>
        <v>0</v>
      </c>
      <c r="H782" s="29"/>
      <c r="I782" s="32">
        <f t="shared" si="100"/>
        <v>0</v>
      </c>
      <c r="J782" s="33"/>
      <c r="K782" s="31">
        <f t="shared" si="97"/>
        <v>0</v>
      </c>
      <c r="L782" s="30">
        <f t="shared" si="94"/>
        <v>0</v>
      </c>
      <c r="M782" s="31">
        <f t="shared" si="98"/>
        <v>0</v>
      </c>
      <c r="N782" s="33"/>
      <c r="O782" s="31">
        <f t="shared" si="99"/>
        <v>0</v>
      </c>
      <c r="P782" s="32">
        <f t="shared" si="93"/>
        <v>0</v>
      </c>
    </row>
    <row r="783" spans="1:16" ht="26.25" hidden="1" x14ac:dyDescent="0.25">
      <c r="A783" s="26">
        <v>3311402197132</v>
      </c>
      <c r="B783" s="27" t="s">
        <v>551</v>
      </c>
      <c r="C783" s="28"/>
      <c r="D783" s="29">
        <f>SUM(D784)</f>
        <v>0</v>
      </c>
      <c r="E783" s="29">
        <f>SUM(E784)</f>
        <v>0</v>
      </c>
      <c r="F783" s="30">
        <f t="shared" si="96"/>
        <v>0</v>
      </c>
      <c r="G783" s="31">
        <f t="shared" si="95"/>
        <v>0</v>
      </c>
      <c r="H783" s="29">
        <f>SUM(H784)</f>
        <v>0</v>
      </c>
      <c r="I783" s="32">
        <f t="shared" si="100"/>
        <v>0</v>
      </c>
      <c r="J783" s="29">
        <f>SUM(J784)</f>
        <v>0</v>
      </c>
      <c r="K783" s="31">
        <f t="shared" si="97"/>
        <v>0</v>
      </c>
      <c r="L783" s="30">
        <f t="shared" si="94"/>
        <v>0</v>
      </c>
      <c r="M783" s="31">
        <f t="shared" si="98"/>
        <v>0</v>
      </c>
      <c r="N783" s="29">
        <f>SUM(N784)</f>
        <v>0</v>
      </c>
      <c r="O783" s="31">
        <f t="shared" si="99"/>
        <v>0</v>
      </c>
      <c r="P783" s="32">
        <f t="shared" ref="P783:P846" si="101">SUM(F783-N783)</f>
        <v>0</v>
      </c>
    </row>
    <row r="784" spans="1:16" ht="26.25" hidden="1" x14ac:dyDescent="0.25">
      <c r="A784" s="26">
        <v>3311402197132190</v>
      </c>
      <c r="B784" s="27" t="s">
        <v>551</v>
      </c>
      <c r="C784" s="28"/>
      <c r="D784" s="29"/>
      <c r="E784" s="29"/>
      <c r="F784" s="30">
        <f t="shared" si="96"/>
        <v>0</v>
      </c>
      <c r="G784" s="31">
        <f t="shared" si="95"/>
        <v>0</v>
      </c>
      <c r="H784" s="29"/>
      <c r="I784" s="32">
        <f t="shared" si="100"/>
        <v>0</v>
      </c>
      <c r="J784" s="33"/>
      <c r="K784" s="31">
        <f t="shared" si="97"/>
        <v>0</v>
      </c>
      <c r="L784" s="30">
        <f t="shared" ref="L784:L847" si="102">SUM(N784-J784)</f>
        <v>0</v>
      </c>
      <c r="M784" s="31">
        <f t="shared" si="98"/>
        <v>0</v>
      </c>
      <c r="N784" s="33"/>
      <c r="O784" s="31">
        <f t="shared" si="99"/>
        <v>0</v>
      </c>
      <c r="P784" s="32">
        <f t="shared" si="101"/>
        <v>0</v>
      </c>
    </row>
    <row r="785" spans="1:16" ht="39" hidden="1" x14ac:dyDescent="0.25">
      <c r="A785" s="26">
        <v>3311402197253</v>
      </c>
      <c r="B785" s="27" t="s">
        <v>570</v>
      </c>
      <c r="C785" s="28"/>
      <c r="D785" s="29">
        <f>SUM(D786)</f>
        <v>0</v>
      </c>
      <c r="E785" s="29">
        <f>SUM(E786)</f>
        <v>0</v>
      </c>
      <c r="F785" s="30">
        <f t="shared" si="96"/>
        <v>0</v>
      </c>
      <c r="G785" s="31">
        <f t="shared" si="95"/>
        <v>0</v>
      </c>
      <c r="H785" s="29">
        <f>SUM(H786)</f>
        <v>0</v>
      </c>
      <c r="I785" s="32">
        <f t="shared" si="100"/>
        <v>0</v>
      </c>
      <c r="J785" s="29">
        <f>SUM(J786)</f>
        <v>0</v>
      </c>
      <c r="K785" s="31">
        <f t="shared" si="97"/>
        <v>0</v>
      </c>
      <c r="L785" s="30">
        <f t="shared" si="102"/>
        <v>0</v>
      </c>
      <c r="M785" s="31">
        <f t="shared" si="98"/>
        <v>0</v>
      </c>
      <c r="N785" s="29">
        <f>SUM(N786)</f>
        <v>0</v>
      </c>
      <c r="O785" s="31">
        <f t="shared" si="99"/>
        <v>0</v>
      </c>
      <c r="P785" s="32">
        <f t="shared" si="101"/>
        <v>0</v>
      </c>
    </row>
    <row r="786" spans="1:16" ht="39" hidden="1" x14ac:dyDescent="0.25">
      <c r="A786" s="26">
        <v>3311402197253190</v>
      </c>
      <c r="B786" s="27" t="s">
        <v>570</v>
      </c>
      <c r="C786" s="28"/>
      <c r="D786" s="29"/>
      <c r="E786" s="29"/>
      <c r="F786" s="30">
        <f t="shared" si="96"/>
        <v>0</v>
      </c>
      <c r="G786" s="31">
        <f t="shared" si="95"/>
        <v>0</v>
      </c>
      <c r="H786" s="29"/>
      <c r="I786" s="32">
        <f t="shared" si="100"/>
        <v>0</v>
      </c>
      <c r="J786" s="33"/>
      <c r="K786" s="31">
        <f t="shared" si="97"/>
        <v>0</v>
      </c>
      <c r="L786" s="30">
        <f t="shared" si="102"/>
        <v>0</v>
      </c>
      <c r="M786" s="31">
        <f t="shared" si="98"/>
        <v>0</v>
      </c>
      <c r="N786" s="33"/>
      <c r="O786" s="31">
        <f t="shared" si="99"/>
        <v>0</v>
      </c>
      <c r="P786" s="32">
        <f t="shared" si="101"/>
        <v>0</v>
      </c>
    </row>
    <row r="787" spans="1:16" ht="26.25" hidden="1" x14ac:dyDescent="0.25">
      <c r="A787" s="26">
        <v>3311402197254</v>
      </c>
      <c r="B787" s="27" t="s">
        <v>555</v>
      </c>
      <c r="C787" s="28"/>
      <c r="D787" s="29">
        <f>SUM(D788)</f>
        <v>0</v>
      </c>
      <c r="E787" s="29">
        <f>SUM(E788)</f>
        <v>0</v>
      </c>
      <c r="F787" s="30">
        <f t="shared" si="96"/>
        <v>0</v>
      </c>
      <c r="G787" s="31">
        <f t="shared" si="95"/>
        <v>0</v>
      </c>
      <c r="H787" s="29">
        <f>SUM(H788)</f>
        <v>0</v>
      </c>
      <c r="I787" s="32">
        <f t="shared" si="100"/>
        <v>0</v>
      </c>
      <c r="J787" s="29">
        <f>SUM(J788)</f>
        <v>0</v>
      </c>
      <c r="K787" s="31">
        <f t="shared" si="97"/>
        <v>0</v>
      </c>
      <c r="L787" s="30">
        <f t="shared" si="102"/>
        <v>0</v>
      </c>
      <c r="M787" s="31">
        <f t="shared" si="98"/>
        <v>0</v>
      </c>
      <c r="N787" s="29">
        <f>SUM(N788)</f>
        <v>0</v>
      </c>
      <c r="O787" s="31">
        <f t="shared" si="99"/>
        <v>0</v>
      </c>
      <c r="P787" s="32">
        <f t="shared" si="101"/>
        <v>0</v>
      </c>
    </row>
    <row r="788" spans="1:16" ht="26.25" hidden="1" x14ac:dyDescent="0.25">
      <c r="A788" s="26">
        <v>3311402197254190</v>
      </c>
      <c r="B788" s="27" t="s">
        <v>555</v>
      </c>
      <c r="C788" s="28"/>
      <c r="D788" s="29"/>
      <c r="E788" s="29"/>
      <c r="F788" s="30">
        <f t="shared" si="96"/>
        <v>0</v>
      </c>
      <c r="G788" s="31">
        <f t="shared" si="95"/>
        <v>0</v>
      </c>
      <c r="H788" s="29"/>
      <c r="I788" s="32">
        <f t="shared" si="100"/>
        <v>0</v>
      </c>
      <c r="J788" s="33"/>
      <c r="K788" s="31">
        <f t="shared" si="97"/>
        <v>0</v>
      </c>
      <c r="L788" s="30">
        <f t="shared" si="102"/>
        <v>0</v>
      </c>
      <c r="M788" s="31">
        <f t="shared" si="98"/>
        <v>0</v>
      </c>
      <c r="N788" s="33"/>
      <c r="O788" s="31">
        <f t="shared" si="99"/>
        <v>0</v>
      </c>
      <c r="P788" s="32">
        <f t="shared" si="101"/>
        <v>0</v>
      </c>
    </row>
    <row r="789" spans="1:16" hidden="1" x14ac:dyDescent="0.25">
      <c r="A789" s="60">
        <v>331140220</v>
      </c>
      <c r="B789" s="27" t="s">
        <v>571</v>
      </c>
      <c r="C789" s="28"/>
      <c r="D789" s="29">
        <f>SUM(D790+D792+D794+D796+D798+D800+D803+D806+D808+D810+D812+D814+D816+D818+D820+D822+D824)</f>
        <v>183395481000</v>
      </c>
      <c r="E789" s="29">
        <f>SUM(E790+E792+E794+E796+E798+E800+E803+E806+E808+E810+E812+E814+E816+E818+E822+E824)</f>
        <v>28482631073</v>
      </c>
      <c r="F789" s="30">
        <f t="shared" si="96"/>
        <v>211878112073</v>
      </c>
      <c r="G789" s="31">
        <f t="shared" si="95"/>
        <v>1.5184800211753458</v>
      </c>
      <c r="H789" s="29">
        <f>SUM(H790+H792+H794+H796+H798+H800+H803+H806+H808+H810+H812+H814+H816+H818+H820+H822+H824)</f>
        <v>0</v>
      </c>
      <c r="I789" s="32">
        <f t="shared" si="100"/>
        <v>211878112073</v>
      </c>
      <c r="J789" s="29">
        <f>SUM(J790+J792+J794+J796+J798+J800+J803+J806+J808+J810+J812+J814+J816+J818+J820+J822+J824)</f>
        <v>75822009429</v>
      </c>
      <c r="K789" s="31">
        <f t="shared" si="97"/>
        <v>35.785673511606738</v>
      </c>
      <c r="L789" s="30">
        <f t="shared" si="102"/>
        <v>72634971650</v>
      </c>
      <c r="M789" s="31">
        <f t="shared" si="98"/>
        <v>34.281488984088412</v>
      </c>
      <c r="N789" s="29">
        <f>SUM(N790+N792+N794+N796+N798+N800+N803+N806+N808+N810+N812+N814+N816+N818+N820+N822+N824)</f>
        <v>148456981079</v>
      </c>
      <c r="O789" s="31">
        <f t="shared" si="99"/>
        <v>70.067162495695158</v>
      </c>
      <c r="P789" s="32">
        <f t="shared" si="101"/>
        <v>63421130994</v>
      </c>
    </row>
    <row r="790" spans="1:16" ht="26.25" hidden="1" x14ac:dyDescent="0.25">
      <c r="A790" s="60">
        <v>3311402200067</v>
      </c>
      <c r="B790" s="27" t="s">
        <v>572</v>
      </c>
      <c r="C790" s="28"/>
      <c r="D790" s="29">
        <f>SUM(D791)</f>
        <v>0</v>
      </c>
      <c r="E790" s="29">
        <f>SUM(E791)</f>
        <v>0</v>
      </c>
      <c r="F790" s="30">
        <f t="shared" si="96"/>
        <v>0</v>
      </c>
      <c r="G790" s="31">
        <f t="shared" si="95"/>
        <v>0</v>
      </c>
      <c r="H790" s="29">
        <f>SUM(H791)</f>
        <v>0</v>
      </c>
      <c r="I790" s="32">
        <f t="shared" si="100"/>
        <v>0</v>
      </c>
      <c r="J790" s="29">
        <f>SUM(J791)</f>
        <v>0</v>
      </c>
      <c r="K790" s="31">
        <f t="shared" si="97"/>
        <v>0</v>
      </c>
      <c r="L790" s="30">
        <f t="shared" si="102"/>
        <v>0</v>
      </c>
      <c r="M790" s="31">
        <f t="shared" si="98"/>
        <v>0</v>
      </c>
      <c r="N790" s="29">
        <f>SUM(N791)</f>
        <v>0</v>
      </c>
      <c r="O790" s="31">
        <f t="shared" si="99"/>
        <v>0</v>
      </c>
      <c r="P790" s="32">
        <f t="shared" si="101"/>
        <v>0</v>
      </c>
    </row>
    <row r="791" spans="1:16" ht="26.25" hidden="1" x14ac:dyDescent="0.25">
      <c r="A791" s="60">
        <v>3311402200067</v>
      </c>
      <c r="B791" s="27" t="s">
        <v>573</v>
      </c>
      <c r="C791" s="28"/>
      <c r="D791" s="29"/>
      <c r="E791" s="29"/>
      <c r="F791" s="30">
        <f t="shared" si="96"/>
        <v>0</v>
      </c>
      <c r="G791" s="31">
        <f t="shared" si="95"/>
        <v>0</v>
      </c>
      <c r="H791" s="29"/>
      <c r="I791" s="32">
        <f t="shared" si="100"/>
        <v>0</v>
      </c>
      <c r="J791" s="33"/>
      <c r="K791" s="31">
        <f t="shared" si="97"/>
        <v>0</v>
      </c>
      <c r="L791" s="30">
        <f t="shared" si="102"/>
        <v>0</v>
      </c>
      <c r="M791" s="31">
        <f t="shared" si="98"/>
        <v>0</v>
      </c>
      <c r="N791" s="33"/>
      <c r="O791" s="31">
        <f t="shared" si="99"/>
        <v>0</v>
      </c>
      <c r="P791" s="32">
        <f t="shared" si="101"/>
        <v>0</v>
      </c>
    </row>
    <row r="792" spans="1:16" ht="26.25" hidden="1" x14ac:dyDescent="0.25">
      <c r="A792" s="60">
        <v>3311402203075</v>
      </c>
      <c r="B792" s="61" t="s">
        <v>574</v>
      </c>
      <c r="C792" s="28"/>
      <c r="D792" s="29">
        <f>SUM(D793)</f>
        <v>0</v>
      </c>
      <c r="E792" s="29">
        <f>SUM(E793)</f>
        <v>0</v>
      </c>
      <c r="F792" s="30">
        <f t="shared" si="96"/>
        <v>0</v>
      </c>
      <c r="G792" s="31">
        <f t="shared" si="95"/>
        <v>0</v>
      </c>
      <c r="H792" s="29">
        <f>SUM(H793)</f>
        <v>0</v>
      </c>
      <c r="I792" s="32">
        <f t="shared" si="100"/>
        <v>0</v>
      </c>
      <c r="J792" s="29">
        <f>SUM(J793)</f>
        <v>0</v>
      </c>
      <c r="K792" s="31">
        <f t="shared" si="97"/>
        <v>0</v>
      </c>
      <c r="L792" s="30">
        <f t="shared" si="102"/>
        <v>0</v>
      </c>
      <c r="M792" s="31">
        <f t="shared" si="98"/>
        <v>0</v>
      </c>
      <c r="N792" s="29">
        <f>SUM(N793)</f>
        <v>0</v>
      </c>
      <c r="O792" s="31">
        <f t="shared" si="99"/>
        <v>0</v>
      </c>
      <c r="P792" s="32">
        <f t="shared" si="101"/>
        <v>0</v>
      </c>
    </row>
    <row r="793" spans="1:16" ht="26.25" hidden="1" x14ac:dyDescent="0.25">
      <c r="A793" s="60">
        <v>3311402203075200</v>
      </c>
      <c r="B793" s="61" t="s">
        <v>575</v>
      </c>
      <c r="C793" s="28"/>
      <c r="D793" s="29"/>
      <c r="E793" s="29"/>
      <c r="F793" s="30">
        <f t="shared" si="96"/>
        <v>0</v>
      </c>
      <c r="G793" s="31">
        <f t="shared" si="95"/>
        <v>0</v>
      </c>
      <c r="H793" s="29"/>
      <c r="I793" s="32">
        <f t="shared" si="100"/>
        <v>0</v>
      </c>
      <c r="J793" s="33"/>
      <c r="K793" s="31">
        <f t="shared" si="97"/>
        <v>0</v>
      </c>
      <c r="L793" s="30">
        <f t="shared" si="102"/>
        <v>0</v>
      </c>
      <c r="M793" s="31">
        <f t="shared" si="98"/>
        <v>0</v>
      </c>
      <c r="N793" s="33"/>
      <c r="O793" s="31">
        <f t="shared" si="99"/>
        <v>0</v>
      </c>
      <c r="P793" s="32">
        <f t="shared" si="101"/>
        <v>0</v>
      </c>
    </row>
    <row r="794" spans="1:16" hidden="1" x14ac:dyDescent="0.25">
      <c r="A794" s="26">
        <v>3311402200412</v>
      </c>
      <c r="B794" s="27" t="s">
        <v>576</v>
      </c>
      <c r="C794" s="28"/>
      <c r="D794" s="29">
        <f>SUM(D795)</f>
        <v>25907865000</v>
      </c>
      <c r="E794" s="29">
        <f>SUM(E795)</f>
        <v>-8222218</v>
      </c>
      <c r="F794" s="30">
        <f t="shared" si="96"/>
        <v>25899642782</v>
      </c>
      <c r="G794" s="31">
        <f t="shared" si="95"/>
        <v>0.18561657801866405</v>
      </c>
      <c r="H794" s="29">
        <f>SUM(H795)</f>
        <v>0</v>
      </c>
      <c r="I794" s="32">
        <f t="shared" si="100"/>
        <v>25899642782</v>
      </c>
      <c r="J794" s="29">
        <f>SUM(J795)</f>
        <v>8138279763</v>
      </c>
      <c r="K794" s="31">
        <f t="shared" si="97"/>
        <v>31.42236297041141</v>
      </c>
      <c r="L794" s="30">
        <f t="shared" si="102"/>
        <v>8892532813</v>
      </c>
      <c r="M794" s="31">
        <f t="shared" si="98"/>
        <v>34.334577074476961</v>
      </c>
      <c r="N794" s="29">
        <f>SUM(N795)</f>
        <v>17030812576</v>
      </c>
      <c r="O794" s="31">
        <f t="shared" si="99"/>
        <v>65.756940044888381</v>
      </c>
      <c r="P794" s="32">
        <f t="shared" si="101"/>
        <v>8868830206</v>
      </c>
    </row>
    <row r="795" spans="1:16" hidden="1" x14ac:dyDescent="0.25">
      <c r="A795" s="26">
        <v>3311402200412200</v>
      </c>
      <c r="B795" s="27" t="s">
        <v>577</v>
      </c>
      <c r="C795" s="28"/>
      <c r="D795" s="33">
        <v>25907865000</v>
      </c>
      <c r="E795" s="34">
        <v>-8222218</v>
      </c>
      <c r="F795" s="30">
        <f t="shared" si="96"/>
        <v>25899642782</v>
      </c>
      <c r="G795" s="31">
        <f t="shared" si="95"/>
        <v>0.18561657801866405</v>
      </c>
      <c r="H795" s="33"/>
      <c r="I795" s="32">
        <f t="shared" si="100"/>
        <v>25899642782</v>
      </c>
      <c r="J795" s="33">
        <v>8138279763</v>
      </c>
      <c r="K795" s="31">
        <f t="shared" si="97"/>
        <v>31.42236297041141</v>
      </c>
      <c r="L795" s="30">
        <f t="shared" si="102"/>
        <v>8892532813</v>
      </c>
      <c r="M795" s="31">
        <f t="shared" si="98"/>
        <v>34.334577074476961</v>
      </c>
      <c r="N795" s="33">
        <v>17030812576</v>
      </c>
      <c r="O795" s="31">
        <f t="shared" si="99"/>
        <v>65.756940044888381</v>
      </c>
      <c r="P795" s="32">
        <f t="shared" si="101"/>
        <v>8868830206</v>
      </c>
    </row>
    <row r="796" spans="1:16" hidden="1" x14ac:dyDescent="0.25">
      <c r="A796" s="60">
        <v>3311402200680</v>
      </c>
      <c r="B796" s="61" t="s">
        <v>578</v>
      </c>
      <c r="C796" s="28"/>
      <c r="D796" s="29">
        <f>SUM(D797)</f>
        <v>30047275000</v>
      </c>
      <c r="E796" s="29">
        <f>SUM(E797)</f>
        <v>0</v>
      </c>
      <c r="F796" s="30">
        <f t="shared" si="96"/>
        <v>30047275000</v>
      </c>
      <c r="G796" s="31">
        <f t="shared" si="95"/>
        <v>0.21534167135934026</v>
      </c>
      <c r="H796" s="29">
        <f>SUM(H797)</f>
        <v>0</v>
      </c>
      <c r="I796" s="32">
        <f t="shared" si="100"/>
        <v>30047275000</v>
      </c>
      <c r="J796" s="29">
        <f>SUM(J797)</f>
        <v>5161433183</v>
      </c>
      <c r="K796" s="31">
        <f t="shared" si="97"/>
        <v>17.177708071697019</v>
      </c>
      <c r="L796" s="30">
        <f t="shared" si="102"/>
        <v>13092889415</v>
      </c>
      <c r="M796" s="31">
        <f t="shared" si="98"/>
        <v>43.57429888400862</v>
      </c>
      <c r="N796" s="29">
        <f>SUM(N797)</f>
        <v>18254322598</v>
      </c>
      <c r="O796" s="31">
        <f t="shared" si="99"/>
        <v>60.752006955705632</v>
      </c>
      <c r="P796" s="32">
        <f t="shared" si="101"/>
        <v>11792952402</v>
      </c>
    </row>
    <row r="797" spans="1:16" hidden="1" x14ac:dyDescent="0.25">
      <c r="A797" s="60">
        <v>3311402200680190</v>
      </c>
      <c r="B797" s="61" t="s">
        <v>578</v>
      </c>
      <c r="C797" s="28"/>
      <c r="D797" s="33">
        <v>30047275000</v>
      </c>
      <c r="E797" s="34">
        <v>0</v>
      </c>
      <c r="F797" s="30">
        <f t="shared" si="96"/>
        <v>30047275000</v>
      </c>
      <c r="G797" s="31">
        <f t="shared" si="95"/>
        <v>0.21534167135934026</v>
      </c>
      <c r="H797" s="33"/>
      <c r="I797" s="32">
        <f t="shared" si="100"/>
        <v>30047275000</v>
      </c>
      <c r="J797" s="33">
        <v>5161433183</v>
      </c>
      <c r="K797" s="31">
        <f t="shared" si="97"/>
        <v>17.177708071697019</v>
      </c>
      <c r="L797" s="30">
        <f t="shared" si="102"/>
        <v>13092889415</v>
      </c>
      <c r="M797" s="31">
        <f t="shared" si="98"/>
        <v>43.57429888400862</v>
      </c>
      <c r="N797" s="33">
        <v>18254322598</v>
      </c>
      <c r="O797" s="31">
        <f t="shared" si="99"/>
        <v>60.752006955705632</v>
      </c>
      <c r="P797" s="32">
        <f t="shared" si="101"/>
        <v>11792952402</v>
      </c>
    </row>
    <row r="798" spans="1:16" ht="26.25" hidden="1" x14ac:dyDescent="0.25">
      <c r="A798" s="60">
        <v>3311402200729</v>
      </c>
      <c r="B798" s="27" t="s">
        <v>579</v>
      </c>
      <c r="C798" s="28"/>
      <c r="D798" s="29">
        <f>SUM(D799)</f>
        <v>2225080000</v>
      </c>
      <c r="E798" s="29">
        <f>SUM(E799)</f>
        <v>0</v>
      </c>
      <c r="F798" s="30">
        <f t="shared" si="96"/>
        <v>2225080000</v>
      </c>
      <c r="G798" s="31">
        <f t="shared" si="95"/>
        <v>1.5946618989849858E-2</v>
      </c>
      <c r="H798" s="29">
        <f>SUM(H799)</f>
        <v>0</v>
      </c>
      <c r="I798" s="32">
        <f t="shared" si="100"/>
        <v>2225080000</v>
      </c>
      <c r="J798" s="29">
        <f>SUM(J799)</f>
        <v>849096767</v>
      </c>
      <c r="K798" s="31">
        <f t="shared" si="97"/>
        <v>38.160280394412787</v>
      </c>
      <c r="L798" s="30">
        <f t="shared" si="102"/>
        <v>958788014</v>
      </c>
      <c r="M798" s="31">
        <f t="shared" si="98"/>
        <v>43.090046829776909</v>
      </c>
      <c r="N798" s="29">
        <f>SUM(N799)</f>
        <v>1807884781</v>
      </c>
      <c r="O798" s="31">
        <f t="shared" si="99"/>
        <v>81.250327224189689</v>
      </c>
      <c r="P798" s="32">
        <f t="shared" si="101"/>
        <v>417195219</v>
      </c>
    </row>
    <row r="799" spans="1:16" ht="26.25" hidden="1" x14ac:dyDescent="0.25">
      <c r="A799" s="60">
        <v>3311402200729190</v>
      </c>
      <c r="B799" s="27" t="s">
        <v>579</v>
      </c>
      <c r="C799" s="28"/>
      <c r="D799" s="33">
        <v>2225080000</v>
      </c>
      <c r="E799" s="34">
        <v>0</v>
      </c>
      <c r="F799" s="30">
        <f t="shared" si="96"/>
        <v>2225080000</v>
      </c>
      <c r="G799" s="31">
        <f t="shared" si="95"/>
        <v>1.5946618989849858E-2</v>
      </c>
      <c r="H799" s="33"/>
      <c r="I799" s="32">
        <f t="shared" si="100"/>
        <v>2225080000</v>
      </c>
      <c r="J799" s="33">
        <v>849096767</v>
      </c>
      <c r="K799" s="31">
        <f t="shared" si="97"/>
        <v>38.160280394412787</v>
      </c>
      <c r="L799" s="30">
        <f t="shared" si="102"/>
        <v>958788014</v>
      </c>
      <c r="M799" s="31">
        <f t="shared" si="98"/>
        <v>43.090046829776909</v>
      </c>
      <c r="N799" s="33">
        <v>1807884781</v>
      </c>
      <c r="O799" s="31">
        <f t="shared" si="99"/>
        <v>81.250327224189689</v>
      </c>
      <c r="P799" s="32">
        <f t="shared" si="101"/>
        <v>417195219</v>
      </c>
    </row>
    <row r="800" spans="1:16" ht="26.25" hidden="1" x14ac:dyDescent="0.25">
      <c r="A800" s="26">
        <v>3311402200738</v>
      </c>
      <c r="B800" s="27" t="s">
        <v>580</v>
      </c>
      <c r="C800" s="28"/>
      <c r="D800" s="29">
        <f>SUM(D801:D802)</f>
        <v>2354314000</v>
      </c>
      <c r="E800" s="29">
        <f>SUM(E801:E802)</f>
        <v>0</v>
      </c>
      <c r="F800" s="30">
        <f t="shared" si="96"/>
        <v>2354314000</v>
      </c>
      <c r="G800" s="31">
        <f t="shared" si="95"/>
        <v>1.6872808321709502E-2</v>
      </c>
      <c r="H800" s="29">
        <f>SUM(H801:H802)</f>
        <v>0</v>
      </c>
      <c r="I800" s="32">
        <f t="shared" si="100"/>
        <v>2354314000</v>
      </c>
      <c r="J800" s="29">
        <f>SUM(J801:J802)</f>
        <v>1892094313</v>
      </c>
      <c r="K800" s="31">
        <f t="shared" si="97"/>
        <v>80.36711810744022</v>
      </c>
      <c r="L800" s="30">
        <f t="shared" si="102"/>
        <v>447217016</v>
      </c>
      <c r="M800" s="31">
        <f t="shared" si="98"/>
        <v>18.995640173740629</v>
      </c>
      <c r="N800" s="29">
        <f>SUM(N801:N802)</f>
        <v>2339311329</v>
      </c>
      <c r="O800" s="31">
        <f t="shared" si="99"/>
        <v>99.362758281180845</v>
      </c>
      <c r="P800" s="32">
        <f t="shared" si="101"/>
        <v>15002671</v>
      </c>
    </row>
    <row r="801" spans="1:18" ht="26.25" hidden="1" x14ac:dyDescent="0.25">
      <c r="A801" s="26">
        <v>3311402200738200</v>
      </c>
      <c r="B801" s="27" t="s">
        <v>580</v>
      </c>
      <c r="C801" s="28"/>
      <c r="D801" s="33">
        <v>2354314000</v>
      </c>
      <c r="E801" s="34">
        <v>-226236204</v>
      </c>
      <c r="F801" s="30">
        <f t="shared" si="96"/>
        <v>2128077796</v>
      </c>
      <c r="G801" s="31">
        <f t="shared" si="95"/>
        <v>1.5251427271635819E-2</v>
      </c>
      <c r="H801" s="33"/>
      <c r="I801" s="32">
        <f t="shared" si="100"/>
        <v>2128077796</v>
      </c>
      <c r="J801" s="33">
        <v>1681619276</v>
      </c>
      <c r="K801" s="31">
        <f t="shared" si="97"/>
        <v>79.020573362535089</v>
      </c>
      <c r="L801" s="30">
        <f t="shared" si="102"/>
        <v>431455849</v>
      </c>
      <c r="M801" s="31">
        <f t="shared" si="98"/>
        <v>20.274439675606672</v>
      </c>
      <c r="N801" s="33">
        <v>2113075125</v>
      </c>
      <c r="O801" s="31">
        <f t="shared" si="99"/>
        <v>99.295013038141761</v>
      </c>
      <c r="P801" s="32">
        <f t="shared" si="101"/>
        <v>15002671</v>
      </c>
    </row>
    <row r="802" spans="1:18" ht="26.25" hidden="1" x14ac:dyDescent="0.25">
      <c r="A802" s="26">
        <v>3311402200738200</v>
      </c>
      <c r="B802" s="27" t="s">
        <v>580</v>
      </c>
      <c r="C802" s="28"/>
      <c r="D802" s="33">
        <v>0</v>
      </c>
      <c r="E802" s="34">
        <v>226236204</v>
      </c>
      <c r="F802" s="30">
        <f t="shared" si="96"/>
        <v>226236204</v>
      </c>
      <c r="G802" s="31">
        <f t="shared" si="95"/>
        <v>1.621381050073681E-3</v>
      </c>
      <c r="H802" s="33">
        <v>0</v>
      </c>
      <c r="I802" s="32">
        <f t="shared" si="100"/>
        <v>226236204</v>
      </c>
      <c r="J802" s="33">
        <v>210475037</v>
      </c>
      <c r="K802" s="31">
        <f t="shared" si="97"/>
        <v>93.033313536325068</v>
      </c>
      <c r="L802" s="30">
        <f t="shared" si="102"/>
        <v>15761167</v>
      </c>
      <c r="M802" s="31">
        <f t="shared" si="98"/>
        <v>6.9666864636749297</v>
      </c>
      <c r="N802" s="33">
        <v>226236204</v>
      </c>
      <c r="O802" s="31">
        <f t="shared" si="99"/>
        <v>100</v>
      </c>
      <c r="P802" s="32">
        <f t="shared" si="101"/>
        <v>0</v>
      </c>
      <c r="R802" s="62"/>
    </row>
    <row r="803" spans="1:18" ht="39" hidden="1" x14ac:dyDescent="0.25">
      <c r="A803" s="60">
        <v>3311402200762</v>
      </c>
      <c r="B803" s="27" t="s">
        <v>581</v>
      </c>
      <c r="C803" s="28"/>
      <c r="D803" s="29">
        <f>SUM(D804:D805)</f>
        <v>0</v>
      </c>
      <c r="E803" s="29">
        <f>SUM(E804:E805)</f>
        <v>120068673</v>
      </c>
      <c r="F803" s="30">
        <f t="shared" si="96"/>
        <v>120068673</v>
      </c>
      <c r="G803" s="31">
        <f t="shared" si="95"/>
        <v>8.6050361377922263E-4</v>
      </c>
      <c r="H803" s="29">
        <f>SUM(H804:H805)</f>
        <v>0</v>
      </c>
      <c r="I803" s="32">
        <f t="shared" si="100"/>
        <v>120068673</v>
      </c>
      <c r="J803" s="29">
        <f>SUM(J804:J805)</f>
        <v>82867816</v>
      </c>
      <c r="K803" s="31">
        <f t="shared" si="97"/>
        <v>69.017016620147047</v>
      </c>
      <c r="L803" s="30">
        <f t="shared" si="102"/>
        <v>37200857</v>
      </c>
      <c r="M803" s="31">
        <f t="shared" si="98"/>
        <v>30.982983379852964</v>
      </c>
      <c r="N803" s="29">
        <f>SUM(N804:N805)</f>
        <v>120068673</v>
      </c>
      <c r="O803" s="31">
        <f t="shared" si="99"/>
        <v>100</v>
      </c>
      <c r="P803" s="32">
        <f t="shared" si="101"/>
        <v>0</v>
      </c>
    </row>
    <row r="804" spans="1:18" ht="39" hidden="1" x14ac:dyDescent="0.25">
      <c r="A804" s="60">
        <v>3311402200762190</v>
      </c>
      <c r="B804" s="27" t="s">
        <v>581</v>
      </c>
      <c r="C804" s="28"/>
      <c r="D804" s="33">
        <v>0</v>
      </c>
      <c r="E804" s="34">
        <v>120068673</v>
      </c>
      <c r="F804" s="30">
        <f t="shared" si="96"/>
        <v>120068673</v>
      </c>
      <c r="G804" s="31">
        <f t="shared" si="95"/>
        <v>8.6050361377922263E-4</v>
      </c>
      <c r="H804" s="33">
        <v>0</v>
      </c>
      <c r="I804" s="32">
        <f t="shared" si="100"/>
        <v>120068673</v>
      </c>
      <c r="J804" s="33">
        <v>82867816</v>
      </c>
      <c r="K804" s="31">
        <f t="shared" si="97"/>
        <v>69.017016620147047</v>
      </c>
      <c r="L804" s="30">
        <f t="shared" si="102"/>
        <v>37200857</v>
      </c>
      <c r="M804" s="31">
        <f t="shared" si="98"/>
        <v>30.982983379852964</v>
      </c>
      <c r="N804" s="33">
        <v>120068673</v>
      </c>
      <c r="O804" s="31">
        <f t="shared" si="99"/>
        <v>100</v>
      </c>
      <c r="P804" s="32">
        <f t="shared" si="101"/>
        <v>0</v>
      </c>
    </row>
    <row r="805" spans="1:18" ht="39" hidden="1" x14ac:dyDescent="0.25">
      <c r="A805" s="60">
        <v>3311402200762200</v>
      </c>
      <c r="B805" s="27" t="s">
        <v>581</v>
      </c>
      <c r="C805" s="28"/>
      <c r="D805" s="29"/>
      <c r="E805" s="29"/>
      <c r="F805" s="30">
        <f t="shared" si="96"/>
        <v>0</v>
      </c>
      <c r="G805" s="31">
        <f t="shared" si="95"/>
        <v>0</v>
      </c>
      <c r="H805" s="29"/>
      <c r="I805" s="32">
        <f t="shared" si="100"/>
        <v>0</v>
      </c>
      <c r="J805" s="33"/>
      <c r="K805" s="31">
        <f t="shared" si="97"/>
        <v>0</v>
      </c>
      <c r="L805" s="30">
        <f t="shared" si="102"/>
        <v>0</v>
      </c>
      <c r="M805" s="31">
        <f t="shared" si="98"/>
        <v>0</v>
      </c>
      <c r="N805" s="33"/>
      <c r="O805" s="31">
        <f t="shared" si="99"/>
        <v>0</v>
      </c>
      <c r="P805" s="32">
        <f t="shared" si="101"/>
        <v>0</v>
      </c>
    </row>
    <row r="806" spans="1:18" ht="26.25" hidden="1" x14ac:dyDescent="0.25">
      <c r="A806" s="60">
        <v>3311402200780</v>
      </c>
      <c r="B806" s="27" t="s">
        <v>582</v>
      </c>
      <c r="C806" s="28"/>
      <c r="D806" s="29">
        <f>SUM(D807)</f>
        <v>22075000000</v>
      </c>
      <c r="E806" s="29">
        <f>SUM(E807)</f>
        <v>-116000000</v>
      </c>
      <c r="F806" s="30">
        <f t="shared" si="96"/>
        <v>21959000000</v>
      </c>
      <c r="G806" s="31">
        <f t="shared" si="95"/>
        <v>0.15737492872081588</v>
      </c>
      <c r="H806" s="29">
        <f>SUM(H807)</f>
        <v>0</v>
      </c>
      <c r="I806" s="32">
        <f t="shared" si="100"/>
        <v>21959000000</v>
      </c>
      <c r="J806" s="29">
        <f>SUM(J807)</f>
        <v>6265524599</v>
      </c>
      <c r="K806" s="31">
        <f t="shared" si="97"/>
        <v>28.532832091625306</v>
      </c>
      <c r="L806" s="30">
        <f t="shared" si="102"/>
        <v>15292769156</v>
      </c>
      <c r="M806" s="31">
        <f t="shared" si="98"/>
        <v>69.642375135479767</v>
      </c>
      <c r="N806" s="29">
        <f>SUM(N807)</f>
        <v>21558293755</v>
      </c>
      <c r="O806" s="31">
        <f t="shared" si="99"/>
        <v>98.175207227105048</v>
      </c>
      <c r="P806" s="32">
        <f t="shared" si="101"/>
        <v>400706245</v>
      </c>
    </row>
    <row r="807" spans="1:18" ht="26.25" hidden="1" x14ac:dyDescent="0.25">
      <c r="A807" s="60">
        <v>3311402200780190</v>
      </c>
      <c r="B807" s="27" t="s">
        <v>582</v>
      </c>
      <c r="C807" s="28"/>
      <c r="D807" s="33">
        <v>22075000000</v>
      </c>
      <c r="E807" s="34">
        <v>-116000000</v>
      </c>
      <c r="F807" s="30">
        <f t="shared" si="96"/>
        <v>21959000000</v>
      </c>
      <c r="G807" s="31">
        <f t="shared" si="95"/>
        <v>0.15737492872081588</v>
      </c>
      <c r="H807" s="33"/>
      <c r="I807" s="32">
        <f t="shared" si="100"/>
        <v>21959000000</v>
      </c>
      <c r="J807" s="33">
        <v>6265524599</v>
      </c>
      <c r="K807" s="31">
        <f t="shared" si="97"/>
        <v>28.532832091625306</v>
      </c>
      <c r="L807" s="30">
        <f t="shared" si="102"/>
        <v>15292769156</v>
      </c>
      <c r="M807" s="31">
        <f t="shared" si="98"/>
        <v>69.642375135479767</v>
      </c>
      <c r="N807" s="33">
        <v>21558293755</v>
      </c>
      <c r="O807" s="31">
        <f t="shared" si="99"/>
        <v>98.175207227105048</v>
      </c>
      <c r="P807" s="32">
        <f t="shared" si="101"/>
        <v>400706245</v>
      </c>
    </row>
    <row r="808" spans="1:18" ht="39" hidden="1" x14ac:dyDescent="0.25">
      <c r="A808" s="60">
        <v>3311402200785</v>
      </c>
      <c r="B808" s="27" t="s">
        <v>583</v>
      </c>
      <c r="C808" s="28"/>
      <c r="D808" s="29">
        <f>SUM(D809)</f>
        <v>3483100000</v>
      </c>
      <c r="E808" s="29">
        <f>SUM(E809)</f>
        <v>-106238512</v>
      </c>
      <c r="F808" s="30">
        <f t="shared" si="96"/>
        <v>3376861488</v>
      </c>
      <c r="G808" s="31">
        <f t="shared" si="95"/>
        <v>2.4201162893304262E-2</v>
      </c>
      <c r="H808" s="29">
        <f>SUM(H809)</f>
        <v>0</v>
      </c>
      <c r="I808" s="32">
        <f t="shared" si="100"/>
        <v>3376861488</v>
      </c>
      <c r="J808" s="29">
        <f>SUM(J809)</f>
        <v>2080726604</v>
      </c>
      <c r="K808" s="31">
        <f t="shared" si="97"/>
        <v>61.617173561724726</v>
      </c>
      <c r="L808" s="30">
        <f t="shared" si="102"/>
        <v>1294877718</v>
      </c>
      <c r="M808" s="31">
        <f t="shared" si="98"/>
        <v>38.345597608947593</v>
      </c>
      <c r="N808" s="29">
        <f>SUM(N809)</f>
        <v>3375604322</v>
      </c>
      <c r="O808" s="31">
        <f t="shared" si="99"/>
        <v>99.962771170672312</v>
      </c>
      <c r="P808" s="32">
        <f t="shared" si="101"/>
        <v>1257166</v>
      </c>
    </row>
    <row r="809" spans="1:18" ht="39" hidden="1" x14ac:dyDescent="0.25">
      <c r="A809" s="60">
        <v>3311402200785200</v>
      </c>
      <c r="B809" s="27" t="s">
        <v>583</v>
      </c>
      <c r="C809" s="28"/>
      <c r="D809" s="33">
        <v>3483100000</v>
      </c>
      <c r="E809" s="34">
        <v>-106238512</v>
      </c>
      <c r="F809" s="30">
        <f t="shared" si="96"/>
        <v>3376861488</v>
      </c>
      <c r="G809" s="31">
        <f t="shared" ref="G809:G877" si="103">IF(OR(F809=0,F$7=0),0,F809/F$7)*100</f>
        <v>2.4201162893304262E-2</v>
      </c>
      <c r="H809" s="33"/>
      <c r="I809" s="32">
        <f t="shared" si="100"/>
        <v>3376861488</v>
      </c>
      <c r="J809" s="33">
        <v>2080726604</v>
      </c>
      <c r="K809" s="31">
        <f t="shared" si="97"/>
        <v>61.617173561724726</v>
      </c>
      <c r="L809" s="30">
        <f t="shared" si="102"/>
        <v>1294877718</v>
      </c>
      <c r="M809" s="31">
        <f t="shared" si="98"/>
        <v>38.345597608947593</v>
      </c>
      <c r="N809" s="33">
        <v>3375604322</v>
      </c>
      <c r="O809" s="31">
        <f t="shared" si="99"/>
        <v>99.962771170672312</v>
      </c>
      <c r="P809" s="32">
        <f t="shared" si="101"/>
        <v>1257166</v>
      </c>
    </row>
    <row r="810" spans="1:18" ht="26.25" hidden="1" x14ac:dyDescent="0.25">
      <c r="A810" s="60">
        <v>3311402200788</v>
      </c>
      <c r="B810" s="27" t="s">
        <v>584</v>
      </c>
      <c r="C810" s="28"/>
      <c r="D810" s="29">
        <f>SUM(D811)</f>
        <v>32063795000</v>
      </c>
      <c r="E810" s="29">
        <f>SUM(E811)</f>
        <v>-225775000</v>
      </c>
      <c r="F810" s="30">
        <f t="shared" si="96"/>
        <v>31838020000</v>
      </c>
      <c r="G810" s="31">
        <f t="shared" si="103"/>
        <v>0.22817551473709691</v>
      </c>
      <c r="H810" s="29">
        <f>SUM(H811)</f>
        <v>0</v>
      </c>
      <c r="I810" s="32">
        <f t="shared" si="100"/>
        <v>31838020000</v>
      </c>
      <c r="J810" s="29">
        <f>SUM(J811)</f>
        <v>1733007381</v>
      </c>
      <c r="K810" s="31">
        <f t="shared" si="97"/>
        <v>5.4432008680188027</v>
      </c>
      <c r="L810" s="30">
        <f t="shared" si="102"/>
        <v>11667782090</v>
      </c>
      <c r="M810" s="31">
        <f t="shared" si="98"/>
        <v>36.647323200374899</v>
      </c>
      <c r="N810" s="29">
        <f>SUM(N811)</f>
        <v>13400789471</v>
      </c>
      <c r="O810" s="31">
        <f t="shared" si="99"/>
        <v>42.090524068393698</v>
      </c>
      <c r="P810" s="32">
        <f t="shared" si="101"/>
        <v>18437230529</v>
      </c>
    </row>
    <row r="811" spans="1:18" ht="26.25" hidden="1" x14ac:dyDescent="0.25">
      <c r="A811" s="60">
        <v>3311402200788200</v>
      </c>
      <c r="B811" s="27" t="s">
        <v>584</v>
      </c>
      <c r="C811" s="28"/>
      <c r="D811" s="33">
        <v>32063795000</v>
      </c>
      <c r="E811" s="34">
        <v>-225775000</v>
      </c>
      <c r="F811" s="30">
        <f t="shared" si="96"/>
        <v>31838020000</v>
      </c>
      <c r="G811" s="31">
        <f t="shared" si="103"/>
        <v>0.22817551473709691</v>
      </c>
      <c r="H811" s="33"/>
      <c r="I811" s="32">
        <f t="shared" si="100"/>
        <v>31838020000</v>
      </c>
      <c r="J811" s="33">
        <v>1733007381</v>
      </c>
      <c r="K811" s="31">
        <f t="shared" si="97"/>
        <v>5.4432008680188027</v>
      </c>
      <c r="L811" s="30">
        <f t="shared" si="102"/>
        <v>11667782090</v>
      </c>
      <c r="M811" s="31">
        <f t="shared" si="98"/>
        <v>36.647323200374899</v>
      </c>
      <c r="N811" s="33">
        <v>13400789471</v>
      </c>
      <c r="O811" s="31">
        <f t="shared" si="99"/>
        <v>42.090524068393698</v>
      </c>
      <c r="P811" s="32">
        <f t="shared" si="101"/>
        <v>18437230529</v>
      </c>
    </row>
    <row r="812" spans="1:18" ht="51.75" hidden="1" x14ac:dyDescent="0.25">
      <c r="A812" s="60">
        <v>3311402200789</v>
      </c>
      <c r="B812" s="27" t="s">
        <v>585</v>
      </c>
      <c r="C812" s="28"/>
      <c r="D812" s="29">
        <f>SUM(D813)</f>
        <v>1937200000</v>
      </c>
      <c r="E812" s="29">
        <f>SUM(E813)</f>
        <v>3946356077</v>
      </c>
      <c r="F812" s="30">
        <f t="shared" si="96"/>
        <v>5883556077</v>
      </c>
      <c r="G812" s="31">
        <f t="shared" si="103"/>
        <v>4.2166046643417193E-2</v>
      </c>
      <c r="H812" s="29">
        <f>SUM(H813)</f>
        <v>0</v>
      </c>
      <c r="I812" s="32">
        <f t="shared" si="100"/>
        <v>5883556077</v>
      </c>
      <c r="J812" s="29">
        <f>SUM(J813)</f>
        <v>1870829658</v>
      </c>
      <c r="K812" s="31">
        <f t="shared" si="97"/>
        <v>31.797600524510138</v>
      </c>
      <c r="L812" s="30">
        <f t="shared" si="102"/>
        <v>3917569128</v>
      </c>
      <c r="M812" s="31">
        <f t="shared" si="98"/>
        <v>66.585056328681276</v>
      </c>
      <c r="N812" s="29">
        <f>SUM(N813)</f>
        <v>5788398786</v>
      </c>
      <c r="O812" s="31">
        <f t="shared" si="99"/>
        <v>98.382656853191406</v>
      </c>
      <c r="P812" s="32">
        <f t="shared" si="101"/>
        <v>95157291</v>
      </c>
    </row>
    <row r="813" spans="1:18" ht="51.75" hidden="1" x14ac:dyDescent="0.25">
      <c r="A813" s="60">
        <v>3311402200789200</v>
      </c>
      <c r="B813" s="27" t="s">
        <v>585</v>
      </c>
      <c r="C813" s="28"/>
      <c r="D813" s="33">
        <v>1937200000</v>
      </c>
      <c r="E813" s="34">
        <v>3946356077</v>
      </c>
      <c r="F813" s="30">
        <f t="shared" si="96"/>
        <v>5883556077</v>
      </c>
      <c r="G813" s="31">
        <f t="shared" si="103"/>
        <v>4.2166046643417193E-2</v>
      </c>
      <c r="H813" s="33"/>
      <c r="I813" s="32">
        <f t="shared" si="100"/>
        <v>5883556077</v>
      </c>
      <c r="J813" s="33">
        <v>1870829658</v>
      </c>
      <c r="K813" s="31">
        <f t="shared" si="97"/>
        <v>31.797600524510138</v>
      </c>
      <c r="L813" s="30">
        <f t="shared" si="102"/>
        <v>3917569128</v>
      </c>
      <c r="M813" s="31">
        <f t="shared" si="98"/>
        <v>66.585056328681276</v>
      </c>
      <c r="N813" s="33">
        <v>5788398786</v>
      </c>
      <c r="O813" s="31">
        <f t="shared" si="99"/>
        <v>98.382656853191406</v>
      </c>
      <c r="P813" s="32">
        <f t="shared" si="101"/>
        <v>95157291</v>
      </c>
    </row>
    <row r="814" spans="1:18" ht="39" hidden="1" x14ac:dyDescent="0.25">
      <c r="A814" s="60">
        <v>3311402200790</v>
      </c>
      <c r="B814" s="27" t="s">
        <v>586</v>
      </c>
      <c r="C814" s="28"/>
      <c r="D814" s="29">
        <f>SUM(D815)</f>
        <v>11258100000</v>
      </c>
      <c r="E814" s="29">
        <f>SUM(E815)</f>
        <v>-3409668740</v>
      </c>
      <c r="F814" s="30">
        <f t="shared" si="96"/>
        <v>7848431260</v>
      </c>
      <c r="G814" s="31">
        <f t="shared" si="103"/>
        <v>5.6247839615315973E-2</v>
      </c>
      <c r="H814" s="29">
        <f>SUM(H815)</f>
        <v>0</v>
      </c>
      <c r="I814" s="32">
        <f t="shared" si="100"/>
        <v>7848431260</v>
      </c>
      <c r="J814" s="29">
        <f>SUM(J815)</f>
        <v>2360211974</v>
      </c>
      <c r="K814" s="31">
        <f t="shared" si="97"/>
        <v>30.07240422718565</v>
      </c>
      <c r="L814" s="30">
        <f t="shared" si="102"/>
        <v>3880496916</v>
      </c>
      <c r="M814" s="31">
        <f t="shared" si="98"/>
        <v>49.44296238889401</v>
      </c>
      <c r="N814" s="29">
        <f>SUM(N815)</f>
        <v>6240708890</v>
      </c>
      <c r="O814" s="31">
        <f t="shared" si="99"/>
        <v>79.515366616079646</v>
      </c>
      <c r="P814" s="32">
        <f t="shared" si="101"/>
        <v>1607722370</v>
      </c>
    </row>
    <row r="815" spans="1:18" ht="39" hidden="1" x14ac:dyDescent="0.25">
      <c r="A815" s="60">
        <v>3311402200790200</v>
      </c>
      <c r="B815" s="27" t="s">
        <v>586</v>
      </c>
      <c r="C815" s="28"/>
      <c r="D815" s="33">
        <v>11258100000</v>
      </c>
      <c r="E815" s="34">
        <v>-3409668740</v>
      </c>
      <c r="F815" s="30">
        <f t="shared" si="96"/>
        <v>7848431260</v>
      </c>
      <c r="G815" s="31">
        <f t="shared" si="103"/>
        <v>5.6247839615315973E-2</v>
      </c>
      <c r="H815" s="33"/>
      <c r="I815" s="32">
        <f t="shared" si="100"/>
        <v>7848431260</v>
      </c>
      <c r="J815" s="33">
        <v>2360211974</v>
      </c>
      <c r="K815" s="31">
        <f t="shared" si="97"/>
        <v>30.07240422718565</v>
      </c>
      <c r="L815" s="30">
        <f t="shared" si="102"/>
        <v>3880496916</v>
      </c>
      <c r="M815" s="31">
        <f t="shared" si="98"/>
        <v>49.44296238889401</v>
      </c>
      <c r="N815" s="33">
        <v>6240708890</v>
      </c>
      <c r="O815" s="31">
        <f t="shared" si="99"/>
        <v>79.515366616079646</v>
      </c>
      <c r="P815" s="32">
        <f t="shared" si="101"/>
        <v>1607722370</v>
      </c>
    </row>
    <row r="816" spans="1:18" hidden="1" x14ac:dyDescent="0.25">
      <c r="A816" s="60">
        <v>3311402200793</v>
      </c>
      <c r="B816" s="27" t="s">
        <v>587</v>
      </c>
      <c r="C816" s="28"/>
      <c r="D816" s="29">
        <f>SUM(D817)</f>
        <v>959800000</v>
      </c>
      <c r="E816" s="29">
        <f>SUM(E817)</f>
        <v>341775000</v>
      </c>
      <c r="F816" s="30">
        <f t="shared" si="96"/>
        <v>1301575000</v>
      </c>
      <c r="G816" s="31">
        <f t="shared" si="103"/>
        <v>9.328078366491915E-3</v>
      </c>
      <c r="H816" s="29">
        <f>SUM(H817)</f>
        <v>0</v>
      </c>
      <c r="I816" s="32">
        <f t="shared" si="100"/>
        <v>1301575000</v>
      </c>
      <c r="J816" s="29">
        <f>SUM(J817)</f>
        <v>892154667</v>
      </c>
      <c r="K816" s="31">
        <f t="shared" si="97"/>
        <v>68.544238096152739</v>
      </c>
      <c r="L816" s="30">
        <f t="shared" si="102"/>
        <v>66305333</v>
      </c>
      <c r="M816" s="31">
        <f t="shared" si="98"/>
        <v>5.0942383650577181</v>
      </c>
      <c r="N816" s="29">
        <f>SUM(N817)</f>
        <v>958460000</v>
      </c>
      <c r="O816" s="31">
        <f t="shared" si="99"/>
        <v>73.638476461210459</v>
      </c>
      <c r="P816" s="32">
        <f t="shared" si="101"/>
        <v>343115000</v>
      </c>
    </row>
    <row r="817" spans="1:16" hidden="1" x14ac:dyDescent="0.25">
      <c r="A817" s="60">
        <v>3311402200793200</v>
      </c>
      <c r="B817" s="27" t="s">
        <v>587</v>
      </c>
      <c r="C817" s="28"/>
      <c r="D817" s="33">
        <v>959800000</v>
      </c>
      <c r="E817" s="34">
        <v>341775000</v>
      </c>
      <c r="F817" s="30">
        <f t="shared" si="96"/>
        <v>1301575000</v>
      </c>
      <c r="G817" s="31">
        <f t="shared" si="103"/>
        <v>9.328078366491915E-3</v>
      </c>
      <c r="H817" s="33"/>
      <c r="I817" s="32">
        <f t="shared" si="100"/>
        <v>1301575000</v>
      </c>
      <c r="J817" s="33">
        <v>892154667</v>
      </c>
      <c r="K817" s="31">
        <f t="shared" si="97"/>
        <v>68.544238096152739</v>
      </c>
      <c r="L817" s="30">
        <f t="shared" si="102"/>
        <v>66305333</v>
      </c>
      <c r="M817" s="31">
        <f t="shared" si="98"/>
        <v>5.0942383650577181</v>
      </c>
      <c r="N817" s="33">
        <v>958460000</v>
      </c>
      <c r="O817" s="31">
        <f t="shared" si="99"/>
        <v>73.638476461210459</v>
      </c>
      <c r="P817" s="32">
        <f t="shared" si="101"/>
        <v>343115000</v>
      </c>
    </row>
    <row r="818" spans="1:16" ht="39" hidden="1" x14ac:dyDescent="0.25">
      <c r="A818" s="60">
        <v>3311402200812</v>
      </c>
      <c r="B818" s="27" t="s">
        <v>588</v>
      </c>
      <c r="C818" s="28"/>
      <c r="D818" s="29">
        <f>SUM(D819)</f>
        <v>758368000</v>
      </c>
      <c r="E818" s="29">
        <f>SUM(E819)</f>
        <v>0</v>
      </c>
      <c r="F818" s="30">
        <f t="shared" si="96"/>
        <v>758368000</v>
      </c>
      <c r="G818" s="31">
        <f t="shared" si="103"/>
        <v>5.4350430322030923E-3</v>
      </c>
      <c r="H818" s="29">
        <f>SUM(H819)</f>
        <v>0</v>
      </c>
      <c r="I818" s="32">
        <f t="shared" si="100"/>
        <v>758368000</v>
      </c>
      <c r="J818" s="29">
        <f>SUM(J819)</f>
        <v>641716876</v>
      </c>
      <c r="K818" s="31">
        <f t="shared" si="97"/>
        <v>84.618137368665344</v>
      </c>
      <c r="L818" s="30">
        <f t="shared" si="102"/>
        <v>53639724</v>
      </c>
      <c r="M818" s="31">
        <f t="shared" si="98"/>
        <v>7.0730468585172375</v>
      </c>
      <c r="N818" s="29">
        <f>SUM(N819)</f>
        <v>695356600</v>
      </c>
      <c r="O818" s="31">
        <f t="shared" si="99"/>
        <v>91.691184227182575</v>
      </c>
      <c r="P818" s="32">
        <f t="shared" si="101"/>
        <v>63011400</v>
      </c>
    </row>
    <row r="819" spans="1:16" ht="39" hidden="1" x14ac:dyDescent="0.25">
      <c r="A819" s="60">
        <v>3311402200812190</v>
      </c>
      <c r="B819" s="27" t="s">
        <v>588</v>
      </c>
      <c r="C819" s="28"/>
      <c r="D819" s="33">
        <v>758368000</v>
      </c>
      <c r="E819" s="34">
        <v>0</v>
      </c>
      <c r="F819" s="30">
        <f t="shared" si="96"/>
        <v>758368000</v>
      </c>
      <c r="G819" s="31">
        <f t="shared" si="103"/>
        <v>5.4350430322030923E-3</v>
      </c>
      <c r="H819" s="33"/>
      <c r="I819" s="32">
        <f t="shared" si="100"/>
        <v>758368000</v>
      </c>
      <c r="J819" s="33">
        <v>641716876</v>
      </c>
      <c r="K819" s="31">
        <f t="shared" si="97"/>
        <v>84.618137368665344</v>
      </c>
      <c r="L819" s="30">
        <f t="shared" si="102"/>
        <v>53639724</v>
      </c>
      <c r="M819" s="31">
        <f t="shared" si="98"/>
        <v>7.0730468585172375</v>
      </c>
      <c r="N819" s="33">
        <v>695356600</v>
      </c>
      <c r="O819" s="31">
        <f t="shared" si="99"/>
        <v>91.691184227182575</v>
      </c>
      <c r="P819" s="32">
        <f t="shared" si="101"/>
        <v>63011400</v>
      </c>
    </row>
    <row r="820" spans="1:16" hidden="1" x14ac:dyDescent="0.25">
      <c r="A820" s="60">
        <v>3311402200970</v>
      </c>
      <c r="B820" s="40" t="s">
        <v>589</v>
      </c>
      <c r="C820" s="28"/>
      <c r="D820" s="29">
        <f>SUM(D821)</f>
        <v>2897829000</v>
      </c>
      <c r="E820" s="29">
        <f>SUM(E821)</f>
        <v>0</v>
      </c>
      <c r="F820" s="30">
        <f t="shared" si="96"/>
        <v>2897829000</v>
      </c>
      <c r="G820" s="31">
        <f t="shared" si="103"/>
        <v>2.0768051018721857E-2</v>
      </c>
      <c r="H820" s="29">
        <f>SUM(H821)</f>
        <v>0</v>
      </c>
      <c r="I820" s="32">
        <f t="shared" si="100"/>
        <v>2897829000</v>
      </c>
      <c r="J820" s="29">
        <f>SUM(J821)</f>
        <v>1495117454</v>
      </c>
      <c r="K820" s="31">
        <f t="shared" si="97"/>
        <v>51.594398910356688</v>
      </c>
      <c r="L820" s="30">
        <f t="shared" si="102"/>
        <v>1393683398</v>
      </c>
      <c r="M820" s="31">
        <f t="shared" si="98"/>
        <v>48.094052409579724</v>
      </c>
      <c r="N820" s="29">
        <f>SUM(N821)</f>
        <v>2888800852</v>
      </c>
      <c r="O820" s="31">
        <f t="shared" si="99"/>
        <v>99.688451319936405</v>
      </c>
      <c r="P820" s="32">
        <f t="shared" si="101"/>
        <v>9028148</v>
      </c>
    </row>
    <row r="821" spans="1:16" ht="26.25" hidden="1" x14ac:dyDescent="0.25">
      <c r="A821" s="60">
        <v>3311402200970190</v>
      </c>
      <c r="B821" s="40" t="s">
        <v>590</v>
      </c>
      <c r="C821" s="28"/>
      <c r="D821" s="33">
        <v>2897829000</v>
      </c>
      <c r="E821" s="34">
        <v>0</v>
      </c>
      <c r="F821" s="30">
        <f t="shared" si="96"/>
        <v>2897829000</v>
      </c>
      <c r="G821" s="31">
        <f t="shared" si="103"/>
        <v>2.0768051018721857E-2</v>
      </c>
      <c r="H821" s="33"/>
      <c r="I821" s="32">
        <f t="shared" si="100"/>
        <v>2897829000</v>
      </c>
      <c r="J821" s="33">
        <v>1495117454</v>
      </c>
      <c r="K821" s="31">
        <f t="shared" si="97"/>
        <v>51.594398910356688</v>
      </c>
      <c r="L821" s="30">
        <f t="shared" si="102"/>
        <v>1393683398</v>
      </c>
      <c r="M821" s="31">
        <f t="shared" si="98"/>
        <v>48.094052409579724</v>
      </c>
      <c r="N821" s="33">
        <v>2888800852</v>
      </c>
      <c r="O821" s="31">
        <f t="shared" si="99"/>
        <v>99.688451319936405</v>
      </c>
      <c r="P821" s="32">
        <f t="shared" si="101"/>
        <v>9028148</v>
      </c>
    </row>
    <row r="822" spans="1:16" ht="26.25" hidden="1" x14ac:dyDescent="0.25">
      <c r="A822" s="60">
        <v>3311402203075</v>
      </c>
      <c r="B822" s="27" t="s">
        <v>574</v>
      </c>
      <c r="C822" s="28"/>
      <c r="D822" s="29">
        <f>SUM(D823)</f>
        <v>46627755000</v>
      </c>
      <c r="E822" s="29">
        <f>SUM(E823)</f>
        <v>27940335793</v>
      </c>
      <c r="F822" s="30">
        <f t="shared" si="96"/>
        <v>74568090793</v>
      </c>
      <c r="G822" s="31">
        <f t="shared" si="103"/>
        <v>0.53441176617312725</v>
      </c>
      <c r="H822" s="29">
        <f>SUM(H823)</f>
        <v>0</v>
      </c>
      <c r="I822" s="32">
        <f t="shared" si="100"/>
        <v>74568090793</v>
      </c>
      <c r="J822" s="29">
        <f>SUM(J823)</f>
        <v>42358948374</v>
      </c>
      <c r="K822" s="31">
        <f t="shared" si="97"/>
        <v>56.805730069699464</v>
      </c>
      <c r="L822" s="30">
        <f t="shared" si="102"/>
        <v>11639220072</v>
      </c>
      <c r="M822" s="31">
        <f t="shared" si="98"/>
        <v>15.608848165779538</v>
      </c>
      <c r="N822" s="29">
        <f>SUM(N823)</f>
        <v>53998168446</v>
      </c>
      <c r="O822" s="31">
        <f t="shared" si="99"/>
        <v>72.414578235478999</v>
      </c>
      <c r="P822" s="32">
        <f t="shared" si="101"/>
        <v>20569922347</v>
      </c>
    </row>
    <row r="823" spans="1:16" ht="26.25" hidden="1" x14ac:dyDescent="0.25">
      <c r="A823" s="60">
        <v>3.31140220030752E+16</v>
      </c>
      <c r="B823" s="27" t="s">
        <v>574</v>
      </c>
      <c r="C823" s="28"/>
      <c r="D823" s="33">
        <v>46627755000</v>
      </c>
      <c r="E823" s="34">
        <v>27940335793</v>
      </c>
      <c r="F823" s="30">
        <f t="shared" si="96"/>
        <v>74568090793</v>
      </c>
      <c r="G823" s="31">
        <f t="shared" si="103"/>
        <v>0.53441176617312725</v>
      </c>
      <c r="H823" s="33"/>
      <c r="I823" s="32">
        <f t="shared" si="100"/>
        <v>74568090793</v>
      </c>
      <c r="J823" s="33">
        <v>42358948374</v>
      </c>
      <c r="K823" s="31">
        <f t="shared" si="97"/>
        <v>56.805730069699464</v>
      </c>
      <c r="L823" s="30">
        <f t="shared" si="102"/>
        <v>11639220072</v>
      </c>
      <c r="M823" s="31">
        <f t="shared" si="98"/>
        <v>15.608848165779538</v>
      </c>
      <c r="N823" s="33">
        <v>53998168446</v>
      </c>
      <c r="O823" s="31">
        <f t="shared" si="99"/>
        <v>72.414578235478999</v>
      </c>
      <c r="P823" s="32">
        <f t="shared" si="101"/>
        <v>20569922347</v>
      </c>
    </row>
    <row r="824" spans="1:16" hidden="1" x14ac:dyDescent="0.25">
      <c r="A824" s="60">
        <v>3311402207240</v>
      </c>
      <c r="B824" s="27" t="s">
        <v>591</v>
      </c>
      <c r="C824" s="28"/>
      <c r="D824" s="29">
        <f>SUM(D825)</f>
        <v>800000000</v>
      </c>
      <c r="E824" s="29">
        <f>SUM(E825)</f>
        <v>0</v>
      </c>
      <c r="F824" s="30">
        <f t="shared" si="96"/>
        <v>800000000</v>
      </c>
      <c r="G824" s="31">
        <f t="shared" si="103"/>
        <v>5.7334096715083889E-3</v>
      </c>
      <c r="H824" s="29">
        <f>SUM(H825)</f>
        <v>0</v>
      </c>
      <c r="I824" s="32">
        <f t="shared" si="100"/>
        <v>800000000</v>
      </c>
      <c r="J824" s="29">
        <f>SUM(J825)</f>
        <v>0</v>
      </c>
      <c r="K824" s="31">
        <f t="shared" si="97"/>
        <v>0</v>
      </c>
      <c r="L824" s="30">
        <f t="shared" si="102"/>
        <v>0</v>
      </c>
      <c r="M824" s="31">
        <f t="shared" si="98"/>
        <v>0</v>
      </c>
      <c r="N824" s="29">
        <f>SUM(N825)</f>
        <v>0</v>
      </c>
      <c r="O824" s="31">
        <f t="shared" si="99"/>
        <v>0</v>
      </c>
      <c r="P824" s="32">
        <f t="shared" si="101"/>
        <v>800000000</v>
      </c>
    </row>
    <row r="825" spans="1:16" hidden="1" x14ac:dyDescent="0.25">
      <c r="A825" s="60">
        <v>3311402207240200</v>
      </c>
      <c r="B825" s="27" t="s">
        <v>591</v>
      </c>
      <c r="C825" s="28"/>
      <c r="D825" s="33">
        <v>800000000</v>
      </c>
      <c r="E825" s="34">
        <v>0</v>
      </c>
      <c r="F825" s="30">
        <f t="shared" si="96"/>
        <v>800000000</v>
      </c>
      <c r="G825" s="31">
        <f t="shared" si="103"/>
        <v>5.7334096715083889E-3</v>
      </c>
      <c r="H825" s="33"/>
      <c r="I825" s="32">
        <f t="shared" si="100"/>
        <v>800000000</v>
      </c>
      <c r="J825" s="33"/>
      <c r="K825" s="31">
        <f t="shared" si="97"/>
        <v>0</v>
      </c>
      <c r="L825" s="30">
        <f t="shared" si="102"/>
        <v>0</v>
      </c>
      <c r="M825" s="31">
        <f t="shared" si="98"/>
        <v>0</v>
      </c>
      <c r="N825" s="33"/>
      <c r="O825" s="31">
        <f t="shared" si="99"/>
        <v>0</v>
      </c>
      <c r="P825" s="32">
        <f t="shared" si="101"/>
        <v>800000000</v>
      </c>
    </row>
    <row r="826" spans="1:16" hidden="1" x14ac:dyDescent="0.25">
      <c r="A826" s="60">
        <v>331140221</v>
      </c>
      <c r="B826" s="61" t="s">
        <v>592</v>
      </c>
      <c r="C826" s="28"/>
      <c r="D826" s="29">
        <f>SUM(D827+D834)</f>
        <v>176051401000</v>
      </c>
      <c r="E826" s="29">
        <f>SUM(E827+E834)</f>
        <v>1037891000</v>
      </c>
      <c r="F826" s="30">
        <f t="shared" si="96"/>
        <v>177089292000</v>
      </c>
      <c r="G826" s="31">
        <f t="shared" si="103"/>
        <v>1.2691568243417166</v>
      </c>
      <c r="H826" s="29">
        <f>SUM(H827+H834)</f>
        <v>0</v>
      </c>
      <c r="I826" s="32">
        <f t="shared" si="100"/>
        <v>177089292000</v>
      </c>
      <c r="J826" s="29">
        <f>SUM(J827+J834)</f>
        <v>144204139642</v>
      </c>
      <c r="K826" s="31">
        <f t="shared" si="97"/>
        <v>81.430185875947828</v>
      </c>
      <c r="L826" s="30">
        <f t="shared" si="102"/>
        <v>29799404219</v>
      </c>
      <c r="M826" s="31">
        <f t="shared" si="98"/>
        <v>16.827332631156491</v>
      </c>
      <c r="N826" s="29">
        <f>SUM(N827+N834)</f>
        <v>174003543861</v>
      </c>
      <c r="O826" s="31">
        <f t="shared" si="99"/>
        <v>98.257518507104308</v>
      </c>
      <c r="P826" s="32">
        <f t="shared" si="101"/>
        <v>3085748139</v>
      </c>
    </row>
    <row r="827" spans="1:16" ht="26.25" hidden="1" x14ac:dyDescent="0.25">
      <c r="A827" s="60">
        <v>3311402210584</v>
      </c>
      <c r="B827" s="27" t="s">
        <v>593</v>
      </c>
      <c r="C827" s="28"/>
      <c r="D827" s="29">
        <f>SUM(D828:D833)</f>
        <v>172209697000</v>
      </c>
      <c r="E827" s="29">
        <f>SUM(E828:E833)</f>
        <v>1104821000</v>
      </c>
      <c r="F827" s="30">
        <f t="shared" si="96"/>
        <v>173314518000</v>
      </c>
      <c r="G827" s="31">
        <f t="shared" si="103"/>
        <v>1.2421039171425186</v>
      </c>
      <c r="H827" s="29">
        <f>SUM(H828:H833)</f>
        <v>0</v>
      </c>
      <c r="I827" s="32">
        <f t="shared" si="100"/>
        <v>173314518000</v>
      </c>
      <c r="J827" s="29">
        <f>SUM(J828:J833)</f>
        <v>141074381986</v>
      </c>
      <c r="K827" s="31">
        <f t="shared" si="97"/>
        <v>81.397902272676319</v>
      </c>
      <c r="L827" s="30">
        <f t="shared" si="102"/>
        <v>29270980538</v>
      </c>
      <c r="M827" s="31">
        <f t="shared" si="98"/>
        <v>16.888937450698734</v>
      </c>
      <c r="N827" s="29">
        <f>SUM(N828:N833)</f>
        <v>170345362524</v>
      </c>
      <c r="O827" s="31">
        <f t="shared" si="99"/>
        <v>98.286839723375053</v>
      </c>
      <c r="P827" s="32">
        <f t="shared" si="101"/>
        <v>2969155476</v>
      </c>
    </row>
    <row r="828" spans="1:16" ht="26.25" hidden="1" x14ac:dyDescent="0.25">
      <c r="A828" s="60">
        <v>3311402210584200</v>
      </c>
      <c r="B828" s="27" t="s">
        <v>593</v>
      </c>
      <c r="C828" s="28"/>
      <c r="D828" s="33">
        <v>40000000</v>
      </c>
      <c r="E828" s="34">
        <v>-40000000</v>
      </c>
      <c r="F828" s="30">
        <f t="shared" si="96"/>
        <v>0</v>
      </c>
      <c r="G828" s="31">
        <f t="shared" si="103"/>
        <v>0</v>
      </c>
      <c r="H828" s="33"/>
      <c r="I828" s="32">
        <f t="shared" si="100"/>
        <v>0</v>
      </c>
      <c r="J828" s="33">
        <v>0</v>
      </c>
      <c r="K828" s="31">
        <f t="shared" si="97"/>
        <v>0</v>
      </c>
      <c r="L828" s="30">
        <f t="shared" si="102"/>
        <v>0</v>
      </c>
      <c r="M828" s="31">
        <f t="shared" si="98"/>
        <v>0</v>
      </c>
      <c r="N828" s="33">
        <v>0</v>
      </c>
      <c r="O828" s="31">
        <f t="shared" si="99"/>
        <v>0</v>
      </c>
      <c r="P828" s="32">
        <f t="shared" si="101"/>
        <v>0</v>
      </c>
    </row>
    <row r="829" spans="1:16" ht="26.25" hidden="1" x14ac:dyDescent="0.25">
      <c r="A829" s="60">
        <v>3311402210584200</v>
      </c>
      <c r="B829" s="27" t="s">
        <v>593</v>
      </c>
      <c r="C829" s="28"/>
      <c r="D829" s="33">
        <v>9493030000</v>
      </c>
      <c r="E829" s="34">
        <v>3351114377</v>
      </c>
      <c r="F829" s="30">
        <f t="shared" si="96"/>
        <v>12844144377</v>
      </c>
      <c r="G829" s="31">
        <f t="shared" si="103"/>
        <v>9.2050926991677356E-2</v>
      </c>
      <c r="H829" s="33"/>
      <c r="I829" s="32">
        <f t="shared" si="100"/>
        <v>12844144377</v>
      </c>
      <c r="J829" s="33">
        <v>3469747203</v>
      </c>
      <c r="K829" s="31">
        <f t="shared" si="97"/>
        <v>27.014233888660378</v>
      </c>
      <c r="L829" s="30">
        <f t="shared" si="102"/>
        <v>8522190580</v>
      </c>
      <c r="M829" s="31">
        <f t="shared" si="98"/>
        <v>66.350784683335391</v>
      </c>
      <c r="N829" s="33">
        <v>11991937783</v>
      </c>
      <c r="O829" s="31">
        <f t="shared" si="99"/>
        <v>93.365018571995762</v>
      </c>
      <c r="P829" s="32">
        <f t="shared" si="101"/>
        <v>852206594</v>
      </c>
    </row>
    <row r="830" spans="1:16" ht="26.25" hidden="1" x14ac:dyDescent="0.25">
      <c r="A830" s="60">
        <v>3311402210584200</v>
      </c>
      <c r="B830" s="27" t="s">
        <v>593</v>
      </c>
      <c r="C830" s="28"/>
      <c r="D830" s="33">
        <v>10245470000</v>
      </c>
      <c r="E830" s="34">
        <v>-1428620799</v>
      </c>
      <c r="F830" s="30">
        <f t="shared" si="96"/>
        <v>8816849201</v>
      </c>
      <c r="G830" s="31">
        <f t="shared" si="103"/>
        <v>6.3188260601555524E-2</v>
      </c>
      <c r="H830" s="33"/>
      <c r="I830" s="32">
        <f t="shared" si="100"/>
        <v>8816849201</v>
      </c>
      <c r="J830" s="33">
        <v>4933545347</v>
      </c>
      <c r="K830" s="31">
        <f t="shared" si="97"/>
        <v>55.955877599000345</v>
      </c>
      <c r="L830" s="30">
        <f t="shared" si="102"/>
        <v>2374555340</v>
      </c>
      <c r="M830" s="31">
        <f t="shared" si="98"/>
        <v>26.932017162442563</v>
      </c>
      <c r="N830" s="33">
        <v>7308100687</v>
      </c>
      <c r="O830" s="31">
        <f t="shared" si="99"/>
        <v>82.887894761442908</v>
      </c>
      <c r="P830" s="32">
        <f t="shared" si="101"/>
        <v>1508748514</v>
      </c>
    </row>
    <row r="831" spans="1:16" ht="26.25" hidden="1" x14ac:dyDescent="0.25">
      <c r="A831" s="60">
        <v>3311402210584200</v>
      </c>
      <c r="B831" s="27" t="s">
        <v>593</v>
      </c>
      <c r="C831" s="28"/>
      <c r="D831" s="33">
        <v>150315517000</v>
      </c>
      <c r="E831" s="34">
        <v>907975022</v>
      </c>
      <c r="F831" s="30">
        <f t="shared" si="96"/>
        <v>151223492022</v>
      </c>
      <c r="G831" s="31">
        <f t="shared" si="103"/>
        <v>1.0837827896477581</v>
      </c>
      <c r="H831" s="33"/>
      <c r="I831" s="32">
        <f t="shared" si="100"/>
        <v>151223492022</v>
      </c>
      <c r="J831" s="33">
        <v>132356079436</v>
      </c>
      <c r="K831" s="31">
        <f t="shared" si="97"/>
        <v>87.523491004125759</v>
      </c>
      <c r="L831" s="30">
        <f t="shared" si="102"/>
        <v>18315027952</v>
      </c>
      <c r="M831" s="31">
        <f t="shared" si="98"/>
        <v>12.111231996504571</v>
      </c>
      <c r="N831" s="33">
        <v>150671107388</v>
      </c>
      <c r="O831" s="31">
        <f t="shared" si="99"/>
        <v>99.634723000630316</v>
      </c>
      <c r="P831" s="32">
        <f t="shared" si="101"/>
        <v>552384634</v>
      </c>
    </row>
    <row r="832" spans="1:16" ht="26.25" hidden="1" x14ac:dyDescent="0.25">
      <c r="A832" s="60">
        <v>3311402210584200</v>
      </c>
      <c r="B832" s="27" t="s">
        <v>593</v>
      </c>
      <c r="C832" s="28"/>
      <c r="D832" s="33">
        <v>1900000000</v>
      </c>
      <c r="E832" s="34">
        <v>-1685647600</v>
      </c>
      <c r="F832" s="30">
        <f t="shared" si="96"/>
        <v>214352400</v>
      </c>
      <c r="G832" s="31">
        <f t="shared" si="103"/>
        <v>1.5362126540887937E-3</v>
      </c>
      <c r="H832" s="33"/>
      <c r="I832" s="32">
        <f t="shared" si="100"/>
        <v>214352400</v>
      </c>
      <c r="J832" s="33">
        <v>177793334</v>
      </c>
      <c r="K832" s="31">
        <f t="shared" si="97"/>
        <v>82.944410232868861</v>
      </c>
      <c r="L832" s="30">
        <f t="shared" si="102"/>
        <v>28506666</v>
      </c>
      <c r="M832" s="31">
        <f t="shared" si="98"/>
        <v>13.298972159863851</v>
      </c>
      <c r="N832" s="33">
        <v>206300000</v>
      </c>
      <c r="O832" s="31">
        <f t="shared" si="99"/>
        <v>96.243382392732713</v>
      </c>
      <c r="P832" s="32">
        <f t="shared" si="101"/>
        <v>8052400</v>
      </c>
    </row>
    <row r="833" spans="1:16" ht="26.25" hidden="1" x14ac:dyDescent="0.25">
      <c r="A833" s="60">
        <v>3311402210584200</v>
      </c>
      <c r="B833" s="27" t="s">
        <v>593</v>
      </c>
      <c r="C833" s="28"/>
      <c r="D833" s="33">
        <v>215680000</v>
      </c>
      <c r="E833" s="34">
        <v>0</v>
      </c>
      <c r="F833" s="30">
        <f t="shared" si="96"/>
        <v>215680000</v>
      </c>
      <c r="G833" s="31">
        <f t="shared" si="103"/>
        <v>1.5457272474386618E-3</v>
      </c>
      <c r="H833" s="33"/>
      <c r="I833" s="32">
        <f t="shared" si="100"/>
        <v>215680000</v>
      </c>
      <c r="J833" s="33">
        <v>137216666</v>
      </c>
      <c r="K833" s="31">
        <f t="shared" si="97"/>
        <v>63.620486832344213</v>
      </c>
      <c r="L833" s="30">
        <f t="shared" si="102"/>
        <v>30700000</v>
      </c>
      <c r="M833" s="31">
        <f t="shared" si="98"/>
        <v>14.234050445103858</v>
      </c>
      <c r="N833" s="33">
        <v>167916666</v>
      </c>
      <c r="O833" s="31">
        <f t="shared" si="99"/>
        <v>77.85453727744806</v>
      </c>
      <c r="P833" s="32">
        <f t="shared" si="101"/>
        <v>47763334</v>
      </c>
    </row>
    <row r="834" spans="1:16" ht="26.25" hidden="1" x14ac:dyDescent="0.25">
      <c r="A834" s="26">
        <v>3311402210826</v>
      </c>
      <c r="B834" s="27" t="s">
        <v>594</v>
      </c>
      <c r="C834" s="28"/>
      <c r="D834" s="29">
        <f>SUM(D835:D837)</f>
        <v>3841704000</v>
      </c>
      <c r="E834" s="29">
        <f>SUM(E835:E837)</f>
        <v>-66930000</v>
      </c>
      <c r="F834" s="30">
        <f t="shared" si="96"/>
        <v>3774774000</v>
      </c>
      <c r="G834" s="31">
        <f t="shared" si="103"/>
        <v>2.7052907199198006E-2</v>
      </c>
      <c r="H834" s="29">
        <f>SUM(H835:H837)</f>
        <v>0</v>
      </c>
      <c r="I834" s="32">
        <f t="shared" si="100"/>
        <v>3774774000</v>
      </c>
      <c r="J834" s="29">
        <f>SUM(J835:J837)</f>
        <v>3129757656</v>
      </c>
      <c r="K834" s="31">
        <f t="shared" si="97"/>
        <v>82.912451341457796</v>
      </c>
      <c r="L834" s="30">
        <f t="shared" si="102"/>
        <v>528423681</v>
      </c>
      <c r="M834" s="31">
        <f t="shared" si="98"/>
        <v>13.998816379470666</v>
      </c>
      <c r="N834" s="29">
        <f>SUM(N835:N837)</f>
        <v>3658181337</v>
      </c>
      <c r="O834" s="31">
        <f t="shared" si="99"/>
        <v>96.911267720928464</v>
      </c>
      <c r="P834" s="32">
        <f t="shared" si="101"/>
        <v>116592663</v>
      </c>
    </row>
    <row r="835" spans="1:16" ht="26.25" hidden="1" x14ac:dyDescent="0.25">
      <c r="A835" s="26">
        <v>3311402210826200</v>
      </c>
      <c r="B835" s="27" t="s">
        <v>594</v>
      </c>
      <c r="C835" s="28"/>
      <c r="D835" s="33">
        <v>33700000</v>
      </c>
      <c r="E835" s="34">
        <v>-33700000</v>
      </c>
      <c r="F835" s="30">
        <f t="shared" si="96"/>
        <v>0</v>
      </c>
      <c r="G835" s="31">
        <f t="shared" si="103"/>
        <v>0</v>
      </c>
      <c r="H835" s="33"/>
      <c r="I835" s="32">
        <f t="shared" si="100"/>
        <v>0</v>
      </c>
      <c r="J835" s="33">
        <v>0</v>
      </c>
      <c r="K835" s="31">
        <f t="shared" si="97"/>
        <v>0</v>
      </c>
      <c r="L835" s="30">
        <f t="shared" si="102"/>
        <v>0</v>
      </c>
      <c r="M835" s="31">
        <f t="shared" si="98"/>
        <v>0</v>
      </c>
      <c r="N835" s="33">
        <v>0</v>
      </c>
      <c r="O835" s="31">
        <f t="shared" si="99"/>
        <v>0</v>
      </c>
      <c r="P835" s="32">
        <f t="shared" si="101"/>
        <v>0</v>
      </c>
    </row>
    <row r="836" spans="1:16" ht="26.25" hidden="1" x14ac:dyDescent="0.25">
      <c r="A836" s="26">
        <v>3311402210826200</v>
      </c>
      <c r="B836" s="27" t="s">
        <v>594</v>
      </c>
      <c r="C836" s="28"/>
      <c r="D836" s="33">
        <v>2865114000</v>
      </c>
      <c r="E836" s="34">
        <v>-152659499</v>
      </c>
      <c r="F836" s="30">
        <f t="shared" si="96"/>
        <v>2712454501</v>
      </c>
      <c r="G836" s="31">
        <f t="shared" si="103"/>
        <v>1.9439516086949826E-2</v>
      </c>
      <c r="H836" s="33"/>
      <c r="I836" s="32">
        <f t="shared" si="100"/>
        <v>2712454501</v>
      </c>
      <c r="J836" s="33">
        <v>2240344997</v>
      </c>
      <c r="K836" s="31">
        <f t="shared" si="97"/>
        <v>82.594749374562866</v>
      </c>
      <c r="L836" s="30">
        <f t="shared" si="102"/>
        <v>388879507</v>
      </c>
      <c r="M836" s="31">
        <f t="shared" si="98"/>
        <v>14.336812169812688</v>
      </c>
      <c r="N836" s="33">
        <v>2629224504</v>
      </c>
      <c r="O836" s="31">
        <f t="shared" si="99"/>
        <v>96.931561544375555</v>
      </c>
      <c r="P836" s="32">
        <f t="shared" si="101"/>
        <v>83229997</v>
      </c>
    </row>
    <row r="837" spans="1:16" ht="26.25" hidden="1" x14ac:dyDescent="0.25">
      <c r="A837" s="26">
        <v>3311402210826200</v>
      </c>
      <c r="B837" s="27" t="s">
        <v>594</v>
      </c>
      <c r="C837" s="28"/>
      <c r="D837" s="33">
        <v>942890000</v>
      </c>
      <c r="E837" s="34">
        <v>119429499</v>
      </c>
      <c r="F837" s="30">
        <f t="shared" si="96"/>
        <v>1062319499</v>
      </c>
      <c r="G837" s="31">
        <f t="shared" si="103"/>
        <v>7.6133911122481836E-3</v>
      </c>
      <c r="H837" s="33"/>
      <c r="I837" s="32">
        <f t="shared" si="100"/>
        <v>1062319499</v>
      </c>
      <c r="J837" s="33">
        <v>889412659</v>
      </c>
      <c r="K837" s="31">
        <f t="shared" si="97"/>
        <v>83.723649978865723</v>
      </c>
      <c r="L837" s="30">
        <f t="shared" si="102"/>
        <v>139544174</v>
      </c>
      <c r="M837" s="31">
        <f t="shared" si="98"/>
        <v>13.135800870769859</v>
      </c>
      <c r="N837" s="33">
        <v>1028956833</v>
      </c>
      <c r="O837" s="31">
        <f t="shared" si="99"/>
        <v>96.859450849635593</v>
      </c>
      <c r="P837" s="32">
        <f t="shared" si="101"/>
        <v>33362666</v>
      </c>
    </row>
    <row r="838" spans="1:16" hidden="1" x14ac:dyDescent="0.25">
      <c r="A838" s="60">
        <v>331140222</v>
      </c>
      <c r="B838" s="27" t="s">
        <v>595</v>
      </c>
      <c r="C838" s="28"/>
      <c r="D838" s="29">
        <f>SUM(D839+D841+D843+D846)</f>
        <v>31871790000</v>
      </c>
      <c r="E838" s="29">
        <f>SUM(E839+E841+E843+E846)</f>
        <v>15611346018</v>
      </c>
      <c r="F838" s="30">
        <f t="shared" si="96"/>
        <v>47483136018</v>
      </c>
      <c r="G838" s="31">
        <f t="shared" si="103"/>
        <v>0.34030033909893692</v>
      </c>
      <c r="H838" s="29">
        <f>SUM(H839+H841+H843+H846)</f>
        <v>0</v>
      </c>
      <c r="I838" s="32">
        <f t="shared" si="100"/>
        <v>47483136018</v>
      </c>
      <c r="J838" s="29">
        <f>SUM(J839+J841+J843+J846)</f>
        <v>34692974209</v>
      </c>
      <c r="K838" s="31">
        <f t="shared" si="97"/>
        <v>73.063780361618328</v>
      </c>
      <c r="L838" s="30">
        <f t="shared" si="102"/>
        <v>12112928344</v>
      </c>
      <c r="M838" s="31">
        <f t="shared" si="98"/>
        <v>25.509958608058675</v>
      </c>
      <c r="N838" s="29">
        <f>SUM(N839+N841+N843+N846)</f>
        <v>46805902553</v>
      </c>
      <c r="O838" s="31">
        <f t="shared" si="99"/>
        <v>98.573738969676995</v>
      </c>
      <c r="P838" s="32">
        <f t="shared" si="101"/>
        <v>677233465</v>
      </c>
    </row>
    <row r="839" spans="1:16" ht="26.25" hidden="1" x14ac:dyDescent="0.25">
      <c r="A839" s="26">
        <v>3311402220574</v>
      </c>
      <c r="B839" s="27" t="s">
        <v>596</v>
      </c>
      <c r="C839" s="28"/>
      <c r="D839" s="29">
        <f>SUM(D840)</f>
        <v>5529908000</v>
      </c>
      <c r="E839" s="29">
        <f>SUM(E840)</f>
        <v>2241673854</v>
      </c>
      <c r="F839" s="30">
        <f t="shared" si="96"/>
        <v>7771581854</v>
      </c>
      <c r="G839" s="31">
        <f t="shared" si="103"/>
        <v>5.5697078205803371E-2</v>
      </c>
      <c r="H839" s="29">
        <f>SUM(H840)</f>
        <v>0</v>
      </c>
      <c r="I839" s="32">
        <f t="shared" si="100"/>
        <v>7771581854</v>
      </c>
      <c r="J839" s="29">
        <f>SUM(J840)</f>
        <v>5908004230</v>
      </c>
      <c r="K839" s="31">
        <f t="shared" si="97"/>
        <v>76.020613833709731</v>
      </c>
      <c r="L839" s="30">
        <f t="shared" si="102"/>
        <v>1531138383</v>
      </c>
      <c r="M839" s="31">
        <f t="shared" si="98"/>
        <v>19.701759715905581</v>
      </c>
      <c r="N839" s="29">
        <f>SUM(N840)</f>
        <v>7439142613</v>
      </c>
      <c r="O839" s="31">
        <f t="shared" si="99"/>
        <v>95.722373549615327</v>
      </c>
      <c r="P839" s="32">
        <f t="shared" si="101"/>
        <v>332439241</v>
      </c>
    </row>
    <row r="840" spans="1:16" ht="26.25" hidden="1" x14ac:dyDescent="0.25">
      <c r="A840" s="26">
        <v>3311402220574210</v>
      </c>
      <c r="B840" s="27" t="s">
        <v>596</v>
      </c>
      <c r="C840" s="28"/>
      <c r="D840" s="33">
        <v>5529908000</v>
      </c>
      <c r="E840" s="34">
        <v>2241673854</v>
      </c>
      <c r="F840" s="30">
        <f t="shared" ref="F840:F903" si="104">SUM(D840+E840)</f>
        <v>7771581854</v>
      </c>
      <c r="G840" s="31">
        <f t="shared" si="103"/>
        <v>5.5697078205803371E-2</v>
      </c>
      <c r="H840" s="33"/>
      <c r="I840" s="32">
        <f t="shared" si="100"/>
        <v>7771581854</v>
      </c>
      <c r="J840" s="33">
        <v>5908004230</v>
      </c>
      <c r="K840" s="31">
        <f t="shared" ref="K840:K903" si="105">IF(OR(J840=0,F840=0),0,J840/F840)*100</f>
        <v>76.020613833709731</v>
      </c>
      <c r="L840" s="30">
        <f t="shared" si="102"/>
        <v>1531138383</v>
      </c>
      <c r="M840" s="31">
        <f t="shared" ref="M840:M903" si="106">IF(OR(L840=0,F840=0),0,L840/F840)*100</f>
        <v>19.701759715905581</v>
      </c>
      <c r="N840" s="33">
        <v>7439142613</v>
      </c>
      <c r="O840" s="31">
        <f t="shared" ref="O840:O903" si="107">IF(OR(N840=0,F840=0),0,N840/F840)*100</f>
        <v>95.722373549615327</v>
      </c>
      <c r="P840" s="32">
        <f t="shared" si="101"/>
        <v>332439241</v>
      </c>
    </row>
    <row r="841" spans="1:16" ht="26.25" hidden="1" x14ac:dyDescent="0.25">
      <c r="A841" s="26">
        <v>3311402220819</v>
      </c>
      <c r="B841" s="27" t="s">
        <v>597</v>
      </c>
      <c r="C841" s="28"/>
      <c r="D841" s="29">
        <f>SUM(D842)</f>
        <v>9891273000</v>
      </c>
      <c r="E841" s="29">
        <f>SUM(E842)</f>
        <v>-3899936985</v>
      </c>
      <c r="F841" s="30">
        <f t="shared" si="104"/>
        <v>5991336015</v>
      </c>
      <c r="G841" s="31">
        <f t="shared" si="103"/>
        <v>4.2938479817071912E-2</v>
      </c>
      <c r="H841" s="29">
        <f>SUM(H842)</f>
        <v>0</v>
      </c>
      <c r="I841" s="32">
        <f t="shared" ref="I841:I904" si="108">SUM(F841-H841)</f>
        <v>5991336015</v>
      </c>
      <c r="J841" s="29">
        <f>SUM(J842)</f>
        <v>4697133073</v>
      </c>
      <c r="K841" s="31">
        <f t="shared" si="105"/>
        <v>78.398758828417996</v>
      </c>
      <c r="L841" s="30">
        <f t="shared" si="102"/>
        <v>1148719668</v>
      </c>
      <c r="M841" s="31">
        <f t="shared" si="106"/>
        <v>19.173013583682302</v>
      </c>
      <c r="N841" s="29">
        <f>SUM(N842)</f>
        <v>5845852741</v>
      </c>
      <c r="O841" s="31">
        <f t="shared" si="107"/>
        <v>97.571772412100316</v>
      </c>
      <c r="P841" s="32">
        <f t="shared" si="101"/>
        <v>145483274</v>
      </c>
    </row>
    <row r="842" spans="1:16" ht="26.25" hidden="1" x14ac:dyDescent="0.25">
      <c r="A842" s="26">
        <v>3311402220819210</v>
      </c>
      <c r="B842" s="27" t="s">
        <v>597</v>
      </c>
      <c r="C842" s="28"/>
      <c r="D842" s="33">
        <v>9891273000</v>
      </c>
      <c r="E842" s="34">
        <v>-3899936985</v>
      </c>
      <c r="F842" s="30">
        <f t="shared" si="104"/>
        <v>5991336015</v>
      </c>
      <c r="G842" s="31">
        <f t="shared" si="103"/>
        <v>4.2938479817071912E-2</v>
      </c>
      <c r="H842" s="33"/>
      <c r="I842" s="32">
        <f t="shared" si="108"/>
        <v>5991336015</v>
      </c>
      <c r="J842" s="33">
        <v>4697133073</v>
      </c>
      <c r="K842" s="31">
        <f t="shared" si="105"/>
        <v>78.398758828417996</v>
      </c>
      <c r="L842" s="30">
        <f t="shared" si="102"/>
        <v>1148719668</v>
      </c>
      <c r="M842" s="31">
        <f t="shared" si="106"/>
        <v>19.173013583682302</v>
      </c>
      <c r="N842" s="33">
        <v>5845852741</v>
      </c>
      <c r="O842" s="31">
        <f t="shared" si="107"/>
        <v>97.571772412100316</v>
      </c>
      <c r="P842" s="32">
        <f t="shared" si="101"/>
        <v>145483274</v>
      </c>
    </row>
    <row r="843" spans="1:16" hidden="1" x14ac:dyDescent="0.25">
      <c r="A843" s="60">
        <v>3311402220885</v>
      </c>
      <c r="B843" s="61" t="s">
        <v>598</v>
      </c>
      <c r="C843" s="28"/>
      <c r="D843" s="29">
        <f>SUM(D844)</f>
        <v>13959313000</v>
      </c>
      <c r="E843" s="29">
        <f>SUM(E844)</f>
        <v>17713424685</v>
      </c>
      <c r="F843" s="30">
        <f t="shared" si="104"/>
        <v>31672737685</v>
      </c>
      <c r="G843" s="31">
        <f t="shared" si="103"/>
        <v>0.22699097570790905</v>
      </c>
      <c r="H843" s="29">
        <f>SUM(H844)</f>
        <v>0</v>
      </c>
      <c r="I843" s="32">
        <f t="shared" si="108"/>
        <v>31672737685</v>
      </c>
      <c r="J843" s="29">
        <f>SUM(J844)</f>
        <v>22544326896</v>
      </c>
      <c r="K843" s="31">
        <f t="shared" si="105"/>
        <v>71.178965077833624</v>
      </c>
      <c r="L843" s="30">
        <f t="shared" si="102"/>
        <v>8933489839</v>
      </c>
      <c r="M843" s="31">
        <f t="shared" si="106"/>
        <v>28.205613066504327</v>
      </c>
      <c r="N843" s="29">
        <f>SUM(N844)</f>
        <v>31477816735</v>
      </c>
      <c r="O843" s="31">
        <f t="shared" si="107"/>
        <v>99.384578144337951</v>
      </c>
      <c r="P843" s="32">
        <f t="shared" si="101"/>
        <v>194920950</v>
      </c>
    </row>
    <row r="844" spans="1:16" hidden="1" x14ac:dyDescent="0.25">
      <c r="A844" s="60">
        <v>3311402220885200</v>
      </c>
      <c r="B844" s="61" t="s">
        <v>599</v>
      </c>
      <c r="C844" s="28"/>
      <c r="D844" s="33">
        <v>13959313000</v>
      </c>
      <c r="E844" s="34">
        <v>17713424685</v>
      </c>
      <c r="F844" s="30">
        <f t="shared" si="104"/>
        <v>31672737685</v>
      </c>
      <c r="G844" s="31">
        <f t="shared" si="103"/>
        <v>0.22699097570790905</v>
      </c>
      <c r="H844" s="33"/>
      <c r="I844" s="32">
        <f t="shared" si="108"/>
        <v>31672737685</v>
      </c>
      <c r="J844" s="33">
        <v>22544326896</v>
      </c>
      <c r="K844" s="31">
        <f t="shared" si="105"/>
        <v>71.178965077833624</v>
      </c>
      <c r="L844" s="30">
        <f t="shared" si="102"/>
        <v>8933489839</v>
      </c>
      <c r="M844" s="31">
        <f t="shared" si="106"/>
        <v>28.205613066504327</v>
      </c>
      <c r="N844" s="33">
        <v>31477816735</v>
      </c>
      <c r="O844" s="31">
        <f t="shared" si="107"/>
        <v>99.384578144337951</v>
      </c>
      <c r="P844" s="32">
        <f t="shared" si="101"/>
        <v>194920950</v>
      </c>
    </row>
    <row r="845" spans="1:16" hidden="1" x14ac:dyDescent="0.25">
      <c r="A845" s="60">
        <v>3311402220961</v>
      </c>
      <c r="B845" s="61" t="s">
        <v>598</v>
      </c>
      <c r="C845" s="28"/>
      <c r="D845" s="29">
        <f>SUM(D846)</f>
        <v>2491296000</v>
      </c>
      <c r="E845" s="29">
        <f>SUM(E846)</f>
        <v>-443815536</v>
      </c>
      <c r="F845" s="30">
        <f t="shared" si="104"/>
        <v>2047480464</v>
      </c>
      <c r="G845" s="31">
        <f t="shared" si="103"/>
        <v>1.4673805368152604E-2</v>
      </c>
      <c r="H845" s="29">
        <f>SUM(H846)</f>
        <v>0</v>
      </c>
      <c r="I845" s="32">
        <f t="shared" si="108"/>
        <v>2047480464</v>
      </c>
      <c r="J845" s="29">
        <f>SUM(J846)</f>
        <v>1543510010</v>
      </c>
      <c r="K845" s="31">
        <f t="shared" si="105"/>
        <v>75.385823559193682</v>
      </c>
      <c r="L845" s="30">
        <f t="shared" si="102"/>
        <v>499580454</v>
      </c>
      <c r="M845" s="31">
        <f t="shared" si="106"/>
        <v>24.399766580629997</v>
      </c>
      <c r="N845" s="29">
        <f>SUM(N846)</f>
        <v>2043090464</v>
      </c>
      <c r="O845" s="31">
        <f t="shared" si="107"/>
        <v>99.785590139823682</v>
      </c>
      <c r="P845" s="32">
        <f t="shared" si="101"/>
        <v>4390000</v>
      </c>
    </row>
    <row r="846" spans="1:16" hidden="1" x14ac:dyDescent="0.25">
      <c r="A846" s="60">
        <v>3311402220961210</v>
      </c>
      <c r="B846" s="61" t="s">
        <v>599</v>
      </c>
      <c r="C846" s="28"/>
      <c r="D846" s="33">
        <v>2491296000</v>
      </c>
      <c r="E846" s="34">
        <v>-443815536</v>
      </c>
      <c r="F846" s="30">
        <f t="shared" si="104"/>
        <v>2047480464</v>
      </c>
      <c r="G846" s="31">
        <f t="shared" si="103"/>
        <v>1.4673805368152604E-2</v>
      </c>
      <c r="H846" s="33"/>
      <c r="I846" s="32">
        <f t="shared" si="108"/>
        <v>2047480464</v>
      </c>
      <c r="J846" s="33">
        <v>1543510010</v>
      </c>
      <c r="K846" s="31">
        <f t="shared" si="105"/>
        <v>75.385823559193682</v>
      </c>
      <c r="L846" s="30">
        <f t="shared" si="102"/>
        <v>499580454</v>
      </c>
      <c r="M846" s="31">
        <f t="shared" si="106"/>
        <v>24.399766580629997</v>
      </c>
      <c r="N846" s="33">
        <v>2043090464</v>
      </c>
      <c r="O846" s="31">
        <f t="shared" si="107"/>
        <v>99.785590139823682</v>
      </c>
      <c r="P846" s="32">
        <f t="shared" si="101"/>
        <v>4390000</v>
      </c>
    </row>
    <row r="847" spans="1:16" hidden="1" x14ac:dyDescent="0.25">
      <c r="A847" s="26">
        <v>331140223</v>
      </c>
      <c r="B847" s="27" t="s">
        <v>600</v>
      </c>
      <c r="C847" s="28"/>
      <c r="D847" s="29">
        <f>SUM(D848)</f>
        <v>201486000</v>
      </c>
      <c r="E847" s="29">
        <f>SUM(E848)</f>
        <v>0</v>
      </c>
      <c r="F847" s="30">
        <f t="shared" si="104"/>
        <v>201486000</v>
      </c>
      <c r="G847" s="31">
        <f t="shared" si="103"/>
        <v>1.4440022263419242E-3</v>
      </c>
      <c r="H847" s="29">
        <f>SUM(H848)</f>
        <v>0</v>
      </c>
      <c r="I847" s="32">
        <f t="shared" si="108"/>
        <v>201486000</v>
      </c>
      <c r="J847" s="29">
        <f>SUM(J848)</f>
        <v>201486000</v>
      </c>
      <c r="K847" s="31">
        <f t="shared" si="105"/>
        <v>100</v>
      </c>
      <c r="L847" s="30">
        <f t="shared" si="102"/>
        <v>0</v>
      </c>
      <c r="M847" s="31">
        <f t="shared" si="106"/>
        <v>0</v>
      </c>
      <c r="N847" s="29">
        <f>SUM(N848)</f>
        <v>201486000</v>
      </c>
      <c r="O847" s="31">
        <f t="shared" si="107"/>
        <v>100</v>
      </c>
      <c r="P847" s="32">
        <f t="shared" ref="P847:P910" si="109">SUM(F847-N847)</f>
        <v>0</v>
      </c>
    </row>
    <row r="848" spans="1:16" ht="26.25" hidden="1" x14ac:dyDescent="0.25">
      <c r="A848" s="26">
        <v>3311402230799</v>
      </c>
      <c r="B848" s="27" t="s">
        <v>601</v>
      </c>
      <c r="C848" s="28"/>
      <c r="D848" s="29">
        <f>SUM(D849:D850)</f>
        <v>201486000</v>
      </c>
      <c r="E848" s="29">
        <f>SUM(E849:E850)</f>
        <v>0</v>
      </c>
      <c r="F848" s="30">
        <f t="shared" si="104"/>
        <v>201486000</v>
      </c>
      <c r="G848" s="31">
        <f t="shared" si="103"/>
        <v>1.4440022263419242E-3</v>
      </c>
      <c r="H848" s="29">
        <f>SUM(H849:H850)</f>
        <v>0</v>
      </c>
      <c r="I848" s="32">
        <f t="shared" si="108"/>
        <v>201486000</v>
      </c>
      <c r="J848" s="29">
        <f>SUM(J849:J850)</f>
        <v>201486000</v>
      </c>
      <c r="K848" s="31">
        <f t="shared" si="105"/>
        <v>100</v>
      </c>
      <c r="L848" s="30">
        <f t="shared" ref="L848:L911" si="110">SUM(N848-J848)</f>
        <v>0</v>
      </c>
      <c r="M848" s="31">
        <f t="shared" si="106"/>
        <v>0</v>
      </c>
      <c r="N848" s="29">
        <f>SUM(N849:N850)</f>
        <v>201486000</v>
      </c>
      <c r="O848" s="31">
        <f t="shared" si="107"/>
        <v>100</v>
      </c>
      <c r="P848" s="32">
        <f t="shared" si="109"/>
        <v>0</v>
      </c>
    </row>
    <row r="849" spans="1:18" ht="26.25" hidden="1" x14ac:dyDescent="0.25">
      <c r="A849" s="26">
        <v>3311402230799210</v>
      </c>
      <c r="B849" s="27" t="s">
        <v>601</v>
      </c>
      <c r="C849" s="28"/>
      <c r="D849" s="33">
        <v>201486000</v>
      </c>
      <c r="E849" s="34">
        <v>-201486000</v>
      </c>
      <c r="F849" s="30">
        <f t="shared" si="104"/>
        <v>0</v>
      </c>
      <c r="G849" s="31">
        <f t="shared" si="103"/>
        <v>0</v>
      </c>
      <c r="H849" s="33"/>
      <c r="I849" s="32">
        <f t="shared" si="108"/>
        <v>0</v>
      </c>
      <c r="J849" s="33">
        <v>0</v>
      </c>
      <c r="K849" s="31">
        <f t="shared" si="105"/>
        <v>0</v>
      </c>
      <c r="L849" s="30">
        <f t="shared" si="110"/>
        <v>0</v>
      </c>
      <c r="M849" s="31">
        <f t="shared" si="106"/>
        <v>0</v>
      </c>
      <c r="N849" s="33"/>
      <c r="O849" s="31">
        <f t="shared" si="107"/>
        <v>0</v>
      </c>
      <c r="P849" s="32">
        <f t="shared" si="109"/>
        <v>0</v>
      </c>
    </row>
    <row r="850" spans="1:18" ht="26.25" hidden="1" x14ac:dyDescent="0.25">
      <c r="A850" s="26">
        <v>3311402230799210</v>
      </c>
      <c r="B850" s="27" t="s">
        <v>601</v>
      </c>
      <c r="C850" s="28"/>
      <c r="D850" s="33">
        <v>0</v>
      </c>
      <c r="E850" s="34">
        <v>201486000</v>
      </c>
      <c r="F850" s="30">
        <f t="shared" si="104"/>
        <v>201486000</v>
      </c>
      <c r="G850" s="31">
        <f t="shared" si="103"/>
        <v>1.4440022263419242E-3</v>
      </c>
      <c r="H850" s="33">
        <v>0</v>
      </c>
      <c r="I850" s="32">
        <f t="shared" si="108"/>
        <v>201486000</v>
      </c>
      <c r="J850" s="33">
        <v>201486000</v>
      </c>
      <c r="K850" s="31">
        <f t="shared" si="105"/>
        <v>100</v>
      </c>
      <c r="L850" s="30">
        <f t="shared" si="110"/>
        <v>0</v>
      </c>
      <c r="M850" s="31">
        <f t="shared" si="106"/>
        <v>0</v>
      </c>
      <c r="N850" s="33">
        <v>201486000</v>
      </c>
      <c r="O850" s="31">
        <f t="shared" si="107"/>
        <v>100</v>
      </c>
      <c r="P850" s="32">
        <f t="shared" si="109"/>
        <v>0</v>
      </c>
    </row>
    <row r="851" spans="1:18" x14ac:dyDescent="0.25">
      <c r="A851" s="59">
        <v>3311403</v>
      </c>
      <c r="B851" s="20" t="s">
        <v>602</v>
      </c>
      <c r="C851" s="21"/>
      <c r="D851" s="22">
        <f>SUM(D852+D886+D894+D964+D974+D987+D993+D998+D1155+D1178)</f>
        <v>746934910000</v>
      </c>
      <c r="E851" s="22">
        <f>SUM(E852+E886+E894+E964+E974+E987+E993+E998+E1155+E1178)</f>
        <v>-30428183555</v>
      </c>
      <c r="F851" s="30">
        <f t="shared" si="104"/>
        <v>716506726445</v>
      </c>
      <c r="G851" s="24">
        <f t="shared" si="103"/>
        <v>5.1350332438757231</v>
      </c>
      <c r="H851" s="22">
        <f>SUM(H852+H886+H894+H964+H974+H987+H993+H998+H1155+H1178)</f>
        <v>0</v>
      </c>
      <c r="I851" s="32">
        <f t="shared" si="108"/>
        <v>716506726445</v>
      </c>
      <c r="J851" s="22">
        <f>SUM(J852+J886+J894+J964+J974+J987+J993+J998+J1155+J1178)</f>
        <v>499697982785</v>
      </c>
      <c r="K851" s="31">
        <f t="shared" si="105"/>
        <v>69.740864159683142</v>
      </c>
      <c r="L851" s="30">
        <f t="shared" si="110"/>
        <v>184988054132</v>
      </c>
      <c r="M851" s="31">
        <f t="shared" si="106"/>
        <v>25.818048498976644</v>
      </c>
      <c r="N851" s="22">
        <f>SUM(N852+N886+N894+N964+N974+N987+N993+N998+N1155+N1178)</f>
        <v>684686036917</v>
      </c>
      <c r="O851" s="31">
        <f t="shared" si="107"/>
        <v>95.558912658659793</v>
      </c>
      <c r="P851" s="32">
        <f t="shared" si="109"/>
        <v>31820689528</v>
      </c>
      <c r="R851" s="30"/>
    </row>
    <row r="852" spans="1:18" x14ac:dyDescent="0.25">
      <c r="A852" s="60">
        <v>331140324</v>
      </c>
      <c r="B852" s="61" t="s">
        <v>603</v>
      </c>
      <c r="C852" s="28"/>
      <c r="D852" s="29">
        <f>SUM(D853+D855+D857+D859+D861+D863+D865+D867+D869+D871+D873+D875+D878+D880+D882)</f>
        <v>26796944000</v>
      </c>
      <c r="E852" s="29">
        <f>SUM(E853+E855+E857+E859+E861+E863+E865+E867+E869+E871+E873+E875+E878+E880+E882)</f>
        <v>-2413224679</v>
      </c>
      <c r="F852" s="30">
        <f t="shared" si="104"/>
        <v>24383719321</v>
      </c>
      <c r="G852" s="31">
        <f t="shared" si="103"/>
        <v>0.1747523152279592</v>
      </c>
      <c r="H852" s="29">
        <f>SUM(H853+H855+H857+H859+H861+H863+H865+H867+H869+H871+H873+H875+H878+H880+H882)</f>
        <v>0</v>
      </c>
      <c r="I852" s="32">
        <f t="shared" si="108"/>
        <v>24383719321</v>
      </c>
      <c r="J852" s="29">
        <f>SUM(J853+J855+J857+J859+J861+J863+J865+J867+J869+J871+J873+J875+J878+J880+J882)</f>
        <v>17076089748</v>
      </c>
      <c r="K852" s="31">
        <f t="shared" si="105"/>
        <v>70.030701728483038</v>
      </c>
      <c r="L852" s="30">
        <f t="shared" si="110"/>
        <v>7225621119</v>
      </c>
      <c r="M852" s="31">
        <f t="shared" si="106"/>
        <v>29.632973640641751</v>
      </c>
      <c r="N852" s="29">
        <f>SUM(N853+N855+N857+N859+N861+N863+N865+N867+N869+N871+N873+N875+N878+N880+N882)</f>
        <v>24301710867</v>
      </c>
      <c r="O852" s="31">
        <f t="shared" si="107"/>
        <v>99.663675369124789</v>
      </c>
      <c r="P852" s="32">
        <f t="shared" si="109"/>
        <v>82008454</v>
      </c>
      <c r="R852" s="62"/>
    </row>
    <row r="853" spans="1:18" x14ac:dyDescent="0.25">
      <c r="A853" s="60">
        <v>3311403240071</v>
      </c>
      <c r="B853" s="27" t="s">
        <v>604</v>
      </c>
      <c r="C853" s="28"/>
      <c r="D853" s="29">
        <f>SUM(D854)</f>
        <v>0</v>
      </c>
      <c r="E853" s="29">
        <f>SUM(E854)</f>
        <v>0</v>
      </c>
      <c r="F853" s="30">
        <f t="shared" si="104"/>
        <v>0</v>
      </c>
      <c r="G853" s="31">
        <f t="shared" si="103"/>
        <v>0</v>
      </c>
      <c r="H853" s="29">
        <f>SUM(H854)</f>
        <v>0</v>
      </c>
      <c r="I853" s="32">
        <f t="shared" si="108"/>
        <v>0</v>
      </c>
      <c r="J853" s="29">
        <f>SUM(J854)</f>
        <v>0</v>
      </c>
      <c r="K853" s="31">
        <f t="shared" si="105"/>
        <v>0</v>
      </c>
      <c r="L853" s="30">
        <f t="shared" si="110"/>
        <v>0</v>
      </c>
      <c r="M853" s="31">
        <f t="shared" si="106"/>
        <v>0</v>
      </c>
      <c r="N853" s="29">
        <f>SUM(N854)</f>
        <v>0</v>
      </c>
      <c r="O853" s="31">
        <f t="shared" si="107"/>
        <v>0</v>
      </c>
      <c r="P853" s="32">
        <f t="shared" si="109"/>
        <v>0</v>
      </c>
    </row>
    <row r="854" spans="1:18" x14ac:dyDescent="0.25">
      <c r="A854" s="60">
        <v>3311403240071</v>
      </c>
      <c r="B854" s="27" t="s">
        <v>604</v>
      </c>
      <c r="C854" s="28"/>
      <c r="D854" s="29"/>
      <c r="E854" s="29"/>
      <c r="F854" s="30">
        <f t="shared" si="104"/>
        <v>0</v>
      </c>
      <c r="G854" s="31">
        <f t="shared" si="103"/>
        <v>0</v>
      </c>
      <c r="H854" s="29"/>
      <c r="I854" s="32">
        <f t="shared" si="108"/>
        <v>0</v>
      </c>
      <c r="J854" s="33"/>
      <c r="K854" s="31">
        <f t="shared" si="105"/>
        <v>0</v>
      </c>
      <c r="L854" s="30">
        <f t="shared" si="110"/>
        <v>0</v>
      </c>
      <c r="M854" s="31">
        <f t="shared" si="106"/>
        <v>0</v>
      </c>
      <c r="N854" s="33"/>
      <c r="O854" s="31">
        <f t="shared" si="107"/>
        <v>0</v>
      </c>
      <c r="P854" s="32">
        <f t="shared" si="109"/>
        <v>0</v>
      </c>
    </row>
    <row r="855" spans="1:18" x14ac:dyDescent="0.25">
      <c r="A855" s="26">
        <v>3311403240304</v>
      </c>
      <c r="B855" s="27" t="s">
        <v>605</v>
      </c>
      <c r="C855" s="28"/>
      <c r="D855" s="29">
        <f>SUM(D856)</f>
        <v>959356000</v>
      </c>
      <c r="E855" s="29">
        <f>SUM(E856)</f>
        <v>-611956000</v>
      </c>
      <c r="F855" s="30">
        <f t="shared" si="104"/>
        <v>347400000</v>
      </c>
      <c r="G855" s="31">
        <f t="shared" si="103"/>
        <v>2.489733149852518E-3</v>
      </c>
      <c r="H855" s="29">
        <f>SUM(H856)</f>
        <v>0</v>
      </c>
      <c r="I855" s="32">
        <f t="shared" si="108"/>
        <v>347400000</v>
      </c>
      <c r="J855" s="29">
        <f>SUM(J856)</f>
        <v>234064754</v>
      </c>
      <c r="K855" s="31">
        <f t="shared" si="105"/>
        <v>67.376152561888318</v>
      </c>
      <c r="L855" s="30">
        <f t="shared" si="110"/>
        <v>113266448</v>
      </c>
      <c r="M855" s="31">
        <f t="shared" si="106"/>
        <v>32.604043753598155</v>
      </c>
      <c r="N855" s="29">
        <f>SUM(N856)</f>
        <v>347331202</v>
      </c>
      <c r="O855" s="31">
        <f t="shared" si="107"/>
        <v>99.980196315486467</v>
      </c>
      <c r="P855" s="32">
        <f t="shared" si="109"/>
        <v>68798</v>
      </c>
    </row>
    <row r="856" spans="1:18" x14ac:dyDescent="0.25">
      <c r="A856" s="26">
        <v>3311403240304210</v>
      </c>
      <c r="B856" s="27" t="s">
        <v>605</v>
      </c>
      <c r="C856" s="28"/>
      <c r="D856" s="33">
        <v>959356000</v>
      </c>
      <c r="E856" s="34">
        <v>-611956000</v>
      </c>
      <c r="F856" s="30">
        <f t="shared" si="104"/>
        <v>347400000</v>
      </c>
      <c r="G856" s="31">
        <f t="shared" si="103"/>
        <v>2.489733149852518E-3</v>
      </c>
      <c r="H856" s="33"/>
      <c r="I856" s="32">
        <f t="shared" si="108"/>
        <v>347400000</v>
      </c>
      <c r="J856" s="33">
        <v>234064754</v>
      </c>
      <c r="K856" s="31">
        <f t="shared" si="105"/>
        <v>67.376152561888318</v>
      </c>
      <c r="L856" s="30">
        <f t="shared" si="110"/>
        <v>113266448</v>
      </c>
      <c r="M856" s="31">
        <f t="shared" si="106"/>
        <v>32.604043753598155</v>
      </c>
      <c r="N856" s="33">
        <v>347331202</v>
      </c>
      <c r="O856" s="31">
        <f t="shared" si="107"/>
        <v>99.980196315486467</v>
      </c>
      <c r="P856" s="32">
        <f t="shared" si="109"/>
        <v>68798</v>
      </c>
    </row>
    <row r="857" spans="1:18" ht="26.25" x14ac:dyDescent="0.25">
      <c r="A857" s="26">
        <v>3311403240377</v>
      </c>
      <c r="B857" s="27" t="s">
        <v>606</v>
      </c>
      <c r="C857" s="28"/>
      <c r="D857" s="29">
        <f>SUM(D858)</f>
        <v>0</v>
      </c>
      <c r="E857" s="29">
        <f>SUM(E858)</f>
        <v>0</v>
      </c>
      <c r="F857" s="30">
        <f t="shared" si="104"/>
        <v>0</v>
      </c>
      <c r="G857" s="31">
        <f t="shared" si="103"/>
        <v>0</v>
      </c>
      <c r="H857" s="29">
        <f>SUM(H858)</f>
        <v>0</v>
      </c>
      <c r="I857" s="32">
        <f t="shared" si="108"/>
        <v>0</v>
      </c>
      <c r="J857" s="29">
        <f>SUM(J858)</f>
        <v>0</v>
      </c>
      <c r="K857" s="31">
        <f t="shared" si="105"/>
        <v>0</v>
      </c>
      <c r="L857" s="30">
        <f t="shared" si="110"/>
        <v>0</v>
      </c>
      <c r="M857" s="31">
        <f t="shared" si="106"/>
        <v>0</v>
      </c>
      <c r="N857" s="29">
        <f>SUM(N858)</f>
        <v>0</v>
      </c>
      <c r="O857" s="31">
        <f t="shared" si="107"/>
        <v>0</v>
      </c>
      <c r="P857" s="32">
        <f t="shared" si="109"/>
        <v>0</v>
      </c>
    </row>
    <row r="858" spans="1:18" ht="26.25" x14ac:dyDescent="0.25">
      <c r="A858" s="26">
        <v>3311403240377210</v>
      </c>
      <c r="B858" s="27" t="s">
        <v>606</v>
      </c>
      <c r="C858" s="28"/>
      <c r="D858" s="29"/>
      <c r="E858" s="29"/>
      <c r="F858" s="30">
        <f t="shared" si="104"/>
        <v>0</v>
      </c>
      <c r="G858" s="31">
        <f t="shared" si="103"/>
        <v>0</v>
      </c>
      <c r="H858" s="29"/>
      <c r="I858" s="32">
        <f t="shared" si="108"/>
        <v>0</v>
      </c>
      <c r="J858" s="33"/>
      <c r="K858" s="31">
        <f t="shared" si="105"/>
        <v>0</v>
      </c>
      <c r="L858" s="30">
        <f t="shared" si="110"/>
        <v>0</v>
      </c>
      <c r="M858" s="31">
        <f t="shared" si="106"/>
        <v>0</v>
      </c>
      <c r="N858" s="33"/>
      <c r="O858" s="31">
        <f t="shared" si="107"/>
        <v>0</v>
      </c>
      <c r="P858" s="32">
        <f t="shared" si="109"/>
        <v>0</v>
      </c>
    </row>
    <row r="859" spans="1:18" x14ac:dyDescent="0.25">
      <c r="A859" s="60">
        <v>3311403240446</v>
      </c>
      <c r="B859" s="27" t="s">
        <v>607</v>
      </c>
      <c r="C859" s="28"/>
      <c r="D859" s="29">
        <f>SUM(D860)</f>
        <v>0</v>
      </c>
      <c r="E859" s="29">
        <f>SUM(E860)</f>
        <v>0</v>
      </c>
      <c r="F859" s="30">
        <f t="shared" si="104"/>
        <v>0</v>
      </c>
      <c r="G859" s="31">
        <f t="shared" si="103"/>
        <v>0</v>
      </c>
      <c r="H859" s="29">
        <f>SUM(H860)</f>
        <v>0</v>
      </c>
      <c r="I859" s="32">
        <f t="shared" si="108"/>
        <v>0</v>
      </c>
      <c r="J859" s="29">
        <f>SUM(J860)</f>
        <v>0</v>
      </c>
      <c r="K859" s="31">
        <f t="shared" si="105"/>
        <v>0</v>
      </c>
      <c r="L859" s="30">
        <f t="shared" si="110"/>
        <v>0</v>
      </c>
      <c r="M859" s="31">
        <f t="shared" si="106"/>
        <v>0</v>
      </c>
      <c r="N859" s="29">
        <f>SUM(N860)</f>
        <v>0</v>
      </c>
      <c r="O859" s="31">
        <f t="shared" si="107"/>
        <v>0</v>
      </c>
      <c r="P859" s="32">
        <f t="shared" si="109"/>
        <v>0</v>
      </c>
    </row>
    <row r="860" spans="1:18" x14ac:dyDescent="0.25">
      <c r="A860" s="60">
        <v>3311403240446210</v>
      </c>
      <c r="B860" s="27" t="s">
        <v>607</v>
      </c>
      <c r="C860" s="28"/>
      <c r="D860" s="29"/>
      <c r="E860" s="29"/>
      <c r="F860" s="30">
        <f t="shared" si="104"/>
        <v>0</v>
      </c>
      <c r="G860" s="31">
        <f t="shared" si="103"/>
        <v>0</v>
      </c>
      <c r="H860" s="29"/>
      <c r="I860" s="32">
        <f t="shared" si="108"/>
        <v>0</v>
      </c>
      <c r="J860" s="33"/>
      <c r="K860" s="31">
        <f t="shared" si="105"/>
        <v>0</v>
      </c>
      <c r="L860" s="30">
        <f t="shared" si="110"/>
        <v>0</v>
      </c>
      <c r="M860" s="31">
        <f t="shared" si="106"/>
        <v>0</v>
      </c>
      <c r="N860" s="33"/>
      <c r="O860" s="31">
        <f t="shared" si="107"/>
        <v>0</v>
      </c>
      <c r="P860" s="32">
        <f t="shared" si="109"/>
        <v>0</v>
      </c>
    </row>
    <row r="861" spans="1:18" ht="26.25" x14ac:dyDescent="0.25">
      <c r="A861" s="26">
        <v>3311403240720</v>
      </c>
      <c r="B861" s="27" t="s">
        <v>608</v>
      </c>
      <c r="C861" s="28"/>
      <c r="D861" s="29">
        <f>SUM(D862)</f>
        <v>542333000</v>
      </c>
      <c r="E861" s="29">
        <f>SUM(E862)</f>
        <v>5929500</v>
      </c>
      <c r="F861" s="30">
        <f t="shared" si="104"/>
        <v>548262500</v>
      </c>
      <c r="G861" s="31">
        <f t="shared" si="103"/>
        <v>3.9292669000317105E-3</v>
      </c>
      <c r="H861" s="29">
        <f>SUM(H862)</f>
        <v>0</v>
      </c>
      <c r="I861" s="32">
        <f t="shared" si="108"/>
        <v>548262500</v>
      </c>
      <c r="J861" s="29">
        <f>SUM(J862)</f>
        <v>477316630</v>
      </c>
      <c r="K861" s="31">
        <f t="shared" si="105"/>
        <v>87.05987186794647</v>
      </c>
      <c r="L861" s="30">
        <f t="shared" si="110"/>
        <v>62664395</v>
      </c>
      <c r="M861" s="31">
        <f t="shared" si="106"/>
        <v>11.429633615284649</v>
      </c>
      <c r="N861" s="29">
        <f>SUM(N862)</f>
        <v>539981025</v>
      </c>
      <c r="O861" s="31">
        <f t="shared" si="107"/>
        <v>98.489505483231127</v>
      </c>
      <c r="P861" s="32">
        <f t="shared" si="109"/>
        <v>8281475</v>
      </c>
    </row>
    <row r="862" spans="1:18" ht="26.25" x14ac:dyDescent="0.25">
      <c r="A862" s="26">
        <v>3311403240720210</v>
      </c>
      <c r="B862" s="27" t="s">
        <v>608</v>
      </c>
      <c r="C862" s="28"/>
      <c r="D862" s="33">
        <v>542333000</v>
      </c>
      <c r="E862" s="34">
        <v>5929500</v>
      </c>
      <c r="F862" s="30">
        <f t="shared" si="104"/>
        <v>548262500</v>
      </c>
      <c r="G862" s="31">
        <f t="shared" si="103"/>
        <v>3.9292669000317105E-3</v>
      </c>
      <c r="H862" s="33"/>
      <c r="I862" s="32">
        <f t="shared" si="108"/>
        <v>548262500</v>
      </c>
      <c r="J862" s="33">
        <v>477316630</v>
      </c>
      <c r="K862" s="31">
        <f t="shared" si="105"/>
        <v>87.05987186794647</v>
      </c>
      <c r="L862" s="30">
        <f t="shared" si="110"/>
        <v>62664395</v>
      </c>
      <c r="M862" s="31">
        <f t="shared" si="106"/>
        <v>11.429633615284649</v>
      </c>
      <c r="N862" s="33">
        <v>539981025</v>
      </c>
      <c r="O862" s="31">
        <f t="shared" si="107"/>
        <v>98.489505483231127</v>
      </c>
      <c r="P862" s="32">
        <f t="shared" si="109"/>
        <v>8281475</v>
      </c>
    </row>
    <row r="863" spans="1:18" ht="26.25" x14ac:dyDescent="0.25">
      <c r="A863" s="26">
        <v>3311403240751</v>
      </c>
      <c r="B863" s="27" t="s">
        <v>609</v>
      </c>
      <c r="C863" s="28"/>
      <c r="D863" s="29">
        <f>SUM(D864)</f>
        <v>4291385000</v>
      </c>
      <c r="E863" s="29">
        <f>SUM(E864)</f>
        <v>-33451811</v>
      </c>
      <c r="F863" s="30">
        <f t="shared" si="104"/>
        <v>4257933189</v>
      </c>
      <c r="G863" s="31">
        <f t="shared" si="103"/>
        <v>3.0515594158061446E-2</v>
      </c>
      <c r="H863" s="29">
        <f>SUM(H864)</f>
        <v>0</v>
      </c>
      <c r="I863" s="32">
        <f t="shared" si="108"/>
        <v>4257933189</v>
      </c>
      <c r="J863" s="29">
        <f>SUM(J864)</f>
        <v>3535226406</v>
      </c>
      <c r="K863" s="31">
        <f t="shared" si="105"/>
        <v>83.026817215755045</v>
      </c>
      <c r="L863" s="30">
        <f t="shared" si="110"/>
        <v>717860637</v>
      </c>
      <c r="M863" s="31">
        <f t="shared" si="106"/>
        <v>16.859368269434817</v>
      </c>
      <c r="N863" s="29">
        <f>SUM(N864)</f>
        <v>4253087043</v>
      </c>
      <c r="O863" s="31">
        <f t="shared" si="107"/>
        <v>99.88618548518987</v>
      </c>
      <c r="P863" s="32">
        <f t="shared" si="109"/>
        <v>4846146</v>
      </c>
    </row>
    <row r="864" spans="1:18" ht="26.25" x14ac:dyDescent="0.25">
      <c r="A864" s="26">
        <v>3311403240751210</v>
      </c>
      <c r="B864" s="27" t="s">
        <v>609</v>
      </c>
      <c r="C864" s="28"/>
      <c r="D864" s="33">
        <v>4291385000</v>
      </c>
      <c r="E864" s="34">
        <v>-33451811</v>
      </c>
      <c r="F864" s="30">
        <f t="shared" si="104"/>
        <v>4257933189</v>
      </c>
      <c r="G864" s="31">
        <f t="shared" si="103"/>
        <v>3.0515594158061446E-2</v>
      </c>
      <c r="H864" s="33"/>
      <c r="I864" s="32">
        <f t="shared" si="108"/>
        <v>4257933189</v>
      </c>
      <c r="J864" s="33">
        <v>3535226406</v>
      </c>
      <c r="K864" s="31">
        <f t="shared" si="105"/>
        <v>83.026817215755045</v>
      </c>
      <c r="L864" s="30">
        <f t="shared" si="110"/>
        <v>717860637</v>
      </c>
      <c r="M864" s="31">
        <f t="shared" si="106"/>
        <v>16.859368269434817</v>
      </c>
      <c r="N864" s="33">
        <v>4253087043</v>
      </c>
      <c r="O864" s="31">
        <f t="shared" si="107"/>
        <v>99.88618548518987</v>
      </c>
      <c r="P864" s="32">
        <f t="shared" si="109"/>
        <v>4846146</v>
      </c>
    </row>
    <row r="865" spans="1:16" x14ac:dyDescent="0.25">
      <c r="A865" s="26">
        <v>3311403240755</v>
      </c>
      <c r="B865" s="27" t="s">
        <v>610</v>
      </c>
      <c r="C865" s="28"/>
      <c r="D865" s="29">
        <f>SUM(D866)</f>
        <v>258883000</v>
      </c>
      <c r="E865" s="29">
        <f>SUM(E866)</f>
        <v>9174118</v>
      </c>
      <c r="F865" s="30">
        <f t="shared" si="104"/>
        <v>268057118</v>
      </c>
      <c r="G865" s="31">
        <f t="shared" si="103"/>
        <v>1.9211015910723316E-3</v>
      </c>
      <c r="H865" s="29">
        <f>SUM(H866)</f>
        <v>0</v>
      </c>
      <c r="I865" s="32">
        <f t="shared" si="108"/>
        <v>268057118</v>
      </c>
      <c r="J865" s="29">
        <f>SUM(J866)</f>
        <v>259390256</v>
      </c>
      <c r="K865" s="31">
        <f t="shared" si="105"/>
        <v>96.766785353560351</v>
      </c>
      <c r="L865" s="30">
        <f t="shared" si="110"/>
        <v>8666862</v>
      </c>
      <c r="M865" s="31">
        <f t="shared" si="106"/>
        <v>3.2332146464396443</v>
      </c>
      <c r="N865" s="29">
        <f>SUM(N866)</f>
        <v>268057118</v>
      </c>
      <c r="O865" s="31">
        <f t="shared" si="107"/>
        <v>100</v>
      </c>
      <c r="P865" s="32">
        <f t="shared" si="109"/>
        <v>0</v>
      </c>
    </row>
    <row r="866" spans="1:16" x14ac:dyDescent="0.25">
      <c r="A866" s="26">
        <v>3311403240755210</v>
      </c>
      <c r="B866" s="27" t="s">
        <v>611</v>
      </c>
      <c r="C866" s="28"/>
      <c r="D866" s="33">
        <v>258883000</v>
      </c>
      <c r="E866" s="34">
        <v>9174118</v>
      </c>
      <c r="F866" s="30">
        <f t="shared" si="104"/>
        <v>268057118</v>
      </c>
      <c r="G866" s="31">
        <f t="shared" si="103"/>
        <v>1.9211015910723316E-3</v>
      </c>
      <c r="H866" s="33"/>
      <c r="I866" s="32">
        <f t="shared" si="108"/>
        <v>268057118</v>
      </c>
      <c r="J866" s="33">
        <v>259390256</v>
      </c>
      <c r="K866" s="31">
        <f t="shared" si="105"/>
        <v>96.766785353560351</v>
      </c>
      <c r="L866" s="30">
        <f t="shared" si="110"/>
        <v>8666862</v>
      </c>
      <c r="M866" s="31">
        <f t="shared" si="106"/>
        <v>3.2332146464396443</v>
      </c>
      <c r="N866" s="33">
        <v>268057118</v>
      </c>
      <c r="O866" s="31">
        <f t="shared" si="107"/>
        <v>100</v>
      </c>
      <c r="P866" s="32">
        <f t="shared" si="109"/>
        <v>0</v>
      </c>
    </row>
    <row r="867" spans="1:16" x14ac:dyDescent="0.25">
      <c r="A867" s="60">
        <v>3311403240770</v>
      </c>
      <c r="B867" s="27" t="s">
        <v>612</v>
      </c>
      <c r="C867" s="28"/>
      <c r="D867" s="29">
        <f>SUM(D868)</f>
        <v>780000000</v>
      </c>
      <c r="E867" s="29">
        <f>SUM(E868)</f>
        <v>-100000000</v>
      </c>
      <c r="F867" s="30">
        <f t="shared" si="104"/>
        <v>680000000</v>
      </c>
      <c r="G867" s="31">
        <f t="shared" si="103"/>
        <v>4.8733982207821306E-3</v>
      </c>
      <c r="H867" s="29">
        <f>SUM(H868)</f>
        <v>0</v>
      </c>
      <c r="I867" s="32">
        <f t="shared" si="108"/>
        <v>680000000</v>
      </c>
      <c r="J867" s="29">
        <f>SUM(J868)</f>
        <v>538375000</v>
      </c>
      <c r="K867" s="31">
        <f t="shared" si="105"/>
        <v>79.172794117647058</v>
      </c>
      <c r="L867" s="30">
        <f t="shared" si="110"/>
        <v>141625000</v>
      </c>
      <c r="M867" s="31">
        <f t="shared" si="106"/>
        <v>20.827205882352942</v>
      </c>
      <c r="N867" s="29">
        <f>SUM(N868)</f>
        <v>680000000</v>
      </c>
      <c r="O867" s="31">
        <f t="shared" si="107"/>
        <v>100</v>
      </c>
      <c r="P867" s="32">
        <f t="shared" si="109"/>
        <v>0</v>
      </c>
    </row>
    <row r="868" spans="1:16" x14ac:dyDescent="0.25">
      <c r="A868" s="60">
        <v>3311403240770210</v>
      </c>
      <c r="B868" s="27" t="s">
        <v>612</v>
      </c>
      <c r="C868" s="28"/>
      <c r="D868" s="33">
        <v>780000000</v>
      </c>
      <c r="E868" s="34">
        <v>-100000000</v>
      </c>
      <c r="F868" s="30">
        <f t="shared" si="104"/>
        <v>680000000</v>
      </c>
      <c r="G868" s="31">
        <f t="shared" si="103"/>
        <v>4.8733982207821306E-3</v>
      </c>
      <c r="H868" s="33"/>
      <c r="I868" s="32">
        <f t="shared" si="108"/>
        <v>680000000</v>
      </c>
      <c r="J868" s="33">
        <v>538375000</v>
      </c>
      <c r="K868" s="31">
        <f t="shared" si="105"/>
        <v>79.172794117647058</v>
      </c>
      <c r="L868" s="30">
        <f t="shared" si="110"/>
        <v>141625000</v>
      </c>
      <c r="M868" s="31">
        <f t="shared" si="106"/>
        <v>20.827205882352942</v>
      </c>
      <c r="N868" s="33">
        <v>680000000</v>
      </c>
      <c r="O868" s="31">
        <f t="shared" si="107"/>
        <v>100</v>
      </c>
      <c r="P868" s="32">
        <f t="shared" si="109"/>
        <v>0</v>
      </c>
    </row>
    <row r="869" spans="1:16" ht="26.25" x14ac:dyDescent="0.25">
      <c r="A869" s="60">
        <v>3311403240775</v>
      </c>
      <c r="B869" s="40" t="s">
        <v>613</v>
      </c>
      <c r="C869" s="28"/>
      <c r="D869" s="29">
        <f>SUM(D870)</f>
        <v>800000000</v>
      </c>
      <c r="E869" s="29">
        <f>SUM(E870)</f>
        <v>0</v>
      </c>
      <c r="F869" s="30">
        <f t="shared" si="104"/>
        <v>800000000</v>
      </c>
      <c r="G869" s="31">
        <f t="shared" si="103"/>
        <v>5.7334096715083889E-3</v>
      </c>
      <c r="H869" s="29">
        <f>SUM(H870)</f>
        <v>0</v>
      </c>
      <c r="I869" s="32">
        <f t="shared" si="108"/>
        <v>800000000</v>
      </c>
      <c r="J869" s="29">
        <f>SUM(J870)</f>
        <v>700862091</v>
      </c>
      <c r="K869" s="31">
        <f t="shared" si="105"/>
        <v>87.60776137500001</v>
      </c>
      <c r="L869" s="30">
        <f t="shared" si="110"/>
        <v>99137909</v>
      </c>
      <c r="M869" s="31">
        <f t="shared" si="106"/>
        <v>12.392238625000001</v>
      </c>
      <c r="N869" s="29">
        <f>SUM(N870)</f>
        <v>800000000</v>
      </c>
      <c r="O869" s="31">
        <f t="shared" si="107"/>
        <v>100</v>
      </c>
      <c r="P869" s="32">
        <f t="shared" si="109"/>
        <v>0</v>
      </c>
    </row>
    <row r="870" spans="1:16" ht="26.25" x14ac:dyDescent="0.25">
      <c r="A870" s="60">
        <v>3311403240775210</v>
      </c>
      <c r="B870" s="40" t="s">
        <v>614</v>
      </c>
      <c r="C870" s="28"/>
      <c r="D870" s="33">
        <v>800000000</v>
      </c>
      <c r="E870" s="34">
        <v>0</v>
      </c>
      <c r="F870" s="30">
        <f t="shared" si="104"/>
        <v>800000000</v>
      </c>
      <c r="G870" s="31">
        <f t="shared" si="103"/>
        <v>5.7334096715083889E-3</v>
      </c>
      <c r="H870" s="33"/>
      <c r="I870" s="32">
        <f t="shared" si="108"/>
        <v>800000000</v>
      </c>
      <c r="J870" s="33">
        <v>700862091</v>
      </c>
      <c r="K870" s="31">
        <f t="shared" si="105"/>
        <v>87.60776137500001</v>
      </c>
      <c r="L870" s="30">
        <f t="shared" si="110"/>
        <v>99137909</v>
      </c>
      <c r="M870" s="31">
        <f t="shared" si="106"/>
        <v>12.392238625000001</v>
      </c>
      <c r="N870" s="33">
        <v>800000000</v>
      </c>
      <c r="O870" s="31">
        <f t="shared" si="107"/>
        <v>100</v>
      </c>
      <c r="P870" s="32">
        <f t="shared" si="109"/>
        <v>0</v>
      </c>
    </row>
    <row r="871" spans="1:16" ht="26.25" x14ac:dyDescent="0.25">
      <c r="A871" s="26">
        <v>3311403240778</v>
      </c>
      <c r="B871" s="27" t="s">
        <v>615</v>
      </c>
      <c r="C871" s="28"/>
      <c r="D871" s="29">
        <f>SUM(D872)</f>
        <v>1281142000</v>
      </c>
      <c r="E871" s="29">
        <f>SUM(E872)</f>
        <v>13233437</v>
      </c>
      <c r="F871" s="30">
        <f t="shared" si="104"/>
        <v>1294375437</v>
      </c>
      <c r="G871" s="31">
        <f t="shared" si="103"/>
        <v>9.2764808113233715E-3</v>
      </c>
      <c r="H871" s="29">
        <f>SUM(H872)</f>
        <v>0</v>
      </c>
      <c r="I871" s="32">
        <f t="shared" si="108"/>
        <v>1294375437</v>
      </c>
      <c r="J871" s="29">
        <f>SUM(J872)</f>
        <v>1105582376</v>
      </c>
      <c r="K871" s="31">
        <f t="shared" si="105"/>
        <v>85.414350766917408</v>
      </c>
      <c r="L871" s="30">
        <f t="shared" si="110"/>
        <v>185882119</v>
      </c>
      <c r="M871" s="31">
        <f t="shared" si="106"/>
        <v>14.360757604518726</v>
      </c>
      <c r="N871" s="29">
        <f>SUM(N872)</f>
        <v>1291464495</v>
      </c>
      <c r="O871" s="31">
        <f t="shared" si="107"/>
        <v>99.775108371436133</v>
      </c>
      <c r="P871" s="32">
        <f t="shared" si="109"/>
        <v>2910942</v>
      </c>
    </row>
    <row r="872" spans="1:16" ht="26.25" x14ac:dyDescent="0.25">
      <c r="A872" s="26">
        <v>3311403240778210</v>
      </c>
      <c r="B872" s="27" t="s">
        <v>615</v>
      </c>
      <c r="C872" s="28"/>
      <c r="D872" s="33">
        <v>1281142000</v>
      </c>
      <c r="E872" s="34">
        <v>13233437</v>
      </c>
      <c r="F872" s="30">
        <f t="shared" si="104"/>
        <v>1294375437</v>
      </c>
      <c r="G872" s="31">
        <f t="shared" si="103"/>
        <v>9.2764808113233715E-3</v>
      </c>
      <c r="H872" s="33"/>
      <c r="I872" s="32">
        <f t="shared" si="108"/>
        <v>1294375437</v>
      </c>
      <c r="J872" s="33">
        <v>1105582376</v>
      </c>
      <c r="K872" s="31">
        <f t="shared" si="105"/>
        <v>85.414350766917408</v>
      </c>
      <c r="L872" s="30">
        <f t="shared" si="110"/>
        <v>185882119</v>
      </c>
      <c r="M872" s="31">
        <f t="shared" si="106"/>
        <v>14.360757604518726</v>
      </c>
      <c r="N872" s="33">
        <v>1291464495</v>
      </c>
      <c r="O872" s="31">
        <f t="shared" si="107"/>
        <v>99.775108371436133</v>
      </c>
      <c r="P872" s="32">
        <f t="shared" si="109"/>
        <v>2910942</v>
      </c>
    </row>
    <row r="873" spans="1:16" ht="26.25" x14ac:dyDescent="0.25">
      <c r="A873" s="26">
        <v>3311403240786</v>
      </c>
      <c r="B873" s="27" t="s">
        <v>616</v>
      </c>
      <c r="C873" s="28"/>
      <c r="D873" s="29">
        <f>SUM(D874)</f>
        <v>766292000</v>
      </c>
      <c r="E873" s="29">
        <f>SUM(E874)</f>
        <v>-56553923</v>
      </c>
      <c r="F873" s="30">
        <f t="shared" si="104"/>
        <v>709738077</v>
      </c>
      <c r="G873" s="31">
        <f t="shared" si="103"/>
        <v>5.0865239436369567E-3</v>
      </c>
      <c r="H873" s="29">
        <f>SUM(H874)</f>
        <v>0</v>
      </c>
      <c r="I873" s="32">
        <f t="shared" si="108"/>
        <v>709738077</v>
      </c>
      <c r="J873" s="29">
        <f>SUM(J874)</f>
        <v>667769725</v>
      </c>
      <c r="K873" s="31">
        <f t="shared" si="105"/>
        <v>94.086783088009511</v>
      </c>
      <c r="L873" s="30">
        <f t="shared" si="110"/>
        <v>41945477</v>
      </c>
      <c r="M873" s="31">
        <f t="shared" si="106"/>
        <v>5.9099938920143353</v>
      </c>
      <c r="N873" s="29">
        <f>SUM(N874)</f>
        <v>709715202</v>
      </c>
      <c r="O873" s="31">
        <f t="shared" si="107"/>
        <v>99.996776980023867</v>
      </c>
      <c r="P873" s="32">
        <f t="shared" si="109"/>
        <v>22875</v>
      </c>
    </row>
    <row r="874" spans="1:16" ht="26.25" x14ac:dyDescent="0.25">
      <c r="A874" s="26">
        <v>3311403240786210</v>
      </c>
      <c r="B874" s="27" t="s">
        <v>616</v>
      </c>
      <c r="C874" s="28"/>
      <c r="D874" s="33">
        <v>766292000</v>
      </c>
      <c r="E874" s="34">
        <v>-56553923</v>
      </c>
      <c r="F874" s="30">
        <f t="shared" si="104"/>
        <v>709738077</v>
      </c>
      <c r="G874" s="31">
        <f t="shared" si="103"/>
        <v>5.0865239436369567E-3</v>
      </c>
      <c r="H874" s="33"/>
      <c r="I874" s="32">
        <f t="shared" si="108"/>
        <v>709738077</v>
      </c>
      <c r="J874" s="33">
        <v>667769725</v>
      </c>
      <c r="K874" s="31">
        <f t="shared" si="105"/>
        <v>94.086783088009511</v>
      </c>
      <c r="L874" s="30">
        <f t="shared" si="110"/>
        <v>41945477</v>
      </c>
      <c r="M874" s="31">
        <f t="shared" si="106"/>
        <v>5.9099938920143353</v>
      </c>
      <c r="N874" s="33">
        <v>709715202</v>
      </c>
      <c r="O874" s="31">
        <f t="shared" si="107"/>
        <v>99.996776980023867</v>
      </c>
      <c r="P874" s="32">
        <f t="shared" si="109"/>
        <v>22875</v>
      </c>
    </row>
    <row r="875" spans="1:16" ht="51.75" x14ac:dyDescent="0.25">
      <c r="A875" s="26">
        <v>3311403240817</v>
      </c>
      <c r="B875" s="27" t="s">
        <v>617</v>
      </c>
      <c r="C875" s="28"/>
      <c r="D875" s="29">
        <f>SUM(D876:D877)</f>
        <v>617553000</v>
      </c>
      <c r="E875" s="29">
        <f>SUM(E876:E877)</f>
        <v>-15600000</v>
      </c>
      <c r="F875" s="30">
        <f t="shared" si="104"/>
        <v>601953000</v>
      </c>
      <c r="G875" s="31">
        <f t="shared" si="103"/>
        <v>4.3140539399918612E-3</v>
      </c>
      <c r="H875" s="29">
        <f>SUM(H876:H877)</f>
        <v>0</v>
      </c>
      <c r="I875" s="32">
        <f t="shared" si="108"/>
        <v>601953000</v>
      </c>
      <c r="J875" s="29">
        <f>SUM(J876:J877)</f>
        <v>521539331</v>
      </c>
      <c r="K875" s="31">
        <f t="shared" si="105"/>
        <v>86.641204711995783</v>
      </c>
      <c r="L875" s="30">
        <f t="shared" si="110"/>
        <v>76410669</v>
      </c>
      <c r="M875" s="31">
        <f t="shared" si="106"/>
        <v>12.693793203123832</v>
      </c>
      <c r="N875" s="29">
        <f>SUM(N876:N877)</f>
        <v>597950000</v>
      </c>
      <c r="O875" s="31">
        <f t="shared" si="107"/>
        <v>99.334997915119615</v>
      </c>
      <c r="P875" s="32">
        <f t="shared" si="109"/>
        <v>4003000</v>
      </c>
    </row>
    <row r="876" spans="1:16" ht="51.75" x14ac:dyDescent="0.25">
      <c r="A876" s="26">
        <v>3311403240817210</v>
      </c>
      <c r="B876" s="27" t="s">
        <v>617</v>
      </c>
      <c r="C876" s="28"/>
      <c r="D876" s="33">
        <v>165690000</v>
      </c>
      <c r="E876" s="34">
        <v>-25967000</v>
      </c>
      <c r="F876" s="30">
        <f t="shared" si="104"/>
        <v>139723000</v>
      </c>
      <c r="G876" s="31">
        <f t="shared" si="103"/>
        <v>1.0013614994152083E-3</v>
      </c>
      <c r="H876" s="33"/>
      <c r="I876" s="32">
        <f t="shared" si="108"/>
        <v>139723000</v>
      </c>
      <c r="J876" s="30">
        <v>115930333</v>
      </c>
      <c r="K876" s="31">
        <f t="shared" si="105"/>
        <v>82.9715458442776</v>
      </c>
      <c r="L876" s="30">
        <f t="shared" si="110"/>
        <v>22209667</v>
      </c>
      <c r="M876" s="31">
        <f t="shared" si="106"/>
        <v>15.895498235795108</v>
      </c>
      <c r="N876" s="33">
        <v>138140000</v>
      </c>
      <c r="O876" s="31">
        <f t="shared" si="107"/>
        <v>98.867044080072716</v>
      </c>
      <c r="P876" s="32">
        <f t="shared" si="109"/>
        <v>1583000</v>
      </c>
    </row>
    <row r="877" spans="1:16" ht="51.75" x14ac:dyDescent="0.25">
      <c r="A877" s="26">
        <v>3311403240817210</v>
      </c>
      <c r="B877" s="27" t="s">
        <v>617</v>
      </c>
      <c r="C877" s="28"/>
      <c r="D877" s="33">
        <v>451863000</v>
      </c>
      <c r="E877" s="34">
        <v>10367000</v>
      </c>
      <c r="F877" s="30">
        <f t="shared" si="104"/>
        <v>462230000</v>
      </c>
      <c r="G877" s="31">
        <f t="shared" si="103"/>
        <v>3.3126924405766536E-3</v>
      </c>
      <c r="H877" s="33"/>
      <c r="I877" s="32">
        <f t="shared" si="108"/>
        <v>462230000</v>
      </c>
      <c r="J877" s="33">
        <v>405608998</v>
      </c>
      <c r="K877" s="31">
        <f t="shared" si="105"/>
        <v>87.750470112281761</v>
      </c>
      <c r="L877" s="30">
        <f t="shared" si="110"/>
        <v>54201002</v>
      </c>
      <c r="M877" s="31">
        <f t="shared" si="106"/>
        <v>11.725981005127316</v>
      </c>
      <c r="N877" s="33">
        <v>459810000</v>
      </c>
      <c r="O877" s="31">
        <f t="shared" si="107"/>
        <v>99.476451117409084</v>
      </c>
      <c r="P877" s="32">
        <f t="shared" si="109"/>
        <v>2420000</v>
      </c>
    </row>
    <row r="878" spans="1:16" x14ac:dyDescent="0.25">
      <c r="A878" s="60">
        <v>3311403240853</v>
      </c>
      <c r="B878" s="27" t="s">
        <v>618</v>
      </c>
      <c r="C878" s="28"/>
      <c r="D878" s="29">
        <f>SUM(D879)</f>
        <v>2568593000</v>
      </c>
      <c r="E878" s="29">
        <f>SUM(E879)</f>
        <v>0</v>
      </c>
      <c r="F878" s="30">
        <f t="shared" si="104"/>
        <v>2568593000</v>
      </c>
      <c r="G878" s="31">
        <f t="shared" ref="G878:G943" si="111">IF(OR(F878=0,F$7=0),0,F878/F$7)*100</f>
        <v>1.8408494935460935E-2</v>
      </c>
      <c r="H878" s="29">
        <f>SUM(H879)</f>
        <v>0</v>
      </c>
      <c r="I878" s="32">
        <f t="shared" si="108"/>
        <v>2568593000</v>
      </c>
      <c r="J878" s="29">
        <f>SUM(J879)</f>
        <v>1830370039</v>
      </c>
      <c r="K878" s="31">
        <f t="shared" si="105"/>
        <v>71.2596366571115</v>
      </c>
      <c r="L878" s="30">
        <f t="shared" si="110"/>
        <v>720681612</v>
      </c>
      <c r="M878" s="31">
        <f t="shared" si="106"/>
        <v>28.057446703311889</v>
      </c>
      <c r="N878" s="29">
        <f>SUM(N879)</f>
        <v>2551051651</v>
      </c>
      <c r="O878" s="31">
        <f t="shared" si="107"/>
        <v>99.317083360423382</v>
      </c>
      <c r="P878" s="32">
        <f t="shared" si="109"/>
        <v>17541349</v>
      </c>
    </row>
    <row r="879" spans="1:16" x14ac:dyDescent="0.25">
      <c r="A879" s="60">
        <v>3311403240853210</v>
      </c>
      <c r="B879" s="27" t="s">
        <v>618</v>
      </c>
      <c r="C879" s="28"/>
      <c r="D879" s="33">
        <v>2568593000</v>
      </c>
      <c r="E879" s="34">
        <v>0</v>
      </c>
      <c r="F879" s="30">
        <f t="shared" si="104"/>
        <v>2568593000</v>
      </c>
      <c r="G879" s="31">
        <f t="shared" si="111"/>
        <v>1.8408494935460935E-2</v>
      </c>
      <c r="H879" s="33"/>
      <c r="I879" s="32">
        <f t="shared" si="108"/>
        <v>2568593000</v>
      </c>
      <c r="J879" s="33">
        <v>1830370039</v>
      </c>
      <c r="K879" s="31">
        <f t="shared" si="105"/>
        <v>71.2596366571115</v>
      </c>
      <c r="L879" s="30">
        <f t="shared" si="110"/>
        <v>720681612</v>
      </c>
      <c r="M879" s="31">
        <f t="shared" si="106"/>
        <v>28.057446703311889</v>
      </c>
      <c r="N879" s="33">
        <v>2551051651</v>
      </c>
      <c r="O879" s="31">
        <f t="shared" si="107"/>
        <v>99.317083360423382</v>
      </c>
      <c r="P879" s="32">
        <f t="shared" si="109"/>
        <v>17541349</v>
      </c>
    </row>
    <row r="880" spans="1:16" x14ac:dyDescent="0.25">
      <c r="A880" s="60">
        <v>3311403240857</v>
      </c>
      <c r="B880" s="27" t="s">
        <v>619</v>
      </c>
      <c r="C880" s="28"/>
      <c r="D880" s="29">
        <f>SUM(D881)</f>
        <v>1131407000</v>
      </c>
      <c r="E880" s="29">
        <f>SUM(E881)</f>
        <v>590000000</v>
      </c>
      <c r="F880" s="30">
        <f t="shared" si="104"/>
        <v>1721407000</v>
      </c>
      <c r="G880" s="31">
        <f t="shared" si="111"/>
        <v>1.2336914428002803E-2</v>
      </c>
      <c r="H880" s="29">
        <f>SUM(H881)</f>
        <v>0</v>
      </c>
      <c r="I880" s="32">
        <f t="shared" si="108"/>
        <v>1721407000</v>
      </c>
      <c r="J880" s="29">
        <f>SUM(J881)</f>
        <v>797422240</v>
      </c>
      <c r="K880" s="31">
        <f t="shared" si="105"/>
        <v>46.323864141368077</v>
      </c>
      <c r="L880" s="30">
        <f t="shared" si="110"/>
        <v>922417116</v>
      </c>
      <c r="M880" s="31">
        <f t="shared" si="106"/>
        <v>53.585068261021362</v>
      </c>
      <c r="N880" s="29">
        <f>SUM(N881)</f>
        <v>1719839356</v>
      </c>
      <c r="O880" s="31">
        <f t="shared" si="107"/>
        <v>99.908932402389439</v>
      </c>
      <c r="P880" s="32">
        <f t="shared" si="109"/>
        <v>1567644</v>
      </c>
    </row>
    <row r="881" spans="1:16" x14ac:dyDescent="0.25">
      <c r="A881" s="60">
        <v>3311403240857210</v>
      </c>
      <c r="B881" s="27" t="s">
        <v>619</v>
      </c>
      <c r="C881" s="28"/>
      <c r="D881" s="33">
        <v>1131407000</v>
      </c>
      <c r="E881" s="34">
        <v>590000000</v>
      </c>
      <c r="F881" s="30">
        <f t="shared" si="104"/>
        <v>1721407000</v>
      </c>
      <c r="G881" s="31">
        <f t="shared" si="111"/>
        <v>1.2336914428002803E-2</v>
      </c>
      <c r="H881" s="33"/>
      <c r="I881" s="32">
        <f t="shared" si="108"/>
        <v>1721407000</v>
      </c>
      <c r="J881" s="33">
        <v>797422240</v>
      </c>
      <c r="K881" s="31">
        <f t="shared" si="105"/>
        <v>46.323864141368077</v>
      </c>
      <c r="L881" s="30">
        <f t="shared" si="110"/>
        <v>922417116</v>
      </c>
      <c r="M881" s="31">
        <f t="shared" si="106"/>
        <v>53.585068261021362</v>
      </c>
      <c r="N881" s="33">
        <v>1719839356</v>
      </c>
      <c r="O881" s="31">
        <f t="shared" si="107"/>
        <v>99.908932402389439</v>
      </c>
      <c r="P881" s="32">
        <f t="shared" si="109"/>
        <v>1567644</v>
      </c>
    </row>
    <row r="882" spans="1:16" ht="39" x14ac:dyDescent="0.25">
      <c r="A882" s="60">
        <v>3311403240870</v>
      </c>
      <c r="B882" s="27" t="s">
        <v>620</v>
      </c>
      <c r="C882" s="28"/>
      <c r="D882" s="29">
        <f>SUM(D883:D885)</f>
        <v>12800000000</v>
      </c>
      <c r="E882" s="29">
        <f>SUM(E883:E885)</f>
        <v>-2214000000</v>
      </c>
      <c r="F882" s="30">
        <f t="shared" si="104"/>
        <v>10586000000</v>
      </c>
      <c r="G882" s="31">
        <f t="shared" si="111"/>
        <v>7.5867343478234761E-2</v>
      </c>
      <c r="H882" s="29">
        <f>SUM(H883:H885)</f>
        <v>0</v>
      </c>
      <c r="I882" s="32">
        <f t="shared" si="108"/>
        <v>10586000000</v>
      </c>
      <c r="J882" s="29">
        <f>SUM(J883:J885)</f>
        <v>6408170900</v>
      </c>
      <c r="K882" s="31">
        <f t="shared" si="105"/>
        <v>60.534393538635932</v>
      </c>
      <c r="L882" s="30">
        <f t="shared" si="110"/>
        <v>4135062875</v>
      </c>
      <c r="M882" s="31">
        <f t="shared" si="106"/>
        <v>39.06161793878708</v>
      </c>
      <c r="N882" s="29">
        <f>SUM(N883:N885)</f>
        <v>10543233775</v>
      </c>
      <c r="O882" s="31">
        <f t="shared" si="107"/>
        <v>99.596011477423005</v>
      </c>
      <c r="P882" s="32">
        <f t="shared" si="109"/>
        <v>42766225</v>
      </c>
    </row>
    <row r="883" spans="1:16" ht="39" x14ac:dyDescent="0.25">
      <c r="A883" s="60">
        <v>3311403240870210</v>
      </c>
      <c r="B883" s="27" t="s">
        <v>620</v>
      </c>
      <c r="C883" s="28"/>
      <c r="D883" s="33">
        <v>5365085000</v>
      </c>
      <c r="E883" s="34">
        <v>0</v>
      </c>
      <c r="F883" s="30">
        <f t="shared" si="104"/>
        <v>5365085000</v>
      </c>
      <c r="G883" s="31">
        <f t="shared" si="111"/>
        <v>3.8450287784330732E-2</v>
      </c>
      <c r="H883" s="33"/>
      <c r="I883" s="32">
        <f t="shared" si="108"/>
        <v>5365085000</v>
      </c>
      <c r="J883" s="33">
        <v>2853464380</v>
      </c>
      <c r="K883" s="31">
        <f t="shared" si="105"/>
        <v>53.185818677616481</v>
      </c>
      <c r="L883" s="30">
        <f t="shared" si="110"/>
        <v>2501466389</v>
      </c>
      <c r="M883" s="31">
        <f t="shared" si="106"/>
        <v>46.624916268800959</v>
      </c>
      <c r="N883" s="33">
        <v>5354930769</v>
      </c>
      <c r="O883" s="31">
        <f t="shared" si="107"/>
        <v>99.81073494641744</v>
      </c>
      <c r="P883" s="32">
        <f t="shared" si="109"/>
        <v>10154231</v>
      </c>
    </row>
    <row r="884" spans="1:16" ht="39" x14ac:dyDescent="0.25">
      <c r="A884" s="60">
        <v>3311403240870210</v>
      </c>
      <c r="B884" s="27" t="s">
        <v>620</v>
      </c>
      <c r="C884" s="28"/>
      <c r="D884" s="33">
        <v>4802388000</v>
      </c>
      <c r="E884" s="34">
        <v>0</v>
      </c>
      <c r="F884" s="30">
        <f t="shared" si="104"/>
        <v>4802388000</v>
      </c>
      <c r="G884" s="31">
        <f t="shared" si="111"/>
        <v>3.4417572256919785E-2</v>
      </c>
      <c r="H884" s="33"/>
      <c r="I884" s="32">
        <f t="shared" si="108"/>
        <v>4802388000</v>
      </c>
      <c r="J884" s="33">
        <v>3177355275</v>
      </c>
      <c r="K884" s="31">
        <f t="shared" si="105"/>
        <v>66.161985974477702</v>
      </c>
      <c r="L884" s="30">
        <f t="shared" si="110"/>
        <v>1600288699</v>
      </c>
      <c r="M884" s="31">
        <f t="shared" si="106"/>
        <v>33.32276981784895</v>
      </c>
      <c r="N884" s="33">
        <v>4777643974</v>
      </c>
      <c r="O884" s="31">
        <f t="shared" si="107"/>
        <v>99.484755792326652</v>
      </c>
      <c r="P884" s="32">
        <f t="shared" si="109"/>
        <v>24744026</v>
      </c>
    </row>
    <row r="885" spans="1:16" ht="39" x14ac:dyDescent="0.25">
      <c r="A885" s="60">
        <v>3311403240870210</v>
      </c>
      <c r="B885" s="27" t="s">
        <v>620</v>
      </c>
      <c r="C885" s="28"/>
      <c r="D885" s="33">
        <v>2632527000</v>
      </c>
      <c r="E885" s="34">
        <v>-2214000000</v>
      </c>
      <c r="F885" s="30">
        <f t="shared" si="104"/>
        <v>418527000</v>
      </c>
      <c r="G885" s="31">
        <f t="shared" si="111"/>
        <v>2.9994834369842394E-3</v>
      </c>
      <c r="H885" s="33"/>
      <c r="I885" s="32">
        <f t="shared" si="108"/>
        <v>418527000</v>
      </c>
      <c r="J885" s="33">
        <v>377351245</v>
      </c>
      <c r="K885" s="31">
        <f t="shared" si="105"/>
        <v>90.161744642520077</v>
      </c>
      <c r="L885" s="30">
        <f t="shared" si="110"/>
        <v>33307787</v>
      </c>
      <c r="M885" s="31">
        <f t="shared" si="106"/>
        <v>7.9583364991983787</v>
      </c>
      <c r="N885" s="33">
        <v>410659032</v>
      </c>
      <c r="O885" s="31">
        <f t="shared" si="107"/>
        <v>98.120081141718458</v>
      </c>
      <c r="P885" s="32">
        <f t="shared" si="109"/>
        <v>7867968</v>
      </c>
    </row>
    <row r="886" spans="1:16" ht="39" x14ac:dyDescent="0.25">
      <c r="A886" s="26">
        <v>331140325</v>
      </c>
      <c r="B886" s="27" t="s">
        <v>621</v>
      </c>
      <c r="C886" s="28"/>
      <c r="D886" s="29">
        <f>SUM(D887+D889+D891)</f>
        <v>15225089000</v>
      </c>
      <c r="E886" s="29">
        <f>SUM(E887+E889+E891)</f>
        <v>-3771140773</v>
      </c>
      <c r="F886" s="30">
        <f t="shared" si="104"/>
        <v>11453948227</v>
      </c>
      <c r="G886" s="31">
        <f t="shared" si="111"/>
        <v>8.2087721927047705E-2</v>
      </c>
      <c r="H886" s="29">
        <f>SUM(H887+H889+H891)</f>
        <v>0</v>
      </c>
      <c r="I886" s="32">
        <f t="shared" si="108"/>
        <v>11453948227</v>
      </c>
      <c r="J886" s="29">
        <f>SUM(J887+J889+J891)</f>
        <v>9778342453</v>
      </c>
      <c r="K886" s="31">
        <f t="shared" si="105"/>
        <v>85.370932880156104</v>
      </c>
      <c r="L886" s="30">
        <f t="shared" si="110"/>
        <v>1576581030</v>
      </c>
      <c r="M886" s="31">
        <f t="shared" si="106"/>
        <v>13.764520309979918</v>
      </c>
      <c r="N886" s="29">
        <f>SUM(N887+N889+N891)</f>
        <v>11354923483</v>
      </c>
      <c r="O886" s="31">
        <f t="shared" si="107"/>
        <v>99.135453190136019</v>
      </c>
      <c r="P886" s="32">
        <f t="shared" si="109"/>
        <v>99024744</v>
      </c>
    </row>
    <row r="887" spans="1:16" x14ac:dyDescent="0.25">
      <c r="A887" s="26">
        <v>3311403250711</v>
      </c>
      <c r="B887" s="27" t="s">
        <v>622</v>
      </c>
      <c r="C887" s="28"/>
      <c r="D887" s="29">
        <f>SUM(D888)</f>
        <v>473656000</v>
      </c>
      <c r="E887" s="29">
        <f>SUM(E888)</f>
        <v>0</v>
      </c>
      <c r="F887" s="30">
        <f t="shared" si="104"/>
        <v>473656000</v>
      </c>
      <c r="G887" s="31">
        <f t="shared" si="111"/>
        <v>3.3945798642099718E-3</v>
      </c>
      <c r="H887" s="29">
        <f>SUM(H888)</f>
        <v>0</v>
      </c>
      <c r="I887" s="32">
        <f t="shared" si="108"/>
        <v>473656000</v>
      </c>
      <c r="J887" s="29">
        <f>SUM(J888)</f>
        <v>406065611</v>
      </c>
      <c r="K887" s="31">
        <f t="shared" si="105"/>
        <v>85.730068024051207</v>
      </c>
      <c r="L887" s="30">
        <f t="shared" si="110"/>
        <v>56486423</v>
      </c>
      <c r="M887" s="31">
        <f t="shared" si="106"/>
        <v>11.92562175925144</v>
      </c>
      <c r="N887" s="29">
        <f>SUM(N888)</f>
        <v>462552034</v>
      </c>
      <c r="O887" s="31">
        <f t="shared" si="107"/>
        <v>97.655689783302648</v>
      </c>
      <c r="P887" s="32">
        <f t="shared" si="109"/>
        <v>11103966</v>
      </c>
    </row>
    <row r="888" spans="1:16" x14ac:dyDescent="0.25">
      <c r="A888" s="26">
        <v>3311403250711220</v>
      </c>
      <c r="B888" s="27" t="s">
        <v>622</v>
      </c>
      <c r="C888" s="28"/>
      <c r="D888" s="33">
        <v>473656000</v>
      </c>
      <c r="E888" s="34">
        <v>0</v>
      </c>
      <c r="F888" s="30">
        <f t="shared" si="104"/>
        <v>473656000</v>
      </c>
      <c r="G888" s="31">
        <f t="shared" si="111"/>
        <v>3.3945798642099718E-3</v>
      </c>
      <c r="H888" s="33"/>
      <c r="I888" s="32">
        <f t="shared" si="108"/>
        <v>473656000</v>
      </c>
      <c r="J888" s="33">
        <v>406065611</v>
      </c>
      <c r="K888" s="31">
        <f t="shared" si="105"/>
        <v>85.730068024051207</v>
      </c>
      <c r="L888" s="30">
        <f t="shared" si="110"/>
        <v>56486423</v>
      </c>
      <c r="M888" s="31">
        <f t="shared" si="106"/>
        <v>11.92562175925144</v>
      </c>
      <c r="N888" s="33">
        <v>462552034</v>
      </c>
      <c r="O888" s="31">
        <f t="shared" si="107"/>
        <v>97.655689783302648</v>
      </c>
      <c r="P888" s="32">
        <f t="shared" si="109"/>
        <v>11103966</v>
      </c>
    </row>
    <row r="889" spans="1:16" ht="26.25" x14ac:dyDescent="0.25">
      <c r="A889" s="26">
        <v>3311403250753</v>
      </c>
      <c r="B889" s="27" t="s">
        <v>623</v>
      </c>
      <c r="C889" s="28"/>
      <c r="D889" s="29">
        <f>SUM(D890)</f>
        <v>4301433000</v>
      </c>
      <c r="E889" s="29">
        <f>SUM(E890)</f>
        <v>-92249434</v>
      </c>
      <c r="F889" s="30">
        <f t="shared" si="104"/>
        <v>4209183566</v>
      </c>
      <c r="G889" s="31">
        <f t="shared" si="111"/>
        <v>3.016621720807321E-2</v>
      </c>
      <c r="H889" s="29">
        <f>SUM(H890)</f>
        <v>0</v>
      </c>
      <c r="I889" s="32">
        <f t="shared" si="108"/>
        <v>4209183566</v>
      </c>
      <c r="J889" s="29">
        <f>SUM(J890)</f>
        <v>3340503996</v>
      </c>
      <c r="K889" s="31">
        <f t="shared" si="105"/>
        <v>79.362278779741871</v>
      </c>
      <c r="L889" s="30">
        <f t="shared" si="110"/>
        <v>851105043</v>
      </c>
      <c r="M889" s="31">
        <f t="shared" si="106"/>
        <v>20.220193052991693</v>
      </c>
      <c r="N889" s="29">
        <f>SUM(N890)</f>
        <v>4191609039</v>
      </c>
      <c r="O889" s="31">
        <f t="shared" si="107"/>
        <v>99.58247183273356</v>
      </c>
      <c r="P889" s="32">
        <f t="shared" si="109"/>
        <v>17574527</v>
      </c>
    </row>
    <row r="890" spans="1:16" ht="26.25" x14ac:dyDescent="0.25">
      <c r="A890" s="26">
        <v>3311403250753220</v>
      </c>
      <c r="B890" s="27" t="s">
        <v>623</v>
      </c>
      <c r="C890" s="28"/>
      <c r="D890" s="33">
        <v>4301433000</v>
      </c>
      <c r="E890" s="34">
        <v>-92249434</v>
      </c>
      <c r="F890" s="30">
        <f t="shared" si="104"/>
        <v>4209183566</v>
      </c>
      <c r="G890" s="31">
        <f t="shared" si="111"/>
        <v>3.016621720807321E-2</v>
      </c>
      <c r="H890" s="33"/>
      <c r="I890" s="32">
        <f t="shared" si="108"/>
        <v>4209183566</v>
      </c>
      <c r="J890" s="33">
        <v>3340503996</v>
      </c>
      <c r="K890" s="31">
        <f t="shared" si="105"/>
        <v>79.362278779741871</v>
      </c>
      <c r="L890" s="30">
        <f t="shared" si="110"/>
        <v>851105043</v>
      </c>
      <c r="M890" s="31">
        <f t="shared" si="106"/>
        <v>20.220193052991693</v>
      </c>
      <c r="N890" s="33">
        <v>4191609039</v>
      </c>
      <c r="O890" s="31">
        <f t="shared" si="107"/>
        <v>99.58247183273356</v>
      </c>
      <c r="P890" s="32">
        <f t="shared" si="109"/>
        <v>17574527</v>
      </c>
    </row>
    <row r="891" spans="1:16" ht="26.25" x14ac:dyDescent="0.25">
      <c r="A891" s="26">
        <v>3311403250823</v>
      </c>
      <c r="B891" s="27" t="s">
        <v>624</v>
      </c>
      <c r="C891" s="28"/>
      <c r="D891" s="29">
        <f>SUM(D892:D893)</f>
        <v>10450000000</v>
      </c>
      <c r="E891" s="29">
        <f>SUM(E892:E893)</f>
        <v>-3678891339</v>
      </c>
      <c r="F891" s="30">
        <f t="shared" si="104"/>
        <v>6771108661</v>
      </c>
      <c r="G891" s="31">
        <f t="shared" si="111"/>
        <v>4.8526924854764522E-2</v>
      </c>
      <c r="H891" s="29">
        <f>SUM(H892:H893)</f>
        <v>0</v>
      </c>
      <c r="I891" s="32">
        <f t="shared" si="108"/>
        <v>6771108661</v>
      </c>
      <c r="J891" s="29">
        <f>SUM(J892:J893)</f>
        <v>6031772846</v>
      </c>
      <c r="K891" s="31">
        <f t="shared" si="105"/>
        <v>89.081022739180042</v>
      </c>
      <c r="L891" s="30">
        <f t="shared" si="110"/>
        <v>668989564</v>
      </c>
      <c r="M891" s="31">
        <f t="shared" si="106"/>
        <v>9.8800594923726912</v>
      </c>
      <c r="N891" s="29">
        <f>SUM(N892:N893)</f>
        <v>6700762410</v>
      </c>
      <c r="O891" s="31">
        <f t="shared" si="107"/>
        <v>98.961082231552737</v>
      </c>
      <c r="P891" s="32">
        <f t="shared" si="109"/>
        <v>70346251</v>
      </c>
    </row>
    <row r="892" spans="1:16" ht="26.25" x14ac:dyDescent="0.25">
      <c r="A892" s="26">
        <v>3311403250823220</v>
      </c>
      <c r="B892" s="27" t="s">
        <v>624</v>
      </c>
      <c r="C892" s="28"/>
      <c r="D892" s="33">
        <v>10280000000</v>
      </c>
      <c r="E892" s="34">
        <v>-3588891339</v>
      </c>
      <c r="F892" s="30">
        <f t="shared" si="104"/>
        <v>6691108661</v>
      </c>
      <c r="G892" s="31">
        <f t="shared" si="111"/>
        <v>4.7953583887613678E-2</v>
      </c>
      <c r="H892" s="33"/>
      <c r="I892" s="32">
        <f t="shared" si="108"/>
        <v>6691108661</v>
      </c>
      <c r="J892" s="33">
        <v>6020772846</v>
      </c>
      <c r="K892" s="31">
        <f t="shared" si="105"/>
        <v>89.981692885857029</v>
      </c>
      <c r="L892" s="30">
        <f t="shared" si="110"/>
        <v>668989564</v>
      </c>
      <c r="M892" s="31">
        <f t="shared" si="106"/>
        <v>9.998187115078446</v>
      </c>
      <c r="N892" s="33">
        <v>6689762410</v>
      </c>
      <c r="O892" s="31">
        <f t="shared" si="107"/>
        <v>99.979880000935466</v>
      </c>
      <c r="P892" s="32">
        <f t="shared" si="109"/>
        <v>1346251</v>
      </c>
    </row>
    <row r="893" spans="1:16" ht="26.25" x14ac:dyDescent="0.25">
      <c r="A893" s="26">
        <v>3311403250823220</v>
      </c>
      <c r="B893" s="27" t="s">
        <v>624</v>
      </c>
      <c r="C893" s="28"/>
      <c r="D893" s="33">
        <v>170000000</v>
      </c>
      <c r="E893" s="34">
        <v>-90000000</v>
      </c>
      <c r="F893" s="30">
        <f t="shared" si="104"/>
        <v>80000000</v>
      </c>
      <c r="G893" s="31">
        <f t="shared" si="111"/>
        <v>5.7334096715083889E-4</v>
      </c>
      <c r="H893" s="33"/>
      <c r="I893" s="32">
        <f t="shared" si="108"/>
        <v>80000000</v>
      </c>
      <c r="J893" s="33">
        <v>11000000</v>
      </c>
      <c r="K893" s="31">
        <f t="shared" si="105"/>
        <v>13.750000000000002</v>
      </c>
      <c r="L893" s="30">
        <f t="shared" si="110"/>
        <v>0</v>
      </c>
      <c r="M893" s="31">
        <f t="shared" si="106"/>
        <v>0</v>
      </c>
      <c r="N893" s="33">
        <v>11000000</v>
      </c>
      <c r="O893" s="31">
        <f t="shared" si="107"/>
        <v>13.750000000000002</v>
      </c>
      <c r="P893" s="32">
        <f t="shared" si="109"/>
        <v>69000000</v>
      </c>
    </row>
    <row r="894" spans="1:16" ht="26.25" x14ac:dyDescent="0.25">
      <c r="A894" s="26">
        <v>331140326</v>
      </c>
      <c r="B894" s="27" t="s">
        <v>625</v>
      </c>
      <c r="C894" s="28"/>
      <c r="D894" s="29">
        <f>SUM(D895+D897+D900+D902+D904+D906+D908+D910+D912+D914+D916+D918+D920+D922+D924+D926+D928+D930+D932+D934+D936+D938+D940+D942+D944+D946+D948+D950+D954+D957+D960+D962)</f>
        <v>18509147000</v>
      </c>
      <c r="E894" s="29">
        <f>SUM(E895+E897+E900+E902+E904+E906+E908+E910+E912+E914+E916+E918+E920+E922+E924+E926+E928+E930+E932+E934+E936+E938+E940+E942+E944+E946+E948+E950+E954+E957+E960+E962)</f>
        <v>-704351667</v>
      </c>
      <c r="F894" s="30">
        <f t="shared" si="104"/>
        <v>17804795333</v>
      </c>
      <c r="G894" s="31">
        <f t="shared" si="111"/>
        <v>0.12760273220181204</v>
      </c>
      <c r="H894" s="29">
        <f>SUM(H895+H897+H900+H902+H904+H906+H908+H910+H912+H914+H916+H918+H920+H922+H924+H926+H928+H930+H932+H934+H936+H938+H940+H942+H944+H946+H948+H950+H954+H957+H960+H962)</f>
        <v>0</v>
      </c>
      <c r="I894" s="32">
        <f t="shared" si="108"/>
        <v>17804795333</v>
      </c>
      <c r="J894" s="29">
        <f>SUM(J895+J897+J900+J902+J904+J906+J908+J910+J912+J914+J916+J918+J920+J922+J924+J926+J928+J930+J932+J934+J936+J938+J940+J942+J944+J946+J948+J950+J954+J957+J960+J962)</f>
        <v>9747204579</v>
      </c>
      <c r="K894" s="31">
        <f t="shared" si="105"/>
        <v>54.744827989874203</v>
      </c>
      <c r="L894" s="30">
        <f t="shared" si="110"/>
        <v>6678689975</v>
      </c>
      <c r="M894" s="31">
        <f t="shared" si="106"/>
        <v>37.510624806910833</v>
      </c>
      <c r="N894" s="29">
        <f>SUM(N895+N897+N900+N902+N904+N906+N908+N910+N912+N914+N916+N918+N920+N922+N924+N926+N928+N930+N932+N934+N936+N938+N940+N942+N944+N946+N948+N950+N954+N957+N960+N962)</f>
        <v>16425894554</v>
      </c>
      <c r="O894" s="31">
        <f t="shared" si="107"/>
        <v>92.255452796785036</v>
      </c>
      <c r="P894" s="32">
        <f t="shared" si="109"/>
        <v>1378900779</v>
      </c>
    </row>
    <row r="895" spans="1:16" x14ac:dyDescent="0.25">
      <c r="A895" s="26">
        <v>3311403260076</v>
      </c>
      <c r="B895" s="27" t="s">
        <v>626</v>
      </c>
      <c r="C895" s="28"/>
      <c r="D895" s="29">
        <f>SUM(D896)</f>
        <v>0</v>
      </c>
      <c r="E895" s="29">
        <f>SUM(E896)</f>
        <v>0</v>
      </c>
      <c r="F895" s="30">
        <f t="shared" si="104"/>
        <v>0</v>
      </c>
      <c r="G895" s="31">
        <f t="shared" si="111"/>
        <v>0</v>
      </c>
      <c r="H895" s="29">
        <f>SUM(H896)</f>
        <v>0</v>
      </c>
      <c r="I895" s="32">
        <f t="shared" si="108"/>
        <v>0</v>
      </c>
      <c r="J895" s="29">
        <f>SUM(J896)</f>
        <v>0</v>
      </c>
      <c r="K895" s="31">
        <f t="shared" si="105"/>
        <v>0</v>
      </c>
      <c r="L895" s="30">
        <f t="shared" si="110"/>
        <v>0</v>
      </c>
      <c r="M895" s="31">
        <f t="shared" si="106"/>
        <v>0</v>
      </c>
      <c r="N895" s="29">
        <f>SUM(N896)</f>
        <v>0</v>
      </c>
      <c r="O895" s="31">
        <f t="shared" si="107"/>
        <v>0</v>
      </c>
      <c r="P895" s="32">
        <f t="shared" si="109"/>
        <v>0</v>
      </c>
    </row>
    <row r="896" spans="1:16" x14ac:dyDescent="0.25">
      <c r="A896" s="26">
        <v>3311403260076</v>
      </c>
      <c r="B896" s="27" t="s">
        <v>626</v>
      </c>
      <c r="C896" s="28"/>
      <c r="D896" s="29"/>
      <c r="E896" s="29"/>
      <c r="F896" s="30">
        <f t="shared" si="104"/>
        <v>0</v>
      </c>
      <c r="G896" s="31">
        <f t="shared" si="111"/>
        <v>0</v>
      </c>
      <c r="H896" s="29"/>
      <c r="I896" s="32">
        <f t="shared" si="108"/>
        <v>0</v>
      </c>
      <c r="J896" s="33"/>
      <c r="K896" s="31">
        <f t="shared" si="105"/>
        <v>0</v>
      </c>
      <c r="L896" s="30">
        <f t="shared" si="110"/>
        <v>0</v>
      </c>
      <c r="M896" s="31">
        <f t="shared" si="106"/>
        <v>0</v>
      </c>
      <c r="N896" s="33"/>
      <c r="O896" s="31">
        <f t="shared" si="107"/>
        <v>0</v>
      </c>
      <c r="P896" s="32">
        <f t="shared" si="109"/>
        <v>0</v>
      </c>
    </row>
    <row r="897" spans="1:18" x14ac:dyDescent="0.25">
      <c r="A897" s="60">
        <v>3311403260226</v>
      </c>
      <c r="B897" s="61" t="s">
        <v>627</v>
      </c>
      <c r="C897" s="28"/>
      <c r="D897" s="29">
        <f>SUM(D898:D899)</f>
        <v>426040000</v>
      </c>
      <c r="E897" s="29">
        <f>SUM(E898:E899)</f>
        <v>0</v>
      </c>
      <c r="F897" s="30">
        <f t="shared" si="104"/>
        <v>426040000</v>
      </c>
      <c r="G897" s="31">
        <f t="shared" si="111"/>
        <v>3.0533273205617926E-3</v>
      </c>
      <c r="H897" s="29">
        <f>SUM(H898:H899)</f>
        <v>0</v>
      </c>
      <c r="I897" s="32">
        <f t="shared" si="108"/>
        <v>426040000</v>
      </c>
      <c r="J897" s="29">
        <f>SUM(J898:J899)</f>
        <v>64940000</v>
      </c>
      <c r="K897" s="31">
        <f t="shared" si="105"/>
        <v>15.242700215942165</v>
      </c>
      <c r="L897" s="30">
        <f t="shared" si="110"/>
        <v>260701206</v>
      </c>
      <c r="M897" s="31">
        <f t="shared" si="106"/>
        <v>61.191720495728099</v>
      </c>
      <c r="N897" s="29">
        <f>SUM(N898:N899)</f>
        <v>325641206</v>
      </c>
      <c r="O897" s="31">
        <f t="shared" si="107"/>
        <v>76.434420711670271</v>
      </c>
      <c r="P897" s="32">
        <f t="shared" si="109"/>
        <v>100398794</v>
      </c>
    </row>
    <row r="898" spans="1:18" x14ac:dyDescent="0.25">
      <c r="A898" s="60">
        <v>3311403260226220</v>
      </c>
      <c r="B898" s="61" t="s">
        <v>628</v>
      </c>
      <c r="C898" s="28"/>
      <c r="D898" s="33">
        <v>426040000</v>
      </c>
      <c r="E898" s="34">
        <v>-125000000</v>
      </c>
      <c r="F898" s="30">
        <f t="shared" si="104"/>
        <v>301040000</v>
      </c>
      <c r="G898" s="31">
        <f t="shared" si="111"/>
        <v>2.1574820593886069E-3</v>
      </c>
      <c r="H898" s="33"/>
      <c r="I898" s="32">
        <f t="shared" si="108"/>
        <v>301040000</v>
      </c>
      <c r="J898" s="33">
        <v>50800000</v>
      </c>
      <c r="K898" s="31">
        <f t="shared" si="105"/>
        <v>16.874833909115068</v>
      </c>
      <c r="L898" s="30">
        <f t="shared" si="110"/>
        <v>174041206</v>
      </c>
      <c r="M898" s="31">
        <f t="shared" si="106"/>
        <v>57.813315838426782</v>
      </c>
      <c r="N898" s="33">
        <v>224841206</v>
      </c>
      <c r="O898" s="31">
        <f t="shared" si="107"/>
        <v>74.688149747541857</v>
      </c>
      <c r="P898" s="32">
        <f t="shared" si="109"/>
        <v>76198794</v>
      </c>
    </row>
    <row r="899" spans="1:18" x14ac:dyDescent="0.25">
      <c r="A899" s="60">
        <v>3311403260226220</v>
      </c>
      <c r="B899" s="61" t="s">
        <v>628</v>
      </c>
      <c r="C899" s="28"/>
      <c r="D899" s="33">
        <v>0</v>
      </c>
      <c r="E899" s="34">
        <v>125000000</v>
      </c>
      <c r="F899" s="30">
        <f t="shared" si="104"/>
        <v>125000000</v>
      </c>
      <c r="G899" s="31">
        <f t="shared" si="111"/>
        <v>8.9584526117318577E-4</v>
      </c>
      <c r="H899" s="33">
        <v>0</v>
      </c>
      <c r="I899" s="32">
        <f t="shared" si="108"/>
        <v>125000000</v>
      </c>
      <c r="J899" s="33">
        <v>14140000</v>
      </c>
      <c r="K899" s="31">
        <f t="shared" si="105"/>
        <v>11.311999999999999</v>
      </c>
      <c r="L899" s="30">
        <f t="shared" si="110"/>
        <v>86660000</v>
      </c>
      <c r="M899" s="31">
        <f t="shared" si="106"/>
        <v>69.328000000000003</v>
      </c>
      <c r="N899" s="33">
        <v>100800000</v>
      </c>
      <c r="O899" s="31">
        <f t="shared" si="107"/>
        <v>80.64</v>
      </c>
      <c r="P899" s="32">
        <f t="shared" si="109"/>
        <v>24200000</v>
      </c>
      <c r="R899" s="62"/>
    </row>
    <row r="900" spans="1:18" x14ac:dyDescent="0.25">
      <c r="A900" s="60">
        <v>3311403260364</v>
      </c>
      <c r="B900" s="61" t="s">
        <v>629</v>
      </c>
      <c r="C900" s="28"/>
      <c r="D900" s="29">
        <f>SUM(D901)</f>
        <v>100000000</v>
      </c>
      <c r="E900" s="29">
        <f>SUM(E901)</f>
        <v>0</v>
      </c>
      <c r="F900" s="30">
        <f t="shared" si="104"/>
        <v>100000000</v>
      </c>
      <c r="G900" s="31">
        <f t="shared" si="111"/>
        <v>7.1667620893854861E-4</v>
      </c>
      <c r="H900" s="29">
        <f>SUM(H901)</f>
        <v>0</v>
      </c>
      <c r="I900" s="32">
        <f t="shared" si="108"/>
        <v>100000000</v>
      </c>
      <c r="J900" s="29">
        <f>SUM(J901)</f>
        <v>65282662</v>
      </c>
      <c r="K900" s="31">
        <f t="shared" si="105"/>
        <v>65.282662000000002</v>
      </c>
      <c r="L900" s="30">
        <f t="shared" si="110"/>
        <v>34671514</v>
      </c>
      <c r="M900" s="31">
        <f t="shared" si="106"/>
        <v>34.671513999999995</v>
      </c>
      <c r="N900" s="29">
        <f>SUM(N901)</f>
        <v>99954176</v>
      </c>
      <c r="O900" s="31">
        <f t="shared" si="107"/>
        <v>99.95417599999999</v>
      </c>
      <c r="P900" s="32">
        <f t="shared" si="109"/>
        <v>45824</v>
      </c>
    </row>
    <row r="901" spans="1:18" x14ac:dyDescent="0.25">
      <c r="A901" s="60">
        <v>3311403260364220</v>
      </c>
      <c r="B901" s="61" t="s">
        <v>630</v>
      </c>
      <c r="C901" s="28"/>
      <c r="D901" s="33">
        <v>100000000</v>
      </c>
      <c r="E901" s="34">
        <v>0</v>
      </c>
      <c r="F901" s="30">
        <f t="shared" si="104"/>
        <v>100000000</v>
      </c>
      <c r="G901" s="31">
        <f t="shared" si="111"/>
        <v>7.1667620893854861E-4</v>
      </c>
      <c r="H901" s="33"/>
      <c r="I901" s="32">
        <f t="shared" si="108"/>
        <v>100000000</v>
      </c>
      <c r="J901" s="33">
        <v>65282662</v>
      </c>
      <c r="K901" s="31">
        <f t="shared" si="105"/>
        <v>65.282662000000002</v>
      </c>
      <c r="L901" s="30">
        <f t="shared" si="110"/>
        <v>34671514</v>
      </c>
      <c r="M901" s="31">
        <f t="shared" si="106"/>
        <v>34.671513999999995</v>
      </c>
      <c r="N901" s="33">
        <v>99954176</v>
      </c>
      <c r="O901" s="31">
        <f t="shared" si="107"/>
        <v>99.95417599999999</v>
      </c>
      <c r="P901" s="32">
        <f t="shared" si="109"/>
        <v>45824</v>
      </c>
    </row>
    <row r="902" spans="1:18" x14ac:dyDescent="0.25">
      <c r="A902" s="26">
        <v>3311403260687</v>
      </c>
      <c r="B902" s="27" t="s">
        <v>631</v>
      </c>
      <c r="C902" s="28"/>
      <c r="D902" s="29">
        <f>SUM(D903)</f>
        <v>400000000</v>
      </c>
      <c r="E902" s="29">
        <f>SUM(E903)</f>
        <v>-40000000</v>
      </c>
      <c r="F902" s="30">
        <f t="shared" si="104"/>
        <v>360000000</v>
      </c>
      <c r="G902" s="31">
        <f t="shared" si="111"/>
        <v>2.580034352178775E-3</v>
      </c>
      <c r="H902" s="29">
        <f>SUM(H903)</f>
        <v>0</v>
      </c>
      <c r="I902" s="32">
        <f t="shared" si="108"/>
        <v>360000000</v>
      </c>
      <c r="J902" s="29">
        <f>SUM(J903)</f>
        <v>314156552</v>
      </c>
      <c r="K902" s="31">
        <f t="shared" si="105"/>
        <v>87.265708888888895</v>
      </c>
      <c r="L902" s="30">
        <f t="shared" si="110"/>
        <v>37054999</v>
      </c>
      <c r="M902" s="31">
        <f t="shared" si="106"/>
        <v>10.293055277777778</v>
      </c>
      <c r="N902" s="29">
        <f>SUM(N903)</f>
        <v>351211551</v>
      </c>
      <c r="O902" s="31">
        <f t="shared" si="107"/>
        <v>97.558764166666663</v>
      </c>
      <c r="P902" s="32">
        <f t="shared" si="109"/>
        <v>8788449</v>
      </c>
    </row>
    <row r="903" spans="1:18" x14ac:dyDescent="0.25">
      <c r="A903" s="26">
        <v>3311403260687220</v>
      </c>
      <c r="B903" s="27" t="s">
        <v>632</v>
      </c>
      <c r="C903" s="28"/>
      <c r="D903" s="33">
        <v>400000000</v>
      </c>
      <c r="E903" s="34">
        <v>-40000000</v>
      </c>
      <c r="F903" s="30">
        <f t="shared" si="104"/>
        <v>360000000</v>
      </c>
      <c r="G903" s="31">
        <f t="shared" si="111"/>
        <v>2.580034352178775E-3</v>
      </c>
      <c r="H903" s="33"/>
      <c r="I903" s="32">
        <f t="shared" si="108"/>
        <v>360000000</v>
      </c>
      <c r="J903" s="33">
        <v>314156552</v>
      </c>
      <c r="K903" s="31">
        <f t="shared" si="105"/>
        <v>87.265708888888895</v>
      </c>
      <c r="L903" s="30">
        <f t="shared" si="110"/>
        <v>37054999</v>
      </c>
      <c r="M903" s="31">
        <f t="shared" si="106"/>
        <v>10.293055277777778</v>
      </c>
      <c r="N903" s="33">
        <v>351211551</v>
      </c>
      <c r="O903" s="31">
        <f t="shared" si="107"/>
        <v>97.558764166666663</v>
      </c>
      <c r="P903" s="32">
        <f t="shared" si="109"/>
        <v>8788449</v>
      </c>
    </row>
    <row r="904" spans="1:18" ht="26.25" x14ac:dyDescent="0.25">
      <c r="A904" s="26">
        <v>3311403260695</v>
      </c>
      <c r="B904" s="27" t="s">
        <v>633</v>
      </c>
      <c r="C904" s="28"/>
      <c r="D904" s="29">
        <f>SUM(D905)</f>
        <v>1493000000</v>
      </c>
      <c r="E904" s="29">
        <f>SUM(E905)</f>
        <v>344000000</v>
      </c>
      <c r="F904" s="30">
        <f t="shared" ref="F904:F967" si="112">SUM(D904+E904)</f>
        <v>1837000000</v>
      </c>
      <c r="G904" s="31">
        <f t="shared" si="111"/>
        <v>1.3165341958201139E-2</v>
      </c>
      <c r="H904" s="29">
        <f>SUM(H905)</f>
        <v>0</v>
      </c>
      <c r="I904" s="32">
        <f t="shared" si="108"/>
        <v>1837000000</v>
      </c>
      <c r="J904" s="29">
        <f>SUM(J905)</f>
        <v>1307029334</v>
      </c>
      <c r="K904" s="31">
        <f t="shared" ref="K904:K967" si="113">IF(OR(J904=0,F904=0),0,J904/F904)*100</f>
        <v>71.150208709853018</v>
      </c>
      <c r="L904" s="30">
        <f t="shared" si="110"/>
        <v>529495091</v>
      </c>
      <c r="M904" s="31">
        <f t="shared" ref="M904:M967" si="114">IF(OR(L904=0,F904=0),0,L904/F904)*100</f>
        <v>28.823902612955905</v>
      </c>
      <c r="N904" s="29">
        <f>SUM(N905)</f>
        <v>1836524425</v>
      </c>
      <c r="O904" s="31">
        <f t="shared" ref="O904:O967" si="115">IF(OR(N904=0,F904=0),0,N904/F904)*100</f>
        <v>99.974111322808923</v>
      </c>
      <c r="P904" s="32">
        <f t="shared" si="109"/>
        <v>475575</v>
      </c>
    </row>
    <row r="905" spans="1:18" ht="26.25" x14ac:dyDescent="0.25">
      <c r="A905" s="26">
        <v>3311403260695220</v>
      </c>
      <c r="B905" s="27" t="s">
        <v>633</v>
      </c>
      <c r="C905" s="28"/>
      <c r="D905" s="33">
        <v>1493000000</v>
      </c>
      <c r="E905" s="34">
        <v>344000000</v>
      </c>
      <c r="F905" s="30">
        <f t="shared" si="112"/>
        <v>1837000000</v>
      </c>
      <c r="G905" s="31">
        <f t="shared" si="111"/>
        <v>1.3165341958201139E-2</v>
      </c>
      <c r="H905" s="33"/>
      <c r="I905" s="32">
        <f t="shared" ref="I905:I968" si="116">SUM(F905-H905)</f>
        <v>1837000000</v>
      </c>
      <c r="J905" s="33">
        <v>1307029334</v>
      </c>
      <c r="K905" s="31">
        <f t="shared" si="113"/>
        <v>71.150208709853018</v>
      </c>
      <c r="L905" s="30">
        <f t="shared" si="110"/>
        <v>529495091</v>
      </c>
      <c r="M905" s="31">
        <f t="shared" si="114"/>
        <v>28.823902612955905</v>
      </c>
      <c r="N905" s="33">
        <v>1836524425</v>
      </c>
      <c r="O905" s="31">
        <f t="shared" si="115"/>
        <v>99.974111322808923</v>
      </c>
      <c r="P905" s="32">
        <f t="shared" si="109"/>
        <v>475575</v>
      </c>
    </row>
    <row r="906" spans="1:18" x14ac:dyDescent="0.25">
      <c r="A906" s="26">
        <v>3311403260696</v>
      </c>
      <c r="B906" s="27" t="s">
        <v>634</v>
      </c>
      <c r="C906" s="28"/>
      <c r="D906" s="29">
        <f>SUM(D907)</f>
        <v>1137000000</v>
      </c>
      <c r="E906" s="29">
        <f>SUM(E907)</f>
        <v>-344000000</v>
      </c>
      <c r="F906" s="30">
        <f t="shared" si="112"/>
        <v>793000000</v>
      </c>
      <c r="G906" s="31">
        <f t="shared" si="111"/>
        <v>5.6832423368826908E-3</v>
      </c>
      <c r="H906" s="29">
        <f>SUM(H907)</f>
        <v>0</v>
      </c>
      <c r="I906" s="32">
        <f t="shared" si="116"/>
        <v>793000000</v>
      </c>
      <c r="J906" s="29">
        <f>SUM(J907)</f>
        <v>762889976</v>
      </c>
      <c r="K906" s="31">
        <f t="shared" si="113"/>
        <v>96.203023455233293</v>
      </c>
      <c r="L906" s="30">
        <f t="shared" si="110"/>
        <v>27860000</v>
      </c>
      <c r="M906" s="31">
        <f t="shared" si="114"/>
        <v>3.5132408575031526</v>
      </c>
      <c r="N906" s="29">
        <f>SUM(N907)</f>
        <v>790749976</v>
      </c>
      <c r="O906" s="31">
        <f t="shared" si="115"/>
        <v>99.716264312736442</v>
      </c>
      <c r="P906" s="32">
        <f t="shared" si="109"/>
        <v>2250024</v>
      </c>
    </row>
    <row r="907" spans="1:18" x14ac:dyDescent="0.25">
      <c r="A907" s="26">
        <v>3311403260696220</v>
      </c>
      <c r="B907" s="27" t="s">
        <v>634</v>
      </c>
      <c r="C907" s="28"/>
      <c r="D907" s="33">
        <v>1137000000</v>
      </c>
      <c r="E907" s="34">
        <v>-344000000</v>
      </c>
      <c r="F907" s="30">
        <f t="shared" si="112"/>
        <v>793000000</v>
      </c>
      <c r="G907" s="31">
        <f t="shared" si="111"/>
        <v>5.6832423368826908E-3</v>
      </c>
      <c r="H907" s="33"/>
      <c r="I907" s="32">
        <f t="shared" si="116"/>
        <v>793000000</v>
      </c>
      <c r="J907" s="33">
        <v>762889976</v>
      </c>
      <c r="K907" s="31">
        <f t="shared" si="113"/>
        <v>96.203023455233293</v>
      </c>
      <c r="L907" s="30">
        <f t="shared" si="110"/>
        <v>27860000</v>
      </c>
      <c r="M907" s="31">
        <f t="shared" si="114"/>
        <v>3.5132408575031526</v>
      </c>
      <c r="N907" s="33">
        <v>790749976</v>
      </c>
      <c r="O907" s="31">
        <f t="shared" si="115"/>
        <v>99.716264312736442</v>
      </c>
      <c r="P907" s="32">
        <f t="shared" si="109"/>
        <v>2250024</v>
      </c>
    </row>
    <row r="908" spans="1:18" x14ac:dyDescent="0.25">
      <c r="A908" s="26">
        <v>3311403260697</v>
      </c>
      <c r="B908" s="27" t="s">
        <v>635</v>
      </c>
      <c r="C908" s="28"/>
      <c r="D908" s="29">
        <f>SUM(D909)</f>
        <v>749600000</v>
      </c>
      <c r="E908" s="29">
        <f>SUM(E909)</f>
        <v>0</v>
      </c>
      <c r="F908" s="30">
        <f t="shared" si="112"/>
        <v>749600000</v>
      </c>
      <c r="G908" s="31">
        <f t="shared" si="111"/>
        <v>5.3722048622033601E-3</v>
      </c>
      <c r="H908" s="29">
        <f>SUM(H909)</f>
        <v>0</v>
      </c>
      <c r="I908" s="32">
        <f t="shared" si="116"/>
        <v>749600000</v>
      </c>
      <c r="J908" s="29">
        <f>SUM(J909)</f>
        <v>743176657</v>
      </c>
      <c r="K908" s="31">
        <f t="shared" si="113"/>
        <v>99.143097251867658</v>
      </c>
      <c r="L908" s="30">
        <f t="shared" si="110"/>
        <v>5500000</v>
      </c>
      <c r="M908" s="31">
        <f t="shared" si="114"/>
        <v>0.73372465314834578</v>
      </c>
      <c r="N908" s="29">
        <f>SUM(N909)</f>
        <v>748676657</v>
      </c>
      <c r="O908" s="31">
        <f t="shared" si="115"/>
        <v>99.876821905016016</v>
      </c>
      <c r="P908" s="32">
        <f t="shared" si="109"/>
        <v>923343</v>
      </c>
    </row>
    <row r="909" spans="1:18" x14ac:dyDescent="0.25">
      <c r="A909" s="26">
        <v>3311403260697220</v>
      </c>
      <c r="B909" s="27" t="s">
        <v>636</v>
      </c>
      <c r="C909" s="28"/>
      <c r="D909" s="33">
        <v>749600000</v>
      </c>
      <c r="E909" s="34">
        <v>0</v>
      </c>
      <c r="F909" s="30">
        <f t="shared" si="112"/>
        <v>749600000</v>
      </c>
      <c r="G909" s="31">
        <f t="shared" si="111"/>
        <v>5.3722048622033601E-3</v>
      </c>
      <c r="H909" s="33"/>
      <c r="I909" s="32">
        <f t="shared" si="116"/>
        <v>749600000</v>
      </c>
      <c r="J909" s="33">
        <v>743176657</v>
      </c>
      <c r="K909" s="31">
        <f t="shared" si="113"/>
        <v>99.143097251867658</v>
      </c>
      <c r="L909" s="30">
        <f t="shared" si="110"/>
        <v>5500000</v>
      </c>
      <c r="M909" s="31">
        <f t="shared" si="114"/>
        <v>0.73372465314834578</v>
      </c>
      <c r="N909" s="33">
        <v>748676657</v>
      </c>
      <c r="O909" s="31">
        <f t="shared" si="115"/>
        <v>99.876821905016016</v>
      </c>
      <c r="P909" s="32">
        <f t="shared" si="109"/>
        <v>923343</v>
      </c>
    </row>
    <row r="910" spans="1:18" ht="51.75" x14ac:dyDescent="0.25">
      <c r="A910" s="26">
        <v>3311403260723</v>
      </c>
      <c r="B910" s="27" t="s">
        <v>637</v>
      </c>
      <c r="C910" s="28"/>
      <c r="D910" s="29">
        <f>SUM(D911)</f>
        <v>360000000</v>
      </c>
      <c r="E910" s="29">
        <f>SUM(E911)</f>
        <v>0</v>
      </c>
      <c r="F910" s="30">
        <f t="shared" si="112"/>
        <v>360000000</v>
      </c>
      <c r="G910" s="31">
        <f t="shared" si="111"/>
        <v>2.580034352178775E-3</v>
      </c>
      <c r="H910" s="29">
        <f>SUM(H911)</f>
        <v>0</v>
      </c>
      <c r="I910" s="32">
        <f t="shared" si="116"/>
        <v>360000000</v>
      </c>
      <c r="J910" s="29">
        <f>SUM(J911)</f>
        <v>282000950</v>
      </c>
      <c r="K910" s="31">
        <f t="shared" si="113"/>
        <v>78.333597222222224</v>
      </c>
      <c r="L910" s="30">
        <f t="shared" si="110"/>
        <v>74068711</v>
      </c>
      <c r="M910" s="31">
        <f t="shared" si="114"/>
        <v>20.574641944444444</v>
      </c>
      <c r="N910" s="29">
        <f>SUM(N911)</f>
        <v>356069661</v>
      </c>
      <c r="O910" s="31">
        <f t="shared" si="115"/>
        <v>98.908239166666661</v>
      </c>
      <c r="P910" s="32">
        <f t="shared" si="109"/>
        <v>3930339</v>
      </c>
    </row>
    <row r="911" spans="1:18" ht="51.75" x14ac:dyDescent="0.25">
      <c r="A911" s="26">
        <v>3311403260723220</v>
      </c>
      <c r="B911" s="27" t="s">
        <v>637</v>
      </c>
      <c r="C911" s="28"/>
      <c r="D911" s="33">
        <v>360000000</v>
      </c>
      <c r="E911" s="34">
        <v>0</v>
      </c>
      <c r="F911" s="30">
        <f t="shared" si="112"/>
        <v>360000000</v>
      </c>
      <c r="G911" s="31">
        <f t="shared" si="111"/>
        <v>2.580034352178775E-3</v>
      </c>
      <c r="H911" s="33"/>
      <c r="I911" s="32">
        <f t="shared" si="116"/>
        <v>360000000</v>
      </c>
      <c r="J911" s="33">
        <v>282000950</v>
      </c>
      <c r="K911" s="31">
        <f t="shared" si="113"/>
        <v>78.333597222222224</v>
      </c>
      <c r="L911" s="30">
        <f t="shared" si="110"/>
        <v>74068711</v>
      </c>
      <c r="M911" s="31">
        <f t="shared" si="114"/>
        <v>20.574641944444444</v>
      </c>
      <c r="N911" s="33">
        <v>356069661</v>
      </c>
      <c r="O911" s="31">
        <f t="shared" si="115"/>
        <v>98.908239166666661</v>
      </c>
      <c r="P911" s="32">
        <f t="shared" ref="P911:P974" si="117">SUM(F911-N911)</f>
        <v>3930339</v>
      </c>
    </row>
    <row r="912" spans="1:18" ht="26.25" x14ac:dyDescent="0.25">
      <c r="A912" s="26">
        <v>3311403260732</v>
      </c>
      <c r="B912" s="27" t="s">
        <v>638</v>
      </c>
      <c r="C912" s="28"/>
      <c r="D912" s="29">
        <f>SUM(D913)</f>
        <v>427719000</v>
      </c>
      <c r="E912" s="29">
        <f>SUM(E913)</f>
        <v>0</v>
      </c>
      <c r="F912" s="30">
        <f t="shared" si="112"/>
        <v>427719000</v>
      </c>
      <c r="G912" s="31">
        <f t="shared" si="111"/>
        <v>3.065360314109871E-3</v>
      </c>
      <c r="H912" s="29">
        <f>SUM(H913)</f>
        <v>0</v>
      </c>
      <c r="I912" s="32">
        <f t="shared" si="116"/>
        <v>427719000</v>
      </c>
      <c r="J912" s="29">
        <f>SUM(J913)</f>
        <v>355075344</v>
      </c>
      <c r="K912" s="31">
        <f t="shared" si="113"/>
        <v>83.016032488619857</v>
      </c>
      <c r="L912" s="30">
        <f t="shared" ref="L912:L975" si="118">SUM(N912-J912)</f>
        <v>72634816</v>
      </c>
      <c r="M912" s="31">
        <f t="shared" si="114"/>
        <v>16.981900733893045</v>
      </c>
      <c r="N912" s="29">
        <f>SUM(N913)</f>
        <v>427710160</v>
      </c>
      <c r="O912" s="31">
        <f t="shared" si="115"/>
        <v>99.997933222512913</v>
      </c>
      <c r="P912" s="32">
        <f t="shared" si="117"/>
        <v>8840</v>
      </c>
    </row>
    <row r="913" spans="1:16" ht="26.25" x14ac:dyDescent="0.25">
      <c r="A913" s="26">
        <v>3311403260732220</v>
      </c>
      <c r="B913" s="27" t="s">
        <v>638</v>
      </c>
      <c r="C913" s="28"/>
      <c r="D913" s="33">
        <v>427719000</v>
      </c>
      <c r="E913" s="34">
        <v>0</v>
      </c>
      <c r="F913" s="30">
        <f t="shared" si="112"/>
        <v>427719000</v>
      </c>
      <c r="G913" s="31">
        <f t="shared" si="111"/>
        <v>3.065360314109871E-3</v>
      </c>
      <c r="H913" s="33"/>
      <c r="I913" s="32">
        <f t="shared" si="116"/>
        <v>427719000</v>
      </c>
      <c r="J913" s="33">
        <v>355075344</v>
      </c>
      <c r="K913" s="31">
        <f t="shared" si="113"/>
        <v>83.016032488619857</v>
      </c>
      <c r="L913" s="30">
        <f t="shared" si="118"/>
        <v>72634816</v>
      </c>
      <c r="M913" s="31">
        <f t="shared" si="114"/>
        <v>16.981900733893045</v>
      </c>
      <c r="N913" s="33">
        <v>427710160</v>
      </c>
      <c r="O913" s="31">
        <f t="shared" si="115"/>
        <v>99.997933222512913</v>
      </c>
      <c r="P913" s="32">
        <f t="shared" si="117"/>
        <v>8840</v>
      </c>
    </row>
    <row r="914" spans="1:16" ht="26.25" x14ac:dyDescent="0.25">
      <c r="A914" s="26">
        <v>3311403260737</v>
      </c>
      <c r="B914" s="27" t="s">
        <v>639</v>
      </c>
      <c r="C914" s="28"/>
      <c r="D914" s="29">
        <f>SUM(D915)</f>
        <v>400000000</v>
      </c>
      <c r="E914" s="29">
        <f>SUM(E915)</f>
        <v>0</v>
      </c>
      <c r="F914" s="30">
        <f t="shared" si="112"/>
        <v>400000000</v>
      </c>
      <c r="G914" s="31">
        <f t="shared" si="111"/>
        <v>2.8667048357541944E-3</v>
      </c>
      <c r="H914" s="29">
        <f>SUM(H915)</f>
        <v>0</v>
      </c>
      <c r="I914" s="32">
        <f t="shared" si="116"/>
        <v>400000000</v>
      </c>
      <c r="J914" s="29">
        <f>SUM(J915)</f>
        <v>397628357</v>
      </c>
      <c r="K914" s="31">
        <f t="shared" si="113"/>
        <v>99.407089249999999</v>
      </c>
      <c r="L914" s="30">
        <f t="shared" si="118"/>
        <v>2371643</v>
      </c>
      <c r="M914" s="31">
        <f t="shared" si="114"/>
        <v>0.59291075000000004</v>
      </c>
      <c r="N914" s="29">
        <f>SUM(N915)</f>
        <v>400000000</v>
      </c>
      <c r="O914" s="31">
        <f t="shared" si="115"/>
        <v>100</v>
      </c>
      <c r="P914" s="32">
        <f t="shared" si="117"/>
        <v>0</v>
      </c>
    </row>
    <row r="915" spans="1:16" ht="26.25" x14ac:dyDescent="0.25">
      <c r="A915" s="26">
        <v>3311403260737220</v>
      </c>
      <c r="B915" s="27" t="s">
        <v>639</v>
      </c>
      <c r="C915" s="28"/>
      <c r="D915" s="33">
        <v>400000000</v>
      </c>
      <c r="E915" s="34">
        <v>0</v>
      </c>
      <c r="F915" s="30">
        <f t="shared" si="112"/>
        <v>400000000</v>
      </c>
      <c r="G915" s="31">
        <f t="shared" si="111"/>
        <v>2.8667048357541944E-3</v>
      </c>
      <c r="H915" s="33"/>
      <c r="I915" s="32">
        <f t="shared" si="116"/>
        <v>400000000</v>
      </c>
      <c r="J915" s="33">
        <v>397628357</v>
      </c>
      <c r="K915" s="31">
        <f t="shared" si="113"/>
        <v>99.407089249999999</v>
      </c>
      <c r="L915" s="30">
        <f t="shared" si="118"/>
        <v>2371643</v>
      </c>
      <c r="M915" s="31">
        <f t="shared" si="114"/>
        <v>0.59291075000000004</v>
      </c>
      <c r="N915" s="33">
        <v>400000000</v>
      </c>
      <c r="O915" s="31">
        <f t="shared" si="115"/>
        <v>100</v>
      </c>
      <c r="P915" s="32">
        <f t="shared" si="117"/>
        <v>0</v>
      </c>
    </row>
    <row r="916" spans="1:16" ht="26.25" x14ac:dyDescent="0.25">
      <c r="A916" s="26">
        <v>3311403260745</v>
      </c>
      <c r="B916" s="27" t="s">
        <v>640</v>
      </c>
      <c r="C916" s="28"/>
      <c r="D916" s="29">
        <f>SUM(D917)</f>
        <v>1500000000</v>
      </c>
      <c r="E916" s="29">
        <f>SUM(E917)</f>
        <v>0</v>
      </c>
      <c r="F916" s="30">
        <f t="shared" si="112"/>
        <v>1500000000</v>
      </c>
      <c r="G916" s="31">
        <f t="shared" si="111"/>
        <v>1.075014313407823E-2</v>
      </c>
      <c r="H916" s="29">
        <f>SUM(H917)</f>
        <v>0</v>
      </c>
      <c r="I916" s="32">
        <f t="shared" si="116"/>
        <v>1500000000</v>
      </c>
      <c r="J916" s="29">
        <f>SUM(J917)</f>
        <v>1209971456</v>
      </c>
      <c r="K916" s="31">
        <f t="shared" si="113"/>
        <v>80.664763733333331</v>
      </c>
      <c r="L916" s="30">
        <f t="shared" si="118"/>
        <v>219849999</v>
      </c>
      <c r="M916" s="31">
        <f t="shared" si="114"/>
        <v>14.656666600000001</v>
      </c>
      <c r="N916" s="29">
        <f>SUM(N917)</f>
        <v>1429821455</v>
      </c>
      <c r="O916" s="31">
        <f t="shared" si="115"/>
        <v>95.321430333333339</v>
      </c>
      <c r="P916" s="32">
        <f t="shared" si="117"/>
        <v>70178545</v>
      </c>
    </row>
    <row r="917" spans="1:16" ht="26.25" x14ac:dyDescent="0.25">
      <c r="A917" s="26">
        <v>3311403260745220</v>
      </c>
      <c r="B917" s="27" t="s">
        <v>640</v>
      </c>
      <c r="C917" s="28"/>
      <c r="D917" s="33">
        <v>1500000000</v>
      </c>
      <c r="E917" s="34">
        <v>0</v>
      </c>
      <c r="F917" s="30">
        <f t="shared" si="112"/>
        <v>1500000000</v>
      </c>
      <c r="G917" s="31">
        <f t="shared" si="111"/>
        <v>1.075014313407823E-2</v>
      </c>
      <c r="H917" s="33"/>
      <c r="I917" s="32">
        <f t="shared" si="116"/>
        <v>1500000000</v>
      </c>
      <c r="J917" s="33">
        <v>1209971456</v>
      </c>
      <c r="K917" s="31">
        <f t="shared" si="113"/>
        <v>80.664763733333331</v>
      </c>
      <c r="L917" s="30">
        <f t="shared" si="118"/>
        <v>219849999</v>
      </c>
      <c r="M917" s="31">
        <f t="shared" si="114"/>
        <v>14.656666600000001</v>
      </c>
      <c r="N917" s="33">
        <v>1429821455</v>
      </c>
      <c r="O917" s="31">
        <f t="shared" si="115"/>
        <v>95.321430333333339</v>
      </c>
      <c r="P917" s="32">
        <f t="shared" si="117"/>
        <v>70178545</v>
      </c>
    </row>
    <row r="918" spans="1:16" ht="26.25" x14ac:dyDescent="0.25">
      <c r="A918" s="60">
        <v>3311403260776</v>
      </c>
      <c r="B918" s="27" t="s">
        <v>641</v>
      </c>
      <c r="C918" s="28"/>
      <c r="D918" s="29">
        <f>SUM(D919)</f>
        <v>7383910000</v>
      </c>
      <c r="E918" s="29">
        <f>SUM(E919)</f>
        <v>100000000</v>
      </c>
      <c r="F918" s="30">
        <f t="shared" si="112"/>
        <v>7483910000</v>
      </c>
      <c r="G918" s="31">
        <f t="shared" si="111"/>
        <v>5.3635402468372929E-2</v>
      </c>
      <c r="H918" s="29">
        <f>SUM(H919)</f>
        <v>0</v>
      </c>
      <c r="I918" s="32">
        <f t="shared" si="116"/>
        <v>7483910000</v>
      </c>
      <c r="J918" s="29">
        <f>SUM(J919)</f>
        <v>2208723016</v>
      </c>
      <c r="K918" s="31">
        <f t="shared" si="113"/>
        <v>29.512955340189823</v>
      </c>
      <c r="L918" s="30">
        <f t="shared" si="118"/>
        <v>4239775947</v>
      </c>
      <c r="M918" s="31">
        <f t="shared" si="114"/>
        <v>56.651883133281935</v>
      </c>
      <c r="N918" s="29">
        <f>SUM(N919)</f>
        <v>6448498963</v>
      </c>
      <c r="O918" s="31">
        <f t="shared" si="115"/>
        <v>86.164838473471747</v>
      </c>
      <c r="P918" s="32">
        <f t="shared" si="117"/>
        <v>1035411037</v>
      </c>
    </row>
    <row r="919" spans="1:16" ht="26.25" x14ac:dyDescent="0.25">
      <c r="A919" s="60">
        <v>3311403260776220</v>
      </c>
      <c r="B919" s="27" t="s">
        <v>641</v>
      </c>
      <c r="C919" s="28"/>
      <c r="D919" s="33">
        <v>7383910000</v>
      </c>
      <c r="E919" s="34">
        <v>100000000</v>
      </c>
      <c r="F919" s="30">
        <f t="shared" si="112"/>
        <v>7483910000</v>
      </c>
      <c r="G919" s="31">
        <f t="shared" si="111"/>
        <v>5.3635402468372929E-2</v>
      </c>
      <c r="H919" s="33"/>
      <c r="I919" s="32">
        <f t="shared" si="116"/>
        <v>7483910000</v>
      </c>
      <c r="J919" s="33">
        <v>2208723016</v>
      </c>
      <c r="K919" s="31">
        <f t="shared" si="113"/>
        <v>29.512955340189823</v>
      </c>
      <c r="L919" s="30">
        <f t="shared" si="118"/>
        <v>4239775947</v>
      </c>
      <c r="M919" s="31">
        <f t="shared" si="114"/>
        <v>56.651883133281935</v>
      </c>
      <c r="N919" s="33">
        <v>6448498963</v>
      </c>
      <c r="O919" s="31">
        <f t="shared" si="115"/>
        <v>86.164838473471747</v>
      </c>
      <c r="P919" s="32">
        <f t="shared" si="117"/>
        <v>1035411037</v>
      </c>
    </row>
    <row r="920" spans="1:16" x14ac:dyDescent="0.25">
      <c r="A920" s="26">
        <v>3311403260935</v>
      </c>
      <c r="B920" s="27" t="s">
        <v>642</v>
      </c>
      <c r="C920" s="28"/>
      <c r="D920" s="29">
        <f>SUM(D921)</f>
        <v>50000000</v>
      </c>
      <c r="E920" s="29">
        <f>SUM(E921)</f>
        <v>0</v>
      </c>
      <c r="F920" s="30">
        <f t="shared" si="112"/>
        <v>50000000</v>
      </c>
      <c r="G920" s="31">
        <f t="shared" si="111"/>
        <v>3.5833810446927431E-4</v>
      </c>
      <c r="H920" s="29">
        <f>SUM(H921)</f>
        <v>0</v>
      </c>
      <c r="I920" s="32">
        <f t="shared" si="116"/>
        <v>50000000</v>
      </c>
      <c r="J920" s="29">
        <f>SUM(J921)</f>
        <v>23833333</v>
      </c>
      <c r="K920" s="31">
        <f t="shared" si="113"/>
        <v>47.666665999999999</v>
      </c>
      <c r="L920" s="30">
        <f t="shared" si="118"/>
        <v>26071667</v>
      </c>
      <c r="M920" s="31">
        <f t="shared" si="114"/>
        <v>52.143333999999996</v>
      </c>
      <c r="N920" s="29">
        <f>SUM(N921)</f>
        <v>49905000</v>
      </c>
      <c r="O920" s="31">
        <f t="shared" si="115"/>
        <v>99.81</v>
      </c>
      <c r="P920" s="32">
        <f t="shared" si="117"/>
        <v>95000</v>
      </c>
    </row>
    <row r="921" spans="1:16" x14ac:dyDescent="0.25">
      <c r="A921" s="26">
        <v>3311403260935220</v>
      </c>
      <c r="B921" s="27" t="s">
        <v>643</v>
      </c>
      <c r="C921" s="28"/>
      <c r="D921" s="33">
        <v>50000000</v>
      </c>
      <c r="E921" s="34">
        <v>0</v>
      </c>
      <c r="F921" s="30">
        <f t="shared" si="112"/>
        <v>50000000</v>
      </c>
      <c r="G921" s="31">
        <f t="shared" si="111"/>
        <v>3.5833810446927431E-4</v>
      </c>
      <c r="H921" s="33"/>
      <c r="I921" s="32">
        <f t="shared" si="116"/>
        <v>50000000</v>
      </c>
      <c r="J921" s="33">
        <v>23833333</v>
      </c>
      <c r="K921" s="31">
        <f t="shared" si="113"/>
        <v>47.666665999999999</v>
      </c>
      <c r="L921" s="30">
        <f t="shared" si="118"/>
        <v>26071667</v>
      </c>
      <c r="M921" s="31">
        <f t="shared" si="114"/>
        <v>52.143333999999996</v>
      </c>
      <c r="N921" s="33">
        <v>49905000</v>
      </c>
      <c r="O921" s="31">
        <f t="shared" si="115"/>
        <v>99.81</v>
      </c>
      <c r="P921" s="32">
        <f t="shared" si="117"/>
        <v>95000</v>
      </c>
    </row>
    <row r="922" spans="1:16" x14ac:dyDescent="0.25">
      <c r="A922" s="60">
        <v>3311403260937</v>
      </c>
      <c r="B922" s="61" t="s">
        <v>644</v>
      </c>
      <c r="C922" s="28"/>
      <c r="D922" s="29">
        <f>SUM(D923)</f>
        <v>45000000</v>
      </c>
      <c r="E922" s="29">
        <f>SUM(E923)</f>
        <v>0</v>
      </c>
      <c r="F922" s="30">
        <f t="shared" si="112"/>
        <v>45000000</v>
      </c>
      <c r="G922" s="31">
        <f t="shared" si="111"/>
        <v>3.2250429402234688E-4</v>
      </c>
      <c r="H922" s="29">
        <f>SUM(H923)</f>
        <v>0</v>
      </c>
      <c r="I922" s="32">
        <f t="shared" si="116"/>
        <v>45000000</v>
      </c>
      <c r="J922" s="29">
        <f>SUM(J923)</f>
        <v>31290935</v>
      </c>
      <c r="K922" s="31">
        <f t="shared" si="113"/>
        <v>69.535411111111117</v>
      </c>
      <c r="L922" s="30">
        <f t="shared" si="118"/>
        <v>13650333</v>
      </c>
      <c r="M922" s="31">
        <f t="shared" si="114"/>
        <v>30.334073333333333</v>
      </c>
      <c r="N922" s="29">
        <f>SUM(N923)</f>
        <v>44941268</v>
      </c>
      <c r="O922" s="31">
        <f t="shared" si="115"/>
        <v>99.869484444444439</v>
      </c>
      <c r="P922" s="32">
        <f t="shared" si="117"/>
        <v>58732</v>
      </c>
    </row>
    <row r="923" spans="1:16" x14ac:dyDescent="0.25">
      <c r="A923" s="60">
        <v>3311403260937220</v>
      </c>
      <c r="B923" s="61" t="s">
        <v>645</v>
      </c>
      <c r="C923" s="28"/>
      <c r="D923" s="33">
        <v>45000000</v>
      </c>
      <c r="E923" s="34">
        <v>0</v>
      </c>
      <c r="F923" s="30">
        <f t="shared" si="112"/>
        <v>45000000</v>
      </c>
      <c r="G923" s="31">
        <f t="shared" si="111"/>
        <v>3.2250429402234688E-4</v>
      </c>
      <c r="H923" s="33"/>
      <c r="I923" s="32">
        <f t="shared" si="116"/>
        <v>45000000</v>
      </c>
      <c r="J923" s="33">
        <v>31290935</v>
      </c>
      <c r="K923" s="31">
        <f t="shared" si="113"/>
        <v>69.535411111111117</v>
      </c>
      <c r="L923" s="30">
        <f t="shared" si="118"/>
        <v>13650333</v>
      </c>
      <c r="M923" s="31">
        <f t="shared" si="114"/>
        <v>30.334073333333333</v>
      </c>
      <c r="N923" s="33">
        <v>44941268</v>
      </c>
      <c r="O923" s="31">
        <f t="shared" si="115"/>
        <v>99.869484444444439</v>
      </c>
      <c r="P923" s="32">
        <f t="shared" si="117"/>
        <v>58732</v>
      </c>
    </row>
    <row r="924" spans="1:16" x14ac:dyDescent="0.25">
      <c r="A924" s="26">
        <v>3311403260939</v>
      </c>
      <c r="B924" s="27" t="s">
        <v>646</v>
      </c>
      <c r="C924" s="28"/>
      <c r="D924" s="29">
        <f>SUM(D925)</f>
        <v>45000000</v>
      </c>
      <c r="E924" s="29">
        <f>SUM(E925)</f>
        <v>0</v>
      </c>
      <c r="F924" s="30">
        <f t="shared" si="112"/>
        <v>45000000</v>
      </c>
      <c r="G924" s="31">
        <f t="shared" si="111"/>
        <v>3.2250429402234688E-4</v>
      </c>
      <c r="H924" s="29">
        <f>SUM(H925)</f>
        <v>0</v>
      </c>
      <c r="I924" s="32">
        <f t="shared" si="116"/>
        <v>45000000</v>
      </c>
      <c r="J924" s="29">
        <f>SUM(J925)</f>
        <v>45000000</v>
      </c>
      <c r="K924" s="31">
        <f t="shared" si="113"/>
        <v>100</v>
      </c>
      <c r="L924" s="30">
        <f t="shared" si="118"/>
        <v>0</v>
      </c>
      <c r="M924" s="31">
        <f t="shared" si="114"/>
        <v>0</v>
      </c>
      <c r="N924" s="29">
        <f>SUM(N925)</f>
        <v>45000000</v>
      </c>
      <c r="O924" s="31">
        <f t="shared" si="115"/>
        <v>100</v>
      </c>
      <c r="P924" s="32">
        <f t="shared" si="117"/>
        <v>0</v>
      </c>
    </row>
    <row r="925" spans="1:16" x14ac:dyDescent="0.25">
      <c r="A925" s="26">
        <v>3311403260939220</v>
      </c>
      <c r="B925" s="27" t="s">
        <v>647</v>
      </c>
      <c r="C925" s="28"/>
      <c r="D925" s="33">
        <v>45000000</v>
      </c>
      <c r="E925" s="34">
        <v>0</v>
      </c>
      <c r="F925" s="30">
        <f t="shared" si="112"/>
        <v>45000000</v>
      </c>
      <c r="G925" s="31">
        <f t="shared" si="111"/>
        <v>3.2250429402234688E-4</v>
      </c>
      <c r="H925" s="33"/>
      <c r="I925" s="32">
        <f t="shared" si="116"/>
        <v>45000000</v>
      </c>
      <c r="J925" s="33">
        <v>45000000</v>
      </c>
      <c r="K925" s="31">
        <f t="shared" si="113"/>
        <v>100</v>
      </c>
      <c r="L925" s="30">
        <f t="shared" si="118"/>
        <v>0</v>
      </c>
      <c r="M925" s="31">
        <f t="shared" si="114"/>
        <v>0</v>
      </c>
      <c r="N925" s="33">
        <v>45000000</v>
      </c>
      <c r="O925" s="31">
        <f t="shared" si="115"/>
        <v>100</v>
      </c>
      <c r="P925" s="32">
        <f t="shared" si="117"/>
        <v>0</v>
      </c>
    </row>
    <row r="926" spans="1:16" x14ac:dyDescent="0.25">
      <c r="A926" s="26">
        <v>3311403260941</v>
      </c>
      <c r="B926" s="27" t="s">
        <v>648</v>
      </c>
      <c r="C926" s="28"/>
      <c r="D926" s="29">
        <f>SUM(D927)</f>
        <v>29500000</v>
      </c>
      <c r="E926" s="29">
        <f>SUM(E927)</f>
        <v>0</v>
      </c>
      <c r="F926" s="30">
        <f t="shared" si="112"/>
        <v>29500000</v>
      </c>
      <c r="G926" s="31">
        <f t="shared" si="111"/>
        <v>2.1141948163687184E-4</v>
      </c>
      <c r="H926" s="29">
        <f>SUM(H927)</f>
        <v>0</v>
      </c>
      <c r="I926" s="32">
        <f t="shared" si="116"/>
        <v>29500000</v>
      </c>
      <c r="J926" s="29">
        <f>SUM(J927)</f>
        <v>29500000</v>
      </c>
      <c r="K926" s="31">
        <f t="shared" si="113"/>
        <v>100</v>
      </c>
      <c r="L926" s="30">
        <f t="shared" si="118"/>
        <v>0</v>
      </c>
      <c r="M926" s="31">
        <f t="shared" si="114"/>
        <v>0</v>
      </c>
      <c r="N926" s="29">
        <f>SUM(N927)</f>
        <v>29500000</v>
      </c>
      <c r="O926" s="31">
        <f t="shared" si="115"/>
        <v>100</v>
      </c>
      <c r="P926" s="32">
        <f t="shared" si="117"/>
        <v>0</v>
      </c>
    </row>
    <row r="927" spans="1:16" x14ac:dyDescent="0.25">
      <c r="A927" s="26">
        <v>3311403260941220</v>
      </c>
      <c r="B927" s="27" t="s">
        <v>649</v>
      </c>
      <c r="C927" s="28"/>
      <c r="D927" s="33">
        <v>29500000</v>
      </c>
      <c r="E927" s="34">
        <v>0</v>
      </c>
      <c r="F927" s="30">
        <f t="shared" si="112"/>
        <v>29500000</v>
      </c>
      <c r="G927" s="31">
        <f t="shared" si="111"/>
        <v>2.1141948163687184E-4</v>
      </c>
      <c r="H927" s="33"/>
      <c r="I927" s="32">
        <f t="shared" si="116"/>
        <v>29500000</v>
      </c>
      <c r="J927" s="33">
        <v>29500000</v>
      </c>
      <c r="K927" s="31">
        <f t="shared" si="113"/>
        <v>100</v>
      </c>
      <c r="L927" s="30">
        <f t="shared" si="118"/>
        <v>0</v>
      </c>
      <c r="M927" s="31">
        <f t="shared" si="114"/>
        <v>0</v>
      </c>
      <c r="N927" s="33">
        <v>29500000</v>
      </c>
      <c r="O927" s="31">
        <f t="shared" si="115"/>
        <v>100</v>
      </c>
      <c r="P927" s="32">
        <f t="shared" si="117"/>
        <v>0</v>
      </c>
    </row>
    <row r="928" spans="1:16" x14ac:dyDescent="0.25">
      <c r="A928" s="60">
        <v>3311403260942</v>
      </c>
      <c r="B928" s="61" t="s">
        <v>650</v>
      </c>
      <c r="C928" s="28"/>
      <c r="D928" s="29">
        <f>SUM(D929)</f>
        <v>50000000</v>
      </c>
      <c r="E928" s="29">
        <f>SUM(E929)</f>
        <v>22000000</v>
      </c>
      <c r="F928" s="30">
        <f t="shared" si="112"/>
        <v>72000000</v>
      </c>
      <c r="G928" s="31">
        <f t="shared" si="111"/>
        <v>5.16006870435755E-4</v>
      </c>
      <c r="H928" s="29">
        <f>SUM(H929)</f>
        <v>0</v>
      </c>
      <c r="I928" s="32">
        <f t="shared" si="116"/>
        <v>72000000</v>
      </c>
      <c r="J928" s="29">
        <f>SUM(J929)</f>
        <v>70656000</v>
      </c>
      <c r="K928" s="31">
        <f t="shared" si="113"/>
        <v>98.133333333333326</v>
      </c>
      <c r="L928" s="30">
        <f t="shared" si="118"/>
        <v>0</v>
      </c>
      <c r="M928" s="31">
        <f t="shared" si="114"/>
        <v>0</v>
      </c>
      <c r="N928" s="29">
        <f>SUM(N929)</f>
        <v>70656000</v>
      </c>
      <c r="O928" s="31">
        <f t="shared" si="115"/>
        <v>98.133333333333326</v>
      </c>
      <c r="P928" s="32">
        <f t="shared" si="117"/>
        <v>1344000</v>
      </c>
    </row>
    <row r="929" spans="1:16" x14ac:dyDescent="0.25">
      <c r="A929" s="60">
        <v>3311403260942220</v>
      </c>
      <c r="B929" s="61" t="s">
        <v>651</v>
      </c>
      <c r="C929" s="28"/>
      <c r="D929" s="33">
        <v>50000000</v>
      </c>
      <c r="E929" s="34">
        <v>22000000</v>
      </c>
      <c r="F929" s="30">
        <f t="shared" si="112"/>
        <v>72000000</v>
      </c>
      <c r="G929" s="31">
        <f t="shared" si="111"/>
        <v>5.16006870435755E-4</v>
      </c>
      <c r="H929" s="33"/>
      <c r="I929" s="32">
        <f t="shared" si="116"/>
        <v>72000000</v>
      </c>
      <c r="J929" s="33">
        <v>70656000</v>
      </c>
      <c r="K929" s="31">
        <f t="shared" si="113"/>
        <v>98.133333333333326</v>
      </c>
      <c r="L929" s="30">
        <f t="shared" si="118"/>
        <v>0</v>
      </c>
      <c r="M929" s="31">
        <f t="shared" si="114"/>
        <v>0</v>
      </c>
      <c r="N929" s="33">
        <v>70656000</v>
      </c>
      <c r="O929" s="31">
        <f t="shared" si="115"/>
        <v>98.133333333333326</v>
      </c>
      <c r="P929" s="32">
        <f t="shared" si="117"/>
        <v>1344000</v>
      </c>
    </row>
    <row r="930" spans="1:16" ht="39" x14ac:dyDescent="0.25">
      <c r="A930" s="60">
        <v>3311403260943</v>
      </c>
      <c r="B930" s="61" t="s">
        <v>652</v>
      </c>
      <c r="C930" s="28"/>
      <c r="D930" s="29">
        <f>SUM(D931)</f>
        <v>120000000</v>
      </c>
      <c r="E930" s="29">
        <f>SUM(E931)</f>
        <v>0</v>
      </c>
      <c r="F930" s="30">
        <f t="shared" si="112"/>
        <v>120000000</v>
      </c>
      <c r="G930" s="31">
        <f t="shared" si="111"/>
        <v>8.6001145072625833E-4</v>
      </c>
      <c r="H930" s="29">
        <f>SUM(H931)</f>
        <v>0</v>
      </c>
      <c r="I930" s="32">
        <f t="shared" si="116"/>
        <v>120000000</v>
      </c>
      <c r="J930" s="29">
        <f>SUM(J931)</f>
        <v>106509667</v>
      </c>
      <c r="K930" s="31">
        <f t="shared" si="113"/>
        <v>88.758055833333344</v>
      </c>
      <c r="L930" s="30">
        <f t="shared" si="118"/>
        <v>5082000</v>
      </c>
      <c r="M930" s="31">
        <f t="shared" si="114"/>
        <v>4.2349999999999994</v>
      </c>
      <c r="N930" s="29">
        <f>SUM(N931)</f>
        <v>111591667</v>
      </c>
      <c r="O930" s="31">
        <f t="shared" si="115"/>
        <v>92.993055833333344</v>
      </c>
      <c r="P930" s="32">
        <f t="shared" si="117"/>
        <v>8408333</v>
      </c>
    </row>
    <row r="931" spans="1:16" ht="39" x14ac:dyDescent="0.25">
      <c r="A931" s="60">
        <v>3311403260943220</v>
      </c>
      <c r="B931" s="61" t="s">
        <v>653</v>
      </c>
      <c r="C931" s="28"/>
      <c r="D931" s="33">
        <v>120000000</v>
      </c>
      <c r="E931" s="34">
        <v>0</v>
      </c>
      <c r="F931" s="30">
        <f t="shared" si="112"/>
        <v>120000000</v>
      </c>
      <c r="G931" s="31">
        <f t="shared" si="111"/>
        <v>8.6001145072625833E-4</v>
      </c>
      <c r="H931" s="33"/>
      <c r="I931" s="32">
        <f t="shared" si="116"/>
        <v>120000000</v>
      </c>
      <c r="J931" s="33">
        <v>106509667</v>
      </c>
      <c r="K931" s="31">
        <f t="shared" si="113"/>
        <v>88.758055833333344</v>
      </c>
      <c r="L931" s="30">
        <f t="shared" si="118"/>
        <v>5082000</v>
      </c>
      <c r="M931" s="31">
        <f t="shared" si="114"/>
        <v>4.2349999999999994</v>
      </c>
      <c r="N931" s="33">
        <v>111591667</v>
      </c>
      <c r="O931" s="31">
        <f t="shared" si="115"/>
        <v>92.993055833333344</v>
      </c>
      <c r="P931" s="32">
        <f t="shared" si="117"/>
        <v>8408333</v>
      </c>
    </row>
    <row r="932" spans="1:16" ht="26.25" x14ac:dyDescent="0.25">
      <c r="A932" s="60">
        <v>3311403260944</v>
      </c>
      <c r="B932" s="61" t="s">
        <v>654</v>
      </c>
      <c r="C932" s="28"/>
      <c r="D932" s="29">
        <f>SUM(D933)</f>
        <v>30000000</v>
      </c>
      <c r="E932" s="29">
        <f>SUM(E933)</f>
        <v>0</v>
      </c>
      <c r="F932" s="30">
        <f t="shared" si="112"/>
        <v>30000000</v>
      </c>
      <c r="G932" s="31">
        <f t="shared" si="111"/>
        <v>2.1500286268156458E-4</v>
      </c>
      <c r="H932" s="29">
        <f>SUM(H933)</f>
        <v>0</v>
      </c>
      <c r="I932" s="32">
        <f t="shared" si="116"/>
        <v>30000000</v>
      </c>
      <c r="J932" s="29">
        <f>SUM(J933)</f>
        <v>30000000</v>
      </c>
      <c r="K932" s="31">
        <f t="shared" si="113"/>
        <v>100</v>
      </c>
      <c r="L932" s="30">
        <f t="shared" si="118"/>
        <v>0</v>
      </c>
      <c r="M932" s="31">
        <f t="shared" si="114"/>
        <v>0</v>
      </c>
      <c r="N932" s="29">
        <f>SUM(N933)</f>
        <v>30000000</v>
      </c>
      <c r="O932" s="31">
        <f t="shared" si="115"/>
        <v>100</v>
      </c>
      <c r="P932" s="32">
        <f t="shared" si="117"/>
        <v>0</v>
      </c>
    </row>
    <row r="933" spans="1:16" ht="26.25" x14ac:dyDescent="0.25">
      <c r="A933" s="60">
        <v>3311403260944220</v>
      </c>
      <c r="B933" s="61" t="s">
        <v>655</v>
      </c>
      <c r="C933" s="28"/>
      <c r="D933" s="33">
        <v>30000000</v>
      </c>
      <c r="E933" s="34">
        <v>0</v>
      </c>
      <c r="F933" s="30">
        <f t="shared" si="112"/>
        <v>30000000</v>
      </c>
      <c r="G933" s="31">
        <f t="shared" si="111"/>
        <v>2.1500286268156458E-4</v>
      </c>
      <c r="H933" s="33"/>
      <c r="I933" s="32">
        <f t="shared" si="116"/>
        <v>30000000</v>
      </c>
      <c r="J933" s="33">
        <v>30000000</v>
      </c>
      <c r="K933" s="31">
        <f t="shared" si="113"/>
        <v>100</v>
      </c>
      <c r="L933" s="30">
        <f t="shared" si="118"/>
        <v>0</v>
      </c>
      <c r="M933" s="31">
        <f t="shared" si="114"/>
        <v>0</v>
      </c>
      <c r="N933" s="33">
        <v>30000000</v>
      </c>
      <c r="O933" s="31">
        <f t="shared" si="115"/>
        <v>100</v>
      </c>
      <c r="P933" s="32">
        <f t="shared" si="117"/>
        <v>0</v>
      </c>
    </row>
    <row r="934" spans="1:16" x14ac:dyDescent="0.25">
      <c r="A934" s="26">
        <v>3311403260945</v>
      </c>
      <c r="B934" s="27" t="s">
        <v>656</v>
      </c>
      <c r="C934" s="28"/>
      <c r="D934" s="29">
        <f>SUM(D935)</f>
        <v>210452000</v>
      </c>
      <c r="E934" s="29">
        <f>SUM(E935)</f>
        <v>-1061000</v>
      </c>
      <c r="F934" s="30">
        <f t="shared" si="112"/>
        <v>209391000</v>
      </c>
      <c r="G934" s="31">
        <f t="shared" si="111"/>
        <v>1.5006554806585163E-3</v>
      </c>
      <c r="H934" s="29">
        <f>SUM(H935)</f>
        <v>0</v>
      </c>
      <c r="I934" s="32">
        <f t="shared" si="116"/>
        <v>209391000</v>
      </c>
      <c r="J934" s="29">
        <f>SUM(J935)</f>
        <v>208757826</v>
      </c>
      <c r="K934" s="31">
        <f t="shared" si="113"/>
        <v>99.697611645199643</v>
      </c>
      <c r="L934" s="30">
        <f t="shared" si="118"/>
        <v>0</v>
      </c>
      <c r="M934" s="31">
        <f t="shared" si="114"/>
        <v>0</v>
      </c>
      <c r="N934" s="29">
        <f>SUM(N935)</f>
        <v>208757826</v>
      </c>
      <c r="O934" s="31">
        <f t="shared" si="115"/>
        <v>99.697611645199643</v>
      </c>
      <c r="P934" s="32">
        <f t="shared" si="117"/>
        <v>633174</v>
      </c>
    </row>
    <row r="935" spans="1:16" x14ac:dyDescent="0.25">
      <c r="A935" s="26">
        <v>3311403260945220</v>
      </c>
      <c r="B935" s="27" t="s">
        <v>657</v>
      </c>
      <c r="C935" s="28"/>
      <c r="D935" s="33">
        <v>210452000</v>
      </c>
      <c r="E935" s="34">
        <v>-1061000</v>
      </c>
      <c r="F935" s="30">
        <f t="shared" si="112"/>
        <v>209391000</v>
      </c>
      <c r="G935" s="31">
        <f t="shared" si="111"/>
        <v>1.5006554806585163E-3</v>
      </c>
      <c r="H935" s="33"/>
      <c r="I935" s="32">
        <f t="shared" si="116"/>
        <v>209391000</v>
      </c>
      <c r="J935" s="33">
        <v>208757826</v>
      </c>
      <c r="K935" s="31">
        <f t="shared" si="113"/>
        <v>99.697611645199643</v>
      </c>
      <c r="L935" s="30">
        <f t="shared" si="118"/>
        <v>0</v>
      </c>
      <c r="M935" s="31">
        <f t="shared" si="114"/>
        <v>0</v>
      </c>
      <c r="N935" s="33">
        <v>208757826</v>
      </c>
      <c r="O935" s="31">
        <f t="shared" si="115"/>
        <v>99.697611645199643</v>
      </c>
      <c r="P935" s="32">
        <f t="shared" si="117"/>
        <v>633174</v>
      </c>
    </row>
    <row r="936" spans="1:16" ht="26.25" x14ac:dyDescent="0.25">
      <c r="A936" s="60">
        <v>3311403260946</v>
      </c>
      <c r="B936" s="61" t="s">
        <v>658</v>
      </c>
      <c r="C936" s="28"/>
      <c r="D936" s="29">
        <f>SUM(D937)</f>
        <v>505000000</v>
      </c>
      <c r="E936" s="29">
        <f>SUM(E937)</f>
        <v>-334728000</v>
      </c>
      <c r="F936" s="30">
        <f t="shared" si="112"/>
        <v>170272000</v>
      </c>
      <c r="G936" s="31">
        <f t="shared" si="111"/>
        <v>1.2202989144838455E-3</v>
      </c>
      <c r="H936" s="29">
        <f>SUM(H937)</f>
        <v>0</v>
      </c>
      <c r="I936" s="32">
        <f t="shared" si="116"/>
        <v>170272000</v>
      </c>
      <c r="J936" s="29">
        <f>SUM(J937)</f>
        <v>33426300</v>
      </c>
      <c r="K936" s="31">
        <f t="shared" si="113"/>
        <v>19.631119620372111</v>
      </c>
      <c r="L936" s="30">
        <f t="shared" si="118"/>
        <v>136845700</v>
      </c>
      <c r="M936" s="31">
        <f t="shared" si="114"/>
        <v>80.368880379627896</v>
      </c>
      <c r="N936" s="29">
        <f>SUM(N937)</f>
        <v>170272000</v>
      </c>
      <c r="O936" s="31">
        <f t="shared" si="115"/>
        <v>100</v>
      </c>
      <c r="P936" s="32">
        <f t="shared" si="117"/>
        <v>0</v>
      </c>
    </row>
    <row r="937" spans="1:16" ht="26.25" x14ac:dyDescent="0.25">
      <c r="A937" s="60">
        <v>3311403260946220</v>
      </c>
      <c r="B937" s="61" t="s">
        <v>659</v>
      </c>
      <c r="C937" s="28"/>
      <c r="D937" s="33">
        <v>505000000</v>
      </c>
      <c r="E937" s="34">
        <v>-334728000</v>
      </c>
      <c r="F937" s="30">
        <f t="shared" si="112"/>
        <v>170272000</v>
      </c>
      <c r="G937" s="31">
        <f t="shared" si="111"/>
        <v>1.2202989144838455E-3</v>
      </c>
      <c r="H937" s="33"/>
      <c r="I937" s="32">
        <f t="shared" si="116"/>
        <v>170272000</v>
      </c>
      <c r="J937" s="33">
        <v>33426300</v>
      </c>
      <c r="K937" s="31">
        <f t="shared" si="113"/>
        <v>19.631119620372111</v>
      </c>
      <c r="L937" s="30">
        <f t="shared" si="118"/>
        <v>136845700</v>
      </c>
      <c r="M937" s="31">
        <f t="shared" si="114"/>
        <v>80.368880379627896</v>
      </c>
      <c r="N937" s="33">
        <v>170272000</v>
      </c>
      <c r="O937" s="31">
        <f t="shared" si="115"/>
        <v>100</v>
      </c>
      <c r="P937" s="32">
        <f t="shared" si="117"/>
        <v>0</v>
      </c>
    </row>
    <row r="938" spans="1:16" x14ac:dyDescent="0.25">
      <c r="A938" s="60">
        <v>3311403260947</v>
      </c>
      <c r="B938" s="61" t="s">
        <v>660</v>
      </c>
      <c r="C938" s="28"/>
      <c r="D938" s="29">
        <f>SUM(D939)</f>
        <v>130747000</v>
      </c>
      <c r="E938" s="29">
        <f>SUM(E939)</f>
        <v>0</v>
      </c>
      <c r="F938" s="30">
        <f t="shared" si="112"/>
        <v>130747000</v>
      </c>
      <c r="G938" s="31">
        <f t="shared" si="111"/>
        <v>9.3703264290088419E-4</v>
      </c>
      <c r="H938" s="29">
        <f>SUM(H939)</f>
        <v>0</v>
      </c>
      <c r="I938" s="32">
        <f t="shared" si="116"/>
        <v>130747000</v>
      </c>
      <c r="J938" s="29">
        <f>SUM(J939)</f>
        <v>65028786</v>
      </c>
      <c r="K938" s="31">
        <f t="shared" si="113"/>
        <v>49.73635035603111</v>
      </c>
      <c r="L938" s="30">
        <f t="shared" si="118"/>
        <v>25000000</v>
      </c>
      <c r="M938" s="31">
        <f t="shared" si="114"/>
        <v>19.120897611417469</v>
      </c>
      <c r="N938" s="29">
        <f>SUM(N939)</f>
        <v>90028786</v>
      </c>
      <c r="O938" s="31">
        <f t="shared" si="115"/>
        <v>68.857247967448586</v>
      </c>
      <c r="P938" s="32">
        <f t="shared" si="117"/>
        <v>40718214</v>
      </c>
    </row>
    <row r="939" spans="1:16" x14ac:dyDescent="0.25">
      <c r="A939" s="60">
        <v>3311403260947220</v>
      </c>
      <c r="B939" s="61" t="s">
        <v>661</v>
      </c>
      <c r="C939" s="28"/>
      <c r="D939" s="33">
        <v>130747000</v>
      </c>
      <c r="E939" s="34">
        <v>0</v>
      </c>
      <c r="F939" s="30">
        <f t="shared" si="112"/>
        <v>130747000</v>
      </c>
      <c r="G939" s="31">
        <f t="shared" si="111"/>
        <v>9.3703264290088419E-4</v>
      </c>
      <c r="H939" s="33"/>
      <c r="I939" s="32">
        <f t="shared" si="116"/>
        <v>130747000</v>
      </c>
      <c r="J939" s="33">
        <v>65028786</v>
      </c>
      <c r="K939" s="31">
        <f t="shared" si="113"/>
        <v>49.73635035603111</v>
      </c>
      <c r="L939" s="30">
        <f t="shared" si="118"/>
        <v>25000000</v>
      </c>
      <c r="M939" s="31">
        <f t="shared" si="114"/>
        <v>19.120897611417469</v>
      </c>
      <c r="N939" s="33">
        <v>90028786</v>
      </c>
      <c r="O939" s="31">
        <f t="shared" si="115"/>
        <v>68.857247967448586</v>
      </c>
      <c r="P939" s="32">
        <f t="shared" si="117"/>
        <v>40718214</v>
      </c>
    </row>
    <row r="940" spans="1:16" x14ac:dyDescent="0.25">
      <c r="A940" s="60">
        <v>3311403260949</v>
      </c>
      <c r="B940" s="61" t="s">
        <v>662</v>
      </c>
      <c r="C940" s="28"/>
      <c r="D940" s="29">
        <f>SUM(D941)</f>
        <v>100000000</v>
      </c>
      <c r="E940" s="29">
        <f>SUM(E941)</f>
        <v>0</v>
      </c>
      <c r="F940" s="30">
        <f t="shared" si="112"/>
        <v>100000000</v>
      </c>
      <c r="G940" s="31">
        <f t="shared" si="111"/>
        <v>7.1667620893854861E-4</v>
      </c>
      <c r="H940" s="29">
        <f>SUM(H941)</f>
        <v>0</v>
      </c>
      <c r="I940" s="32">
        <f t="shared" si="116"/>
        <v>100000000</v>
      </c>
      <c r="J940" s="29">
        <f>SUM(J941)</f>
        <v>82700000</v>
      </c>
      <c r="K940" s="31">
        <f t="shared" si="113"/>
        <v>82.699999999999989</v>
      </c>
      <c r="L940" s="30">
        <f t="shared" si="118"/>
        <v>17300000</v>
      </c>
      <c r="M940" s="31">
        <f t="shared" si="114"/>
        <v>17.299999999999997</v>
      </c>
      <c r="N940" s="29">
        <f>SUM(N941)</f>
        <v>100000000</v>
      </c>
      <c r="O940" s="31">
        <f t="shared" si="115"/>
        <v>100</v>
      </c>
      <c r="P940" s="32">
        <f t="shared" si="117"/>
        <v>0</v>
      </c>
    </row>
    <row r="941" spans="1:16" x14ac:dyDescent="0.25">
      <c r="A941" s="60">
        <v>3311403260949220</v>
      </c>
      <c r="B941" s="61" t="s">
        <v>663</v>
      </c>
      <c r="C941" s="28"/>
      <c r="D941" s="33">
        <v>100000000</v>
      </c>
      <c r="E941" s="34">
        <v>0</v>
      </c>
      <c r="F941" s="30">
        <f t="shared" si="112"/>
        <v>100000000</v>
      </c>
      <c r="G941" s="31">
        <f t="shared" si="111"/>
        <v>7.1667620893854861E-4</v>
      </c>
      <c r="H941" s="33"/>
      <c r="I941" s="32">
        <f t="shared" si="116"/>
        <v>100000000</v>
      </c>
      <c r="J941" s="33">
        <v>82700000</v>
      </c>
      <c r="K941" s="31">
        <f t="shared" si="113"/>
        <v>82.699999999999989</v>
      </c>
      <c r="L941" s="30">
        <f t="shared" si="118"/>
        <v>17300000</v>
      </c>
      <c r="M941" s="31">
        <f t="shared" si="114"/>
        <v>17.299999999999997</v>
      </c>
      <c r="N941" s="33">
        <v>100000000</v>
      </c>
      <c r="O941" s="31">
        <f t="shared" si="115"/>
        <v>100</v>
      </c>
      <c r="P941" s="32">
        <f t="shared" si="117"/>
        <v>0</v>
      </c>
    </row>
    <row r="942" spans="1:16" x14ac:dyDescent="0.25">
      <c r="A942" s="26">
        <v>3311403260951</v>
      </c>
      <c r="B942" s="27" t="s">
        <v>664</v>
      </c>
      <c r="C942" s="28"/>
      <c r="D942" s="29">
        <f>SUM(D943)</f>
        <v>471362000</v>
      </c>
      <c r="E942" s="29">
        <f>SUM(E943)</f>
        <v>-33562667</v>
      </c>
      <c r="F942" s="30">
        <f t="shared" si="112"/>
        <v>437799333</v>
      </c>
      <c r="G942" s="31">
        <f t="shared" si="111"/>
        <v>3.1376036625026522E-3</v>
      </c>
      <c r="H942" s="29">
        <f>SUM(H943)</f>
        <v>0</v>
      </c>
      <c r="I942" s="32">
        <f t="shared" si="116"/>
        <v>437799333</v>
      </c>
      <c r="J942" s="29">
        <f>SUM(J943)</f>
        <v>175574047</v>
      </c>
      <c r="K942" s="31">
        <f t="shared" si="113"/>
        <v>40.103772154445011</v>
      </c>
      <c r="L942" s="30">
        <f t="shared" si="118"/>
        <v>262225286</v>
      </c>
      <c r="M942" s="31">
        <f t="shared" si="114"/>
        <v>59.896227845554982</v>
      </c>
      <c r="N942" s="29">
        <f>SUM(N943)</f>
        <v>437799333</v>
      </c>
      <c r="O942" s="31">
        <f t="shared" si="115"/>
        <v>100</v>
      </c>
      <c r="P942" s="32">
        <f t="shared" si="117"/>
        <v>0</v>
      </c>
    </row>
    <row r="943" spans="1:16" x14ac:dyDescent="0.25">
      <c r="A943" s="26">
        <v>3311403260951220</v>
      </c>
      <c r="B943" s="27" t="s">
        <v>657</v>
      </c>
      <c r="C943" s="28"/>
      <c r="D943" s="33">
        <v>471362000</v>
      </c>
      <c r="E943" s="34">
        <v>-33562667</v>
      </c>
      <c r="F943" s="30">
        <f t="shared" si="112"/>
        <v>437799333</v>
      </c>
      <c r="G943" s="31">
        <f t="shared" si="111"/>
        <v>3.1376036625026522E-3</v>
      </c>
      <c r="H943" s="33"/>
      <c r="I943" s="32">
        <f t="shared" si="116"/>
        <v>437799333</v>
      </c>
      <c r="J943" s="33">
        <v>175574047</v>
      </c>
      <c r="K943" s="31">
        <f t="shared" si="113"/>
        <v>40.103772154445011</v>
      </c>
      <c r="L943" s="30">
        <f t="shared" si="118"/>
        <v>262225286</v>
      </c>
      <c r="M943" s="31">
        <f t="shared" si="114"/>
        <v>59.896227845554982</v>
      </c>
      <c r="N943" s="33">
        <v>437799333</v>
      </c>
      <c r="O943" s="31">
        <f t="shared" si="115"/>
        <v>100</v>
      </c>
      <c r="P943" s="32">
        <f t="shared" si="117"/>
        <v>0</v>
      </c>
    </row>
    <row r="944" spans="1:16" x14ac:dyDescent="0.25">
      <c r="A944" s="60">
        <v>3311403260952</v>
      </c>
      <c r="B944" s="61" t="s">
        <v>665</v>
      </c>
      <c r="C944" s="28"/>
      <c r="D944" s="29">
        <f>SUM(D945)</f>
        <v>10000000</v>
      </c>
      <c r="E944" s="29">
        <f>SUM(E945)</f>
        <v>0</v>
      </c>
      <c r="F944" s="30">
        <f t="shared" si="112"/>
        <v>10000000</v>
      </c>
      <c r="G944" s="31">
        <f t="shared" ref="G944:G1018" si="119">IF(OR(F944=0,F$7=0),0,F944/F$7)*100</f>
        <v>7.1667620893854861E-5</v>
      </c>
      <c r="H944" s="29">
        <f>SUM(H945)</f>
        <v>0</v>
      </c>
      <c r="I944" s="32">
        <f t="shared" si="116"/>
        <v>10000000</v>
      </c>
      <c r="J944" s="29">
        <f>SUM(J945)</f>
        <v>10000000</v>
      </c>
      <c r="K944" s="31">
        <f t="shared" si="113"/>
        <v>100</v>
      </c>
      <c r="L944" s="30">
        <f t="shared" si="118"/>
        <v>0</v>
      </c>
      <c r="M944" s="31">
        <f t="shared" si="114"/>
        <v>0</v>
      </c>
      <c r="N944" s="29">
        <f>SUM(N945)</f>
        <v>10000000</v>
      </c>
      <c r="O944" s="31">
        <f t="shared" si="115"/>
        <v>100</v>
      </c>
      <c r="P944" s="32">
        <f t="shared" si="117"/>
        <v>0</v>
      </c>
    </row>
    <row r="945" spans="1:18" x14ac:dyDescent="0.25">
      <c r="A945" s="60">
        <v>3311403260952220</v>
      </c>
      <c r="B945" s="61" t="s">
        <v>666</v>
      </c>
      <c r="C945" s="28"/>
      <c r="D945" s="33">
        <v>10000000</v>
      </c>
      <c r="E945" s="34">
        <v>0</v>
      </c>
      <c r="F945" s="30">
        <f t="shared" si="112"/>
        <v>10000000</v>
      </c>
      <c r="G945" s="31">
        <f t="shared" si="119"/>
        <v>7.1667620893854861E-5</v>
      </c>
      <c r="H945" s="33"/>
      <c r="I945" s="32">
        <f t="shared" si="116"/>
        <v>10000000</v>
      </c>
      <c r="J945" s="33">
        <v>10000000</v>
      </c>
      <c r="K945" s="31">
        <f t="shared" si="113"/>
        <v>100</v>
      </c>
      <c r="L945" s="30">
        <f t="shared" si="118"/>
        <v>0</v>
      </c>
      <c r="M945" s="31">
        <f t="shared" si="114"/>
        <v>0</v>
      </c>
      <c r="N945" s="33">
        <v>10000000</v>
      </c>
      <c r="O945" s="31">
        <f t="shared" si="115"/>
        <v>100</v>
      </c>
      <c r="P945" s="32">
        <f t="shared" si="117"/>
        <v>0</v>
      </c>
    </row>
    <row r="946" spans="1:18" ht="26.25" x14ac:dyDescent="0.25">
      <c r="A946" s="26">
        <v>3311403260953</v>
      </c>
      <c r="B946" s="27" t="s">
        <v>667</v>
      </c>
      <c r="C946" s="28"/>
      <c r="D946" s="29">
        <f>SUM(D947)</f>
        <v>235699000</v>
      </c>
      <c r="E946" s="29">
        <f>SUM(E947)</f>
        <v>0</v>
      </c>
      <c r="F946" s="30">
        <f t="shared" si="112"/>
        <v>235699000</v>
      </c>
      <c r="G946" s="31">
        <f t="shared" si="119"/>
        <v>1.6891986577060696E-3</v>
      </c>
      <c r="H946" s="29">
        <f>SUM(H947)</f>
        <v>0</v>
      </c>
      <c r="I946" s="32">
        <f t="shared" si="116"/>
        <v>235699000</v>
      </c>
      <c r="J946" s="29">
        <f>SUM(J947)</f>
        <v>146033333</v>
      </c>
      <c r="K946" s="31">
        <f t="shared" si="113"/>
        <v>61.957553065562429</v>
      </c>
      <c r="L946" s="30">
        <f t="shared" si="118"/>
        <v>86476667</v>
      </c>
      <c r="M946" s="31">
        <f t="shared" si="114"/>
        <v>36.689450103734004</v>
      </c>
      <c r="N946" s="29">
        <f>SUM(N947)</f>
        <v>232510000</v>
      </c>
      <c r="O946" s="31">
        <f t="shared" si="115"/>
        <v>98.647003169296426</v>
      </c>
      <c r="P946" s="32">
        <f t="shared" si="117"/>
        <v>3189000</v>
      </c>
    </row>
    <row r="947" spans="1:18" ht="26.25" x14ac:dyDescent="0.25">
      <c r="A947" s="26">
        <v>3311403260953220</v>
      </c>
      <c r="B947" s="27" t="s">
        <v>668</v>
      </c>
      <c r="C947" s="28"/>
      <c r="D947" s="33">
        <v>235699000</v>
      </c>
      <c r="E947" s="34">
        <v>0</v>
      </c>
      <c r="F947" s="30">
        <f t="shared" si="112"/>
        <v>235699000</v>
      </c>
      <c r="G947" s="31">
        <f t="shared" si="119"/>
        <v>1.6891986577060696E-3</v>
      </c>
      <c r="H947" s="33"/>
      <c r="I947" s="32">
        <f t="shared" si="116"/>
        <v>235699000</v>
      </c>
      <c r="J947" s="33">
        <v>146033333</v>
      </c>
      <c r="K947" s="31">
        <f t="shared" si="113"/>
        <v>61.957553065562429</v>
      </c>
      <c r="L947" s="30">
        <f t="shared" si="118"/>
        <v>86476667</v>
      </c>
      <c r="M947" s="31">
        <f t="shared" si="114"/>
        <v>36.689450103734004</v>
      </c>
      <c r="N947" s="33">
        <v>232510000</v>
      </c>
      <c r="O947" s="31">
        <f t="shared" si="115"/>
        <v>98.647003169296426</v>
      </c>
      <c r="P947" s="32">
        <f t="shared" si="117"/>
        <v>3189000</v>
      </c>
    </row>
    <row r="948" spans="1:18" x14ac:dyDescent="0.25">
      <c r="A948" s="60">
        <v>3311403260955</v>
      </c>
      <c r="B948" s="63" t="s">
        <v>669</v>
      </c>
      <c r="C948" s="28"/>
      <c r="D948" s="29">
        <f>SUM(D949)</f>
        <v>520000000</v>
      </c>
      <c r="E948" s="29">
        <f>SUM(E949)</f>
        <v>0</v>
      </c>
      <c r="F948" s="30">
        <f t="shared" si="112"/>
        <v>520000000</v>
      </c>
      <c r="G948" s="31">
        <f t="shared" si="119"/>
        <v>3.7267162864804528E-3</v>
      </c>
      <c r="H948" s="29">
        <f>SUM(H949)</f>
        <v>0</v>
      </c>
      <c r="I948" s="32">
        <f t="shared" si="116"/>
        <v>520000000</v>
      </c>
      <c r="J948" s="29">
        <f>SUM(J949)</f>
        <v>37993027</v>
      </c>
      <c r="K948" s="31">
        <f t="shared" si="113"/>
        <v>7.3063513461538454</v>
      </c>
      <c r="L948" s="30">
        <f t="shared" si="118"/>
        <v>434182365</v>
      </c>
      <c r="M948" s="31">
        <f t="shared" si="114"/>
        <v>83.496608653846152</v>
      </c>
      <c r="N948" s="29">
        <f>SUM(N949)</f>
        <v>472175392</v>
      </c>
      <c r="O948" s="31">
        <f t="shared" si="115"/>
        <v>90.802959999999999</v>
      </c>
      <c r="P948" s="32">
        <f t="shared" si="117"/>
        <v>47824608</v>
      </c>
    </row>
    <row r="949" spans="1:18" x14ac:dyDescent="0.25">
      <c r="A949" s="60">
        <v>3311403260955220</v>
      </c>
      <c r="B949" s="63" t="s">
        <v>670</v>
      </c>
      <c r="C949" s="28"/>
      <c r="D949" s="33">
        <v>520000000</v>
      </c>
      <c r="E949" s="34">
        <v>0</v>
      </c>
      <c r="F949" s="30">
        <f t="shared" si="112"/>
        <v>520000000</v>
      </c>
      <c r="G949" s="31">
        <f t="shared" si="119"/>
        <v>3.7267162864804528E-3</v>
      </c>
      <c r="H949" s="33"/>
      <c r="I949" s="32">
        <f t="shared" si="116"/>
        <v>520000000</v>
      </c>
      <c r="J949" s="33">
        <v>37993027</v>
      </c>
      <c r="K949" s="31">
        <f t="shared" si="113"/>
        <v>7.3063513461538454</v>
      </c>
      <c r="L949" s="30">
        <f t="shared" si="118"/>
        <v>434182365</v>
      </c>
      <c r="M949" s="31">
        <f t="shared" si="114"/>
        <v>83.496608653846152</v>
      </c>
      <c r="N949" s="33">
        <v>472175392</v>
      </c>
      <c r="O949" s="31">
        <f t="shared" si="115"/>
        <v>90.802959999999999</v>
      </c>
      <c r="P949" s="32">
        <f t="shared" si="117"/>
        <v>47824608</v>
      </c>
    </row>
    <row r="950" spans="1:18" x14ac:dyDescent="0.25">
      <c r="A950" s="26">
        <v>3311403260956</v>
      </c>
      <c r="B950" s="27" t="s">
        <v>671</v>
      </c>
      <c r="C950" s="28"/>
      <c r="D950" s="29">
        <f>SUM(D951:D953)</f>
        <v>842118000</v>
      </c>
      <c r="E950" s="29">
        <f>SUM(E951:E953)</f>
        <v>-367000000</v>
      </c>
      <c r="F950" s="30">
        <f t="shared" si="112"/>
        <v>475118000</v>
      </c>
      <c r="G950" s="31">
        <f t="shared" si="119"/>
        <v>3.4050576703846536E-3</v>
      </c>
      <c r="H950" s="29">
        <f>SUM(H951:H953)</f>
        <v>0</v>
      </c>
      <c r="I950" s="32">
        <f t="shared" si="116"/>
        <v>475118000</v>
      </c>
      <c r="J950" s="29">
        <f>SUM(J951:J953)</f>
        <v>383733331</v>
      </c>
      <c r="K950" s="31">
        <f t="shared" si="113"/>
        <v>80.765900471040879</v>
      </c>
      <c r="L950" s="30">
        <f t="shared" si="118"/>
        <v>58463336</v>
      </c>
      <c r="M950" s="31">
        <f t="shared" si="114"/>
        <v>12.305013912333356</v>
      </c>
      <c r="N950" s="29">
        <f>SUM(N951:N953)</f>
        <v>442196667</v>
      </c>
      <c r="O950" s="31">
        <f t="shared" si="115"/>
        <v>93.07091438337423</v>
      </c>
      <c r="P950" s="32">
        <f t="shared" si="117"/>
        <v>32921333</v>
      </c>
    </row>
    <row r="951" spans="1:18" x14ac:dyDescent="0.25">
      <c r="A951" s="26">
        <v>3311403260956220</v>
      </c>
      <c r="B951" s="27" t="s">
        <v>672</v>
      </c>
      <c r="C951" s="28"/>
      <c r="D951" s="33">
        <v>530880000</v>
      </c>
      <c r="E951" s="34">
        <v>-356162000</v>
      </c>
      <c r="F951" s="30">
        <f t="shared" si="112"/>
        <v>174718000</v>
      </c>
      <c r="G951" s="31">
        <f t="shared" si="119"/>
        <v>1.2521623387332535E-3</v>
      </c>
      <c r="H951" s="33"/>
      <c r="I951" s="32">
        <f t="shared" si="116"/>
        <v>174718000</v>
      </c>
      <c r="J951" s="33">
        <v>107060665</v>
      </c>
      <c r="K951" s="31">
        <f t="shared" si="113"/>
        <v>61.276265181606938</v>
      </c>
      <c r="L951" s="30">
        <f t="shared" si="118"/>
        <v>34736002</v>
      </c>
      <c r="M951" s="31">
        <f t="shared" si="114"/>
        <v>19.881181103263547</v>
      </c>
      <c r="N951" s="33">
        <v>141796667</v>
      </c>
      <c r="O951" s="31">
        <f t="shared" si="115"/>
        <v>81.157446284870488</v>
      </c>
      <c r="P951" s="32">
        <f t="shared" si="117"/>
        <v>32921333</v>
      </c>
    </row>
    <row r="952" spans="1:18" x14ac:dyDescent="0.25">
      <c r="A952" s="26">
        <v>3311403260956220</v>
      </c>
      <c r="B952" s="27" t="s">
        <v>673</v>
      </c>
      <c r="C952" s="28"/>
      <c r="D952" s="33">
        <v>10000000</v>
      </c>
      <c r="E952" s="34">
        <v>-10000000</v>
      </c>
      <c r="F952" s="30">
        <f t="shared" si="112"/>
        <v>0</v>
      </c>
      <c r="G952" s="31">
        <f t="shared" si="119"/>
        <v>0</v>
      </c>
      <c r="H952" s="33"/>
      <c r="I952" s="32">
        <f t="shared" si="116"/>
        <v>0</v>
      </c>
      <c r="J952" s="33">
        <v>0</v>
      </c>
      <c r="K952" s="31">
        <f t="shared" si="113"/>
        <v>0</v>
      </c>
      <c r="L952" s="30">
        <f t="shared" si="118"/>
        <v>0</v>
      </c>
      <c r="M952" s="31">
        <f t="shared" si="114"/>
        <v>0</v>
      </c>
      <c r="N952" s="33">
        <v>0</v>
      </c>
      <c r="O952" s="31">
        <f t="shared" si="115"/>
        <v>0</v>
      </c>
      <c r="P952" s="32">
        <f t="shared" si="117"/>
        <v>0</v>
      </c>
    </row>
    <row r="953" spans="1:18" x14ac:dyDescent="0.25">
      <c r="A953" s="26">
        <v>3311403260956220</v>
      </c>
      <c r="B953" s="27" t="s">
        <v>674</v>
      </c>
      <c r="C953" s="28"/>
      <c r="D953" s="33">
        <v>301238000</v>
      </c>
      <c r="E953" s="34">
        <v>-838000</v>
      </c>
      <c r="F953" s="30">
        <f t="shared" si="112"/>
        <v>300400000</v>
      </c>
      <c r="G953" s="31">
        <f t="shared" si="119"/>
        <v>2.1528953316514001E-3</v>
      </c>
      <c r="H953" s="33"/>
      <c r="I953" s="32">
        <f t="shared" si="116"/>
        <v>300400000</v>
      </c>
      <c r="J953" s="33">
        <v>276672666</v>
      </c>
      <c r="K953" s="31">
        <f t="shared" si="113"/>
        <v>92.101420106524628</v>
      </c>
      <c r="L953" s="30">
        <f t="shared" si="118"/>
        <v>23727334</v>
      </c>
      <c r="M953" s="31">
        <f t="shared" si="114"/>
        <v>7.8985798934753664</v>
      </c>
      <c r="N953" s="33">
        <v>300400000</v>
      </c>
      <c r="O953" s="31">
        <f t="shared" si="115"/>
        <v>100</v>
      </c>
      <c r="P953" s="32">
        <f t="shared" si="117"/>
        <v>0</v>
      </c>
    </row>
    <row r="954" spans="1:18" x14ac:dyDescent="0.25">
      <c r="A954" s="60">
        <v>3311403260958</v>
      </c>
      <c r="B954" s="61" t="s">
        <v>675</v>
      </c>
      <c r="C954" s="28"/>
      <c r="D954" s="29">
        <f>SUM(D955:D956)</f>
        <v>22000000</v>
      </c>
      <c r="E954" s="29">
        <f>SUM(E955:E956)</f>
        <v>0</v>
      </c>
      <c r="F954" s="30">
        <f t="shared" si="112"/>
        <v>22000000</v>
      </c>
      <c r="G954" s="31">
        <f t="shared" si="119"/>
        <v>1.5766876596648069E-4</v>
      </c>
      <c r="H954" s="29">
        <f>SUM(H955:H956)</f>
        <v>0</v>
      </c>
      <c r="I954" s="32">
        <f t="shared" si="116"/>
        <v>22000000</v>
      </c>
      <c r="J954" s="29">
        <f>SUM(J955:J956)</f>
        <v>17720550</v>
      </c>
      <c r="K954" s="31">
        <f t="shared" si="113"/>
        <v>80.547954545454544</v>
      </c>
      <c r="L954" s="30">
        <f t="shared" si="118"/>
        <v>0</v>
      </c>
      <c r="M954" s="31">
        <f t="shared" si="114"/>
        <v>0</v>
      </c>
      <c r="N954" s="29">
        <f>SUM(N955:N956)</f>
        <v>17720550</v>
      </c>
      <c r="O954" s="31">
        <f t="shared" si="115"/>
        <v>80.547954545454544</v>
      </c>
      <c r="P954" s="32">
        <f t="shared" si="117"/>
        <v>4279450</v>
      </c>
    </row>
    <row r="955" spans="1:18" x14ac:dyDescent="0.25">
      <c r="A955" s="60">
        <v>3311403260958220</v>
      </c>
      <c r="B955" s="61" t="s">
        <v>676</v>
      </c>
      <c r="C955" s="28"/>
      <c r="D955" s="33">
        <v>18443000</v>
      </c>
      <c r="E955" s="34">
        <v>0</v>
      </c>
      <c r="F955" s="30">
        <f t="shared" si="112"/>
        <v>18443000</v>
      </c>
      <c r="G955" s="31">
        <f t="shared" si="119"/>
        <v>1.3217659321453651E-4</v>
      </c>
      <c r="H955" s="33"/>
      <c r="I955" s="32">
        <f t="shared" si="116"/>
        <v>18443000</v>
      </c>
      <c r="J955" s="33">
        <v>17720550</v>
      </c>
      <c r="K955" s="31">
        <f t="shared" si="113"/>
        <v>96.08279564062245</v>
      </c>
      <c r="L955" s="30">
        <f t="shared" si="118"/>
        <v>0</v>
      </c>
      <c r="M955" s="31">
        <f t="shared" si="114"/>
        <v>0</v>
      </c>
      <c r="N955" s="33">
        <v>17720550</v>
      </c>
      <c r="O955" s="31">
        <f t="shared" si="115"/>
        <v>96.08279564062245</v>
      </c>
      <c r="P955" s="32">
        <f t="shared" si="117"/>
        <v>722450</v>
      </c>
    </row>
    <row r="956" spans="1:18" x14ac:dyDescent="0.25">
      <c r="A956" s="60">
        <v>3311403260958220</v>
      </c>
      <c r="B956" s="61" t="s">
        <v>677</v>
      </c>
      <c r="C956" s="28"/>
      <c r="D956" s="33">
        <v>3557000</v>
      </c>
      <c r="E956" s="34">
        <v>0</v>
      </c>
      <c r="F956" s="30">
        <f t="shared" si="112"/>
        <v>3557000</v>
      </c>
      <c r="G956" s="31">
        <f t="shared" si="119"/>
        <v>2.5492172751944178E-5</v>
      </c>
      <c r="H956" s="33"/>
      <c r="I956" s="32">
        <f t="shared" si="116"/>
        <v>3557000</v>
      </c>
      <c r="J956" s="33">
        <v>0</v>
      </c>
      <c r="K956" s="31">
        <f t="shared" si="113"/>
        <v>0</v>
      </c>
      <c r="L956" s="30">
        <f t="shared" si="118"/>
        <v>0</v>
      </c>
      <c r="M956" s="31">
        <f t="shared" si="114"/>
        <v>0</v>
      </c>
      <c r="N956" s="33">
        <v>0</v>
      </c>
      <c r="O956" s="31">
        <f t="shared" si="115"/>
        <v>0</v>
      </c>
      <c r="P956" s="32">
        <f t="shared" si="117"/>
        <v>3557000</v>
      </c>
    </row>
    <row r="957" spans="1:18" ht="26.25" x14ac:dyDescent="0.25">
      <c r="A957" s="60">
        <v>3311403260963</v>
      </c>
      <c r="B957" s="40" t="s">
        <v>678</v>
      </c>
      <c r="C957" s="28"/>
      <c r="D957" s="29">
        <f>SUM(D958:D959)</f>
        <v>500000000</v>
      </c>
      <c r="E957" s="29">
        <f>SUM(E958:E959)</f>
        <v>-50000000</v>
      </c>
      <c r="F957" s="30">
        <f t="shared" si="112"/>
        <v>450000000</v>
      </c>
      <c r="G957" s="31">
        <f t="shared" si="119"/>
        <v>3.2250429402234685E-3</v>
      </c>
      <c r="H957" s="29">
        <f>SUM(H958:H959)</f>
        <v>0</v>
      </c>
      <c r="I957" s="32">
        <f t="shared" si="116"/>
        <v>450000000</v>
      </c>
      <c r="J957" s="29">
        <f>SUM(J958:J959)</f>
        <v>389736667</v>
      </c>
      <c r="K957" s="31">
        <f t="shared" si="113"/>
        <v>86.608148222222226</v>
      </c>
      <c r="L957" s="30">
        <f t="shared" si="118"/>
        <v>52613333</v>
      </c>
      <c r="M957" s="31">
        <f t="shared" si="114"/>
        <v>11.691851777777778</v>
      </c>
      <c r="N957" s="29">
        <f>SUM(N958:N959)</f>
        <v>442350000</v>
      </c>
      <c r="O957" s="31">
        <f t="shared" si="115"/>
        <v>98.3</v>
      </c>
      <c r="P957" s="32">
        <f t="shared" si="117"/>
        <v>7650000</v>
      </c>
    </row>
    <row r="958" spans="1:18" ht="26.25" x14ac:dyDescent="0.25">
      <c r="A958" s="60">
        <v>3311403260963</v>
      </c>
      <c r="B958" s="40" t="s">
        <v>679</v>
      </c>
      <c r="C958" s="28"/>
      <c r="D958" s="33">
        <v>500000000</v>
      </c>
      <c r="E958" s="34">
        <v>-56500000</v>
      </c>
      <c r="F958" s="30">
        <f t="shared" si="112"/>
        <v>443500000</v>
      </c>
      <c r="G958" s="31">
        <f t="shared" si="119"/>
        <v>3.1784589866424634E-3</v>
      </c>
      <c r="H958" s="33"/>
      <c r="I958" s="32">
        <f t="shared" si="116"/>
        <v>443500000</v>
      </c>
      <c r="J958" s="33">
        <v>389520000</v>
      </c>
      <c r="K958" s="31">
        <f t="shared" si="113"/>
        <v>87.828635851183762</v>
      </c>
      <c r="L958" s="30">
        <f t="shared" si="118"/>
        <v>47830000</v>
      </c>
      <c r="M958" s="31">
        <f t="shared" si="114"/>
        <v>10.78466741826381</v>
      </c>
      <c r="N958" s="33">
        <v>437350000</v>
      </c>
      <c r="O958" s="31">
        <f t="shared" si="115"/>
        <v>98.61330326944757</v>
      </c>
      <c r="P958" s="32">
        <f t="shared" si="117"/>
        <v>6150000</v>
      </c>
    </row>
    <row r="959" spans="1:18" ht="26.25" x14ac:dyDescent="0.25">
      <c r="A959" s="60">
        <v>3311403260963</v>
      </c>
      <c r="B959" s="40" t="s">
        <v>680</v>
      </c>
      <c r="C959" s="28"/>
      <c r="D959" s="33">
        <v>0</v>
      </c>
      <c r="E959" s="34">
        <v>6500000</v>
      </c>
      <c r="F959" s="30">
        <f t="shared" si="112"/>
        <v>6500000</v>
      </c>
      <c r="G959" s="31">
        <f t="shared" si="119"/>
        <v>4.658395358100566E-5</v>
      </c>
      <c r="H959" s="33">
        <v>0</v>
      </c>
      <c r="I959" s="32">
        <f t="shared" si="116"/>
        <v>6500000</v>
      </c>
      <c r="J959" s="33">
        <v>216667</v>
      </c>
      <c r="K959" s="31">
        <f t="shared" si="113"/>
        <v>3.3333384615384611</v>
      </c>
      <c r="L959" s="30">
        <f t="shared" si="118"/>
        <v>4783333</v>
      </c>
      <c r="M959" s="31">
        <f t="shared" si="114"/>
        <v>73.58973846153846</v>
      </c>
      <c r="N959" s="33">
        <v>5000000</v>
      </c>
      <c r="O959" s="31">
        <f t="shared" si="115"/>
        <v>76.923076923076934</v>
      </c>
      <c r="P959" s="32">
        <f t="shared" si="117"/>
        <v>1500000</v>
      </c>
      <c r="R959" s="62"/>
    </row>
    <row r="960" spans="1:18" ht="26.25" x14ac:dyDescent="0.25">
      <c r="A960" s="60">
        <v>3311403260964</v>
      </c>
      <c r="B960" s="40" t="s">
        <v>681</v>
      </c>
      <c r="C960" s="28"/>
      <c r="D960" s="29">
        <f>SUM(D961)</f>
        <v>20000000</v>
      </c>
      <c r="E960" s="29">
        <f>SUM(E961)</f>
        <v>0</v>
      </c>
      <c r="F960" s="30">
        <f t="shared" si="112"/>
        <v>20000000</v>
      </c>
      <c r="G960" s="31">
        <f t="shared" si="119"/>
        <v>1.4333524178770972E-4</v>
      </c>
      <c r="H960" s="29">
        <f>SUM(H961)</f>
        <v>0</v>
      </c>
      <c r="I960" s="32">
        <f t="shared" si="116"/>
        <v>20000000</v>
      </c>
      <c r="J960" s="29">
        <f>SUM(J961)</f>
        <v>19888000</v>
      </c>
      <c r="K960" s="31">
        <f t="shared" si="113"/>
        <v>99.44</v>
      </c>
      <c r="L960" s="30">
        <f t="shared" si="118"/>
        <v>112000</v>
      </c>
      <c r="M960" s="31">
        <f t="shared" si="114"/>
        <v>0.55999999999999994</v>
      </c>
      <c r="N960" s="29">
        <f>SUM(N961)</f>
        <v>20000000</v>
      </c>
      <c r="O960" s="31">
        <f t="shared" si="115"/>
        <v>100</v>
      </c>
      <c r="P960" s="32">
        <f t="shared" si="117"/>
        <v>0</v>
      </c>
    </row>
    <row r="961" spans="1:16" ht="26.25" x14ac:dyDescent="0.25">
      <c r="A961" s="60">
        <v>3311403260964</v>
      </c>
      <c r="B961" s="40" t="s">
        <v>682</v>
      </c>
      <c r="C961" s="28"/>
      <c r="D961" s="33">
        <v>20000000</v>
      </c>
      <c r="E961" s="34">
        <v>0</v>
      </c>
      <c r="F961" s="30">
        <f t="shared" si="112"/>
        <v>20000000</v>
      </c>
      <c r="G961" s="31">
        <f t="shared" si="119"/>
        <v>1.4333524178770972E-4</v>
      </c>
      <c r="H961" s="33"/>
      <c r="I961" s="32">
        <f t="shared" si="116"/>
        <v>20000000</v>
      </c>
      <c r="J961" s="33">
        <v>19888000</v>
      </c>
      <c r="K961" s="31">
        <f t="shared" si="113"/>
        <v>99.44</v>
      </c>
      <c r="L961" s="30">
        <f t="shared" si="118"/>
        <v>112000</v>
      </c>
      <c r="M961" s="31">
        <f t="shared" si="114"/>
        <v>0.55999999999999994</v>
      </c>
      <c r="N961" s="33">
        <v>20000000</v>
      </c>
      <c r="O961" s="31">
        <f t="shared" si="115"/>
        <v>100</v>
      </c>
      <c r="P961" s="32">
        <f t="shared" si="117"/>
        <v>0</v>
      </c>
    </row>
    <row r="962" spans="1:16" x14ac:dyDescent="0.25">
      <c r="A962" s="60">
        <v>3311403260965</v>
      </c>
      <c r="B962" s="40" t="s">
        <v>683</v>
      </c>
      <c r="C962" s="28"/>
      <c r="D962" s="29">
        <f>SUM(D963)</f>
        <v>195000000</v>
      </c>
      <c r="E962" s="29">
        <f>SUM(E963)</f>
        <v>0</v>
      </c>
      <c r="F962" s="30">
        <f t="shared" si="112"/>
        <v>195000000</v>
      </c>
      <c r="G962" s="31">
        <f t="shared" si="119"/>
        <v>1.3975186074301697E-3</v>
      </c>
      <c r="H962" s="29">
        <f>SUM(H963)</f>
        <v>0</v>
      </c>
      <c r="I962" s="32">
        <f t="shared" si="116"/>
        <v>195000000</v>
      </c>
      <c r="J962" s="29">
        <f>SUM(J963)</f>
        <v>128948473</v>
      </c>
      <c r="K962" s="31">
        <f t="shared" si="113"/>
        <v>66.127422051282053</v>
      </c>
      <c r="L962" s="30">
        <f t="shared" si="118"/>
        <v>56683362</v>
      </c>
      <c r="M962" s="31">
        <f t="shared" si="114"/>
        <v>29.068390769230767</v>
      </c>
      <c r="N962" s="29">
        <f>SUM(N963)</f>
        <v>185631835</v>
      </c>
      <c r="O962" s="31">
        <f t="shared" si="115"/>
        <v>95.195812820512813</v>
      </c>
      <c r="P962" s="32">
        <f t="shared" si="117"/>
        <v>9368165</v>
      </c>
    </row>
    <row r="963" spans="1:16" x14ac:dyDescent="0.25">
      <c r="A963" s="60">
        <v>3311403260965</v>
      </c>
      <c r="B963" s="40" t="s">
        <v>684</v>
      </c>
      <c r="C963" s="28"/>
      <c r="D963" s="33">
        <v>195000000</v>
      </c>
      <c r="E963" s="34">
        <v>0</v>
      </c>
      <c r="F963" s="30">
        <f t="shared" si="112"/>
        <v>195000000</v>
      </c>
      <c r="G963" s="31">
        <f t="shared" si="119"/>
        <v>1.3975186074301697E-3</v>
      </c>
      <c r="H963" s="33"/>
      <c r="I963" s="32">
        <f t="shared" si="116"/>
        <v>195000000</v>
      </c>
      <c r="J963" s="33">
        <v>128948473</v>
      </c>
      <c r="K963" s="31">
        <f t="shared" si="113"/>
        <v>66.127422051282053</v>
      </c>
      <c r="L963" s="30">
        <f t="shared" si="118"/>
        <v>56683362</v>
      </c>
      <c r="M963" s="31">
        <f t="shared" si="114"/>
        <v>29.068390769230767</v>
      </c>
      <c r="N963" s="33">
        <v>185631835</v>
      </c>
      <c r="O963" s="31">
        <f t="shared" si="115"/>
        <v>95.195812820512813</v>
      </c>
      <c r="P963" s="32">
        <f t="shared" si="117"/>
        <v>9368165</v>
      </c>
    </row>
    <row r="964" spans="1:16" x14ac:dyDescent="0.25">
      <c r="A964" s="60">
        <v>331140327</v>
      </c>
      <c r="B964" s="27" t="s">
        <v>685</v>
      </c>
      <c r="C964" s="28"/>
      <c r="D964" s="29">
        <f>SUM(D965+D967+D970+D972)</f>
        <v>21423000000</v>
      </c>
      <c r="E964" s="29">
        <f>SUM(E965+E967+E970+E972)</f>
        <v>-2105799024</v>
      </c>
      <c r="F964" s="30">
        <f t="shared" si="112"/>
        <v>19317200976</v>
      </c>
      <c r="G964" s="31">
        <f t="shared" si="119"/>
        <v>0.13844178362783713</v>
      </c>
      <c r="H964" s="29">
        <f>SUM(H965+H967+H970+H972)</f>
        <v>0</v>
      </c>
      <c r="I964" s="32">
        <f t="shared" si="116"/>
        <v>19317200976</v>
      </c>
      <c r="J964" s="29">
        <f>SUM(J965+J967+J970+J972)</f>
        <v>15048786974</v>
      </c>
      <c r="K964" s="31">
        <f t="shared" si="113"/>
        <v>77.903558557457956</v>
      </c>
      <c r="L964" s="30">
        <f t="shared" si="118"/>
        <v>3572109474</v>
      </c>
      <c r="M964" s="31">
        <f t="shared" si="114"/>
        <v>18.491858517380681</v>
      </c>
      <c r="N964" s="29">
        <f>SUM(N965+N967+N970+N972)</f>
        <v>18620896448</v>
      </c>
      <c r="O964" s="31">
        <f t="shared" si="115"/>
        <v>96.395417074838647</v>
      </c>
      <c r="P964" s="32">
        <f t="shared" si="117"/>
        <v>696304528</v>
      </c>
    </row>
    <row r="965" spans="1:16" ht="39" x14ac:dyDescent="0.25">
      <c r="A965" s="60">
        <v>3311403270685</v>
      </c>
      <c r="B965" s="27" t="s">
        <v>686</v>
      </c>
      <c r="C965" s="28"/>
      <c r="D965" s="29">
        <f>SUM(D966)</f>
        <v>0</v>
      </c>
      <c r="E965" s="29">
        <f>SUM(E966)</f>
        <v>0</v>
      </c>
      <c r="F965" s="30">
        <f t="shared" si="112"/>
        <v>0</v>
      </c>
      <c r="G965" s="31">
        <f t="shared" si="119"/>
        <v>0</v>
      </c>
      <c r="H965" s="29">
        <f>SUM(H966)</f>
        <v>0</v>
      </c>
      <c r="I965" s="32">
        <f t="shared" si="116"/>
        <v>0</v>
      </c>
      <c r="J965" s="29">
        <f>SUM(J966)</f>
        <v>0</v>
      </c>
      <c r="K965" s="31">
        <f t="shared" si="113"/>
        <v>0</v>
      </c>
      <c r="L965" s="30">
        <f t="shared" si="118"/>
        <v>0</v>
      </c>
      <c r="M965" s="31">
        <f t="shared" si="114"/>
        <v>0</v>
      </c>
      <c r="N965" s="29">
        <f>SUM(N966)</f>
        <v>0</v>
      </c>
      <c r="O965" s="31">
        <f t="shared" si="115"/>
        <v>0</v>
      </c>
      <c r="P965" s="32">
        <f t="shared" si="117"/>
        <v>0</v>
      </c>
    </row>
    <row r="966" spans="1:16" ht="39" x14ac:dyDescent="0.25">
      <c r="A966" s="60">
        <v>3311403270685220</v>
      </c>
      <c r="B966" s="27" t="s">
        <v>686</v>
      </c>
      <c r="C966" s="28"/>
      <c r="D966" s="29"/>
      <c r="E966" s="29"/>
      <c r="F966" s="30">
        <f t="shared" si="112"/>
        <v>0</v>
      </c>
      <c r="G966" s="31">
        <f t="shared" si="119"/>
        <v>0</v>
      </c>
      <c r="H966" s="29"/>
      <c r="I966" s="32">
        <f t="shared" si="116"/>
        <v>0</v>
      </c>
      <c r="J966" s="33"/>
      <c r="K966" s="31">
        <f t="shared" si="113"/>
        <v>0</v>
      </c>
      <c r="L966" s="30">
        <f t="shared" si="118"/>
        <v>0</v>
      </c>
      <c r="M966" s="31">
        <f t="shared" si="114"/>
        <v>0</v>
      </c>
      <c r="N966" s="33"/>
      <c r="O966" s="31">
        <f t="shared" si="115"/>
        <v>0</v>
      </c>
      <c r="P966" s="32">
        <f t="shared" si="117"/>
        <v>0</v>
      </c>
    </row>
    <row r="967" spans="1:16" ht="26.25" x14ac:dyDescent="0.25">
      <c r="A967" s="26">
        <v>3311403270830</v>
      </c>
      <c r="B967" s="27" t="s">
        <v>687</v>
      </c>
      <c r="C967" s="28"/>
      <c r="D967" s="29">
        <f>SUM(D968:D969)</f>
        <v>14223000000</v>
      </c>
      <c r="E967" s="29">
        <f>SUM(E968:E969)</f>
        <v>-218567611</v>
      </c>
      <c r="F967" s="30">
        <f t="shared" si="112"/>
        <v>14004432389</v>
      </c>
      <c r="G967" s="31">
        <f t="shared" si="119"/>
        <v>0.10036643512884742</v>
      </c>
      <c r="H967" s="29">
        <f>SUM(H968:H969)</f>
        <v>0</v>
      </c>
      <c r="I967" s="32">
        <f t="shared" si="116"/>
        <v>14004432389</v>
      </c>
      <c r="J967" s="29">
        <f>SUM(J968:J969)</f>
        <v>11963671717</v>
      </c>
      <c r="K967" s="31">
        <f t="shared" si="113"/>
        <v>85.427751619530483</v>
      </c>
      <c r="L967" s="30">
        <f t="shared" si="118"/>
        <v>1885217319</v>
      </c>
      <c r="M967" s="31">
        <f t="shared" si="114"/>
        <v>13.461576068450823</v>
      </c>
      <c r="N967" s="29">
        <f>SUM(N968:N969)</f>
        <v>13848889036</v>
      </c>
      <c r="O967" s="31">
        <f t="shared" si="115"/>
        <v>98.889327687981307</v>
      </c>
      <c r="P967" s="32">
        <f t="shared" si="117"/>
        <v>155543353</v>
      </c>
    </row>
    <row r="968" spans="1:16" ht="26.25" x14ac:dyDescent="0.25">
      <c r="A968" s="26">
        <v>3311403270830220</v>
      </c>
      <c r="B968" s="27" t="s">
        <v>687</v>
      </c>
      <c r="C968" s="28"/>
      <c r="D968" s="33">
        <v>12173000000</v>
      </c>
      <c r="E968" s="34">
        <v>751382389</v>
      </c>
      <c r="F968" s="30">
        <f t="shared" ref="F968:F1033" si="120">SUM(D968+E968)</f>
        <v>12924382389</v>
      </c>
      <c r="G968" s="31">
        <f t="shared" si="119"/>
        <v>9.2625973734206626E-2</v>
      </c>
      <c r="H968" s="33"/>
      <c r="I968" s="32">
        <f t="shared" si="116"/>
        <v>12924382389</v>
      </c>
      <c r="J968" s="33">
        <v>11042998382</v>
      </c>
      <c r="K968" s="31">
        <f t="shared" ref="K968:K1033" si="121">IF(OR(J968=0,F968=0),0,J968/F968)*100</f>
        <v>85.443141881957516</v>
      </c>
      <c r="L968" s="30">
        <f t="shared" si="118"/>
        <v>1741390654</v>
      </c>
      <c r="M968" s="31">
        <f t="shared" ref="M968:M1033" si="122">IF(OR(L968=0,F968=0),0,L968/F968)*100</f>
        <v>13.473685639958358</v>
      </c>
      <c r="N968" s="33">
        <v>12784389036</v>
      </c>
      <c r="O968" s="31">
        <f t="shared" ref="O968:O1033" si="123">IF(OR(N968=0,F968=0),0,N968/F968)*100</f>
        <v>98.916827521915877</v>
      </c>
      <c r="P968" s="32">
        <f t="shared" si="117"/>
        <v>139993353</v>
      </c>
    </row>
    <row r="969" spans="1:16" ht="26.25" x14ac:dyDescent="0.25">
      <c r="A969" s="26">
        <v>3311403270830220</v>
      </c>
      <c r="B969" s="27" t="s">
        <v>687</v>
      </c>
      <c r="C969" s="28"/>
      <c r="D969" s="33">
        <v>2050000000</v>
      </c>
      <c r="E969" s="34">
        <v>-969950000</v>
      </c>
      <c r="F969" s="30">
        <f t="shared" si="120"/>
        <v>1080050000</v>
      </c>
      <c r="G969" s="31">
        <f t="shared" si="119"/>
        <v>7.7404613946407946E-3</v>
      </c>
      <c r="H969" s="33"/>
      <c r="I969" s="32">
        <f t="shared" ref="I969:I1034" si="124">SUM(F969-H969)</f>
        <v>1080050000</v>
      </c>
      <c r="J969" s="33">
        <v>920673335</v>
      </c>
      <c r="K969" s="31">
        <f t="shared" si="121"/>
        <v>85.243584556270548</v>
      </c>
      <c r="L969" s="30">
        <f t="shared" si="118"/>
        <v>143826665</v>
      </c>
      <c r="M969" s="31">
        <f t="shared" si="122"/>
        <v>13.31666728392204</v>
      </c>
      <c r="N969" s="33">
        <v>1064500000</v>
      </c>
      <c r="O969" s="31">
        <f t="shared" si="123"/>
        <v>98.560251840192578</v>
      </c>
      <c r="P969" s="32">
        <f t="shared" si="117"/>
        <v>15550000</v>
      </c>
    </row>
    <row r="970" spans="1:16" ht="39" x14ac:dyDescent="0.25">
      <c r="A970" s="26">
        <v>3311403270838</v>
      </c>
      <c r="B970" s="27" t="s">
        <v>688</v>
      </c>
      <c r="C970" s="28"/>
      <c r="D970" s="29">
        <f>SUM(D971)</f>
        <v>5200000000</v>
      </c>
      <c r="E970" s="29">
        <f>SUM(E971)</f>
        <v>-1086000000</v>
      </c>
      <c r="F970" s="30">
        <f t="shared" si="120"/>
        <v>4114000000</v>
      </c>
      <c r="G970" s="31">
        <f t="shared" si="119"/>
        <v>2.9484059235731889E-2</v>
      </c>
      <c r="H970" s="29">
        <f>SUM(H971)</f>
        <v>0</v>
      </c>
      <c r="I970" s="32">
        <f t="shared" si="124"/>
        <v>4114000000</v>
      </c>
      <c r="J970" s="29">
        <f>SUM(J971)</f>
        <v>2467107312</v>
      </c>
      <c r="K970" s="31">
        <f t="shared" si="121"/>
        <v>59.96857831793875</v>
      </c>
      <c r="L970" s="30">
        <f t="shared" si="118"/>
        <v>1473550100</v>
      </c>
      <c r="M970" s="31">
        <f t="shared" si="122"/>
        <v>35.817941176470583</v>
      </c>
      <c r="N970" s="29">
        <f>SUM(N971)</f>
        <v>3940657412</v>
      </c>
      <c r="O970" s="31">
        <f t="shared" si="123"/>
        <v>95.786519494409333</v>
      </c>
      <c r="P970" s="32">
        <f t="shared" si="117"/>
        <v>173342588</v>
      </c>
    </row>
    <row r="971" spans="1:16" ht="39" x14ac:dyDescent="0.25">
      <c r="A971" s="26">
        <v>3311403270838220</v>
      </c>
      <c r="B971" s="27" t="s">
        <v>688</v>
      </c>
      <c r="C971" s="28"/>
      <c r="D971" s="33">
        <v>5200000000</v>
      </c>
      <c r="E971" s="34">
        <v>-1086000000</v>
      </c>
      <c r="F971" s="30">
        <f t="shared" si="120"/>
        <v>4114000000</v>
      </c>
      <c r="G971" s="31">
        <f t="shared" si="119"/>
        <v>2.9484059235731889E-2</v>
      </c>
      <c r="H971" s="33"/>
      <c r="I971" s="32">
        <f t="shared" si="124"/>
        <v>4114000000</v>
      </c>
      <c r="J971" s="33">
        <v>2467107312</v>
      </c>
      <c r="K971" s="31">
        <f t="shared" si="121"/>
        <v>59.96857831793875</v>
      </c>
      <c r="L971" s="30">
        <f t="shared" si="118"/>
        <v>1473550100</v>
      </c>
      <c r="M971" s="31">
        <f t="shared" si="122"/>
        <v>35.817941176470583</v>
      </c>
      <c r="N971" s="33">
        <v>3940657412</v>
      </c>
      <c r="O971" s="31">
        <f t="shared" si="123"/>
        <v>95.786519494409333</v>
      </c>
      <c r="P971" s="32">
        <f t="shared" si="117"/>
        <v>173342588</v>
      </c>
    </row>
    <row r="972" spans="1:16" ht="26.25" x14ac:dyDescent="0.25">
      <c r="A972" s="26">
        <v>3311403270840</v>
      </c>
      <c r="B972" s="27" t="s">
        <v>689</v>
      </c>
      <c r="C972" s="28"/>
      <c r="D972" s="29">
        <f>SUM(D973)</f>
        <v>2000000000</v>
      </c>
      <c r="E972" s="29">
        <f>SUM(E973)</f>
        <v>-801231413</v>
      </c>
      <c r="F972" s="30">
        <f t="shared" si="120"/>
        <v>1198768587</v>
      </c>
      <c r="G972" s="31">
        <f t="shared" si="119"/>
        <v>8.5912892632578064E-3</v>
      </c>
      <c r="H972" s="29">
        <f>SUM(H973)</f>
        <v>0</v>
      </c>
      <c r="I972" s="32">
        <f t="shared" si="124"/>
        <v>1198768587</v>
      </c>
      <c r="J972" s="29">
        <f>SUM(J973)</f>
        <v>618007945</v>
      </c>
      <c r="K972" s="31">
        <f t="shared" si="121"/>
        <v>51.553565191978123</v>
      </c>
      <c r="L972" s="30">
        <f t="shared" si="118"/>
        <v>213342055</v>
      </c>
      <c r="M972" s="31">
        <f t="shared" si="122"/>
        <v>17.796767225432809</v>
      </c>
      <c r="N972" s="29">
        <f>SUM(N973)</f>
        <v>831350000</v>
      </c>
      <c r="O972" s="31">
        <f t="shared" si="123"/>
        <v>69.350332417410925</v>
      </c>
      <c r="P972" s="32">
        <f t="shared" si="117"/>
        <v>367418587</v>
      </c>
    </row>
    <row r="973" spans="1:16" ht="26.25" x14ac:dyDescent="0.25">
      <c r="A973" s="26">
        <v>3311403270840220</v>
      </c>
      <c r="B973" s="27" t="s">
        <v>689</v>
      </c>
      <c r="C973" s="28"/>
      <c r="D973" s="33">
        <v>2000000000</v>
      </c>
      <c r="E973" s="34">
        <v>-801231413</v>
      </c>
      <c r="F973" s="30">
        <f t="shared" si="120"/>
        <v>1198768587</v>
      </c>
      <c r="G973" s="31">
        <f t="shared" si="119"/>
        <v>8.5912892632578064E-3</v>
      </c>
      <c r="H973" s="33"/>
      <c r="I973" s="32">
        <f t="shared" si="124"/>
        <v>1198768587</v>
      </c>
      <c r="J973" s="33">
        <v>618007945</v>
      </c>
      <c r="K973" s="31">
        <f t="shared" si="121"/>
        <v>51.553565191978123</v>
      </c>
      <c r="L973" s="30">
        <f t="shared" si="118"/>
        <v>213342055</v>
      </c>
      <c r="M973" s="31">
        <f t="shared" si="122"/>
        <v>17.796767225432809</v>
      </c>
      <c r="N973" s="33">
        <v>831350000</v>
      </c>
      <c r="O973" s="31">
        <f t="shared" si="123"/>
        <v>69.350332417410925</v>
      </c>
      <c r="P973" s="32">
        <f t="shared" si="117"/>
        <v>367418587</v>
      </c>
    </row>
    <row r="974" spans="1:16" x14ac:dyDescent="0.25">
      <c r="A974" s="60">
        <v>331140328</v>
      </c>
      <c r="B974" s="27" t="s">
        <v>690</v>
      </c>
      <c r="C974" s="28"/>
      <c r="D974" s="29">
        <f>SUM(D975+D977+D979+D981+D983+D985)</f>
        <v>155999216000</v>
      </c>
      <c r="E974" s="29">
        <f>SUM(E975+E977+E979+E981+E983+E985)</f>
        <v>-12663597292</v>
      </c>
      <c r="F974" s="30">
        <f t="shared" si="120"/>
        <v>143335618708</v>
      </c>
      <c r="G974" s="31">
        <f t="shared" si="119"/>
        <v>1.0272522782151075</v>
      </c>
      <c r="H974" s="29">
        <f>SUM(H975+H977+H979+H981+H983+H985)</f>
        <v>0</v>
      </c>
      <c r="I974" s="32">
        <f t="shared" si="124"/>
        <v>143335618708</v>
      </c>
      <c r="J974" s="29">
        <f>SUM(J975+J977+J979+J981+J983+J985)</f>
        <v>86797020982</v>
      </c>
      <c r="K974" s="31">
        <f t="shared" si="121"/>
        <v>60.555095631059352</v>
      </c>
      <c r="L974" s="30">
        <f t="shared" si="118"/>
        <v>55157867205</v>
      </c>
      <c r="M974" s="31">
        <f t="shared" si="122"/>
        <v>38.481619364525386</v>
      </c>
      <c r="N974" s="29">
        <f>SUM(N975+N977+N979+N981+N983+N985)</f>
        <v>141954888187</v>
      </c>
      <c r="O974" s="31">
        <f t="shared" si="123"/>
        <v>99.036714995584745</v>
      </c>
      <c r="P974" s="32">
        <f t="shared" si="117"/>
        <v>1380730521</v>
      </c>
    </row>
    <row r="975" spans="1:16" ht="26.25" x14ac:dyDescent="0.25">
      <c r="A975" s="60">
        <v>3311403280383</v>
      </c>
      <c r="B975" s="27" t="s">
        <v>691</v>
      </c>
      <c r="C975" s="28"/>
      <c r="D975" s="29">
        <f>SUM(D976)</f>
        <v>47772244000</v>
      </c>
      <c r="E975" s="29">
        <f>SUM(E976)</f>
        <v>-5838887073</v>
      </c>
      <c r="F975" s="30">
        <f t="shared" si="120"/>
        <v>41933356927</v>
      </c>
      <c r="G975" s="31">
        <f t="shared" si="119"/>
        <v>0.3005263927050939</v>
      </c>
      <c r="H975" s="29">
        <f>SUM(H976)</f>
        <v>0</v>
      </c>
      <c r="I975" s="32">
        <f t="shared" si="124"/>
        <v>41933356927</v>
      </c>
      <c r="J975" s="29">
        <f>SUM(J976)</f>
        <v>32019390255</v>
      </c>
      <c r="K975" s="31">
        <f t="shared" si="121"/>
        <v>76.357803432578024</v>
      </c>
      <c r="L975" s="30">
        <f t="shared" si="118"/>
        <v>9759935967</v>
      </c>
      <c r="M975" s="31">
        <f t="shared" si="122"/>
        <v>23.274873948180819</v>
      </c>
      <c r="N975" s="29">
        <f>SUM(N976)</f>
        <v>41779326222</v>
      </c>
      <c r="O975" s="31">
        <f t="shared" si="123"/>
        <v>99.632677380758835</v>
      </c>
      <c r="P975" s="32">
        <f t="shared" ref="P975:P1040" si="125">SUM(F975-N975)</f>
        <v>154030705</v>
      </c>
    </row>
    <row r="976" spans="1:16" ht="26.25" x14ac:dyDescent="0.25">
      <c r="A976" s="60">
        <v>3311403280383220</v>
      </c>
      <c r="B976" s="27" t="s">
        <v>691</v>
      </c>
      <c r="C976" s="28"/>
      <c r="D976" s="33">
        <v>47772244000</v>
      </c>
      <c r="E976" s="34">
        <v>-5838887073</v>
      </c>
      <c r="F976" s="30">
        <f t="shared" si="120"/>
        <v>41933356927</v>
      </c>
      <c r="G976" s="31">
        <f t="shared" si="119"/>
        <v>0.3005263927050939</v>
      </c>
      <c r="H976" s="33"/>
      <c r="I976" s="32">
        <f t="shared" si="124"/>
        <v>41933356927</v>
      </c>
      <c r="J976" s="33">
        <v>32019390255</v>
      </c>
      <c r="K976" s="31">
        <f t="shared" si="121"/>
        <v>76.357803432578024</v>
      </c>
      <c r="L976" s="30">
        <f t="shared" ref="L976:L1041" si="126">SUM(N976-J976)</f>
        <v>9759935967</v>
      </c>
      <c r="M976" s="31">
        <f t="shared" si="122"/>
        <v>23.274873948180819</v>
      </c>
      <c r="N976" s="33">
        <v>41779326222</v>
      </c>
      <c r="O976" s="31">
        <f t="shared" si="123"/>
        <v>99.632677380758835</v>
      </c>
      <c r="P976" s="32">
        <f t="shared" si="125"/>
        <v>154030705</v>
      </c>
    </row>
    <row r="977" spans="1:16" ht="26.25" x14ac:dyDescent="0.25">
      <c r="A977" s="60">
        <v>3311403280681</v>
      </c>
      <c r="B977" s="27" t="s">
        <v>692</v>
      </c>
      <c r="C977" s="28"/>
      <c r="D977" s="29">
        <f>SUM(D978)</f>
        <v>17014909000</v>
      </c>
      <c r="E977" s="29">
        <f>SUM(E978)</f>
        <v>-1160548333</v>
      </c>
      <c r="F977" s="30">
        <f t="shared" si="120"/>
        <v>15854360667</v>
      </c>
      <c r="G977" s="31">
        <f t="shared" si="119"/>
        <v>0.11362443097969999</v>
      </c>
      <c r="H977" s="29">
        <f>SUM(H978)</f>
        <v>0</v>
      </c>
      <c r="I977" s="32">
        <f t="shared" si="124"/>
        <v>15854360667</v>
      </c>
      <c r="J977" s="29">
        <f>SUM(J978)</f>
        <v>3105067041</v>
      </c>
      <c r="K977" s="31">
        <f t="shared" si="121"/>
        <v>19.584940107127942</v>
      </c>
      <c r="L977" s="30">
        <f t="shared" si="126"/>
        <v>12511796172</v>
      </c>
      <c r="M977" s="31">
        <f t="shared" si="122"/>
        <v>78.917065372699838</v>
      </c>
      <c r="N977" s="29">
        <f>SUM(N978)</f>
        <v>15616863213</v>
      </c>
      <c r="O977" s="31">
        <f t="shared" si="123"/>
        <v>98.502005479827787</v>
      </c>
      <c r="P977" s="32">
        <f t="shared" si="125"/>
        <v>237497454</v>
      </c>
    </row>
    <row r="978" spans="1:16" ht="26.25" x14ac:dyDescent="0.25">
      <c r="A978" s="60">
        <v>3311403280681220</v>
      </c>
      <c r="B978" s="27" t="s">
        <v>692</v>
      </c>
      <c r="C978" s="28"/>
      <c r="D978" s="33">
        <v>17014909000</v>
      </c>
      <c r="E978" s="34">
        <v>-1160548333</v>
      </c>
      <c r="F978" s="30">
        <f t="shared" si="120"/>
        <v>15854360667</v>
      </c>
      <c r="G978" s="31">
        <f t="shared" si="119"/>
        <v>0.11362443097969999</v>
      </c>
      <c r="H978" s="33"/>
      <c r="I978" s="32">
        <f t="shared" si="124"/>
        <v>15854360667</v>
      </c>
      <c r="J978" s="33">
        <v>3105067041</v>
      </c>
      <c r="K978" s="31">
        <f t="shared" si="121"/>
        <v>19.584940107127942</v>
      </c>
      <c r="L978" s="30">
        <f t="shared" si="126"/>
        <v>12511796172</v>
      </c>
      <c r="M978" s="31">
        <f t="shared" si="122"/>
        <v>78.917065372699838</v>
      </c>
      <c r="N978" s="33">
        <v>15616863213</v>
      </c>
      <c r="O978" s="31">
        <f t="shared" si="123"/>
        <v>98.502005479827787</v>
      </c>
      <c r="P978" s="32">
        <f t="shared" si="125"/>
        <v>237497454</v>
      </c>
    </row>
    <row r="979" spans="1:16" ht="39" x14ac:dyDescent="0.25">
      <c r="A979" s="60">
        <v>3311403280682</v>
      </c>
      <c r="B979" s="27" t="s">
        <v>693</v>
      </c>
      <c r="C979" s="28"/>
      <c r="D979" s="29">
        <f>SUM(D980)</f>
        <v>80115270000</v>
      </c>
      <c r="E979" s="29">
        <f>SUM(E980)</f>
        <v>-2567325149</v>
      </c>
      <c r="F979" s="30">
        <f t="shared" si="120"/>
        <v>77547944851</v>
      </c>
      <c r="G979" s="31">
        <f t="shared" si="119"/>
        <v>0.55576767126790327</v>
      </c>
      <c r="H979" s="29">
        <f>SUM(H980)</f>
        <v>0</v>
      </c>
      <c r="I979" s="32">
        <f t="shared" si="124"/>
        <v>77547944851</v>
      </c>
      <c r="J979" s="29">
        <f>SUM(J980)</f>
        <v>46214971177</v>
      </c>
      <c r="K979" s="31">
        <f t="shared" si="121"/>
        <v>59.595352611596709</v>
      </c>
      <c r="L979" s="30">
        <f t="shared" si="126"/>
        <v>30532198045</v>
      </c>
      <c r="M979" s="31">
        <f t="shared" si="122"/>
        <v>39.372027335688031</v>
      </c>
      <c r="N979" s="29">
        <f>SUM(N980)</f>
        <v>76747169222</v>
      </c>
      <c r="O979" s="31">
        <f t="shared" si="123"/>
        <v>98.967379947284741</v>
      </c>
      <c r="P979" s="32">
        <f t="shared" si="125"/>
        <v>800775629</v>
      </c>
    </row>
    <row r="980" spans="1:16" ht="39" x14ac:dyDescent="0.25">
      <c r="A980" s="60">
        <v>3311403280682220</v>
      </c>
      <c r="B980" s="27" t="s">
        <v>693</v>
      </c>
      <c r="C980" s="28"/>
      <c r="D980" s="33">
        <v>80115270000</v>
      </c>
      <c r="E980" s="34">
        <v>-2567325149</v>
      </c>
      <c r="F980" s="30">
        <f t="shared" si="120"/>
        <v>77547944851</v>
      </c>
      <c r="G980" s="31">
        <f t="shared" si="119"/>
        <v>0.55576767126790327</v>
      </c>
      <c r="H980" s="33"/>
      <c r="I980" s="32">
        <f t="shared" si="124"/>
        <v>77547944851</v>
      </c>
      <c r="J980" s="33">
        <v>46214971177</v>
      </c>
      <c r="K980" s="31">
        <f t="shared" si="121"/>
        <v>59.595352611596709</v>
      </c>
      <c r="L980" s="30">
        <f t="shared" si="126"/>
        <v>30532198045</v>
      </c>
      <c r="M980" s="31">
        <f t="shared" si="122"/>
        <v>39.372027335688031</v>
      </c>
      <c r="N980" s="33">
        <v>76747169222</v>
      </c>
      <c r="O980" s="31">
        <f t="shared" si="123"/>
        <v>98.967379947284741</v>
      </c>
      <c r="P980" s="32">
        <f t="shared" si="125"/>
        <v>800775629</v>
      </c>
    </row>
    <row r="981" spans="1:16" ht="26.25" x14ac:dyDescent="0.25">
      <c r="A981" s="60">
        <v>3311403280683</v>
      </c>
      <c r="B981" s="27" t="s">
        <v>694</v>
      </c>
      <c r="C981" s="28"/>
      <c r="D981" s="29">
        <f>SUM(D982)</f>
        <v>8646793000</v>
      </c>
      <c r="E981" s="29">
        <f>SUM(E982)</f>
        <v>-3096836737</v>
      </c>
      <c r="F981" s="30">
        <f t="shared" si="120"/>
        <v>5549956263</v>
      </c>
      <c r="G981" s="31">
        <f t="shared" si="119"/>
        <v>3.9775216143415948E-2</v>
      </c>
      <c r="H981" s="29">
        <f>SUM(H982)</f>
        <v>0</v>
      </c>
      <c r="I981" s="32">
        <f t="shared" si="124"/>
        <v>5549956263</v>
      </c>
      <c r="J981" s="29">
        <f>SUM(J982)</f>
        <v>3362576098</v>
      </c>
      <c r="K981" s="31">
        <f t="shared" si="121"/>
        <v>60.587434182452036</v>
      </c>
      <c r="L981" s="30">
        <f t="shared" si="126"/>
        <v>2079783420</v>
      </c>
      <c r="M981" s="31">
        <f t="shared" si="122"/>
        <v>37.47387044949042</v>
      </c>
      <c r="N981" s="29">
        <f>SUM(N982)</f>
        <v>5442359518</v>
      </c>
      <c r="O981" s="31">
        <f t="shared" si="123"/>
        <v>98.061304631942477</v>
      </c>
      <c r="P981" s="32">
        <f t="shared" si="125"/>
        <v>107596745</v>
      </c>
    </row>
    <row r="982" spans="1:16" ht="26.25" x14ac:dyDescent="0.25">
      <c r="A982" s="60">
        <v>3311403280683220</v>
      </c>
      <c r="B982" s="27" t="s">
        <v>694</v>
      </c>
      <c r="C982" s="28"/>
      <c r="D982" s="33">
        <v>8646793000</v>
      </c>
      <c r="E982" s="34">
        <v>-3096836737</v>
      </c>
      <c r="F982" s="30">
        <f t="shared" si="120"/>
        <v>5549956263</v>
      </c>
      <c r="G982" s="31">
        <f t="shared" si="119"/>
        <v>3.9775216143415948E-2</v>
      </c>
      <c r="H982" s="33"/>
      <c r="I982" s="32">
        <f t="shared" si="124"/>
        <v>5549956263</v>
      </c>
      <c r="J982" s="33">
        <v>3362576098</v>
      </c>
      <c r="K982" s="31">
        <f t="shared" si="121"/>
        <v>60.587434182452036</v>
      </c>
      <c r="L982" s="30">
        <f t="shared" si="126"/>
        <v>2079783420</v>
      </c>
      <c r="M982" s="31">
        <f t="shared" si="122"/>
        <v>37.47387044949042</v>
      </c>
      <c r="N982" s="33">
        <v>5442359518</v>
      </c>
      <c r="O982" s="31">
        <f t="shared" si="123"/>
        <v>98.061304631942477</v>
      </c>
      <c r="P982" s="32">
        <f t="shared" si="125"/>
        <v>107596745</v>
      </c>
    </row>
    <row r="983" spans="1:16" ht="26.25" x14ac:dyDescent="0.25">
      <c r="A983" s="26">
        <v>3311403280824</v>
      </c>
      <c r="B983" s="27" t="s">
        <v>695</v>
      </c>
      <c r="C983" s="28"/>
      <c r="D983" s="29">
        <f>SUM(D984)</f>
        <v>2250000000</v>
      </c>
      <c r="E983" s="29">
        <f>SUM(E984)</f>
        <v>0</v>
      </c>
      <c r="F983" s="30">
        <f t="shared" si="120"/>
        <v>2250000000</v>
      </c>
      <c r="G983" s="31">
        <f t="shared" si="119"/>
        <v>1.6125214701117344E-2</v>
      </c>
      <c r="H983" s="29">
        <f>SUM(H984)</f>
        <v>0</v>
      </c>
      <c r="I983" s="32">
        <f t="shared" si="124"/>
        <v>2250000000</v>
      </c>
      <c r="J983" s="29">
        <f>SUM(J984)</f>
        <v>1946549744</v>
      </c>
      <c r="K983" s="31">
        <f t="shared" si="121"/>
        <v>86.513321955555554</v>
      </c>
      <c r="L983" s="30">
        <f t="shared" si="126"/>
        <v>252120268</v>
      </c>
      <c r="M983" s="31">
        <f t="shared" si="122"/>
        <v>11.205345244444445</v>
      </c>
      <c r="N983" s="29">
        <f>SUM(N984)</f>
        <v>2198670012</v>
      </c>
      <c r="O983" s="31">
        <f t="shared" si="123"/>
        <v>97.718667199999999</v>
      </c>
      <c r="P983" s="32">
        <f t="shared" si="125"/>
        <v>51329988</v>
      </c>
    </row>
    <row r="984" spans="1:16" ht="26.25" x14ac:dyDescent="0.25">
      <c r="A984" s="26">
        <v>3311403280824220</v>
      </c>
      <c r="B984" s="27" t="s">
        <v>695</v>
      </c>
      <c r="C984" s="28"/>
      <c r="D984" s="33">
        <v>2250000000</v>
      </c>
      <c r="E984" s="34">
        <v>0</v>
      </c>
      <c r="F984" s="30">
        <f t="shared" si="120"/>
        <v>2250000000</v>
      </c>
      <c r="G984" s="31">
        <f t="shared" si="119"/>
        <v>1.6125214701117344E-2</v>
      </c>
      <c r="H984" s="33"/>
      <c r="I984" s="32">
        <f t="shared" si="124"/>
        <v>2250000000</v>
      </c>
      <c r="J984" s="33">
        <v>1946549744</v>
      </c>
      <c r="K984" s="31">
        <f t="shared" si="121"/>
        <v>86.513321955555554</v>
      </c>
      <c r="L984" s="30">
        <f t="shared" si="126"/>
        <v>252120268</v>
      </c>
      <c r="M984" s="31">
        <f t="shared" si="122"/>
        <v>11.205345244444445</v>
      </c>
      <c r="N984" s="33">
        <v>2198670012</v>
      </c>
      <c r="O984" s="31">
        <f t="shared" si="123"/>
        <v>97.718667199999999</v>
      </c>
      <c r="P984" s="32">
        <f t="shared" si="125"/>
        <v>51329988</v>
      </c>
    </row>
    <row r="985" spans="1:16" ht="26.25" x14ac:dyDescent="0.25">
      <c r="A985" s="26">
        <v>3311403280834</v>
      </c>
      <c r="B985" s="40" t="s">
        <v>696</v>
      </c>
      <c r="C985" s="28"/>
      <c r="D985" s="29">
        <f>SUM(D986)</f>
        <v>200000000</v>
      </c>
      <c r="E985" s="29">
        <f>SUM(E986)</f>
        <v>0</v>
      </c>
      <c r="F985" s="30">
        <f t="shared" si="120"/>
        <v>200000000</v>
      </c>
      <c r="G985" s="31">
        <f t="shared" si="119"/>
        <v>1.4333524178770972E-3</v>
      </c>
      <c r="H985" s="29">
        <f>SUM(H986)</f>
        <v>0</v>
      </c>
      <c r="I985" s="32">
        <f t="shared" si="124"/>
        <v>200000000</v>
      </c>
      <c r="J985" s="29">
        <f>SUM(J986)</f>
        <v>148466667</v>
      </c>
      <c r="K985" s="31">
        <f t="shared" si="121"/>
        <v>74.233333500000001</v>
      </c>
      <c r="L985" s="30">
        <f t="shared" si="126"/>
        <v>22033333</v>
      </c>
      <c r="M985" s="31">
        <f t="shared" si="122"/>
        <v>11.016666499999999</v>
      </c>
      <c r="N985" s="29">
        <f>SUM(N986)</f>
        <v>170500000</v>
      </c>
      <c r="O985" s="31">
        <f t="shared" si="123"/>
        <v>85.25</v>
      </c>
      <c r="P985" s="32">
        <f t="shared" si="125"/>
        <v>29500000</v>
      </c>
    </row>
    <row r="986" spans="1:16" ht="39" x14ac:dyDescent="0.25">
      <c r="A986" s="26">
        <v>3311403280834220</v>
      </c>
      <c r="B986" s="40" t="s">
        <v>697</v>
      </c>
      <c r="C986" s="28"/>
      <c r="D986" s="33">
        <v>200000000</v>
      </c>
      <c r="E986" s="34">
        <v>0</v>
      </c>
      <c r="F986" s="30">
        <f t="shared" si="120"/>
        <v>200000000</v>
      </c>
      <c r="G986" s="31">
        <f t="shared" si="119"/>
        <v>1.4333524178770972E-3</v>
      </c>
      <c r="H986" s="33"/>
      <c r="I986" s="32">
        <f t="shared" si="124"/>
        <v>200000000</v>
      </c>
      <c r="J986" s="33">
        <v>148466667</v>
      </c>
      <c r="K986" s="31">
        <f t="shared" si="121"/>
        <v>74.233333500000001</v>
      </c>
      <c r="L986" s="30">
        <f t="shared" si="126"/>
        <v>22033333</v>
      </c>
      <c r="M986" s="31">
        <f t="shared" si="122"/>
        <v>11.016666499999999</v>
      </c>
      <c r="N986" s="33">
        <v>170500000</v>
      </c>
      <c r="O986" s="31">
        <f t="shared" si="123"/>
        <v>85.25</v>
      </c>
      <c r="P986" s="32">
        <f t="shared" si="125"/>
        <v>29500000</v>
      </c>
    </row>
    <row r="987" spans="1:16" x14ac:dyDescent="0.25">
      <c r="A987" s="26">
        <v>331140329</v>
      </c>
      <c r="B987" s="27" t="s">
        <v>698</v>
      </c>
      <c r="C987" s="28"/>
      <c r="D987" s="29">
        <f>SUM(D988+D990)</f>
        <v>6507400000</v>
      </c>
      <c r="E987" s="29">
        <f>SUM(E988+E990)</f>
        <v>482608787</v>
      </c>
      <c r="F987" s="30">
        <f t="shared" si="120"/>
        <v>6990008787</v>
      </c>
      <c r="G987" s="31">
        <f t="shared" si="119"/>
        <v>5.0095729979143029E-2</v>
      </c>
      <c r="H987" s="29">
        <f>SUM(H988+H990)</f>
        <v>0</v>
      </c>
      <c r="I987" s="32">
        <f t="shared" si="124"/>
        <v>6990008787</v>
      </c>
      <c r="J987" s="29">
        <f>SUM(J988+J990)</f>
        <v>3946158521</v>
      </c>
      <c r="K987" s="31">
        <f t="shared" si="121"/>
        <v>56.454271249830981</v>
      </c>
      <c r="L987" s="30">
        <f t="shared" si="126"/>
        <v>2788013659</v>
      </c>
      <c r="M987" s="31">
        <f t="shared" si="122"/>
        <v>39.885696054991236</v>
      </c>
      <c r="N987" s="29">
        <f>SUM(N988+N990)</f>
        <v>6734172180</v>
      </c>
      <c r="O987" s="31">
        <f t="shared" si="123"/>
        <v>96.33996730482221</v>
      </c>
      <c r="P987" s="32">
        <f t="shared" si="125"/>
        <v>255836607</v>
      </c>
    </row>
    <row r="988" spans="1:16" ht="26.25" x14ac:dyDescent="0.25">
      <c r="A988" s="26">
        <v>3311403290601</v>
      </c>
      <c r="B988" s="27" t="s">
        <v>699</v>
      </c>
      <c r="C988" s="28"/>
      <c r="D988" s="29">
        <f>SUM(D989)</f>
        <v>0</v>
      </c>
      <c r="E988" s="29">
        <f>SUM(E989)</f>
        <v>0</v>
      </c>
      <c r="F988" s="30">
        <f t="shared" si="120"/>
        <v>0</v>
      </c>
      <c r="G988" s="31">
        <f t="shared" si="119"/>
        <v>0</v>
      </c>
      <c r="H988" s="29">
        <f>SUM(H989)</f>
        <v>0</v>
      </c>
      <c r="I988" s="32">
        <f t="shared" si="124"/>
        <v>0</v>
      </c>
      <c r="J988" s="29">
        <f>SUM(J989)</f>
        <v>0</v>
      </c>
      <c r="K988" s="31">
        <f t="shared" si="121"/>
        <v>0</v>
      </c>
      <c r="L988" s="30">
        <f t="shared" si="126"/>
        <v>0</v>
      </c>
      <c r="M988" s="31">
        <f t="shared" si="122"/>
        <v>0</v>
      </c>
      <c r="N988" s="29">
        <f>SUM(N989)</f>
        <v>0</v>
      </c>
      <c r="O988" s="31">
        <f t="shared" si="123"/>
        <v>0</v>
      </c>
      <c r="P988" s="32">
        <f t="shared" si="125"/>
        <v>0</v>
      </c>
    </row>
    <row r="989" spans="1:16" ht="26.25" x14ac:dyDescent="0.25">
      <c r="A989" s="26">
        <v>3311403290601230</v>
      </c>
      <c r="B989" s="27" t="s">
        <v>699</v>
      </c>
      <c r="C989" s="28"/>
      <c r="D989" s="29"/>
      <c r="E989" s="29"/>
      <c r="F989" s="30">
        <f t="shared" si="120"/>
        <v>0</v>
      </c>
      <c r="G989" s="31">
        <f t="shared" si="119"/>
        <v>0</v>
      </c>
      <c r="H989" s="29"/>
      <c r="I989" s="32">
        <f t="shared" si="124"/>
        <v>0</v>
      </c>
      <c r="J989" s="33"/>
      <c r="K989" s="31">
        <f t="shared" si="121"/>
        <v>0</v>
      </c>
      <c r="L989" s="30">
        <f t="shared" si="126"/>
        <v>0</v>
      </c>
      <c r="M989" s="31">
        <f t="shared" si="122"/>
        <v>0</v>
      </c>
      <c r="N989" s="33"/>
      <c r="O989" s="31">
        <f t="shared" si="123"/>
        <v>0</v>
      </c>
      <c r="P989" s="32">
        <f t="shared" si="125"/>
        <v>0</v>
      </c>
    </row>
    <row r="990" spans="1:16" ht="39" x14ac:dyDescent="0.25">
      <c r="A990" s="26">
        <v>3311403290815</v>
      </c>
      <c r="B990" s="27" t="s">
        <v>700</v>
      </c>
      <c r="C990" s="28"/>
      <c r="D990" s="29">
        <f>SUM(D991:D992)</f>
        <v>6507400000</v>
      </c>
      <c r="E990" s="29">
        <f>SUM(E991:E992)</f>
        <v>482608787</v>
      </c>
      <c r="F990" s="30">
        <f t="shared" si="120"/>
        <v>6990008787</v>
      </c>
      <c r="G990" s="31">
        <f t="shared" si="119"/>
        <v>5.0095729979143029E-2</v>
      </c>
      <c r="H990" s="29">
        <f>SUM(H991:H992)</f>
        <v>0</v>
      </c>
      <c r="I990" s="32">
        <f t="shared" si="124"/>
        <v>6990008787</v>
      </c>
      <c r="J990" s="29">
        <f>SUM(J991:J992)</f>
        <v>3946158521</v>
      </c>
      <c r="K990" s="31">
        <f t="shared" si="121"/>
        <v>56.454271249830981</v>
      </c>
      <c r="L990" s="30">
        <f t="shared" si="126"/>
        <v>2788013659</v>
      </c>
      <c r="M990" s="31">
        <f t="shared" si="122"/>
        <v>39.885696054991236</v>
      </c>
      <c r="N990" s="29">
        <f>SUM(N991:N992)</f>
        <v>6734172180</v>
      </c>
      <c r="O990" s="31">
        <f t="shared" si="123"/>
        <v>96.33996730482221</v>
      </c>
      <c r="P990" s="32">
        <f t="shared" si="125"/>
        <v>255836607</v>
      </c>
    </row>
    <row r="991" spans="1:16" ht="39" x14ac:dyDescent="0.25">
      <c r="A991" s="26">
        <v>3311403290815230</v>
      </c>
      <c r="B991" s="27" t="s">
        <v>700</v>
      </c>
      <c r="C991" s="28"/>
      <c r="D991" s="33">
        <v>2968300000</v>
      </c>
      <c r="E991" s="34">
        <v>482608787</v>
      </c>
      <c r="F991" s="30">
        <f t="shared" si="120"/>
        <v>3450908787</v>
      </c>
      <c r="G991" s="31">
        <f t="shared" si="119"/>
        <v>2.4731842268598855E-2</v>
      </c>
      <c r="H991" s="33"/>
      <c r="I991" s="32">
        <f t="shared" si="124"/>
        <v>3450908787</v>
      </c>
      <c r="J991" s="33">
        <v>1708244269</v>
      </c>
      <c r="K991" s="31">
        <f t="shared" si="121"/>
        <v>49.501287180790385</v>
      </c>
      <c r="L991" s="30">
        <f t="shared" si="126"/>
        <v>1557723045</v>
      </c>
      <c r="M991" s="31">
        <f t="shared" si="122"/>
        <v>45.139502118054679</v>
      </c>
      <c r="N991" s="33">
        <v>3265967314</v>
      </c>
      <c r="O991" s="31">
        <f t="shared" si="123"/>
        <v>94.640789298845064</v>
      </c>
      <c r="P991" s="32">
        <f t="shared" si="125"/>
        <v>184941473</v>
      </c>
    </row>
    <row r="992" spans="1:16" ht="39" x14ac:dyDescent="0.25">
      <c r="A992" s="26">
        <v>3311403290815230</v>
      </c>
      <c r="B992" s="27" t="s">
        <v>700</v>
      </c>
      <c r="C992" s="28"/>
      <c r="D992" s="33">
        <v>3539100000</v>
      </c>
      <c r="E992" s="34">
        <v>0</v>
      </c>
      <c r="F992" s="30">
        <f t="shared" si="120"/>
        <v>3539100000</v>
      </c>
      <c r="G992" s="31">
        <f t="shared" si="119"/>
        <v>2.5363887710544177E-2</v>
      </c>
      <c r="H992" s="33"/>
      <c r="I992" s="32">
        <f t="shared" si="124"/>
        <v>3539100000</v>
      </c>
      <c r="J992" s="33">
        <v>2237914252</v>
      </c>
      <c r="K992" s="31">
        <f t="shared" si="121"/>
        <v>63.23399316210336</v>
      </c>
      <c r="L992" s="30">
        <f t="shared" si="126"/>
        <v>1230290614</v>
      </c>
      <c r="M992" s="31">
        <f t="shared" si="122"/>
        <v>34.762810149473026</v>
      </c>
      <c r="N992" s="33">
        <v>3468204866</v>
      </c>
      <c r="O992" s="31">
        <f t="shared" si="123"/>
        <v>97.996803311576386</v>
      </c>
      <c r="P992" s="32">
        <f t="shared" si="125"/>
        <v>70895134</v>
      </c>
    </row>
    <row r="993" spans="1:16" ht="26.25" x14ac:dyDescent="0.25">
      <c r="A993" s="60">
        <v>331140330</v>
      </c>
      <c r="B993" s="27" t="s">
        <v>701</v>
      </c>
      <c r="C993" s="28"/>
      <c r="D993" s="29">
        <f>SUM(D994+D996)</f>
        <v>15697000000</v>
      </c>
      <c r="E993" s="29">
        <f>SUM(E994+E996)</f>
        <v>-6307934347</v>
      </c>
      <c r="F993" s="30">
        <f t="shared" si="120"/>
        <v>9389065653</v>
      </c>
      <c r="G993" s="31">
        <f t="shared" si="119"/>
        <v>6.728919977667179E-2</v>
      </c>
      <c r="H993" s="29">
        <f>SUM(H994+H996)</f>
        <v>0</v>
      </c>
      <c r="I993" s="32">
        <f t="shared" si="124"/>
        <v>9389065653</v>
      </c>
      <c r="J993" s="29">
        <f>SUM(J994+J996)</f>
        <v>6255095647</v>
      </c>
      <c r="K993" s="31">
        <f t="shared" si="121"/>
        <v>66.621066229325692</v>
      </c>
      <c r="L993" s="30">
        <f t="shared" si="126"/>
        <v>3102761206</v>
      </c>
      <c r="M993" s="31">
        <f t="shared" si="122"/>
        <v>33.046538608541987</v>
      </c>
      <c r="N993" s="29">
        <f>SUM(N994+N996)</f>
        <v>9357856853</v>
      </c>
      <c r="O993" s="31">
        <f t="shared" si="123"/>
        <v>99.667604837867671</v>
      </c>
      <c r="P993" s="32">
        <f t="shared" si="125"/>
        <v>31208800</v>
      </c>
    </row>
    <row r="994" spans="1:16" ht="26.25" x14ac:dyDescent="0.25">
      <c r="A994" s="60">
        <v>3311403300886</v>
      </c>
      <c r="B994" s="27" t="s">
        <v>702</v>
      </c>
      <c r="C994" s="28"/>
      <c r="D994" s="29">
        <f>SUM(D995)</f>
        <v>8080000000</v>
      </c>
      <c r="E994" s="29">
        <f>SUM(E995)</f>
        <v>-2831526267</v>
      </c>
      <c r="F994" s="30">
        <f t="shared" si="120"/>
        <v>5248473733</v>
      </c>
      <c r="G994" s="31">
        <f t="shared" si="119"/>
        <v>3.7614562576799918E-2</v>
      </c>
      <c r="H994" s="29">
        <f>SUM(H995)</f>
        <v>0</v>
      </c>
      <c r="I994" s="32">
        <f t="shared" si="124"/>
        <v>5248473733</v>
      </c>
      <c r="J994" s="29">
        <f>SUM(J995)</f>
        <v>3969331496</v>
      </c>
      <c r="K994" s="31">
        <f t="shared" si="121"/>
        <v>75.628300681827952</v>
      </c>
      <c r="L994" s="30">
        <f t="shared" si="126"/>
        <v>1247933437</v>
      </c>
      <c r="M994" s="31">
        <f t="shared" si="122"/>
        <v>23.777073116581796</v>
      </c>
      <c r="N994" s="29">
        <f>SUM(N995)</f>
        <v>5217264933</v>
      </c>
      <c r="O994" s="31">
        <f t="shared" si="123"/>
        <v>99.405373798409741</v>
      </c>
      <c r="P994" s="32">
        <f t="shared" si="125"/>
        <v>31208800</v>
      </c>
    </row>
    <row r="995" spans="1:16" ht="26.25" x14ac:dyDescent="0.25">
      <c r="A995" s="60">
        <v>3311403300886230</v>
      </c>
      <c r="B995" s="27" t="s">
        <v>702</v>
      </c>
      <c r="C995" s="28"/>
      <c r="D995" s="33">
        <v>8080000000</v>
      </c>
      <c r="E995" s="34">
        <v>-2831526267</v>
      </c>
      <c r="F995" s="30">
        <f t="shared" si="120"/>
        <v>5248473733</v>
      </c>
      <c r="G995" s="31">
        <f t="shared" si="119"/>
        <v>3.7614562576799918E-2</v>
      </c>
      <c r="H995" s="33"/>
      <c r="I995" s="32">
        <f t="shared" si="124"/>
        <v>5248473733</v>
      </c>
      <c r="J995" s="33">
        <v>3969331496</v>
      </c>
      <c r="K995" s="31">
        <f t="shared" si="121"/>
        <v>75.628300681827952</v>
      </c>
      <c r="L995" s="30">
        <f t="shared" si="126"/>
        <v>1247933437</v>
      </c>
      <c r="M995" s="31">
        <f t="shared" si="122"/>
        <v>23.777073116581796</v>
      </c>
      <c r="N995" s="33">
        <v>5217264933</v>
      </c>
      <c r="O995" s="31">
        <f t="shared" si="123"/>
        <v>99.405373798409741</v>
      </c>
      <c r="P995" s="32">
        <f t="shared" si="125"/>
        <v>31208800</v>
      </c>
    </row>
    <row r="996" spans="1:16" x14ac:dyDescent="0.25">
      <c r="A996" s="60">
        <v>3311403300887</v>
      </c>
      <c r="B996" s="27" t="s">
        <v>703</v>
      </c>
      <c r="C996" s="28"/>
      <c r="D996" s="29">
        <f>SUM(D997)</f>
        <v>7617000000</v>
      </c>
      <c r="E996" s="29">
        <f>SUM(E997)</f>
        <v>-3476408080</v>
      </c>
      <c r="F996" s="30">
        <f t="shared" si="120"/>
        <v>4140591920</v>
      </c>
      <c r="G996" s="31">
        <f t="shared" si="119"/>
        <v>2.9674637199871862E-2</v>
      </c>
      <c r="H996" s="29">
        <f>SUM(H997)</f>
        <v>0</v>
      </c>
      <c r="I996" s="32">
        <f t="shared" si="124"/>
        <v>4140591920</v>
      </c>
      <c r="J996" s="29">
        <f>SUM(J997)</f>
        <v>2285764151</v>
      </c>
      <c r="K996" s="31">
        <f t="shared" si="121"/>
        <v>55.203801658387043</v>
      </c>
      <c r="L996" s="30">
        <f t="shared" si="126"/>
        <v>1854827769</v>
      </c>
      <c r="M996" s="31">
        <f t="shared" si="122"/>
        <v>44.79619834161295</v>
      </c>
      <c r="N996" s="29">
        <f>SUM(N997)</f>
        <v>4140591920</v>
      </c>
      <c r="O996" s="31">
        <f t="shared" si="123"/>
        <v>100</v>
      </c>
      <c r="P996" s="32">
        <f t="shared" si="125"/>
        <v>0</v>
      </c>
    </row>
    <row r="997" spans="1:16" x14ac:dyDescent="0.25">
      <c r="A997" s="60">
        <v>3311403300887230</v>
      </c>
      <c r="B997" s="27" t="s">
        <v>703</v>
      </c>
      <c r="C997" s="28"/>
      <c r="D997" s="33">
        <v>7617000000</v>
      </c>
      <c r="E997" s="34">
        <v>-3476408080</v>
      </c>
      <c r="F997" s="30">
        <f t="shared" si="120"/>
        <v>4140591920</v>
      </c>
      <c r="G997" s="31">
        <f t="shared" si="119"/>
        <v>2.9674637199871862E-2</v>
      </c>
      <c r="H997" s="33"/>
      <c r="I997" s="32">
        <f t="shared" si="124"/>
        <v>4140591920</v>
      </c>
      <c r="J997" s="33">
        <v>2285764151</v>
      </c>
      <c r="K997" s="31">
        <f t="shared" si="121"/>
        <v>55.203801658387043</v>
      </c>
      <c r="L997" s="30">
        <f t="shared" si="126"/>
        <v>1854827769</v>
      </c>
      <c r="M997" s="31">
        <f t="shared" si="122"/>
        <v>44.79619834161295</v>
      </c>
      <c r="N997" s="33">
        <v>4140591920</v>
      </c>
      <c r="O997" s="31">
        <f t="shared" si="123"/>
        <v>100</v>
      </c>
      <c r="P997" s="32">
        <f t="shared" si="125"/>
        <v>0</v>
      </c>
    </row>
    <row r="998" spans="1:16" ht="26.25" x14ac:dyDescent="0.25">
      <c r="A998" s="60">
        <v>331140331</v>
      </c>
      <c r="B998" s="27" t="s">
        <v>704</v>
      </c>
      <c r="C998" s="28"/>
      <c r="D998" s="29">
        <f t="shared" ref="D998:E998" si="127">SUM(D1001+D1003+D1010+D1012+D1014+D1016+D1018+D1023+D1025+D1028+D1030+D1032+D1034+D1036+D1038+D1040+D1042+D1044+D1046+D1048+D1050+D1052+D1054+D1056+D1058+D1060+D1062+D1064+D1066+D1068+D1070+D1072+D1074+D1076+D1078+D1080+D1082+D1084+D1086+D1088+D1090+D1092+D1094+D1096+D1098+D1100+D1102+D1104+D1106+D1108+D1110+D1112+D1116+D1118+D1120+D1123+D1125+D1127+D1129+D1131+D1133+D1135+D1137+D1141+D1143+D1145+D1147+D1149+D1151+D1153)</f>
        <v>419997787000</v>
      </c>
      <c r="E998" s="29">
        <f t="shared" si="127"/>
        <v>-7138750323</v>
      </c>
      <c r="F998" s="30">
        <f t="shared" si="120"/>
        <v>412859036677</v>
      </c>
      <c r="G998" s="31">
        <f t="shared" si="119"/>
        <v>2.9588624923169355</v>
      </c>
      <c r="H998" s="29">
        <f t="shared" ref="H998:J998" si="128">SUM(H1001+H1003+H1010+H1012+H1014+H1016+H1018+H1023+H1025+H1028+H1030+H1032+H1034+H1036+H1038+H1040+H1042+H1044+H1046+H1048+H1050+H1052+H1054+H1056+H1058+H1060+H1062+H1064+H1066+H1068+H1070+H1072+H1074+H1076+H1078+H1080+H1082+H1084+H1086+H1088+H1090+H1092+H1094+H1096+H1098+H1100+H1102+H1104+H1106+H1108+H1110+H1112+H1116+H1118+H1120+H1123+H1125+H1127+H1129+H1131+H1133+H1135+H1137+H1141+H1143+H1145+H1147+H1149+H1151+H1153)</f>
        <v>0</v>
      </c>
      <c r="I998" s="32">
        <f t="shared" si="124"/>
        <v>412859036677</v>
      </c>
      <c r="J998" s="29">
        <f t="shared" si="128"/>
        <v>307614083151</v>
      </c>
      <c r="K998" s="31">
        <f t="shared" si="121"/>
        <v>74.508259677905926</v>
      </c>
      <c r="L998" s="30">
        <f t="shared" si="126"/>
        <v>83345971101</v>
      </c>
      <c r="M998" s="31">
        <f t="shared" si="122"/>
        <v>20.187512854709695</v>
      </c>
      <c r="N998" s="29">
        <f t="shared" ref="N998" si="129">SUM(N1001+N1003+N1010+N1012+N1014+N1016+N1018+N1023+N1025+N1028+N1030+N1032+N1034+N1036+N1038+N1040+N1042+N1044+N1046+N1048+N1050+N1052+N1054+N1056+N1058+N1060+N1062+N1064+N1066+N1068+N1070+N1072+N1074+N1076+N1078+N1080+N1082+N1084+N1086+N1088+N1090+N1092+N1094+N1096+N1098+N1100+N1102+N1104+N1106+N1108+N1110+N1112+N1116+N1118+N1120+N1123+N1125+N1127+N1129+N1131+N1133+N1135+N1137+N1141+N1143+N1145+N1147+N1149+N1151+N1153)</f>
        <v>390960054252</v>
      </c>
      <c r="O998" s="31">
        <f t="shared" si="123"/>
        <v>94.695772532615621</v>
      </c>
      <c r="P998" s="32">
        <f t="shared" si="125"/>
        <v>21898982425</v>
      </c>
    </row>
    <row r="999" spans="1:16" hidden="1" x14ac:dyDescent="0.25">
      <c r="A999" s="60"/>
      <c r="B999" s="27"/>
      <c r="C999" s="28"/>
      <c r="D999" s="29"/>
      <c r="E999" s="29"/>
      <c r="F999" s="30"/>
      <c r="G999" s="31"/>
      <c r="H999" s="29"/>
      <c r="I999" s="32"/>
      <c r="J999" s="29"/>
      <c r="K999" s="31"/>
      <c r="L999" s="30"/>
      <c r="M999" s="31"/>
      <c r="N999" s="29"/>
      <c r="O999" s="31"/>
      <c r="P999" s="32"/>
    </row>
    <row r="1000" spans="1:16" hidden="1" x14ac:dyDescent="0.25">
      <c r="A1000" s="60"/>
      <c r="B1000" s="27"/>
      <c r="C1000" s="28"/>
      <c r="D1000" s="29"/>
      <c r="E1000" s="29"/>
      <c r="F1000" s="30"/>
      <c r="G1000" s="31"/>
      <c r="H1000" s="29"/>
      <c r="I1000" s="32"/>
      <c r="J1000" s="29"/>
      <c r="K1000" s="31"/>
      <c r="L1000" s="30"/>
      <c r="M1000" s="31"/>
      <c r="N1000" s="29"/>
      <c r="O1000" s="31"/>
      <c r="P1000" s="32"/>
    </row>
    <row r="1001" spans="1:16" hidden="1" x14ac:dyDescent="0.25">
      <c r="A1001" s="60">
        <v>3311403310011</v>
      </c>
      <c r="B1001" s="27" t="s">
        <v>705</v>
      </c>
      <c r="C1001" s="28"/>
      <c r="D1001" s="29">
        <f>SUM(D1002)</f>
        <v>0</v>
      </c>
      <c r="E1001" s="29">
        <f>SUM(E1002)</f>
        <v>0</v>
      </c>
      <c r="F1001" s="30">
        <f t="shared" si="120"/>
        <v>0</v>
      </c>
      <c r="G1001" s="31">
        <f t="shared" si="119"/>
        <v>0</v>
      </c>
      <c r="H1001" s="29">
        <f>SUM(H1002)</f>
        <v>0</v>
      </c>
      <c r="I1001" s="32">
        <f t="shared" si="124"/>
        <v>0</v>
      </c>
      <c r="J1001" s="29">
        <f>SUM(J1002)</f>
        <v>0</v>
      </c>
      <c r="K1001" s="31">
        <f t="shared" si="121"/>
        <v>0</v>
      </c>
      <c r="L1001" s="30">
        <f t="shared" si="126"/>
        <v>0</v>
      </c>
      <c r="M1001" s="31">
        <f t="shared" si="122"/>
        <v>0</v>
      </c>
      <c r="N1001" s="29">
        <f>SUM(N1002)</f>
        <v>0</v>
      </c>
      <c r="O1001" s="31">
        <f t="shared" si="123"/>
        <v>0</v>
      </c>
      <c r="P1001" s="32">
        <f t="shared" si="125"/>
        <v>0</v>
      </c>
    </row>
    <row r="1002" spans="1:16" ht="26.25" hidden="1" x14ac:dyDescent="0.25">
      <c r="A1002" s="60">
        <v>3311403310011</v>
      </c>
      <c r="B1002" s="27" t="s">
        <v>706</v>
      </c>
      <c r="C1002" s="28"/>
      <c r="D1002" s="29"/>
      <c r="E1002" s="29"/>
      <c r="F1002" s="30">
        <f t="shared" si="120"/>
        <v>0</v>
      </c>
      <c r="G1002" s="31">
        <f t="shared" si="119"/>
        <v>0</v>
      </c>
      <c r="H1002" s="29"/>
      <c r="I1002" s="32">
        <f t="shared" si="124"/>
        <v>0</v>
      </c>
      <c r="J1002" s="33"/>
      <c r="K1002" s="31">
        <f t="shared" si="121"/>
        <v>0</v>
      </c>
      <c r="L1002" s="30">
        <f t="shared" si="126"/>
        <v>0</v>
      </c>
      <c r="M1002" s="31">
        <f t="shared" si="122"/>
        <v>0</v>
      </c>
      <c r="N1002" s="33"/>
      <c r="O1002" s="31">
        <f t="shared" si="123"/>
        <v>0</v>
      </c>
      <c r="P1002" s="32">
        <f t="shared" si="125"/>
        <v>0</v>
      </c>
    </row>
    <row r="1003" spans="1:16" hidden="1" x14ac:dyDescent="0.25">
      <c r="A1003" s="60">
        <v>3311403310014</v>
      </c>
      <c r="B1003" s="27" t="s">
        <v>707</v>
      </c>
      <c r="C1003" s="28"/>
      <c r="D1003" s="29">
        <f>SUM(D1004:D1009)</f>
        <v>0</v>
      </c>
      <c r="E1003" s="29">
        <f>SUM(E1004:E1009)</f>
        <v>0</v>
      </c>
      <c r="F1003" s="30">
        <f t="shared" si="120"/>
        <v>0</v>
      </c>
      <c r="G1003" s="31">
        <f t="shared" si="119"/>
        <v>0</v>
      </c>
      <c r="H1003" s="29">
        <f>SUM(H1004:H1009)</f>
        <v>0</v>
      </c>
      <c r="I1003" s="32">
        <f t="shared" si="124"/>
        <v>0</v>
      </c>
      <c r="J1003" s="29">
        <f>SUM(J1004:J1009)</f>
        <v>0</v>
      </c>
      <c r="K1003" s="31">
        <f t="shared" si="121"/>
        <v>0</v>
      </c>
      <c r="L1003" s="30">
        <f t="shared" si="126"/>
        <v>0</v>
      </c>
      <c r="M1003" s="31">
        <f t="shared" si="122"/>
        <v>0</v>
      </c>
      <c r="N1003" s="29">
        <f>SUM(N1004:N1009)</f>
        <v>0</v>
      </c>
      <c r="O1003" s="31">
        <f t="shared" si="123"/>
        <v>0</v>
      </c>
      <c r="P1003" s="32">
        <f t="shared" si="125"/>
        <v>0</v>
      </c>
    </row>
    <row r="1004" spans="1:16" hidden="1" x14ac:dyDescent="0.25">
      <c r="A1004" s="60">
        <v>331140331001412</v>
      </c>
      <c r="B1004" s="27" t="s">
        <v>708</v>
      </c>
      <c r="C1004" s="28"/>
      <c r="D1004" s="29"/>
      <c r="E1004" s="29"/>
      <c r="F1004" s="30">
        <f t="shared" si="120"/>
        <v>0</v>
      </c>
      <c r="G1004" s="31">
        <f t="shared" si="119"/>
        <v>0</v>
      </c>
      <c r="H1004" s="29"/>
      <c r="I1004" s="32">
        <f t="shared" si="124"/>
        <v>0</v>
      </c>
      <c r="J1004" s="29"/>
      <c r="K1004" s="31">
        <f t="shared" si="121"/>
        <v>0</v>
      </c>
      <c r="L1004" s="30">
        <f t="shared" si="126"/>
        <v>0</v>
      </c>
      <c r="M1004" s="31">
        <f t="shared" si="122"/>
        <v>0</v>
      </c>
      <c r="N1004" s="33">
        <v>0</v>
      </c>
      <c r="O1004" s="31">
        <f t="shared" si="123"/>
        <v>0</v>
      </c>
      <c r="P1004" s="32">
        <f t="shared" si="125"/>
        <v>0</v>
      </c>
    </row>
    <row r="1005" spans="1:16" ht="26.25" hidden="1" x14ac:dyDescent="0.25">
      <c r="A1005" s="60">
        <v>331140331001412</v>
      </c>
      <c r="B1005" s="27" t="s">
        <v>709</v>
      </c>
      <c r="C1005" s="28"/>
      <c r="D1005" s="29"/>
      <c r="E1005" s="29"/>
      <c r="F1005" s="30">
        <f t="shared" si="120"/>
        <v>0</v>
      </c>
      <c r="G1005" s="31">
        <f t="shared" si="119"/>
        <v>0</v>
      </c>
      <c r="H1005" s="29"/>
      <c r="I1005" s="32">
        <f t="shared" si="124"/>
        <v>0</v>
      </c>
      <c r="J1005" s="33"/>
      <c r="K1005" s="31">
        <f t="shared" si="121"/>
        <v>0</v>
      </c>
      <c r="L1005" s="30">
        <f t="shared" si="126"/>
        <v>0</v>
      </c>
      <c r="M1005" s="31">
        <f t="shared" si="122"/>
        <v>0</v>
      </c>
      <c r="N1005" s="33"/>
      <c r="O1005" s="31">
        <f t="shared" si="123"/>
        <v>0</v>
      </c>
      <c r="P1005" s="32">
        <f t="shared" si="125"/>
        <v>0</v>
      </c>
    </row>
    <row r="1006" spans="1:16" hidden="1" x14ac:dyDescent="0.25">
      <c r="A1006" s="60">
        <v>331140331001422</v>
      </c>
      <c r="B1006" s="27" t="s">
        <v>710</v>
      </c>
      <c r="C1006" s="28"/>
      <c r="D1006" s="29"/>
      <c r="E1006" s="29"/>
      <c r="F1006" s="30">
        <f t="shared" si="120"/>
        <v>0</v>
      </c>
      <c r="G1006" s="31">
        <f t="shared" si="119"/>
        <v>0</v>
      </c>
      <c r="H1006" s="29"/>
      <c r="I1006" s="32">
        <f t="shared" si="124"/>
        <v>0</v>
      </c>
      <c r="J1006" s="33"/>
      <c r="K1006" s="31">
        <f t="shared" si="121"/>
        <v>0</v>
      </c>
      <c r="L1006" s="30">
        <f t="shared" si="126"/>
        <v>0</v>
      </c>
      <c r="M1006" s="31">
        <f t="shared" si="122"/>
        <v>0</v>
      </c>
      <c r="N1006" s="33">
        <v>0</v>
      </c>
      <c r="O1006" s="31">
        <f t="shared" si="123"/>
        <v>0</v>
      </c>
      <c r="P1006" s="32">
        <f t="shared" si="125"/>
        <v>0</v>
      </c>
    </row>
    <row r="1007" spans="1:16" ht="26.25" hidden="1" x14ac:dyDescent="0.25">
      <c r="A1007" s="60">
        <v>331140331001422</v>
      </c>
      <c r="B1007" s="27" t="s">
        <v>709</v>
      </c>
      <c r="C1007" s="28"/>
      <c r="D1007" s="29"/>
      <c r="E1007" s="29"/>
      <c r="F1007" s="30">
        <f t="shared" si="120"/>
        <v>0</v>
      </c>
      <c r="G1007" s="31">
        <f t="shared" si="119"/>
        <v>0</v>
      </c>
      <c r="H1007" s="29"/>
      <c r="I1007" s="32">
        <f t="shared" si="124"/>
        <v>0</v>
      </c>
      <c r="J1007" s="33"/>
      <c r="K1007" s="31">
        <f t="shared" si="121"/>
        <v>0</v>
      </c>
      <c r="L1007" s="30">
        <f t="shared" si="126"/>
        <v>0</v>
      </c>
      <c r="M1007" s="31">
        <f t="shared" si="122"/>
        <v>0</v>
      </c>
      <c r="N1007" s="33"/>
      <c r="O1007" s="31">
        <f t="shared" si="123"/>
        <v>0</v>
      </c>
      <c r="P1007" s="32">
        <f t="shared" si="125"/>
        <v>0</v>
      </c>
    </row>
    <row r="1008" spans="1:16" hidden="1" x14ac:dyDescent="0.25">
      <c r="A1008" s="60">
        <v>331140331001432</v>
      </c>
      <c r="B1008" s="27" t="s">
        <v>711</v>
      </c>
      <c r="C1008" s="28"/>
      <c r="D1008" s="29"/>
      <c r="E1008" s="29"/>
      <c r="F1008" s="30">
        <f t="shared" si="120"/>
        <v>0</v>
      </c>
      <c r="G1008" s="31">
        <f t="shared" si="119"/>
        <v>0</v>
      </c>
      <c r="H1008" s="29"/>
      <c r="I1008" s="32">
        <f t="shared" si="124"/>
        <v>0</v>
      </c>
      <c r="J1008" s="33"/>
      <c r="K1008" s="31">
        <f t="shared" si="121"/>
        <v>0</v>
      </c>
      <c r="L1008" s="30">
        <f t="shared" si="126"/>
        <v>0</v>
      </c>
      <c r="M1008" s="31">
        <f t="shared" si="122"/>
        <v>0</v>
      </c>
      <c r="N1008" s="33">
        <v>0</v>
      </c>
      <c r="O1008" s="31">
        <f t="shared" si="123"/>
        <v>0</v>
      </c>
      <c r="P1008" s="32">
        <f t="shared" si="125"/>
        <v>0</v>
      </c>
    </row>
    <row r="1009" spans="1:16" ht="26.25" hidden="1" x14ac:dyDescent="0.25">
      <c r="A1009" s="60">
        <v>331140331001432</v>
      </c>
      <c r="B1009" s="27" t="s">
        <v>712</v>
      </c>
      <c r="C1009" s="28"/>
      <c r="D1009" s="29"/>
      <c r="E1009" s="29"/>
      <c r="F1009" s="30">
        <f t="shared" si="120"/>
        <v>0</v>
      </c>
      <c r="G1009" s="31">
        <f t="shared" si="119"/>
        <v>0</v>
      </c>
      <c r="H1009" s="29"/>
      <c r="I1009" s="32">
        <f t="shared" si="124"/>
        <v>0</v>
      </c>
      <c r="J1009" s="33"/>
      <c r="K1009" s="31">
        <f t="shared" si="121"/>
        <v>0</v>
      </c>
      <c r="L1009" s="30">
        <f t="shared" si="126"/>
        <v>0</v>
      </c>
      <c r="M1009" s="31">
        <f t="shared" si="122"/>
        <v>0</v>
      </c>
      <c r="N1009" s="33"/>
      <c r="O1009" s="31">
        <f t="shared" si="123"/>
        <v>0</v>
      </c>
      <c r="P1009" s="32">
        <f t="shared" si="125"/>
        <v>0</v>
      </c>
    </row>
    <row r="1010" spans="1:16" hidden="1" x14ac:dyDescent="0.25">
      <c r="A1010" s="60">
        <v>3311403310034</v>
      </c>
      <c r="B1010" s="27" t="s">
        <v>713</v>
      </c>
      <c r="C1010" s="28"/>
      <c r="D1010" s="29">
        <f>SUM(D1011)</f>
        <v>0</v>
      </c>
      <c r="E1010" s="29">
        <f>SUM(E1011)</f>
        <v>0</v>
      </c>
      <c r="F1010" s="30">
        <f t="shared" si="120"/>
        <v>0</v>
      </c>
      <c r="G1010" s="31">
        <f t="shared" si="119"/>
        <v>0</v>
      </c>
      <c r="H1010" s="29">
        <f>SUM(H1011)</f>
        <v>0</v>
      </c>
      <c r="I1010" s="32">
        <f t="shared" si="124"/>
        <v>0</v>
      </c>
      <c r="J1010" s="29">
        <f>SUM(J1011)</f>
        <v>0</v>
      </c>
      <c r="K1010" s="31">
        <f t="shared" si="121"/>
        <v>0</v>
      </c>
      <c r="L1010" s="30">
        <f t="shared" si="126"/>
        <v>0</v>
      </c>
      <c r="M1010" s="31">
        <f t="shared" si="122"/>
        <v>0</v>
      </c>
      <c r="N1010" s="29">
        <f>SUM(N1011)</f>
        <v>0</v>
      </c>
      <c r="O1010" s="31">
        <f t="shared" si="123"/>
        <v>0</v>
      </c>
      <c r="P1010" s="32">
        <f t="shared" si="125"/>
        <v>0</v>
      </c>
    </row>
    <row r="1011" spans="1:16" hidden="1" x14ac:dyDescent="0.25">
      <c r="A1011" s="60">
        <v>3311403310034</v>
      </c>
      <c r="B1011" s="27" t="s">
        <v>713</v>
      </c>
      <c r="C1011" s="28"/>
      <c r="D1011" s="29"/>
      <c r="E1011" s="29"/>
      <c r="F1011" s="30">
        <f t="shared" si="120"/>
        <v>0</v>
      </c>
      <c r="G1011" s="31">
        <f t="shared" si="119"/>
        <v>0</v>
      </c>
      <c r="H1011" s="29"/>
      <c r="I1011" s="32">
        <f t="shared" si="124"/>
        <v>0</v>
      </c>
      <c r="J1011" s="33"/>
      <c r="K1011" s="31">
        <f t="shared" si="121"/>
        <v>0</v>
      </c>
      <c r="L1011" s="30">
        <f t="shared" si="126"/>
        <v>0</v>
      </c>
      <c r="M1011" s="31">
        <f t="shared" si="122"/>
        <v>0</v>
      </c>
      <c r="N1011" s="33"/>
      <c r="O1011" s="31">
        <f t="shared" si="123"/>
        <v>0</v>
      </c>
      <c r="P1011" s="32">
        <f t="shared" si="125"/>
        <v>0</v>
      </c>
    </row>
    <row r="1012" spans="1:16" ht="26.25" hidden="1" x14ac:dyDescent="0.25">
      <c r="A1012" s="60">
        <v>3311403310055</v>
      </c>
      <c r="B1012" s="27" t="s">
        <v>714</v>
      </c>
      <c r="C1012" s="28"/>
      <c r="D1012" s="29">
        <f>SUM(D1013)</f>
        <v>0</v>
      </c>
      <c r="E1012" s="29">
        <f>SUM(E1013)</f>
        <v>0</v>
      </c>
      <c r="F1012" s="30">
        <f t="shared" si="120"/>
        <v>0</v>
      </c>
      <c r="G1012" s="31">
        <f t="shared" si="119"/>
        <v>0</v>
      </c>
      <c r="H1012" s="29">
        <f>SUM(H1013)</f>
        <v>0</v>
      </c>
      <c r="I1012" s="32">
        <f t="shared" si="124"/>
        <v>0</v>
      </c>
      <c r="J1012" s="29">
        <f>SUM(J1013)</f>
        <v>0</v>
      </c>
      <c r="K1012" s="31">
        <f t="shared" si="121"/>
        <v>0</v>
      </c>
      <c r="L1012" s="30">
        <f t="shared" si="126"/>
        <v>0</v>
      </c>
      <c r="M1012" s="31">
        <f t="shared" si="122"/>
        <v>0</v>
      </c>
      <c r="N1012" s="29">
        <f>SUM(N1013)</f>
        <v>0</v>
      </c>
      <c r="O1012" s="31">
        <f t="shared" si="123"/>
        <v>0</v>
      </c>
      <c r="P1012" s="32">
        <f t="shared" si="125"/>
        <v>0</v>
      </c>
    </row>
    <row r="1013" spans="1:16" ht="26.25" hidden="1" x14ac:dyDescent="0.25">
      <c r="A1013" s="60">
        <v>3311403310055</v>
      </c>
      <c r="B1013" s="27" t="s">
        <v>715</v>
      </c>
      <c r="C1013" s="28"/>
      <c r="D1013" s="29"/>
      <c r="E1013" s="29"/>
      <c r="F1013" s="30">
        <f t="shared" si="120"/>
        <v>0</v>
      </c>
      <c r="G1013" s="31">
        <f t="shared" si="119"/>
        <v>0</v>
      </c>
      <c r="H1013" s="29"/>
      <c r="I1013" s="32">
        <f t="shared" si="124"/>
        <v>0</v>
      </c>
      <c r="J1013" s="33"/>
      <c r="K1013" s="31">
        <f t="shared" si="121"/>
        <v>0</v>
      </c>
      <c r="L1013" s="30">
        <f t="shared" si="126"/>
        <v>0</v>
      </c>
      <c r="M1013" s="31">
        <f t="shared" si="122"/>
        <v>0</v>
      </c>
      <c r="N1013" s="33"/>
      <c r="O1013" s="31">
        <f t="shared" si="123"/>
        <v>0</v>
      </c>
      <c r="P1013" s="32">
        <f t="shared" si="125"/>
        <v>0</v>
      </c>
    </row>
    <row r="1014" spans="1:16" hidden="1" x14ac:dyDescent="0.25">
      <c r="A1014" s="60">
        <v>3311403310074</v>
      </c>
      <c r="B1014" s="27" t="s">
        <v>716</v>
      </c>
      <c r="C1014" s="28"/>
      <c r="D1014" s="29">
        <f>SUM(D1015)</f>
        <v>0</v>
      </c>
      <c r="E1014" s="29">
        <f>SUM(E1015)</f>
        <v>0</v>
      </c>
      <c r="F1014" s="30">
        <f t="shared" si="120"/>
        <v>0</v>
      </c>
      <c r="G1014" s="31">
        <f t="shared" si="119"/>
        <v>0</v>
      </c>
      <c r="H1014" s="29">
        <f>SUM(H1015)</f>
        <v>0</v>
      </c>
      <c r="I1014" s="32">
        <f t="shared" si="124"/>
        <v>0</v>
      </c>
      <c r="J1014" s="29">
        <f>SUM(J1015)</f>
        <v>0</v>
      </c>
      <c r="K1014" s="31">
        <f t="shared" si="121"/>
        <v>0</v>
      </c>
      <c r="L1014" s="30">
        <f t="shared" si="126"/>
        <v>0</v>
      </c>
      <c r="M1014" s="31">
        <f t="shared" si="122"/>
        <v>0</v>
      </c>
      <c r="N1014" s="29">
        <f>SUM(N1015)</f>
        <v>0</v>
      </c>
      <c r="O1014" s="31">
        <f t="shared" si="123"/>
        <v>0</v>
      </c>
      <c r="P1014" s="32">
        <f t="shared" si="125"/>
        <v>0</v>
      </c>
    </row>
    <row r="1015" spans="1:16" hidden="1" x14ac:dyDescent="0.25">
      <c r="A1015" s="60">
        <v>3311403310074</v>
      </c>
      <c r="B1015" s="27" t="s">
        <v>716</v>
      </c>
      <c r="C1015" s="28"/>
      <c r="D1015" s="29"/>
      <c r="E1015" s="29"/>
      <c r="F1015" s="30">
        <f t="shared" si="120"/>
        <v>0</v>
      </c>
      <c r="G1015" s="31">
        <f t="shared" si="119"/>
        <v>0</v>
      </c>
      <c r="H1015" s="29"/>
      <c r="I1015" s="32">
        <f t="shared" si="124"/>
        <v>0</v>
      </c>
      <c r="J1015" s="33"/>
      <c r="K1015" s="31">
        <f t="shared" si="121"/>
        <v>0</v>
      </c>
      <c r="L1015" s="30">
        <f t="shared" si="126"/>
        <v>0</v>
      </c>
      <c r="M1015" s="31">
        <f t="shared" si="122"/>
        <v>0</v>
      </c>
      <c r="N1015" s="33"/>
      <c r="O1015" s="31">
        <f t="shared" si="123"/>
        <v>0</v>
      </c>
      <c r="P1015" s="32">
        <f t="shared" si="125"/>
        <v>0</v>
      </c>
    </row>
    <row r="1016" spans="1:16" ht="26.25" x14ac:dyDescent="0.25">
      <c r="A1016" s="60">
        <v>3311403310143</v>
      </c>
      <c r="B1016" s="27" t="s">
        <v>717</v>
      </c>
      <c r="C1016" s="28"/>
      <c r="D1016" s="29">
        <f>SUM(D1017)</f>
        <v>3163876000</v>
      </c>
      <c r="E1016" s="29">
        <f>SUM(E1017)</f>
        <v>-484763025</v>
      </c>
      <c r="F1016" s="30">
        <f t="shared" si="120"/>
        <v>2679112975</v>
      </c>
      <c r="G1016" s="31">
        <f t="shared" si="119"/>
        <v>1.9200565302410766E-2</v>
      </c>
      <c r="H1016" s="29">
        <f>SUM(H1017)</f>
        <v>0</v>
      </c>
      <c r="I1016" s="32">
        <f t="shared" si="124"/>
        <v>2679112975</v>
      </c>
      <c r="J1016" s="29">
        <f>SUM(J1017)</f>
        <v>148204036</v>
      </c>
      <c r="K1016" s="31">
        <f t="shared" si="121"/>
        <v>5.5318322662372976</v>
      </c>
      <c r="L1016" s="30">
        <f t="shared" si="126"/>
        <v>348534262</v>
      </c>
      <c r="M1016" s="31">
        <f t="shared" si="122"/>
        <v>13.00931559259833</v>
      </c>
      <c r="N1016" s="29">
        <f>SUM(N1017)</f>
        <v>496738298</v>
      </c>
      <c r="O1016" s="31">
        <f t="shared" si="123"/>
        <v>18.541147858835629</v>
      </c>
      <c r="P1016" s="32">
        <f t="shared" si="125"/>
        <v>2182374677</v>
      </c>
    </row>
    <row r="1017" spans="1:16" ht="26.25" x14ac:dyDescent="0.25">
      <c r="A1017" s="60">
        <v>3311403310143240</v>
      </c>
      <c r="B1017" s="27" t="s">
        <v>717</v>
      </c>
      <c r="C1017" s="28"/>
      <c r="D1017" s="33">
        <v>3163876000</v>
      </c>
      <c r="E1017" s="34">
        <v>-484763025</v>
      </c>
      <c r="F1017" s="30">
        <f t="shared" si="120"/>
        <v>2679112975</v>
      </c>
      <c r="G1017" s="31">
        <f t="shared" si="119"/>
        <v>1.9200565302410766E-2</v>
      </c>
      <c r="H1017" s="33"/>
      <c r="I1017" s="32">
        <f t="shared" si="124"/>
        <v>2679112975</v>
      </c>
      <c r="J1017" s="33">
        <v>148204036</v>
      </c>
      <c r="K1017" s="31">
        <f t="shared" si="121"/>
        <v>5.5318322662372976</v>
      </c>
      <c r="L1017" s="30">
        <f t="shared" si="126"/>
        <v>348534262</v>
      </c>
      <c r="M1017" s="31">
        <f t="shared" si="122"/>
        <v>13.00931559259833</v>
      </c>
      <c r="N1017" s="33">
        <v>496738298</v>
      </c>
      <c r="O1017" s="31">
        <f t="shared" si="123"/>
        <v>18.541147858835629</v>
      </c>
      <c r="P1017" s="32">
        <f t="shared" si="125"/>
        <v>2182374677</v>
      </c>
    </row>
    <row r="1018" spans="1:16" ht="26.25" x14ac:dyDescent="0.25">
      <c r="A1018" s="60">
        <v>3311403310232</v>
      </c>
      <c r="B1018" s="27" t="s">
        <v>718</v>
      </c>
      <c r="C1018" s="28"/>
      <c r="D1018" s="29">
        <f>SUM(D1019:D1022)</f>
        <v>55115429000</v>
      </c>
      <c r="E1018" s="29">
        <f>SUM(E1019:E1022)</f>
        <v>-697200000</v>
      </c>
      <c r="F1018" s="30">
        <f t="shared" si="120"/>
        <v>54418229000</v>
      </c>
      <c r="G1018" s="31">
        <f t="shared" si="119"/>
        <v>0.3900025005686979</v>
      </c>
      <c r="H1018" s="29">
        <f>SUM(H1019:H1022)</f>
        <v>0</v>
      </c>
      <c r="I1018" s="32">
        <f t="shared" si="124"/>
        <v>54418229000</v>
      </c>
      <c r="J1018" s="29">
        <f>SUM(J1019:J1022)</f>
        <v>38281105215</v>
      </c>
      <c r="K1018" s="31">
        <f t="shared" si="121"/>
        <v>70.346106292801252</v>
      </c>
      <c r="L1018" s="30">
        <f t="shared" si="126"/>
        <v>15278066262</v>
      </c>
      <c r="M1018" s="31">
        <f t="shared" si="122"/>
        <v>28.075272831829938</v>
      </c>
      <c r="N1018" s="29">
        <f>SUM(N1019:N1022)</f>
        <v>53559171477</v>
      </c>
      <c r="O1018" s="31">
        <f t="shared" si="123"/>
        <v>98.421379124631187</v>
      </c>
      <c r="P1018" s="32">
        <f t="shared" si="125"/>
        <v>859057523</v>
      </c>
    </row>
    <row r="1019" spans="1:16" ht="26.25" x14ac:dyDescent="0.25">
      <c r="A1019" s="60">
        <v>3311403310232230</v>
      </c>
      <c r="B1019" s="27" t="s">
        <v>718</v>
      </c>
      <c r="C1019" s="28"/>
      <c r="D1019" s="33">
        <v>52942372000</v>
      </c>
      <c r="E1019" s="34">
        <v>155000000</v>
      </c>
      <c r="F1019" s="30">
        <f t="shared" si="120"/>
        <v>53097372000</v>
      </c>
      <c r="G1019" s="31">
        <f t="shared" ref="G1019:G1082" si="130">IF(OR(F1019=0,F$7=0),0,F1019/F$7)*100</f>
        <v>0.38053623269559839</v>
      </c>
      <c r="H1019" s="33"/>
      <c r="I1019" s="32">
        <f t="shared" si="124"/>
        <v>53097372000</v>
      </c>
      <c r="J1019" s="33">
        <v>38082276232</v>
      </c>
      <c r="K1019" s="31">
        <f t="shared" si="121"/>
        <v>71.721583945811858</v>
      </c>
      <c r="L1019" s="30">
        <f t="shared" si="126"/>
        <v>14566110187</v>
      </c>
      <c r="M1019" s="31">
        <f t="shared" si="122"/>
        <v>27.432826971172886</v>
      </c>
      <c r="N1019" s="33">
        <v>52648386419</v>
      </c>
      <c r="O1019" s="31">
        <f t="shared" si="123"/>
        <v>99.154410916984745</v>
      </c>
      <c r="P1019" s="32">
        <f t="shared" si="125"/>
        <v>448985581</v>
      </c>
    </row>
    <row r="1020" spans="1:16" ht="26.25" x14ac:dyDescent="0.25">
      <c r="A1020" s="60">
        <v>3311403310232230</v>
      </c>
      <c r="B1020" s="27" t="s">
        <v>718</v>
      </c>
      <c r="C1020" s="28"/>
      <c r="D1020" s="33">
        <v>250000000</v>
      </c>
      <c r="E1020" s="34">
        <v>200000000</v>
      </c>
      <c r="F1020" s="30">
        <f t="shared" si="120"/>
        <v>450000000</v>
      </c>
      <c r="G1020" s="31">
        <f t="shared" si="130"/>
        <v>3.2250429402234685E-3</v>
      </c>
      <c r="H1020" s="33"/>
      <c r="I1020" s="32">
        <f t="shared" si="124"/>
        <v>450000000</v>
      </c>
      <c r="J1020" s="33">
        <v>39094267</v>
      </c>
      <c r="K1020" s="31">
        <f t="shared" si="121"/>
        <v>8.6876148888888896</v>
      </c>
      <c r="L1020" s="30">
        <f t="shared" si="126"/>
        <v>388964566</v>
      </c>
      <c r="M1020" s="31">
        <f t="shared" si="122"/>
        <v>86.436570222222215</v>
      </c>
      <c r="N1020" s="33">
        <v>428058833</v>
      </c>
      <c r="O1020" s="31">
        <f t="shared" si="123"/>
        <v>95.124185111111117</v>
      </c>
      <c r="P1020" s="32">
        <f t="shared" si="125"/>
        <v>21941167</v>
      </c>
    </row>
    <row r="1021" spans="1:16" ht="26.25" x14ac:dyDescent="0.25">
      <c r="A1021" s="60">
        <v>3311403310232230</v>
      </c>
      <c r="B1021" s="27" t="s">
        <v>718</v>
      </c>
      <c r="C1021" s="28"/>
      <c r="D1021" s="33">
        <v>1070000000</v>
      </c>
      <c r="E1021" s="34">
        <v>-697200000</v>
      </c>
      <c r="F1021" s="30">
        <f t="shared" si="120"/>
        <v>372800000</v>
      </c>
      <c r="G1021" s="31">
        <f t="shared" si="130"/>
        <v>2.6717689069229093E-3</v>
      </c>
      <c r="H1021" s="33"/>
      <c r="I1021" s="32">
        <f t="shared" si="124"/>
        <v>372800000</v>
      </c>
      <c r="J1021" s="33">
        <v>0</v>
      </c>
      <c r="K1021" s="31">
        <f t="shared" si="121"/>
        <v>0</v>
      </c>
      <c r="L1021" s="30">
        <f t="shared" si="126"/>
        <v>0</v>
      </c>
      <c r="M1021" s="31">
        <f t="shared" si="122"/>
        <v>0</v>
      </c>
      <c r="N1021" s="33">
        <v>0</v>
      </c>
      <c r="O1021" s="31">
        <f t="shared" si="123"/>
        <v>0</v>
      </c>
      <c r="P1021" s="32">
        <f t="shared" si="125"/>
        <v>372800000</v>
      </c>
    </row>
    <row r="1022" spans="1:16" ht="26.25" x14ac:dyDescent="0.25">
      <c r="A1022" s="60">
        <v>3311403310232230</v>
      </c>
      <c r="B1022" s="27" t="s">
        <v>718</v>
      </c>
      <c r="C1022" s="28"/>
      <c r="D1022" s="33">
        <v>853057000</v>
      </c>
      <c r="E1022" s="34">
        <v>-355000000</v>
      </c>
      <c r="F1022" s="30">
        <f t="shared" si="120"/>
        <v>498057000</v>
      </c>
      <c r="G1022" s="31">
        <f t="shared" si="130"/>
        <v>3.5694560259530669E-3</v>
      </c>
      <c r="H1022" s="33"/>
      <c r="I1022" s="32">
        <f t="shared" si="124"/>
        <v>498057000</v>
      </c>
      <c r="J1022" s="33">
        <v>159734716</v>
      </c>
      <c r="K1022" s="31">
        <f t="shared" si="121"/>
        <v>32.071573333975827</v>
      </c>
      <c r="L1022" s="30">
        <f t="shared" si="126"/>
        <v>322991509</v>
      </c>
      <c r="M1022" s="31">
        <f t="shared" si="122"/>
        <v>64.850310105068303</v>
      </c>
      <c r="N1022" s="33">
        <v>482726225</v>
      </c>
      <c r="O1022" s="31">
        <f t="shared" si="123"/>
        <v>96.921883439044123</v>
      </c>
      <c r="P1022" s="32">
        <f t="shared" si="125"/>
        <v>15330775</v>
      </c>
    </row>
    <row r="1023" spans="1:16" ht="39" hidden="1" x14ac:dyDescent="0.25">
      <c r="A1023" s="26">
        <v>3311403310272</v>
      </c>
      <c r="B1023" s="27" t="s">
        <v>719</v>
      </c>
      <c r="C1023" s="28"/>
      <c r="D1023" s="29">
        <f>SUM(D1024)</f>
        <v>0</v>
      </c>
      <c r="E1023" s="29">
        <f>SUM(E1024)</f>
        <v>0</v>
      </c>
      <c r="F1023" s="30">
        <f t="shared" si="120"/>
        <v>0</v>
      </c>
      <c r="G1023" s="31">
        <f t="shared" si="130"/>
        <v>0</v>
      </c>
      <c r="H1023" s="29">
        <f>SUM(H1024)</f>
        <v>0</v>
      </c>
      <c r="I1023" s="32">
        <f t="shared" si="124"/>
        <v>0</v>
      </c>
      <c r="J1023" s="29">
        <f>SUM(J1024)</f>
        <v>0</v>
      </c>
      <c r="K1023" s="31">
        <f t="shared" si="121"/>
        <v>0</v>
      </c>
      <c r="L1023" s="30">
        <f t="shared" si="126"/>
        <v>0</v>
      </c>
      <c r="M1023" s="31">
        <f t="shared" si="122"/>
        <v>0</v>
      </c>
      <c r="N1023" s="29">
        <f>SUM(N1024)</f>
        <v>0</v>
      </c>
      <c r="O1023" s="31">
        <f t="shared" si="123"/>
        <v>0</v>
      </c>
      <c r="P1023" s="32">
        <f t="shared" si="125"/>
        <v>0</v>
      </c>
    </row>
    <row r="1024" spans="1:16" ht="39" hidden="1" x14ac:dyDescent="0.25">
      <c r="A1024" s="26">
        <v>3311403310272230</v>
      </c>
      <c r="B1024" s="27" t="s">
        <v>719</v>
      </c>
      <c r="C1024" s="28"/>
      <c r="D1024" s="29"/>
      <c r="E1024" s="29"/>
      <c r="F1024" s="30">
        <f t="shared" si="120"/>
        <v>0</v>
      </c>
      <c r="G1024" s="31">
        <f t="shared" si="130"/>
        <v>0</v>
      </c>
      <c r="H1024" s="29"/>
      <c r="I1024" s="32">
        <f t="shared" si="124"/>
        <v>0</v>
      </c>
      <c r="J1024" s="33"/>
      <c r="K1024" s="31">
        <f t="shared" si="121"/>
        <v>0</v>
      </c>
      <c r="L1024" s="30">
        <f t="shared" si="126"/>
        <v>0</v>
      </c>
      <c r="M1024" s="31">
        <f t="shared" si="122"/>
        <v>0</v>
      </c>
      <c r="N1024" s="33"/>
      <c r="O1024" s="31">
        <f t="shared" si="123"/>
        <v>0</v>
      </c>
      <c r="P1024" s="32">
        <f t="shared" si="125"/>
        <v>0</v>
      </c>
    </row>
    <row r="1025" spans="1:16" x14ac:dyDescent="0.25">
      <c r="A1025" s="26">
        <v>3311403310311</v>
      </c>
      <c r="B1025" s="27" t="s">
        <v>361</v>
      </c>
      <c r="C1025" s="28"/>
      <c r="D1025" s="29">
        <f>SUM(D1026:D1027)</f>
        <v>2918707000</v>
      </c>
      <c r="E1025" s="29">
        <f>SUM(E1026:E1027)</f>
        <v>-577746560</v>
      </c>
      <c r="F1025" s="30">
        <f t="shared" si="120"/>
        <v>2340960440</v>
      </c>
      <c r="G1025" s="31">
        <f t="shared" si="130"/>
        <v>1.6777106534143167E-2</v>
      </c>
      <c r="H1025" s="29">
        <f>SUM(H1026:H1027)</f>
        <v>0</v>
      </c>
      <c r="I1025" s="32">
        <f t="shared" si="124"/>
        <v>2340960440</v>
      </c>
      <c r="J1025" s="29">
        <f>SUM(J1026:J1027)</f>
        <v>1788636381</v>
      </c>
      <c r="K1025" s="31">
        <f t="shared" si="121"/>
        <v>76.406091723617507</v>
      </c>
      <c r="L1025" s="30">
        <f t="shared" si="126"/>
        <v>542054059</v>
      </c>
      <c r="M1025" s="31">
        <f t="shared" si="122"/>
        <v>23.155199453092852</v>
      </c>
      <c r="N1025" s="29">
        <f>SUM(N1026:N1027)</f>
        <v>2330690440</v>
      </c>
      <c r="O1025" s="31">
        <f t="shared" si="123"/>
        <v>99.561291176710355</v>
      </c>
      <c r="P1025" s="32">
        <f t="shared" si="125"/>
        <v>10270000</v>
      </c>
    </row>
    <row r="1026" spans="1:16" x14ac:dyDescent="0.25">
      <c r="A1026" s="26">
        <v>3311403310311230</v>
      </c>
      <c r="B1026" s="27" t="s">
        <v>361</v>
      </c>
      <c r="C1026" s="28"/>
      <c r="D1026" s="33">
        <v>2813787000</v>
      </c>
      <c r="E1026" s="34">
        <v>-585441560</v>
      </c>
      <c r="F1026" s="30">
        <f t="shared" si="120"/>
        <v>2228345440</v>
      </c>
      <c r="G1026" s="31">
        <f t="shared" si="130"/>
        <v>1.5970021621447023E-2</v>
      </c>
      <c r="H1026" s="33"/>
      <c r="I1026" s="32">
        <f t="shared" si="124"/>
        <v>2228345440</v>
      </c>
      <c r="J1026" s="33">
        <v>1683459881</v>
      </c>
      <c r="K1026" s="31">
        <f t="shared" si="121"/>
        <v>75.547527361825914</v>
      </c>
      <c r="L1026" s="30">
        <f t="shared" si="126"/>
        <v>534615559</v>
      </c>
      <c r="M1026" s="31">
        <f t="shared" si="122"/>
        <v>23.991592569238275</v>
      </c>
      <c r="N1026" s="33">
        <v>2218075440</v>
      </c>
      <c r="O1026" s="31">
        <f t="shared" si="123"/>
        <v>99.539119931064192</v>
      </c>
      <c r="P1026" s="32">
        <f t="shared" si="125"/>
        <v>10270000</v>
      </c>
    </row>
    <row r="1027" spans="1:16" x14ac:dyDescent="0.25">
      <c r="A1027" s="26">
        <v>3311403310311230</v>
      </c>
      <c r="B1027" s="27" t="s">
        <v>361</v>
      </c>
      <c r="C1027" s="28"/>
      <c r="D1027" s="33">
        <v>104920000</v>
      </c>
      <c r="E1027" s="34">
        <v>7695000</v>
      </c>
      <c r="F1027" s="30">
        <f t="shared" si="120"/>
        <v>112615000</v>
      </c>
      <c r="G1027" s="31">
        <f t="shared" si="130"/>
        <v>8.0708491269614654E-4</v>
      </c>
      <c r="H1027" s="33"/>
      <c r="I1027" s="32">
        <f t="shared" si="124"/>
        <v>112615000</v>
      </c>
      <c r="J1027" s="33">
        <v>105176500</v>
      </c>
      <c r="K1027" s="31">
        <f t="shared" si="121"/>
        <v>93.394752031256928</v>
      </c>
      <c r="L1027" s="30">
        <f t="shared" si="126"/>
        <v>7438500</v>
      </c>
      <c r="M1027" s="31">
        <f t="shared" si="122"/>
        <v>6.6052479687430621</v>
      </c>
      <c r="N1027" s="33">
        <v>112615000</v>
      </c>
      <c r="O1027" s="31">
        <f t="shared" si="123"/>
        <v>100</v>
      </c>
      <c r="P1027" s="32">
        <f t="shared" si="125"/>
        <v>0</v>
      </c>
    </row>
    <row r="1028" spans="1:16" ht="26.25" x14ac:dyDescent="0.25">
      <c r="A1028" s="26">
        <v>3311403310326</v>
      </c>
      <c r="B1028" s="27" t="s">
        <v>720</v>
      </c>
      <c r="C1028" s="28"/>
      <c r="D1028" s="29">
        <f>SUM(D1029)</f>
        <v>40000000000</v>
      </c>
      <c r="E1028" s="29">
        <f>SUM(E1029)</f>
        <v>2377031713</v>
      </c>
      <c r="F1028" s="30">
        <f t="shared" si="120"/>
        <v>42377031713</v>
      </c>
      <c r="G1028" s="31">
        <f t="shared" si="130"/>
        <v>0.30370610434141487</v>
      </c>
      <c r="H1028" s="29">
        <f>SUM(H1029)</f>
        <v>0</v>
      </c>
      <c r="I1028" s="32">
        <f t="shared" si="124"/>
        <v>42377031713</v>
      </c>
      <c r="J1028" s="29">
        <f>SUM(J1029)</f>
        <v>29457311802</v>
      </c>
      <c r="K1028" s="31">
        <f t="shared" si="121"/>
        <v>69.51244721787198</v>
      </c>
      <c r="L1028" s="30">
        <f t="shared" si="126"/>
        <v>12702544271</v>
      </c>
      <c r="M1028" s="31">
        <f t="shared" si="122"/>
        <v>29.975068468760263</v>
      </c>
      <c r="N1028" s="29">
        <f>SUM(N1029)</f>
        <v>42159856073</v>
      </c>
      <c r="O1028" s="31">
        <f t="shared" si="123"/>
        <v>99.48751568663225</v>
      </c>
      <c r="P1028" s="32">
        <f t="shared" si="125"/>
        <v>217175640</v>
      </c>
    </row>
    <row r="1029" spans="1:16" ht="26.25" x14ac:dyDescent="0.25">
      <c r="A1029" s="26">
        <v>3311403310326230</v>
      </c>
      <c r="B1029" s="27" t="s">
        <v>720</v>
      </c>
      <c r="C1029" s="28"/>
      <c r="D1029" s="33">
        <v>40000000000</v>
      </c>
      <c r="E1029" s="34">
        <v>2377031713</v>
      </c>
      <c r="F1029" s="30">
        <f t="shared" si="120"/>
        <v>42377031713</v>
      </c>
      <c r="G1029" s="31">
        <f t="shared" si="130"/>
        <v>0.30370610434141487</v>
      </c>
      <c r="H1029" s="33"/>
      <c r="I1029" s="32">
        <f t="shared" si="124"/>
        <v>42377031713</v>
      </c>
      <c r="J1029" s="33">
        <v>29457311802</v>
      </c>
      <c r="K1029" s="31">
        <f t="shared" si="121"/>
        <v>69.51244721787198</v>
      </c>
      <c r="L1029" s="30">
        <f t="shared" si="126"/>
        <v>12702544271</v>
      </c>
      <c r="M1029" s="31">
        <f t="shared" si="122"/>
        <v>29.975068468760263</v>
      </c>
      <c r="N1029" s="33">
        <v>42159856073</v>
      </c>
      <c r="O1029" s="31">
        <f t="shared" si="123"/>
        <v>99.48751568663225</v>
      </c>
      <c r="P1029" s="32">
        <f t="shared" si="125"/>
        <v>217175640</v>
      </c>
    </row>
    <row r="1030" spans="1:16" ht="26.25" x14ac:dyDescent="0.25">
      <c r="A1030" s="60">
        <v>3311403310353</v>
      </c>
      <c r="B1030" s="27" t="s">
        <v>721</v>
      </c>
      <c r="C1030" s="28"/>
      <c r="D1030" s="29">
        <f>SUM(D1031)</f>
        <v>2016028000</v>
      </c>
      <c r="E1030" s="29">
        <f>SUM(E1031)</f>
        <v>-496668416</v>
      </c>
      <c r="F1030" s="30">
        <f t="shared" si="120"/>
        <v>1519359584</v>
      </c>
      <c r="G1030" s="31">
        <f t="shared" si="130"/>
        <v>1.0888888666755704E-2</v>
      </c>
      <c r="H1030" s="29">
        <f>SUM(H1031)</f>
        <v>0</v>
      </c>
      <c r="I1030" s="32">
        <f t="shared" si="124"/>
        <v>1519359584</v>
      </c>
      <c r="J1030" s="29">
        <f>SUM(J1031)</f>
        <v>973802292</v>
      </c>
      <c r="K1030" s="31">
        <f t="shared" si="121"/>
        <v>64.09294430725096</v>
      </c>
      <c r="L1030" s="30">
        <f t="shared" si="126"/>
        <v>532799773</v>
      </c>
      <c r="M1030" s="31">
        <f t="shared" si="122"/>
        <v>35.067391459584854</v>
      </c>
      <c r="N1030" s="29">
        <f>SUM(N1031)</f>
        <v>1506602065</v>
      </c>
      <c r="O1030" s="31">
        <f t="shared" si="123"/>
        <v>99.160335766835829</v>
      </c>
      <c r="P1030" s="32">
        <f t="shared" si="125"/>
        <v>12757519</v>
      </c>
    </row>
    <row r="1031" spans="1:16" ht="26.25" x14ac:dyDescent="0.25">
      <c r="A1031" s="60">
        <v>3311403310353230</v>
      </c>
      <c r="B1031" s="27" t="s">
        <v>721</v>
      </c>
      <c r="C1031" s="28"/>
      <c r="D1031" s="33">
        <v>2016028000</v>
      </c>
      <c r="E1031" s="34">
        <v>-496668416</v>
      </c>
      <c r="F1031" s="30">
        <f t="shared" si="120"/>
        <v>1519359584</v>
      </c>
      <c r="G1031" s="31">
        <f t="shared" si="130"/>
        <v>1.0888888666755704E-2</v>
      </c>
      <c r="H1031" s="33"/>
      <c r="I1031" s="32">
        <f t="shared" si="124"/>
        <v>1519359584</v>
      </c>
      <c r="J1031" s="33">
        <v>973802292</v>
      </c>
      <c r="K1031" s="31">
        <f t="shared" si="121"/>
        <v>64.09294430725096</v>
      </c>
      <c r="L1031" s="30">
        <f t="shared" si="126"/>
        <v>532799773</v>
      </c>
      <c r="M1031" s="31">
        <f t="shared" si="122"/>
        <v>35.067391459584854</v>
      </c>
      <c r="N1031" s="33">
        <v>1506602065</v>
      </c>
      <c r="O1031" s="31">
        <f t="shared" si="123"/>
        <v>99.160335766835829</v>
      </c>
      <c r="P1031" s="32">
        <f t="shared" si="125"/>
        <v>12757519</v>
      </c>
    </row>
    <row r="1032" spans="1:16" x14ac:dyDescent="0.25">
      <c r="A1032" s="60">
        <v>3311403310358</v>
      </c>
      <c r="B1032" s="27" t="s">
        <v>722</v>
      </c>
      <c r="C1032" s="28"/>
      <c r="D1032" s="29">
        <f>SUM(D1033)</f>
        <v>6296402000</v>
      </c>
      <c r="E1032" s="29">
        <f>SUM(E1033)</f>
        <v>-284593396</v>
      </c>
      <c r="F1032" s="30">
        <f t="shared" si="120"/>
        <v>6011808604</v>
      </c>
      <c r="G1032" s="31">
        <f t="shared" si="130"/>
        <v>4.3085201991788682E-2</v>
      </c>
      <c r="H1032" s="29">
        <f>SUM(H1033)</f>
        <v>0</v>
      </c>
      <c r="I1032" s="32">
        <f t="shared" si="124"/>
        <v>6011808604</v>
      </c>
      <c r="J1032" s="29">
        <f>SUM(J1033)</f>
        <v>4658552545</v>
      </c>
      <c r="K1032" s="31">
        <f t="shared" si="121"/>
        <v>77.490034228641264</v>
      </c>
      <c r="L1032" s="30">
        <f t="shared" si="126"/>
        <v>1337960538</v>
      </c>
      <c r="M1032" s="31">
        <f t="shared" si="122"/>
        <v>22.255541154616569</v>
      </c>
      <c r="N1032" s="29">
        <f>SUM(N1033)</f>
        <v>5996513083</v>
      </c>
      <c r="O1032" s="31">
        <f t="shared" si="123"/>
        <v>99.74557538325783</v>
      </c>
      <c r="P1032" s="32">
        <f t="shared" si="125"/>
        <v>15295521</v>
      </c>
    </row>
    <row r="1033" spans="1:16" x14ac:dyDescent="0.25">
      <c r="A1033" s="60">
        <v>3311403310358240</v>
      </c>
      <c r="B1033" s="27" t="s">
        <v>722</v>
      </c>
      <c r="C1033" s="28"/>
      <c r="D1033" s="33">
        <v>6296402000</v>
      </c>
      <c r="E1033" s="34">
        <v>-284593396</v>
      </c>
      <c r="F1033" s="30">
        <f t="shared" si="120"/>
        <v>6011808604</v>
      </c>
      <c r="G1033" s="31">
        <f t="shared" si="130"/>
        <v>4.3085201991788682E-2</v>
      </c>
      <c r="H1033" s="33"/>
      <c r="I1033" s="32">
        <f t="shared" si="124"/>
        <v>6011808604</v>
      </c>
      <c r="J1033" s="33">
        <v>4658552545</v>
      </c>
      <c r="K1033" s="31">
        <f t="shared" si="121"/>
        <v>77.490034228641264</v>
      </c>
      <c r="L1033" s="30">
        <f t="shared" si="126"/>
        <v>1337960538</v>
      </c>
      <c r="M1033" s="31">
        <f t="shared" si="122"/>
        <v>22.255541154616569</v>
      </c>
      <c r="N1033" s="33">
        <v>5996513083</v>
      </c>
      <c r="O1033" s="31">
        <f t="shared" si="123"/>
        <v>99.74557538325783</v>
      </c>
      <c r="P1033" s="32">
        <f t="shared" si="125"/>
        <v>15295521</v>
      </c>
    </row>
    <row r="1034" spans="1:16" x14ac:dyDescent="0.25">
      <c r="A1034" s="60">
        <v>3311403310398</v>
      </c>
      <c r="B1034" s="61" t="s">
        <v>707</v>
      </c>
      <c r="C1034" s="28"/>
      <c r="D1034" s="29">
        <f>SUM(D1035)</f>
        <v>1500000000</v>
      </c>
      <c r="E1034" s="29">
        <f>SUM(E1035)</f>
        <v>0</v>
      </c>
      <c r="F1034" s="30">
        <f t="shared" ref="F1034:F1097" si="131">SUM(D1034+E1034)</f>
        <v>1500000000</v>
      </c>
      <c r="G1034" s="31">
        <f t="shared" si="130"/>
        <v>1.075014313407823E-2</v>
      </c>
      <c r="H1034" s="29">
        <f>SUM(H1035)</f>
        <v>0</v>
      </c>
      <c r="I1034" s="32">
        <f t="shared" si="124"/>
        <v>1500000000</v>
      </c>
      <c r="J1034" s="29">
        <f>SUM(J1035)</f>
        <v>1377701418</v>
      </c>
      <c r="K1034" s="31">
        <f t="shared" ref="K1034:K1097" si="132">IF(OR(J1034=0,F1034=0),0,J1034/F1034)*100</f>
        <v>91.846761200000003</v>
      </c>
      <c r="L1034" s="30">
        <f t="shared" si="126"/>
        <v>120521372</v>
      </c>
      <c r="M1034" s="31">
        <f t="shared" ref="M1034:M1097" si="133">IF(OR(L1034=0,F1034=0),0,L1034/F1034)*100</f>
        <v>8.0347581333333338</v>
      </c>
      <c r="N1034" s="29">
        <f>SUM(N1035)</f>
        <v>1498222790</v>
      </c>
      <c r="O1034" s="31">
        <f t="shared" ref="O1034:O1097" si="134">IF(OR(N1034=0,F1034=0),0,N1034/F1034)*100</f>
        <v>99.88151933333333</v>
      </c>
      <c r="P1034" s="32">
        <f t="shared" si="125"/>
        <v>1777210</v>
      </c>
    </row>
    <row r="1035" spans="1:16" x14ac:dyDescent="0.25">
      <c r="A1035" s="60">
        <v>3311403310398230</v>
      </c>
      <c r="B1035" s="61" t="s">
        <v>723</v>
      </c>
      <c r="C1035" s="28"/>
      <c r="D1035" s="33">
        <v>1500000000</v>
      </c>
      <c r="E1035" s="34">
        <v>0</v>
      </c>
      <c r="F1035" s="30">
        <f t="shared" si="131"/>
        <v>1500000000</v>
      </c>
      <c r="G1035" s="31">
        <f t="shared" si="130"/>
        <v>1.075014313407823E-2</v>
      </c>
      <c r="H1035" s="33"/>
      <c r="I1035" s="32">
        <f t="shared" ref="I1035:I1098" si="135">SUM(F1035-H1035)</f>
        <v>1500000000</v>
      </c>
      <c r="J1035" s="33">
        <v>1377701418</v>
      </c>
      <c r="K1035" s="31">
        <f t="shared" si="132"/>
        <v>91.846761200000003</v>
      </c>
      <c r="L1035" s="30">
        <f t="shared" si="126"/>
        <v>120521372</v>
      </c>
      <c r="M1035" s="31">
        <f t="shared" si="133"/>
        <v>8.0347581333333338</v>
      </c>
      <c r="N1035" s="33">
        <v>1498222790</v>
      </c>
      <c r="O1035" s="31">
        <f t="shared" si="134"/>
        <v>99.88151933333333</v>
      </c>
      <c r="P1035" s="32">
        <f t="shared" si="125"/>
        <v>1777210</v>
      </c>
    </row>
    <row r="1036" spans="1:16" ht="26.25" x14ac:dyDescent="0.25">
      <c r="A1036" s="60">
        <v>3311403310404</v>
      </c>
      <c r="B1036" s="61" t="s">
        <v>724</v>
      </c>
      <c r="C1036" s="28"/>
      <c r="D1036" s="29">
        <f>SUM(D1037)</f>
        <v>3757674000</v>
      </c>
      <c r="E1036" s="29">
        <f>SUM(E1037)</f>
        <v>0</v>
      </c>
      <c r="F1036" s="30">
        <f t="shared" si="131"/>
        <v>3757674000</v>
      </c>
      <c r="G1036" s="31">
        <f t="shared" si="130"/>
        <v>2.6930355567469519E-2</v>
      </c>
      <c r="H1036" s="29">
        <f>SUM(H1037)</f>
        <v>0</v>
      </c>
      <c r="I1036" s="32">
        <f t="shared" si="135"/>
        <v>3757674000</v>
      </c>
      <c r="J1036" s="29">
        <f>SUM(J1037)</f>
        <v>2751917806</v>
      </c>
      <c r="K1036" s="31">
        <f t="shared" si="132"/>
        <v>73.234607525825808</v>
      </c>
      <c r="L1036" s="30">
        <f t="shared" si="126"/>
        <v>907367024</v>
      </c>
      <c r="M1036" s="31">
        <f t="shared" si="133"/>
        <v>24.147039471758326</v>
      </c>
      <c r="N1036" s="29">
        <f>SUM(N1037)</f>
        <v>3659284830</v>
      </c>
      <c r="O1036" s="31">
        <f t="shared" si="134"/>
        <v>97.381646997584141</v>
      </c>
      <c r="P1036" s="32">
        <f t="shared" si="125"/>
        <v>98389170</v>
      </c>
    </row>
    <row r="1037" spans="1:16" ht="26.25" x14ac:dyDescent="0.25">
      <c r="A1037" s="60">
        <v>3311403310404230</v>
      </c>
      <c r="B1037" s="61" t="s">
        <v>725</v>
      </c>
      <c r="C1037" s="28"/>
      <c r="D1037" s="33">
        <v>3757674000</v>
      </c>
      <c r="E1037" s="34">
        <v>0</v>
      </c>
      <c r="F1037" s="30">
        <f t="shared" si="131"/>
        <v>3757674000</v>
      </c>
      <c r="G1037" s="31">
        <f t="shared" si="130"/>
        <v>2.6930355567469519E-2</v>
      </c>
      <c r="H1037" s="33"/>
      <c r="I1037" s="32">
        <f t="shared" si="135"/>
        <v>3757674000</v>
      </c>
      <c r="J1037" s="33">
        <v>2751917806</v>
      </c>
      <c r="K1037" s="31">
        <f t="shared" si="132"/>
        <v>73.234607525825808</v>
      </c>
      <c r="L1037" s="30">
        <f t="shared" si="126"/>
        <v>907367024</v>
      </c>
      <c r="M1037" s="31">
        <f t="shared" si="133"/>
        <v>24.147039471758326</v>
      </c>
      <c r="N1037" s="33">
        <v>3659284830</v>
      </c>
      <c r="O1037" s="31">
        <f t="shared" si="134"/>
        <v>97.381646997584141</v>
      </c>
      <c r="P1037" s="32">
        <f t="shared" si="125"/>
        <v>98389170</v>
      </c>
    </row>
    <row r="1038" spans="1:16" x14ac:dyDescent="0.25">
      <c r="A1038" s="26">
        <v>3311403310418</v>
      </c>
      <c r="B1038" s="27" t="s">
        <v>726</v>
      </c>
      <c r="C1038" s="28"/>
      <c r="D1038" s="29">
        <f>SUM(D1039)</f>
        <v>4612345000</v>
      </c>
      <c r="E1038" s="29">
        <f>SUM(E1039)</f>
        <v>473554586</v>
      </c>
      <c r="F1038" s="30">
        <f t="shared" si="131"/>
        <v>5085899586</v>
      </c>
      <c r="G1038" s="31">
        <f t="shared" si="130"/>
        <v>3.6449432343366138E-2</v>
      </c>
      <c r="H1038" s="29">
        <f>SUM(H1039)</f>
        <v>0</v>
      </c>
      <c r="I1038" s="32">
        <f t="shared" si="135"/>
        <v>5085899586</v>
      </c>
      <c r="J1038" s="29">
        <f>SUM(J1039)</f>
        <v>3842851759</v>
      </c>
      <c r="K1038" s="31">
        <f t="shared" si="132"/>
        <v>75.558938866552765</v>
      </c>
      <c r="L1038" s="30">
        <f t="shared" si="126"/>
        <v>1122499693</v>
      </c>
      <c r="M1038" s="31">
        <f t="shared" si="133"/>
        <v>22.070819016755948</v>
      </c>
      <c r="N1038" s="29">
        <f>SUM(N1039)</f>
        <v>4965351452</v>
      </c>
      <c r="O1038" s="31">
        <f t="shared" si="134"/>
        <v>97.629757883308713</v>
      </c>
      <c r="P1038" s="32">
        <f t="shared" si="125"/>
        <v>120548134</v>
      </c>
    </row>
    <row r="1039" spans="1:16" x14ac:dyDescent="0.25">
      <c r="A1039" s="26">
        <v>3311403310418230</v>
      </c>
      <c r="B1039" s="27" t="s">
        <v>726</v>
      </c>
      <c r="C1039" s="28"/>
      <c r="D1039" s="33">
        <v>4612345000</v>
      </c>
      <c r="E1039" s="34">
        <v>473554586</v>
      </c>
      <c r="F1039" s="30">
        <f t="shared" si="131"/>
        <v>5085899586</v>
      </c>
      <c r="G1039" s="31">
        <f t="shared" si="130"/>
        <v>3.6449432343366138E-2</v>
      </c>
      <c r="H1039" s="33"/>
      <c r="I1039" s="32">
        <f t="shared" si="135"/>
        <v>5085899586</v>
      </c>
      <c r="J1039" s="33">
        <v>3842851759</v>
      </c>
      <c r="K1039" s="31">
        <f t="shared" si="132"/>
        <v>75.558938866552765</v>
      </c>
      <c r="L1039" s="30">
        <f t="shared" si="126"/>
        <v>1122499693</v>
      </c>
      <c r="M1039" s="31">
        <f t="shared" si="133"/>
        <v>22.070819016755948</v>
      </c>
      <c r="N1039" s="33">
        <v>4965351452</v>
      </c>
      <c r="O1039" s="31">
        <f t="shared" si="134"/>
        <v>97.629757883308713</v>
      </c>
      <c r="P1039" s="32">
        <f t="shared" si="125"/>
        <v>120548134</v>
      </c>
    </row>
    <row r="1040" spans="1:16" x14ac:dyDescent="0.25">
      <c r="A1040" s="26">
        <v>3311403310429</v>
      </c>
      <c r="B1040" s="27" t="s">
        <v>713</v>
      </c>
      <c r="C1040" s="28"/>
      <c r="D1040" s="29">
        <f>SUM(D1041)</f>
        <v>3587909000</v>
      </c>
      <c r="E1040" s="29">
        <f>SUM(E1041)</f>
        <v>0</v>
      </c>
      <c r="F1040" s="30">
        <f t="shared" si="131"/>
        <v>3587909000</v>
      </c>
      <c r="G1040" s="31">
        <f t="shared" si="130"/>
        <v>2.5713690201364992E-2</v>
      </c>
      <c r="H1040" s="29">
        <f>SUM(H1041)</f>
        <v>0</v>
      </c>
      <c r="I1040" s="32">
        <f t="shared" si="135"/>
        <v>3587909000</v>
      </c>
      <c r="J1040" s="29">
        <f>SUM(J1041)</f>
        <v>3133865167</v>
      </c>
      <c r="K1040" s="31">
        <f t="shared" si="132"/>
        <v>87.345168648368727</v>
      </c>
      <c r="L1040" s="30">
        <f t="shared" si="126"/>
        <v>454043833</v>
      </c>
      <c r="M1040" s="31">
        <f t="shared" si="133"/>
        <v>12.654831351631271</v>
      </c>
      <c r="N1040" s="29">
        <f>SUM(N1041)</f>
        <v>3587909000</v>
      </c>
      <c r="O1040" s="31">
        <f t="shared" si="134"/>
        <v>100</v>
      </c>
      <c r="P1040" s="32">
        <f t="shared" si="125"/>
        <v>0</v>
      </c>
    </row>
    <row r="1041" spans="1:16" x14ac:dyDescent="0.25">
      <c r="A1041" s="26">
        <v>3311403310429230</v>
      </c>
      <c r="B1041" s="27" t="s">
        <v>727</v>
      </c>
      <c r="C1041" s="28"/>
      <c r="D1041" s="33">
        <v>3587909000</v>
      </c>
      <c r="E1041" s="29"/>
      <c r="F1041" s="30">
        <f t="shared" si="131"/>
        <v>3587909000</v>
      </c>
      <c r="G1041" s="31">
        <f t="shared" si="130"/>
        <v>2.5713690201364992E-2</v>
      </c>
      <c r="H1041" s="33"/>
      <c r="I1041" s="32">
        <f t="shared" si="135"/>
        <v>3587909000</v>
      </c>
      <c r="J1041" s="33">
        <v>3133865167</v>
      </c>
      <c r="K1041" s="31">
        <f t="shared" si="132"/>
        <v>87.345168648368727</v>
      </c>
      <c r="L1041" s="30">
        <f t="shared" si="126"/>
        <v>454043833</v>
      </c>
      <c r="M1041" s="31">
        <f t="shared" si="133"/>
        <v>12.654831351631271</v>
      </c>
      <c r="N1041" s="33">
        <v>3587909000</v>
      </c>
      <c r="O1041" s="31">
        <f t="shared" si="134"/>
        <v>100</v>
      </c>
      <c r="P1041" s="32">
        <f t="shared" ref="P1041:P1104" si="136">SUM(F1041-N1041)</f>
        <v>0</v>
      </c>
    </row>
    <row r="1042" spans="1:16" x14ac:dyDescent="0.25">
      <c r="A1042" s="60">
        <v>3311403310475</v>
      </c>
      <c r="B1042" s="61" t="s">
        <v>713</v>
      </c>
      <c r="C1042" s="28"/>
      <c r="D1042" s="29">
        <f>SUM(D1043)</f>
        <v>49000000</v>
      </c>
      <c r="E1042" s="29">
        <f>SUM(E1043)</f>
        <v>0</v>
      </c>
      <c r="F1042" s="30">
        <f t="shared" si="131"/>
        <v>49000000</v>
      </c>
      <c r="G1042" s="31">
        <f t="shared" si="130"/>
        <v>3.5117134237988882E-4</v>
      </c>
      <c r="H1042" s="29">
        <f>SUM(H1043)</f>
        <v>0</v>
      </c>
      <c r="I1042" s="32">
        <f t="shared" si="135"/>
        <v>49000000</v>
      </c>
      <c r="J1042" s="29">
        <f>SUM(J1043)</f>
        <v>47155091</v>
      </c>
      <c r="K1042" s="31">
        <f t="shared" si="132"/>
        <v>96.23487959183673</v>
      </c>
      <c r="L1042" s="30">
        <f t="shared" ref="L1042:L1105" si="137">SUM(N1042-J1042)</f>
        <v>0</v>
      </c>
      <c r="M1042" s="31">
        <f t="shared" si="133"/>
        <v>0</v>
      </c>
      <c r="N1042" s="29">
        <f>SUM(N1043)</f>
        <v>47155091</v>
      </c>
      <c r="O1042" s="31">
        <f t="shared" si="134"/>
        <v>96.23487959183673</v>
      </c>
      <c r="P1042" s="32">
        <f t="shared" si="136"/>
        <v>1844909</v>
      </c>
    </row>
    <row r="1043" spans="1:16" x14ac:dyDescent="0.25">
      <c r="A1043" s="60">
        <v>3311403310475230</v>
      </c>
      <c r="B1043" s="61" t="s">
        <v>727</v>
      </c>
      <c r="C1043" s="28"/>
      <c r="D1043" s="33">
        <v>49000000</v>
      </c>
      <c r="E1043" s="29"/>
      <c r="F1043" s="30">
        <f t="shared" si="131"/>
        <v>49000000</v>
      </c>
      <c r="G1043" s="31">
        <f t="shared" si="130"/>
        <v>3.5117134237988882E-4</v>
      </c>
      <c r="H1043" s="33"/>
      <c r="I1043" s="32">
        <f t="shared" si="135"/>
        <v>49000000</v>
      </c>
      <c r="J1043" s="33">
        <v>47155091</v>
      </c>
      <c r="K1043" s="31">
        <f t="shared" si="132"/>
        <v>96.23487959183673</v>
      </c>
      <c r="L1043" s="30">
        <f t="shared" si="137"/>
        <v>0</v>
      </c>
      <c r="M1043" s="31">
        <f t="shared" si="133"/>
        <v>0</v>
      </c>
      <c r="N1043" s="33">
        <v>47155091</v>
      </c>
      <c r="O1043" s="31">
        <f t="shared" si="134"/>
        <v>96.23487959183673</v>
      </c>
      <c r="P1043" s="32">
        <f t="shared" si="136"/>
        <v>1844909</v>
      </c>
    </row>
    <row r="1044" spans="1:16" x14ac:dyDescent="0.25">
      <c r="A1044" s="26">
        <v>3311403310483</v>
      </c>
      <c r="B1044" s="27" t="s">
        <v>728</v>
      </c>
      <c r="C1044" s="28"/>
      <c r="D1044" s="29">
        <f>SUM(D1045)</f>
        <v>2000000000</v>
      </c>
      <c r="E1044" s="29">
        <f>SUM(E1045)</f>
        <v>0</v>
      </c>
      <c r="F1044" s="30">
        <f t="shared" si="131"/>
        <v>2000000000</v>
      </c>
      <c r="G1044" s="31">
        <f t="shared" si="130"/>
        <v>1.4333524178770972E-2</v>
      </c>
      <c r="H1044" s="29">
        <f>SUM(H1045)</f>
        <v>0</v>
      </c>
      <c r="I1044" s="32">
        <f t="shared" si="135"/>
        <v>2000000000</v>
      </c>
      <c r="J1044" s="29">
        <f>SUM(J1045)</f>
        <v>1443200211</v>
      </c>
      <c r="K1044" s="31">
        <f t="shared" si="132"/>
        <v>72.160010549999996</v>
      </c>
      <c r="L1044" s="30">
        <f t="shared" si="137"/>
        <v>468062045</v>
      </c>
      <c r="M1044" s="31">
        <f t="shared" si="133"/>
        <v>23.40310225</v>
      </c>
      <c r="N1044" s="29">
        <f>SUM(N1045)</f>
        <v>1911262256</v>
      </c>
      <c r="O1044" s="31">
        <f t="shared" si="134"/>
        <v>95.563112799999999</v>
      </c>
      <c r="P1044" s="32">
        <f t="shared" si="136"/>
        <v>88737744</v>
      </c>
    </row>
    <row r="1045" spans="1:16" x14ac:dyDescent="0.25">
      <c r="A1045" s="26">
        <v>3311403310483230</v>
      </c>
      <c r="B1045" s="27" t="s">
        <v>728</v>
      </c>
      <c r="C1045" s="28"/>
      <c r="D1045" s="33">
        <v>2000000000</v>
      </c>
      <c r="E1045" s="29"/>
      <c r="F1045" s="30">
        <f t="shared" si="131"/>
        <v>2000000000</v>
      </c>
      <c r="G1045" s="31">
        <f t="shared" si="130"/>
        <v>1.4333524178770972E-2</v>
      </c>
      <c r="H1045" s="33"/>
      <c r="I1045" s="32">
        <f t="shared" si="135"/>
        <v>2000000000</v>
      </c>
      <c r="J1045" s="33">
        <v>1443200211</v>
      </c>
      <c r="K1045" s="31">
        <f t="shared" si="132"/>
        <v>72.160010549999996</v>
      </c>
      <c r="L1045" s="30">
        <f t="shared" si="137"/>
        <v>468062045</v>
      </c>
      <c r="M1045" s="31">
        <f t="shared" si="133"/>
        <v>23.40310225</v>
      </c>
      <c r="N1045" s="33">
        <v>1911262256</v>
      </c>
      <c r="O1045" s="31">
        <f t="shared" si="134"/>
        <v>95.563112799999999</v>
      </c>
      <c r="P1045" s="32">
        <f t="shared" si="136"/>
        <v>88737744</v>
      </c>
    </row>
    <row r="1046" spans="1:16" ht="26.25" x14ac:dyDescent="0.25">
      <c r="A1046" s="26">
        <v>3311403310484</v>
      </c>
      <c r="B1046" s="27" t="s">
        <v>729</v>
      </c>
      <c r="C1046" s="28"/>
      <c r="D1046" s="29">
        <f>SUM(D1047)</f>
        <v>300000000</v>
      </c>
      <c r="E1046" s="29">
        <f>SUM(E1047)</f>
        <v>-23671688</v>
      </c>
      <c r="F1046" s="30">
        <f t="shared" si="131"/>
        <v>276328312</v>
      </c>
      <c r="G1046" s="31">
        <f t="shared" si="130"/>
        <v>1.9803792706654844E-3</v>
      </c>
      <c r="H1046" s="29">
        <f>SUM(H1047)</f>
        <v>0</v>
      </c>
      <c r="I1046" s="32">
        <f t="shared" si="135"/>
        <v>276328312</v>
      </c>
      <c r="J1046" s="29">
        <f>SUM(J1047)</f>
        <v>266014193</v>
      </c>
      <c r="K1046" s="31">
        <f t="shared" si="132"/>
        <v>96.2674403772278</v>
      </c>
      <c r="L1046" s="30">
        <f t="shared" si="137"/>
        <v>2391312</v>
      </c>
      <c r="M1046" s="31">
        <f t="shared" si="133"/>
        <v>0.86538798094637515</v>
      </c>
      <c r="N1046" s="29">
        <f>SUM(N1047)</f>
        <v>268405505</v>
      </c>
      <c r="O1046" s="31">
        <f t="shared" si="134"/>
        <v>97.132828358174166</v>
      </c>
      <c r="P1046" s="32">
        <f t="shared" si="136"/>
        <v>7922807</v>
      </c>
    </row>
    <row r="1047" spans="1:16" ht="26.25" x14ac:dyDescent="0.25">
      <c r="A1047" s="26">
        <v>3311403310484230</v>
      </c>
      <c r="B1047" s="27" t="s">
        <v>729</v>
      </c>
      <c r="C1047" s="28"/>
      <c r="D1047" s="33">
        <v>300000000</v>
      </c>
      <c r="E1047" s="34">
        <v>-23671688</v>
      </c>
      <c r="F1047" s="30">
        <f t="shared" si="131"/>
        <v>276328312</v>
      </c>
      <c r="G1047" s="31">
        <f t="shared" si="130"/>
        <v>1.9803792706654844E-3</v>
      </c>
      <c r="H1047" s="33"/>
      <c r="I1047" s="32">
        <f t="shared" si="135"/>
        <v>276328312</v>
      </c>
      <c r="J1047" s="33">
        <v>266014193</v>
      </c>
      <c r="K1047" s="31">
        <f t="shared" si="132"/>
        <v>96.2674403772278</v>
      </c>
      <c r="L1047" s="30">
        <f t="shared" si="137"/>
        <v>2391312</v>
      </c>
      <c r="M1047" s="31">
        <f t="shared" si="133"/>
        <v>0.86538798094637515</v>
      </c>
      <c r="N1047" s="33">
        <v>268405505</v>
      </c>
      <c r="O1047" s="31">
        <f t="shared" si="134"/>
        <v>97.132828358174166</v>
      </c>
      <c r="P1047" s="32">
        <f t="shared" si="136"/>
        <v>7922807</v>
      </c>
    </row>
    <row r="1048" spans="1:16" ht="26.25" x14ac:dyDescent="0.25">
      <c r="A1048" s="26">
        <v>3311403310491</v>
      </c>
      <c r="B1048" s="27" t="s">
        <v>730</v>
      </c>
      <c r="C1048" s="28"/>
      <c r="D1048" s="29">
        <f>SUM(D1049)</f>
        <v>673774000</v>
      </c>
      <c r="E1048" s="29">
        <f>SUM(E1049)</f>
        <v>-69985083</v>
      </c>
      <c r="F1048" s="30">
        <f t="shared" si="131"/>
        <v>603788917</v>
      </c>
      <c r="G1048" s="31">
        <f t="shared" si="130"/>
        <v>4.3272115203467198E-3</v>
      </c>
      <c r="H1048" s="29">
        <f>SUM(H1049)</f>
        <v>0</v>
      </c>
      <c r="I1048" s="32">
        <f t="shared" si="135"/>
        <v>603788917</v>
      </c>
      <c r="J1048" s="29">
        <f>SUM(J1049)</f>
        <v>491190929</v>
      </c>
      <c r="K1048" s="31">
        <f t="shared" si="132"/>
        <v>81.351431795161616</v>
      </c>
      <c r="L1048" s="30">
        <f t="shared" si="137"/>
        <v>91041391</v>
      </c>
      <c r="M1048" s="31">
        <f t="shared" si="133"/>
        <v>15.078347488117275</v>
      </c>
      <c r="N1048" s="29">
        <f>SUM(N1049)</f>
        <v>582232320</v>
      </c>
      <c r="O1048" s="31">
        <f t="shared" si="134"/>
        <v>96.42977928327889</v>
      </c>
      <c r="P1048" s="32">
        <f t="shared" si="136"/>
        <v>21556597</v>
      </c>
    </row>
    <row r="1049" spans="1:16" ht="26.25" x14ac:dyDescent="0.25">
      <c r="A1049" s="26">
        <v>3311403310491230</v>
      </c>
      <c r="B1049" s="27" t="s">
        <v>730</v>
      </c>
      <c r="C1049" s="28"/>
      <c r="D1049" s="33">
        <v>673774000</v>
      </c>
      <c r="E1049" s="34">
        <v>-69985083</v>
      </c>
      <c r="F1049" s="30">
        <f t="shared" si="131"/>
        <v>603788917</v>
      </c>
      <c r="G1049" s="31">
        <f t="shared" si="130"/>
        <v>4.3272115203467198E-3</v>
      </c>
      <c r="H1049" s="33"/>
      <c r="I1049" s="32">
        <f t="shared" si="135"/>
        <v>603788917</v>
      </c>
      <c r="J1049" s="33">
        <v>491190929</v>
      </c>
      <c r="K1049" s="31">
        <f t="shared" si="132"/>
        <v>81.351431795161616</v>
      </c>
      <c r="L1049" s="30">
        <f t="shared" si="137"/>
        <v>91041391</v>
      </c>
      <c r="M1049" s="31">
        <f t="shared" si="133"/>
        <v>15.078347488117275</v>
      </c>
      <c r="N1049" s="33">
        <v>582232320</v>
      </c>
      <c r="O1049" s="31">
        <f t="shared" si="134"/>
        <v>96.42977928327889</v>
      </c>
      <c r="P1049" s="32">
        <f t="shared" si="136"/>
        <v>21556597</v>
      </c>
    </row>
    <row r="1050" spans="1:16" x14ac:dyDescent="0.25">
      <c r="A1050" s="60">
        <v>3311403310518</v>
      </c>
      <c r="B1050" s="61" t="s">
        <v>713</v>
      </c>
      <c r="C1050" s="28"/>
      <c r="D1050" s="29">
        <f>SUM(D1051)</f>
        <v>536000000</v>
      </c>
      <c r="E1050" s="29">
        <f>SUM(E1051)</f>
        <v>40000000</v>
      </c>
      <c r="F1050" s="30">
        <f t="shared" si="131"/>
        <v>576000000</v>
      </c>
      <c r="G1050" s="31">
        <f t="shared" si="130"/>
        <v>4.12805496348604E-3</v>
      </c>
      <c r="H1050" s="29">
        <f>SUM(H1051)</f>
        <v>0</v>
      </c>
      <c r="I1050" s="32">
        <f t="shared" si="135"/>
        <v>576000000</v>
      </c>
      <c r="J1050" s="29">
        <f>SUM(J1051)</f>
        <v>529314022</v>
      </c>
      <c r="K1050" s="31">
        <f t="shared" si="132"/>
        <v>91.894795486111107</v>
      </c>
      <c r="L1050" s="30">
        <f t="shared" si="137"/>
        <v>21741506</v>
      </c>
      <c r="M1050" s="31">
        <f t="shared" si="133"/>
        <v>3.7745670138888889</v>
      </c>
      <c r="N1050" s="29">
        <f>SUM(N1051)</f>
        <v>551055528</v>
      </c>
      <c r="O1050" s="31">
        <f t="shared" si="134"/>
        <v>95.669362500000005</v>
      </c>
      <c r="P1050" s="32">
        <f t="shared" si="136"/>
        <v>24944472</v>
      </c>
    </row>
    <row r="1051" spans="1:16" x14ac:dyDescent="0.25">
      <c r="A1051" s="60">
        <v>3311403310518230</v>
      </c>
      <c r="B1051" s="61" t="s">
        <v>727</v>
      </c>
      <c r="C1051" s="28"/>
      <c r="D1051" s="33">
        <v>536000000</v>
      </c>
      <c r="E1051" s="34">
        <v>40000000</v>
      </c>
      <c r="F1051" s="30">
        <f t="shared" si="131"/>
        <v>576000000</v>
      </c>
      <c r="G1051" s="31">
        <f t="shared" si="130"/>
        <v>4.12805496348604E-3</v>
      </c>
      <c r="H1051" s="33"/>
      <c r="I1051" s="32">
        <f t="shared" si="135"/>
        <v>576000000</v>
      </c>
      <c r="J1051" s="33">
        <v>529314022</v>
      </c>
      <c r="K1051" s="31">
        <f t="shared" si="132"/>
        <v>91.894795486111107</v>
      </c>
      <c r="L1051" s="30">
        <f t="shared" si="137"/>
        <v>21741506</v>
      </c>
      <c r="M1051" s="31">
        <f t="shared" si="133"/>
        <v>3.7745670138888889</v>
      </c>
      <c r="N1051" s="33">
        <v>551055528</v>
      </c>
      <c r="O1051" s="31">
        <f t="shared" si="134"/>
        <v>95.669362500000005</v>
      </c>
      <c r="P1051" s="32">
        <f t="shared" si="136"/>
        <v>24944472</v>
      </c>
    </row>
    <row r="1052" spans="1:16" ht="26.25" x14ac:dyDescent="0.25">
      <c r="A1052" s="26">
        <v>3311403310535</v>
      </c>
      <c r="B1052" s="27" t="s">
        <v>731</v>
      </c>
      <c r="C1052" s="28"/>
      <c r="D1052" s="29">
        <f>SUM(D1053)</f>
        <v>3001615000</v>
      </c>
      <c r="E1052" s="29">
        <f>SUM(E1053)</f>
        <v>705500000</v>
      </c>
      <c r="F1052" s="30">
        <f t="shared" si="131"/>
        <v>3707115000</v>
      </c>
      <c r="G1052" s="31">
        <f t="shared" si="130"/>
        <v>2.6568011242992275E-2</v>
      </c>
      <c r="H1052" s="29">
        <f>SUM(H1053)</f>
        <v>0</v>
      </c>
      <c r="I1052" s="32">
        <f t="shared" si="135"/>
        <v>3707115000</v>
      </c>
      <c r="J1052" s="29">
        <f>SUM(J1053)</f>
        <v>2682977045</v>
      </c>
      <c r="K1052" s="31">
        <f t="shared" si="132"/>
        <v>72.373720399825743</v>
      </c>
      <c r="L1052" s="30">
        <f t="shared" si="137"/>
        <v>562801011</v>
      </c>
      <c r="M1052" s="31">
        <f t="shared" si="133"/>
        <v>15.181644243569462</v>
      </c>
      <c r="N1052" s="29">
        <f>SUM(N1053)</f>
        <v>3245778056</v>
      </c>
      <c r="O1052" s="31">
        <f t="shared" si="134"/>
        <v>87.555364643395208</v>
      </c>
      <c r="P1052" s="32">
        <f t="shared" si="136"/>
        <v>461336944</v>
      </c>
    </row>
    <row r="1053" spans="1:16" ht="26.25" x14ac:dyDescent="0.25">
      <c r="A1053" s="26">
        <v>3311403310535240</v>
      </c>
      <c r="B1053" s="27" t="s">
        <v>731</v>
      </c>
      <c r="C1053" s="28"/>
      <c r="D1053" s="33">
        <v>3001615000</v>
      </c>
      <c r="E1053" s="34">
        <v>705500000</v>
      </c>
      <c r="F1053" s="30">
        <f t="shared" si="131"/>
        <v>3707115000</v>
      </c>
      <c r="G1053" s="31">
        <f t="shared" si="130"/>
        <v>2.6568011242992275E-2</v>
      </c>
      <c r="H1053" s="33"/>
      <c r="I1053" s="32">
        <f t="shared" si="135"/>
        <v>3707115000</v>
      </c>
      <c r="J1053" s="33">
        <v>2682977045</v>
      </c>
      <c r="K1053" s="31">
        <f t="shared" si="132"/>
        <v>72.373720399825743</v>
      </c>
      <c r="L1053" s="30">
        <f t="shared" si="137"/>
        <v>562801011</v>
      </c>
      <c r="M1053" s="31">
        <f t="shared" si="133"/>
        <v>15.181644243569462</v>
      </c>
      <c r="N1053" s="33">
        <v>3245778056</v>
      </c>
      <c r="O1053" s="31">
        <f t="shared" si="134"/>
        <v>87.555364643395208</v>
      </c>
      <c r="P1053" s="32">
        <f t="shared" si="136"/>
        <v>461336944</v>
      </c>
    </row>
    <row r="1054" spans="1:16" x14ac:dyDescent="0.25">
      <c r="A1054" s="60">
        <v>3311403310581</v>
      </c>
      <c r="B1054" s="27" t="s">
        <v>732</v>
      </c>
      <c r="C1054" s="28"/>
      <c r="D1054" s="29">
        <f>SUM(D1055)</f>
        <v>5421773000</v>
      </c>
      <c r="E1054" s="29">
        <f>SUM(E1055)</f>
        <v>0</v>
      </c>
      <c r="F1054" s="30">
        <f t="shared" si="131"/>
        <v>5421773000</v>
      </c>
      <c r="G1054" s="31">
        <f t="shared" si="130"/>
        <v>3.8856557193653815E-2</v>
      </c>
      <c r="H1054" s="29">
        <f>SUM(H1055)</f>
        <v>0</v>
      </c>
      <c r="I1054" s="32">
        <f t="shared" si="135"/>
        <v>5421773000</v>
      </c>
      <c r="J1054" s="29">
        <f>SUM(J1055)</f>
        <v>3220760269</v>
      </c>
      <c r="K1054" s="31">
        <f t="shared" si="132"/>
        <v>59.404188795805354</v>
      </c>
      <c r="L1054" s="30">
        <f t="shared" si="137"/>
        <v>1894843838</v>
      </c>
      <c r="M1054" s="31">
        <f t="shared" si="133"/>
        <v>34.948785904537132</v>
      </c>
      <c r="N1054" s="29">
        <f>SUM(N1055)</f>
        <v>5115604107</v>
      </c>
      <c r="O1054" s="31">
        <f t="shared" si="134"/>
        <v>94.352974700342486</v>
      </c>
      <c r="P1054" s="32">
        <f t="shared" si="136"/>
        <v>306168893</v>
      </c>
    </row>
    <row r="1055" spans="1:16" x14ac:dyDescent="0.25">
      <c r="A1055" s="60">
        <v>3311403310581230</v>
      </c>
      <c r="B1055" s="27" t="s">
        <v>732</v>
      </c>
      <c r="C1055" s="28"/>
      <c r="D1055" s="33">
        <v>5421773000</v>
      </c>
      <c r="E1055" s="29"/>
      <c r="F1055" s="30">
        <f t="shared" si="131"/>
        <v>5421773000</v>
      </c>
      <c r="G1055" s="31">
        <f t="shared" si="130"/>
        <v>3.8856557193653815E-2</v>
      </c>
      <c r="H1055" s="33"/>
      <c r="I1055" s="32">
        <f t="shared" si="135"/>
        <v>5421773000</v>
      </c>
      <c r="J1055" s="33">
        <v>3220760269</v>
      </c>
      <c r="K1055" s="31">
        <f t="shared" si="132"/>
        <v>59.404188795805354</v>
      </c>
      <c r="L1055" s="30">
        <f t="shared" si="137"/>
        <v>1894843838</v>
      </c>
      <c r="M1055" s="31">
        <f t="shared" si="133"/>
        <v>34.948785904537132</v>
      </c>
      <c r="N1055" s="33">
        <v>5115604107</v>
      </c>
      <c r="O1055" s="31">
        <f t="shared" si="134"/>
        <v>94.352974700342486</v>
      </c>
      <c r="P1055" s="32">
        <f t="shared" si="136"/>
        <v>306168893</v>
      </c>
    </row>
    <row r="1056" spans="1:16" ht="26.25" x14ac:dyDescent="0.25">
      <c r="A1056" s="60">
        <v>3311403310586</v>
      </c>
      <c r="B1056" s="27" t="s">
        <v>733</v>
      </c>
      <c r="C1056" s="28"/>
      <c r="D1056" s="29">
        <f>SUM(D1057)</f>
        <v>3300022000</v>
      </c>
      <c r="E1056" s="29">
        <f>SUM(E1057)</f>
        <v>4402997</v>
      </c>
      <c r="F1056" s="30">
        <f t="shared" si="131"/>
        <v>3304424997</v>
      </c>
      <c r="G1056" s="31">
        <f t="shared" si="130"/>
        <v>2.3682027795717351E-2</v>
      </c>
      <c r="H1056" s="29">
        <f>SUM(H1057)</f>
        <v>0</v>
      </c>
      <c r="I1056" s="32">
        <f t="shared" si="135"/>
        <v>3304424997</v>
      </c>
      <c r="J1056" s="29">
        <f>SUM(J1057)</f>
        <v>2189095580</v>
      </c>
      <c r="K1056" s="31">
        <f t="shared" si="132"/>
        <v>66.247398018941922</v>
      </c>
      <c r="L1056" s="30">
        <f t="shared" si="137"/>
        <v>907084536</v>
      </c>
      <c r="M1056" s="31">
        <f t="shared" si="133"/>
        <v>27.450601445743754</v>
      </c>
      <c r="N1056" s="29">
        <f>SUM(N1057)</f>
        <v>3096180116</v>
      </c>
      <c r="O1056" s="31">
        <f t="shared" si="134"/>
        <v>93.697999464685694</v>
      </c>
      <c r="P1056" s="32">
        <f t="shared" si="136"/>
        <v>208244881</v>
      </c>
    </row>
    <row r="1057" spans="1:16" ht="26.25" x14ac:dyDescent="0.25">
      <c r="A1057" s="60">
        <v>3311403310586230</v>
      </c>
      <c r="B1057" s="27" t="s">
        <v>733</v>
      </c>
      <c r="C1057" s="28"/>
      <c r="D1057" s="33">
        <v>3300022000</v>
      </c>
      <c r="E1057" s="34">
        <v>4402997</v>
      </c>
      <c r="F1057" s="30">
        <f t="shared" si="131"/>
        <v>3304424997</v>
      </c>
      <c r="G1057" s="31">
        <f t="shared" si="130"/>
        <v>2.3682027795717351E-2</v>
      </c>
      <c r="H1057" s="33"/>
      <c r="I1057" s="32">
        <f t="shared" si="135"/>
        <v>3304424997</v>
      </c>
      <c r="J1057" s="33">
        <v>2189095580</v>
      </c>
      <c r="K1057" s="31">
        <f t="shared" si="132"/>
        <v>66.247398018941922</v>
      </c>
      <c r="L1057" s="30">
        <f t="shared" si="137"/>
        <v>907084536</v>
      </c>
      <c r="M1057" s="31">
        <f t="shared" si="133"/>
        <v>27.450601445743754</v>
      </c>
      <c r="N1057" s="33">
        <v>3096180116</v>
      </c>
      <c r="O1057" s="31">
        <f t="shared" si="134"/>
        <v>93.697999464685694</v>
      </c>
      <c r="P1057" s="32">
        <f t="shared" si="136"/>
        <v>208244881</v>
      </c>
    </row>
    <row r="1058" spans="1:16" x14ac:dyDescent="0.25">
      <c r="A1058" s="60">
        <v>3311403310611</v>
      </c>
      <c r="B1058" s="27" t="s">
        <v>713</v>
      </c>
      <c r="C1058" s="28"/>
      <c r="D1058" s="29">
        <f>SUM(D1059)</f>
        <v>1297071000</v>
      </c>
      <c r="E1058" s="29">
        <f>SUM(E1059)</f>
        <v>-11207942</v>
      </c>
      <c r="F1058" s="30">
        <f t="shared" si="131"/>
        <v>1285863058</v>
      </c>
      <c r="G1058" s="31">
        <f t="shared" si="130"/>
        <v>9.2154746162156909E-3</v>
      </c>
      <c r="H1058" s="29">
        <f>SUM(H1059)</f>
        <v>0</v>
      </c>
      <c r="I1058" s="32">
        <f t="shared" si="135"/>
        <v>1285863058</v>
      </c>
      <c r="J1058" s="29">
        <f>SUM(J1059)</f>
        <v>938764585</v>
      </c>
      <c r="K1058" s="31">
        <f t="shared" si="132"/>
        <v>73.006575557130589</v>
      </c>
      <c r="L1058" s="30">
        <f t="shared" si="137"/>
        <v>205490000</v>
      </c>
      <c r="M1058" s="31">
        <f t="shared" si="133"/>
        <v>15.980706399607914</v>
      </c>
      <c r="N1058" s="29">
        <f>SUM(N1059)</f>
        <v>1144254585</v>
      </c>
      <c r="O1058" s="31">
        <f t="shared" si="134"/>
        <v>88.987281956738514</v>
      </c>
      <c r="P1058" s="32">
        <f t="shared" si="136"/>
        <v>141608473</v>
      </c>
    </row>
    <row r="1059" spans="1:16" x14ac:dyDescent="0.25">
      <c r="A1059" s="60">
        <v>3311403310611230</v>
      </c>
      <c r="B1059" s="27" t="s">
        <v>713</v>
      </c>
      <c r="C1059" s="28"/>
      <c r="D1059" s="33">
        <v>1297071000</v>
      </c>
      <c r="E1059" s="34">
        <v>-11207942</v>
      </c>
      <c r="F1059" s="30">
        <f t="shared" si="131"/>
        <v>1285863058</v>
      </c>
      <c r="G1059" s="31">
        <f t="shared" si="130"/>
        <v>9.2154746162156909E-3</v>
      </c>
      <c r="H1059" s="33"/>
      <c r="I1059" s="32">
        <f t="shared" si="135"/>
        <v>1285863058</v>
      </c>
      <c r="J1059" s="33">
        <v>938764585</v>
      </c>
      <c r="K1059" s="31">
        <f t="shared" si="132"/>
        <v>73.006575557130589</v>
      </c>
      <c r="L1059" s="30">
        <f t="shared" si="137"/>
        <v>205490000</v>
      </c>
      <c r="M1059" s="31">
        <f t="shared" si="133"/>
        <v>15.980706399607914</v>
      </c>
      <c r="N1059" s="33">
        <v>1144254585</v>
      </c>
      <c r="O1059" s="31">
        <f t="shared" si="134"/>
        <v>88.987281956738514</v>
      </c>
      <c r="P1059" s="32">
        <f t="shared" si="136"/>
        <v>141608473</v>
      </c>
    </row>
    <row r="1060" spans="1:16" ht="26.25" x14ac:dyDescent="0.25">
      <c r="A1060" s="26">
        <v>3311403310655</v>
      </c>
      <c r="B1060" s="27" t="s">
        <v>734</v>
      </c>
      <c r="C1060" s="28"/>
      <c r="D1060" s="29">
        <f>SUM(D1061)</f>
        <v>1000000000</v>
      </c>
      <c r="E1060" s="29">
        <f>SUM(E1061)</f>
        <v>-73976674</v>
      </c>
      <c r="F1060" s="30">
        <f t="shared" si="131"/>
        <v>926023326</v>
      </c>
      <c r="G1060" s="31">
        <f t="shared" si="130"/>
        <v>6.6365888666634577E-3</v>
      </c>
      <c r="H1060" s="29">
        <f>SUM(H1061)</f>
        <v>0</v>
      </c>
      <c r="I1060" s="32">
        <f t="shared" si="135"/>
        <v>926023326</v>
      </c>
      <c r="J1060" s="29">
        <f>SUM(J1061)</f>
        <v>176111360</v>
      </c>
      <c r="K1060" s="31">
        <f t="shared" si="132"/>
        <v>19.018026334252404</v>
      </c>
      <c r="L1060" s="30">
        <f t="shared" si="137"/>
        <v>747299510</v>
      </c>
      <c r="M1060" s="31">
        <f t="shared" si="133"/>
        <v>80.699858094071374</v>
      </c>
      <c r="N1060" s="29">
        <f>SUM(N1061)</f>
        <v>923410870</v>
      </c>
      <c r="O1060" s="31">
        <f t="shared" si="134"/>
        <v>99.717884428323785</v>
      </c>
      <c r="P1060" s="32">
        <f t="shared" si="136"/>
        <v>2612456</v>
      </c>
    </row>
    <row r="1061" spans="1:16" ht="26.25" x14ac:dyDescent="0.25">
      <c r="A1061" s="26">
        <v>3311403310655230</v>
      </c>
      <c r="B1061" s="27" t="s">
        <v>734</v>
      </c>
      <c r="C1061" s="28"/>
      <c r="D1061" s="33">
        <v>1000000000</v>
      </c>
      <c r="E1061" s="34">
        <v>-73976674</v>
      </c>
      <c r="F1061" s="30">
        <f t="shared" si="131"/>
        <v>926023326</v>
      </c>
      <c r="G1061" s="31">
        <f t="shared" si="130"/>
        <v>6.6365888666634577E-3</v>
      </c>
      <c r="H1061" s="33"/>
      <c r="I1061" s="32">
        <f t="shared" si="135"/>
        <v>926023326</v>
      </c>
      <c r="J1061" s="33">
        <v>176111360</v>
      </c>
      <c r="K1061" s="31">
        <f t="shared" si="132"/>
        <v>19.018026334252404</v>
      </c>
      <c r="L1061" s="30">
        <f t="shared" si="137"/>
        <v>747299510</v>
      </c>
      <c r="M1061" s="31">
        <f t="shared" si="133"/>
        <v>80.699858094071374</v>
      </c>
      <c r="N1061" s="33">
        <v>923410870</v>
      </c>
      <c r="O1061" s="31">
        <f t="shared" si="134"/>
        <v>99.717884428323785</v>
      </c>
      <c r="P1061" s="32">
        <f t="shared" si="136"/>
        <v>2612456</v>
      </c>
    </row>
    <row r="1062" spans="1:16" x14ac:dyDescent="0.25">
      <c r="A1062" s="60">
        <v>3311403310684</v>
      </c>
      <c r="B1062" s="27" t="s">
        <v>735</v>
      </c>
      <c r="C1062" s="28"/>
      <c r="D1062" s="29">
        <f>SUM(D1063)</f>
        <v>2741285000</v>
      </c>
      <c r="E1062" s="29">
        <f>SUM(E1063)</f>
        <v>1830805230</v>
      </c>
      <c r="F1062" s="30">
        <f t="shared" si="131"/>
        <v>4572090230</v>
      </c>
      <c r="G1062" s="31">
        <f t="shared" si="130"/>
        <v>3.2767082929613771E-2</v>
      </c>
      <c r="H1062" s="29">
        <f>SUM(H1063)</f>
        <v>0</v>
      </c>
      <c r="I1062" s="32">
        <f t="shared" si="135"/>
        <v>4572090230</v>
      </c>
      <c r="J1062" s="29">
        <f>SUM(J1063)</f>
        <v>3149113647</v>
      </c>
      <c r="K1062" s="31">
        <f t="shared" si="132"/>
        <v>68.876891937454175</v>
      </c>
      <c r="L1062" s="30">
        <f t="shared" si="137"/>
        <v>1301355131</v>
      </c>
      <c r="M1062" s="31">
        <f t="shared" si="133"/>
        <v>28.463023814820907</v>
      </c>
      <c r="N1062" s="29">
        <f>SUM(N1063)</f>
        <v>4450468778</v>
      </c>
      <c r="O1062" s="31">
        <f t="shared" si="134"/>
        <v>97.33991575227509</v>
      </c>
      <c r="P1062" s="32">
        <f t="shared" si="136"/>
        <v>121621452</v>
      </c>
    </row>
    <row r="1063" spans="1:16" x14ac:dyDescent="0.25">
      <c r="A1063" s="60">
        <v>3311403310684</v>
      </c>
      <c r="B1063" s="27" t="s">
        <v>735</v>
      </c>
      <c r="C1063" s="28"/>
      <c r="D1063" s="33">
        <v>2741285000</v>
      </c>
      <c r="E1063" s="34">
        <v>1830805230</v>
      </c>
      <c r="F1063" s="30">
        <f t="shared" si="131"/>
        <v>4572090230</v>
      </c>
      <c r="G1063" s="31">
        <f t="shared" si="130"/>
        <v>3.2767082929613771E-2</v>
      </c>
      <c r="H1063" s="33"/>
      <c r="I1063" s="32">
        <f t="shared" si="135"/>
        <v>4572090230</v>
      </c>
      <c r="J1063" s="33">
        <v>3149113647</v>
      </c>
      <c r="K1063" s="31">
        <f t="shared" si="132"/>
        <v>68.876891937454175</v>
      </c>
      <c r="L1063" s="30">
        <f t="shared" si="137"/>
        <v>1301355131</v>
      </c>
      <c r="M1063" s="31">
        <f t="shared" si="133"/>
        <v>28.463023814820907</v>
      </c>
      <c r="N1063" s="33">
        <v>4450468778</v>
      </c>
      <c r="O1063" s="31">
        <f t="shared" si="134"/>
        <v>97.33991575227509</v>
      </c>
      <c r="P1063" s="32">
        <f t="shared" si="136"/>
        <v>121621452</v>
      </c>
    </row>
    <row r="1064" spans="1:16" ht="26.25" x14ac:dyDescent="0.25">
      <c r="A1064" s="26">
        <v>3311403310688</v>
      </c>
      <c r="B1064" s="27" t="s">
        <v>736</v>
      </c>
      <c r="C1064" s="28"/>
      <c r="D1064" s="29">
        <f>SUM(D1065)</f>
        <v>1722552000</v>
      </c>
      <c r="E1064" s="29">
        <f>SUM(E1065)</f>
        <v>0</v>
      </c>
      <c r="F1064" s="30">
        <f t="shared" si="131"/>
        <v>1722552000</v>
      </c>
      <c r="G1064" s="31">
        <f t="shared" si="130"/>
        <v>1.2345120370595148E-2</v>
      </c>
      <c r="H1064" s="29">
        <f>SUM(H1065)</f>
        <v>0</v>
      </c>
      <c r="I1064" s="32">
        <f t="shared" si="135"/>
        <v>1722552000</v>
      </c>
      <c r="J1064" s="29">
        <f>SUM(J1065)</f>
        <v>1366470092</v>
      </c>
      <c r="K1064" s="31">
        <f t="shared" si="132"/>
        <v>79.32823461933225</v>
      </c>
      <c r="L1064" s="30">
        <f t="shared" si="137"/>
        <v>356081908</v>
      </c>
      <c r="M1064" s="31">
        <f t="shared" si="133"/>
        <v>20.671765380667754</v>
      </c>
      <c r="N1064" s="29">
        <f>SUM(N1065)</f>
        <v>1722552000</v>
      </c>
      <c r="O1064" s="31">
        <f t="shared" si="134"/>
        <v>100</v>
      </c>
      <c r="P1064" s="32">
        <f t="shared" si="136"/>
        <v>0</v>
      </c>
    </row>
    <row r="1065" spans="1:16" ht="26.25" x14ac:dyDescent="0.25">
      <c r="A1065" s="26">
        <v>3311403310688230</v>
      </c>
      <c r="B1065" s="27" t="s">
        <v>736</v>
      </c>
      <c r="C1065" s="28"/>
      <c r="D1065" s="33">
        <v>1722552000</v>
      </c>
      <c r="E1065" s="29"/>
      <c r="F1065" s="30">
        <f t="shared" si="131"/>
        <v>1722552000</v>
      </c>
      <c r="G1065" s="31">
        <f t="shared" si="130"/>
        <v>1.2345120370595148E-2</v>
      </c>
      <c r="H1065" s="33"/>
      <c r="I1065" s="32">
        <f t="shared" si="135"/>
        <v>1722552000</v>
      </c>
      <c r="J1065" s="33">
        <v>1366470092</v>
      </c>
      <c r="K1065" s="31">
        <f t="shared" si="132"/>
        <v>79.32823461933225</v>
      </c>
      <c r="L1065" s="30">
        <f t="shared" si="137"/>
        <v>356081908</v>
      </c>
      <c r="M1065" s="31">
        <f t="shared" si="133"/>
        <v>20.671765380667754</v>
      </c>
      <c r="N1065" s="33">
        <v>1722552000</v>
      </c>
      <c r="O1065" s="31">
        <f t="shared" si="134"/>
        <v>100</v>
      </c>
      <c r="P1065" s="32">
        <f t="shared" si="136"/>
        <v>0</v>
      </c>
    </row>
    <row r="1066" spans="1:16" ht="39" x14ac:dyDescent="0.25">
      <c r="A1066" s="26">
        <v>3311403310692</v>
      </c>
      <c r="B1066" s="27" t="s">
        <v>737</v>
      </c>
      <c r="C1066" s="28"/>
      <c r="D1066" s="29">
        <f>SUM(D1067)</f>
        <v>1837000000</v>
      </c>
      <c r="E1066" s="29">
        <f>SUM(E1067)</f>
        <v>0</v>
      </c>
      <c r="F1066" s="30">
        <f t="shared" si="131"/>
        <v>1837000000</v>
      </c>
      <c r="G1066" s="31">
        <f t="shared" si="130"/>
        <v>1.3165341958201139E-2</v>
      </c>
      <c r="H1066" s="29">
        <f>SUM(H1067)</f>
        <v>0</v>
      </c>
      <c r="I1066" s="32">
        <f t="shared" si="135"/>
        <v>1837000000</v>
      </c>
      <c r="J1066" s="29">
        <f>SUM(J1067)</f>
        <v>1783225467</v>
      </c>
      <c r="K1066" s="31">
        <f t="shared" si="132"/>
        <v>97.072698258029405</v>
      </c>
      <c r="L1066" s="30">
        <f t="shared" si="137"/>
        <v>35944445</v>
      </c>
      <c r="M1066" s="31">
        <f t="shared" si="133"/>
        <v>1.9566927054980949</v>
      </c>
      <c r="N1066" s="29">
        <f>SUM(N1067)</f>
        <v>1819169912</v>
      </c>
      <c r="O1066" s="31">
        <f t="shared" si="134"/>
        <v>99.02939096352749</v>
      </c>
      <c r="P1066" s="32">
        <f t="shared" si="136"/>
        <v>17830088</v>
      </c>
    </row>
    <row r="1067" spans="1:16" ht="39" x14ac:dyDescent="0.25">
      <c r="A1067" s="26">
        <v>3311403310692230</v>
      </c>
      <c r="B1067" s="27" t="s">
        <v>737</v>
      </c>
      <c r="C1067" s="28"/>
      <c r="D1067" s="33">
        <v>1837000000</v>
      </c>
      <c r="E1067" s="29"/>
      <c r="F1067" s="30">
        <f t="shared" si="131"/>
        <v>1837000000</v>
      </c>
      <c r="G1067" s="31">
        <f t="shared" si="130"/>
        <v>1.3165341958201139E-2</v>
      </c>
      <c r="H1067" s="33"/>
      <c r="I1067" s="32">
        <f t="shared" si="135"/>
        <v>1837000000</v>
      </c>
      <c r="J1067" s="33">
        <v>1783225467</v>
      </c>
      <c r="K1067" s="31">
        <f t="shared" si="132"/>
        <v>97.072698258029405</v>
      </c>
      <c r="L1067" s="30">
        <f t="shared" si="137"/>
        <v>35944445</v>
      </c>
      <c r="M1067" s="31">
        <f t="shared" si="133"/>
        <v>1.9566927054980949</v>
      </c>
      <c r="N1067" s="33">
        <v>1819169912</v>
      </c>
      <c r="O1067" s="31">
        <f t="shared" si="134"/>
        <v>99.02939096352749</v>
      </c>
      <c r="P1067" s="32">
        <f t="shared" si="136"/>
        <v>17830088</v>
      </c>
    </row>
    <row r="1068" spans="1:16" ht="26.25" x14ac:dyDescent="0.25">
      <c r="A1068" s="26">
        <v>3311403310693</v>
      </c>
      <c r="B1068" s="27" t="s">
        <v>738</v>
      </c>
      <c r="C1068" s="28"/>
      <c r="D1068" s="29">
        <f>SUM(D1069)</f>
        <v>5594275000</v>
      </c>
      <c r="E1068" s="29">
        <f>SUM(E1069)</f>
        <v>0</v>
      </c>
      <c r="F1068" s="30">
        <f t="shared" si="131"/>
        <v>5594275000</v>
      </c>
      <c r="G1068" s="31">
        <f t="shared" si="130"/>
        <v>4.009283798759699E-2</v>
      </c>
      <c r="H1068" s="29">
        <f>SUM(H1069)</f>
        <v>0</v>
      </c>
      <c r="I1068" s="32">
        <f t="shared" si="135"/>
        <v>5594275000</v>
      </c>
      <c r="J1068" s="29">
        <f>SUM(J1069)</f>
        <v>5009343054</v>
      </c>
      <c r="K1068" s="31">
        <f t="shared" si="132"/>
        <v>89.544097385273332</v>
      </c>
      <c r="L1068" s="30">
        <f t="shared" si="137"/>
        <v>584810136</v>
      </c>
      <c r="M1068" s="31">
        <f t="shared" si="133"/>
        <v>10.453725210147875</v>
      </c>
      <c r="N1068" s="29">
        <f>SUM(N1069)</f>
        <v>5594153190</v>
      </c>
      <c r="O1068" s="31">
        <f t="shared" si="134"/>
        <v>99.997822595421212</v>
      </c>
      <c r="P1068" s="32">
        <f t="shared" si="136"/>
        <v>121810</v>
      </c>
    </row>
    <row r="1069" spans="1:16" ht="26.25" x14ac:dyDescent="0.25">
      <c r="A1069" s="26">
        <v>3311403310693230</v>
      </c>
      <c r="B1069" s="27" t="s">
        <v>738</v>
      </c>
      <c r="C1069" s="28"/>
      <c r="D1069" s="33">
        <v>5594275000</v>
      </c>
      <c r="E1069" s="29"/>
      <c r="F1069" s="30">
        <f t="shared" si="131"/>
        <v>5594275000</v>
      </c>
      <c r="G1069" s="31">
        <f t="shared" si="130"/>
        <v>4.009283798759699E-2</v>
      </c>
      <c r="H1069" s="33"/>
      <c r="I1069" s="32">
        <f t="shared" si="135"/>
        <v>5594275000</v>
      </c>
      <c r="J1069" s="33">
        <v>5009343054</v>
      </c>
      <c r="K1069" s="31">
        <f t="shared" si="132"/>
        <v>89.544097385273332</v>
      </c>
      <c r="L1069" s="30">
        <f t="shared" si="137"/>
        <v>584810136</v>
      </c>
      <c r="M1069" s="31">
        <f t="shared" si="133"/>
        <v>10.453725210147875</v>
      </c>
      <c r="N1069" s="33">
        <v>5594153190</v>
      </c>
      <c r="O1069" s="31">
        <f t="shared" si="134"/>
        <v>99.997822595421212</v>
      </c>
      <c r="P1069" s="32">
        <f t="shared" si="136"/>
        <v>121810</v>
      </c>
    </row>
    <row r="1070" spans="1:16" x14ac:dyDescent="0.25">
      <c r="A1070" s="26">
        <v>3311403310698</v>
      </c>
      <c r="B1070" s="27" t="s">
        <v>739</v>
      </c>
      <c r="C1070" s="28"/>
      <c r="D1070" s="29">
        <f>SUM(D1071)</f>
        <v>1259986000</v>
      </c>
      <c r="E1070" s="29">
        <f>SUM(E1071)</f>
        <v>-273132000</v>
      </c>
      <c r="F1070" s="30">
        <f t="shared" si="131"/>
        <v>986854000</v>
      </c>
      <c r="G1070" s="31">
        <f t="shared" si="130"/>
        <v>7.0725478349584255E-3</v>
      </c>
      <c r="H1070" s="29">
        <f>SUM(H1071)</f>
        <v>0</v>
      </c>
      <c r="I1070" s="32">
        <f t="shared" si="135"/>
        <v>986854000</v>
      </c>
      <c r="J1070" s="29">
        <f>SUM(J1071)</f>
        <v>797537586</v>
      </c>
      <c r="K1070" s="31">
        <f t="shared" si="132"/>
        <v>80.816167943789054</v>
      </c>
      <c r="L1070" s="30">
        <f t="shared" si="137"/>
        <v>61176654</v>
      </c>
      <c r="M1070" s="31">
        <f t="shared" si="133"/>
        <v>6.1991595514635396</v>
      </c>
      <c r="N1070" s="29">
        <f>SUM(N1071)</f>
        <v>858714240</v>
      </c>
      <c r="O1070" s="31">
        <f t="shared" si="134"/>
        <v>87.015327495252592</v>
      </c>
      <c r="P1070" s="32">
        <f t="shared" si="136"/>
        <v>128139760</v>
      </c>
    </row>
    <row r="1071" spans="1:16" x14ac:dyDescent="0.25">
      <c r="A1071" s="26">
        <v>3311403310698230</v>
      </c>
      <c r="B1071" s="27" t="s">
        <v>739</v>
      </c>
      <c r="C1071" s="28"/>
      <c r="D1071" s="33">
        <v>1259986000</v>
      </c>
      <c r="E1071" s="34">
        <v>-273132000</v>
      </c>
      <c r="F1071" s="30">
        <f t="shared" si="131"/>
        <v>986854000</v>
      </c>
      <c r="G1071" s="31">
        <f t="shared" si="130"/>
        <v>7.0725478349584255E-3</v>
      </c>
      <c r="H1071" s="33"/>
      <c r="I1071" s="32">
        <f t="shared" si="135"/>
        <v>986854000</v>
      </c>
      <c r="J1071" s="33">
        <v>797537586</v>
      </c>
      <c r="K1071" s="31">
        <f t="shared" si="132"/>
        <v>80.816167943789054</v>
      </c>
      <c r="L1071" s="30">
        <f t="shared" si="137"/>
        <v>61176654</v>
      </c>
      <c r="M1071" s="31">
        <f t="shared" si="133"/>
        <v>6.1991595514635396</v>
      </c>
      <c r="N1071" s="33">
        <v>858714240</v>
      </c>
      <c r="O1071" s="31">
        <f t="shared" si="134"/>
        <v>87.015327495252592</v>
      </c>
      <c r="P1071" s="32">
        <f t="shared" si="136"/>
        <v>128139760</v>
      </c>
    </row>
    <row r="1072" spans="1:16" ht="26.25" x14ac:dyDescent="0.25">
      <c r="A1072" s="26">
        <v>3311403310699</v>
      </c>
      <c r="B1072" s="27" t="s">
        <v>740</v>
      </c>
      <c r="C1072" s="28"/>
      <c r="D1072" s="29">
        <f>SUM(D1073)</f>
        <v>1005000000</v>
      </c>
      <c r="E1072" s="29">
        <f>SUM(E1073)</f>
        <v>-800419965</v>
      </c>
      <c r="F1072" s="30">
        <f t="shared" si="131"/>
        <v>204580035</v>
      </c>
      <c r="G1072" s="31">
        <f t="shared" si="130"/>
        <v>1.4661764390831559E-3</v>
      </c>
      <c r="H1072" s="29">
        <f>SUM(H1073)</f>
        <v>0</v>
      </c>
      <c r="I1072" s="32">
        <f t="shared" si="135"/>
        <v>204580035</v>
      </c>
      <c r="J1072" s="29">
        <f>SUM(J1073)</f>
        <v>107641005</v>
      </c>
      <c r="K1072" s="31">
        <f t="shared" si="132"/>
        <v>52.615596140649792</v>
      </c>
      <c r="L1072" s="30">
        <f t="shared" si="137"/>
        <v>96938592</v>
      </c>
      <c r="M1072" s="31">
        <f t="shared" si="133"/>
        <v>47.384189762212131</v>
      </c>
      <c r="N1072" s="29">
        <f>SUM(N1073)</f>
        <v>204579597</v>
      </c>
      <c r="O1072" s="31">
        <f t="shared" si="134"/>
        <v>99.99978590286193</v>
      </c>
      <c r="P1072" s="32">
        <f t="shared" si="136"/>
        <v>438</v>
      </c>
    </row>
    <row r="1073" spans="1:16" ht="26.25" x14ac:dyDescent="0.25">
      <c r="A1073" s="26">
        <v>3311403310699230</v>
      </c>
      <c r="B1073" s="27" t="s">
        <v>740</v>
      </c>
      <c r="C1073" s="28"/>
      <c r="D1073" s="33">
        <v>1005000000</v>
      </c>
      <c r="E1073" s="34">
        <v>-800419965</v>
      </c>
      <c r="F1073" s="30">
        <f t="shared" si="131"/>
        <v>204580035</v>
      </c>
      <c r="G1073" s="31">
        <f t="shared" si="130"/>
        <v>1.4661764390831559E-3</v>
      </c>
      <c r="H1073" s="33"/>
      <c r="I1073" s="32">
        <f t="shared" si="135"/>
        <v>204580035</v>
      </c>
      <c r="J1073" s="33">
        <v>107641005</v>
      </c>
      <c r="K1073" s="31">
        <f t="shared" si="132"/>
        <v>52.615596140649792</v>
      </c>
      <c r="L1073" s="30">
        <f t="shared" si="137"/>
        <v>96938592</v>
      </c>
      <c r="M1073" s="31">
        <f t="shared" si="133"/>
        <v>47.384189762212131</v>
      </c>
      <c r="N1073" s="33">
        <v>204579597</v>
      </c>
      <c r="O1073" s="31">
        <f t="shared" si="134"/>
        <v>99.99978590286193</v>
      </c>
      <c r="P1073" s="32">
        <f t="shared" si="136"/>
        <v>438</v>
      </c>
    </row>
    <row r="1074" spans="1:16" x14ac:dyDescent="0.25">
      <c r="A1074" s="26">
        <v>3311403310700</v>
      </c>
      <c r="B1074" s="27" t="s">
        <v>741</v>
      </c>
      <c r="C1074" s="28"/>
      <c r="D1074" s="29">
        <f>SUM(D1075)</f>
        <v>285129000</v>
      </c>
      <c r="E1074" s="29">
        <f>SUM(E1075)</f>
        <v>-285129000</v>
      </c>
      <c r="F1074" s="30">
        <f t="shared" si="131"/>
        <v>0</v>
      </c>
      <c r="G1074" s="31">
        <f t="shared" si="130"/>
        <v>0</v>
      </c>
      <c r="H1074" s="29">
        <f>SUM(H1075)</f>
        <v>0</v>
      </c>
      <c r="I1074" s="32">
        <f t="shared" si="135"/>
        <v>0</v>
      </c>
      <c r="J1074" s="29">
        <f>SUM(J1075)</f>
        <v>0</v>
      </c>
      <c r="K1074" s="31">
        <f t="shared" si="132"/>
        <v>0</v>
      </c>
      <c r="L1074" s="30">
        <f t="shared" si="137"/>
        <v>0</v>
      </c>
      <c r="M1074" s="31">
        <f t="shared" si="133"/>
        <v>0</v>
      </c>
      <c r="N1074" s="29">
        <f>SUM(N1075)</f>
        <v>0</v>
      </c>
      <c r="O1074" s="31">
        <f t="shared" si="134"/>
        <v>0</v>
      </c>
      <c r="P1074" s="32">
        <f t="shared" si="136"/>
        <v>0</v>
      </c>
    </row>
    <row r="1075" spans="1:16" x14ac:dyDescent="0.25">
      <c r="A1075" s="26">
        <v>3311403310700230</v>
      </c>
      <c r="B1075" s="27" t="s">
        <v>742</v>
      </c>
      <c r="C1075" s="28"/>
      <c r="D1075" s="33">
        <v>285129000</v>
      </c>
      <c r="E1075" s="34">
        <v>-285129000</v>
      </c>
      <c r="F1075" s="30">
        <f t="shared" si="131"/>
        <v>0</v>
      </c>
      <c r="G1075" s="31">
        <f t="shared" si="130"/>
        <v>0</v>
      </c>
      <c r="H1075" s="33"/>
      <c r="I1075" s="32">
        <f t="shared" si="135"/>
        <v>0</v>
      </c>
      <c r="J1075" s="33">
        <v>0</v>
      </c>
      <c r="K1075" s="31">
        <f t="shared" si="132"/>
        <v>0</v>
      </c>
      <c r="L1075" s="30">
        <f t="shared" si="137"/>
        <v>0</v>
      </c>
      <c r="M1075" s="31">
        <f t="shared" si="133"/>
        <v>0</v>
      </c>
      <c r="N1075" s="33">
        <v>0</v>
      </c>
      <c r="O1075" s="31">
        <f t="shared" si="134"/>
        <v>0</v>
      </c>
      <c r="P1075" s="32">
        <f t="shared" si="136"/>
        <v>0</v>
      </c>
    </row>
    <row r="1076" spans="1:16" x14ac:dyDescent="0.25">
      <c r="A1076" s="26">
        <v>3311403310701</v>
      </c>
      <c r="B1076" s="27" t="s">
        <v>743</v>
      </c>
      <c r="C1076" s="28"/>
      <c r="D1076" s="29">
        <f>SUM(D1077)</f>
        <v>1151000000</v>
      </c>
      <c r="E1076" s="29">
        <f>SUM(E1077)</f>
        <v>-331712000</v>
      </c>
      <c r="F1076" s="30">
        <f t="shared" si="131"/>
        <v>819288000</v>
      </c>
      <c r="G1076" s="31">
        <f t="shared" si="130"/>
        <v>5.8716421786884562E-3</v>
      </c>
      <c r="H1076" s="29">
        <f>SUM(H1077)</f>
        <v>0</v>
      </c>
      <c r="I1076" s="32">
        <f t="shared" si="135"/>
        <v>819288000</v>
      </c>
      <c r="J1076" s="29">
        <f>SUM(J1077)</f>
        <v>285985446</v>
      </c>
      <c r="K1076" s="31">
        <f t="shared" si="132"/>
        <v>34.906583033072621</v>
      </c>
      <c r="L1076" s="30">
        <f t="shared" si="137"/>
        <v>520767054</v>
      </c>
      <c r="M1076" s="31">
        <f t="shared" si="133"/>
        <v>63.563368925213112</v>
      </c>
      <c r="N1076" s="29">
        <f>SUM(N1077)</f>
        <v>806752500</v>
      </c>
      <c r="O1076" s="31">
        <f t="shared" si="134"/>
        <v>98.469951958285733</v>
      </c>
      <c r="P1076" s="32">
        <f t="shared" si="136"/>
        <v>12535500</v>
      </c>
    </row>
    <row r="1077" spans="1:16" x14ac:dyDescent="0.25">
      <c r="A1077" s="26">
        <v>3311403310701230</v>
      </c>
      <c r="B1077" s="27" t="s">
        <v>743</v>
      </c>
      <c r="C1077" s="28"/>
      <c r="D1077" s="33">
        <v>1151000000</v>
      </c>
      <c r="E1077" s="34">
        <v>-331712000</v>
      </c>
      <c r="F1077" s="30">
        <f t="shared" si="131"/>
        <v>819288000</v>
      </c>
      <c r="G1077" s="31">
        <f t="shared" si="130"/>
        <v>5.8716421786884562E-3</v>
      </c>
      <c r="H1077" s="33"/>
      <c r="I1077" s="32">
        <f t="shared" si="135"/>
        <v>819288000</v>
      </c>
      <c r="J1077" s="33">
        <v>285985446</v>
      </c>
      <c r="K1077" s="31">
        <f t="shared" si="132"/>
        <v>34.906583033072621</v>
      </c>
      <c r="L1077" s="30">
        <f t="shared" si="137"/>
        <v>520767054</v>
      </c>
      <c r="M1077" s="31">
        <f t="shared" si="133"/>
        <v>63.563368925213112</v>
      </c>
      <c r="N1077" s="33">
        <v>806752500</v>
      </c>
      <c r="O1077" s="31">
        <f t="shared" si="134"/>
        <v>98.469951958285733</v>
      </c>
      <c r="P1077" s="32">
        <f t="shared" si="136"/>
        <v>12535500</v>
      </c>
    </row>
    <row r="1078" spans="1:16" x14ac:dyDescent="0.25">
      <c r="A1078" s="26">
        <v>3311403310703</v>
      </c>
      <c r="B1078" s="27" t="s">
        <v>744</v>
      </c>
      <c r="C1078" s="28"/>
      <c r="D1078" s="29">
        <f>SUM(D1079)</f>
        <v>2715178000</v>
      </c>
      <c r="E1078" s="29">
        <f>SUM(E1079)</f>
        <v>808700965</v>
      </c>
      <c r="F1078" s="30">
        <f t="shared" si="131"/>
        <v>3523878965</v>
      </c>
      <c r="G1078" s="31">
        <f t="shared" si="130"/>
        <v>2.5254802173944966E-2</v>
      </c>
      <c r="H1078" s="29">
        <f>SUM(H1079)</f>
        <v>0</v>
      </c>
      <c r="I1078" s="32">
        <f t="shared" si="135"/>
        <v>3523878965</v>
      </c>
      <c r="J1078" s="29">
        <f>SUM(J1079)</f>
        <v>988282881</v>
      </c>
      <c r="K1078" s="31">
        <f t="shared" si="132"/>
        <v>28.045312872997613</v>
      </c>
      <c r="L1078" s="30">
        <f t="shared" si="137"/>
        <v>1432983284</v>
      </c>
      <c r="M1078" s="31">
        <f t="shared" si="133"/>
        <v>40.66494048838593</v>
      </c>
      <c r="N1078" s="29">
        <f>SUM(N1079)</f>
        <v>2421266165</v>
      </c>
      <c r="O1078" s="31">
        <f t="shared" si="134"/>
        <v>68.71025336138355</v>
      </c>
      <c r="P1078" s="32">
        <f t="shared" si="136"/>
        <v>1102612800</v>
      </c>
    </row>
    <row r="1079" spans="1:16" x14ac:dyDescent="0.25">
      <c r="A1079" s="26">
        <v>3311403310703230</v>
      </c>
      <c r="B1079" s="27" t="s">
        <v>744</v>
      </c>
      <c r="C1079" s="28"/>
      <c r="D1079" s="33">
        <v>2715178000</v>
      </c>
      <c r="E1079" s="34">
        <v>808700965</v>
      </c>
      <c r="F1079" s="30">
        <f t="shared" si="131"/>
        <v>3523878965</v>
      </c>
      <c r="G1079" s="31">
        <f t="shared" si="130"/>
        <v>2.5254802173944966E-2</v>
      </c>
      <c r="H1079" s="33"/>
      <c r="I1079" s="32">
        <f t="shared" si="135"/>
        <v>3523878965</v>
      </c>
      <c r="J1079" s="33">
        <v>988282881</v>
      </c>
      <c r="K1079" s="31">
        <f t="shared" si="132"/>
        <v>28.045312872997613</v>
      </c>
      <c r="L1079" s="30">
        <f t="shared" si="137"/>
        <v>1432983284</v>
      </c>
      <c r="M1079" s="31">
        <f t="shared" si="133"/>
        <v>40.66494048838593</v>
      </c>
      <c r="N1079" s="33">
        <v>2421266165</v>
      </c>
      <c r="O1079" s="31">
        <f t="shared" si="134"/>
        <v>68.71025336138355</v>
      </c>
      <c r="P1079" s="32">
        <f t="shared" si="136"/>
        <v>1102612800</v>
      </c>
    </row>
    <row r="1080" spans="1:16" ht="26.25" x14ac:dyDescent="0.25">
      <c r="A1080" s="26">
        <v>3311403310704</v>
      </c>
      <c r="B1080" s="27" t="s">
        <v>745</v>
      </c>
      <c r="C1080" s="28"/>
      <c r="D1080" s="29">
        <f>SUM(D1081)</f>
        <v>364930000</v>
      </c>
      <c r="E1080" s="29">
        <f>SUM(E1081)</f>
        <v>167000000</v>
      </c>
      <c r="F1080" s="30">
        <f t="shared" si="131"/>
        <v>531930000</v>
      </c>
      <c r="G1080" s="31">
        <f t="shared" si="130"/>
        <v>3.8122157582068214E-3</v>
      </c>
      <c r="H1080" s="29">
        <f>SUM(H1081)</f>
        <v>0</v>
      </c>
      <c r="I1080" s="32">
        <f t="shared" si="135"/>
        <v>531930000</v>
      </c>
      <c r="J1080" s="29">
        <f>SUM(J1081)</f>
        <v>443193864</v>
      </c>
      <c r="K1080" s="31">
        <f t="shared" si="132"/>
        <v>83.318080198522352</v>
      </c>
      <c r="L1080" s="30">
        <f t="shared" si="137"/>
        <v>87775636</v>
      </c>
      <c r="M1080" s="31">
        <f t="shared" si="133"/>
        <v>16.501350929633599</v>
      </c>
      <c r="N1080" s="29">
        <f>SUM(N1081)</f>
        <v>530969500</v>
      </c>
      <c r="O1080" s="31">
        <f t="shared" si="134"/>
        <v>99.819431128155955</v>
      </c>
      <c r="P1080" s="32">
        <f t="shared" si="136"/>
        <v>960500</v>
      </c>
    </row>
    <row r="1081" spans="1:16" ht="26.25" x14ac:dyDescent="0.25">
      <c r="A1081" s="26">
        <v>3311403310704230</v>
      </c>
      <c r="B1081" s="27" t="s">
        <v>745</v>
      </c>
      <c r="C1081" s="28"/>
      <c r="D1081" s="33">
        <v>364930000</v>
      </c>
      <c r="E1081" s="34">
        <v>167000000</v>
      </c>
      <c r="F1081" s="30">
        <f t="shared" si="131"/>
        <v>531930000</v>
      </c>
      <c r="G1081" s="31">
        <f t="shared" si="130"/>
        <v>3.8122157582068214E-3</v>
      </c>
      <c r="H1081" s="33"/>
      <c r="I1081" s="32">
        <f t="shared" si="135"/>
        <v>531930000</v>
      </c>
      <c r="J1081" s="33">
        <v>443193864</v>
      </c>
      <c r="K1081" s="31">
        <f t="shared" si="132"/>
        <v>83.318080198522352</v>
      </c>
      <c r="L1081" s="30">
        <f t="shared" si="137"/>
        <v>87775636</v>
      </c>
      <c r="M1081" s="31">
        <f t="shared" si="133"/>
        <v>16.501350929633599</v>
      </c>
      <c r="N1081" s="33">
        <v>530969500</v>
      </c>
      <c r="O1081" s="31">
        <f t="shared" si="134"/>
        <v>99.819431128155955</v>
      </c>
      <c r="P1081" s="32">
        <f t="shared" si="136"/>
        <v>960500</v>
      </c>
    </row>
    <row r="1082" spans="1:16" x14ac:dyDescent="0.25">
      <c r="A1082" s="60">
        <v>3311403310710</v>
      </c>
      <c r="B1082" s="27" t="s">
        <v>746</v>
      </c>
      <c r="C1082" s="28"/>
      <c r="D1082" s="29">
        <f>SUM(D1083)</f>
        <v>8298750000</v>
      </c>
      <c r="E1082" s="29">
        <f>SUM(E1083)</f>
        <v>0</v>
      </c>
      <c r="F1082" s="30">
        <f t="shared" si="131"/>
        <v>8298750000</v>
      </c>
      <c r="G1082" s="31">
        <f t="shared" si="130"/>
        <v>5.9475166889287806E-2</v>
      </c>
      <c r="H1082" s="29">
        <f>SUM(H1083)</f>
        <v>0</v>
      </c>
      <c r="I1082" s="32">
        <f t="shared" si="135"/>
        <v>8298750000</v>
      </c>
      <c r="J1082" s="29">
        <f>SUM(J1083)</f>
        <v>2284785067</v>
      </c>
      <c r="K1082" s="31">
        <f t="shared" si="132"/>
        <v>27.531677264648291</v>
      </c>
      <c r="L1082" s="30">
        <f t="shared" si="137"/>
        <v>3421159562</v>
      </c>
      <c r="M1082" s="31">
        <f t="shared" si="133"/>
        <v>41.224998487724058</v>
      </c>
      <c r="N1082" s="29">
        <f>SUM(N1083)</f>
        <v>5705944629</v>
      </c>
      <c r="O1082" s="31">
        <f t="shared" si="134"/>
        <v>68.756675752372345</v>
      </c>
      <c r="P1082" s="32">
        <f t="shared" si="136"/>
        <v>2592805371</v>
      </c>
    </row>
    <row r="1083" spans="1:16" x14ac:dyDescent="0.25">
      <c r="A1083" s="60">
        <v>3311403310710230</v>
      </c>
      <c r="B1083" s="27" t="s">
        <v>746</v>
      </c>
      <c r="C1083" s="28"/>
      <c r="D1083" s="33">
        <v>8298750000</v>
      </c>
      <c r="E1083" s="29"/>
      <c r="F1083" s="30">
        <f t="shared" si="131"/>
        <v>8298750000</v>
      </c>
      <c r="G1083" s="31">
        <f t="shared" ref="G1083:G1146" si="138">IF(OR(F1083=0,F$7=0),0,F1083/F$7)*100</f>
        <v>5.9475166889287806E-2</v>
      </c>
      <c r="H1083" s="33"/>
      <c r="I1083" s="32">
        <f t="shared" si="135"/>
        <v>8298750000</v>
      </c>
      <c r="J1083" s="33">
        <v>2284785067</v>
      </c>
      <c r="K1083" s="31">
        <f t="shared" si="132"/>
        <v>27.531677264648291</v>
      </c>
      <c r="L1083" s="30">
        <f t="shared" si="137"/>
        <v>3421159562</v>
      </c>
      <c r="M1083" s="31">
        <f t="shared" si="133"/>
        <v>41.224998487724058</v>
      </c>
      <c r="N1083" s="33">
        <v>5705944629</v>
      </c>
      <c r="O1083" s="31">
        <f t="shared" si="134"/>
        <v>68.756675752372345</v>
      </c>
      <c r="P1083" s="32">
        <f t="shared" si="136"/>
        <v>2592805371</v>
      </c>
    </row>
    <row r="1084" spans="1:16" ht="26.25" x14ac:dyDescent="0.25">
      <c r="A1084" s="60">
        <v>3311403310712</v>
      </c>
      <c r="B1084" s="27" t="s">
        <v>747</v>
      </c>
      <c r="C1084" s="28"/>
      <c r="D1084" s="29">
        <f>SUM(D1085)</f>
        <v>1864250000</v>
      </c>
      <c r="E1084" s="29">
        <f>SUM(E1085)</f>
        <v>0</v>
      </c>
      <c r="F1084" s="30">
        <f t="shared" si="131"/>
        <v>1864250000</v>
      </c>
      <c r="G1084" s="31">
        <f t="shared" si="138"/>
        <v>1.3360636225136894E-2</v>
      </c>
      <c r="H1084" s="29">
        <f>SUM(H1085)</f>
        <v>0</v>
      </c>
      <c r="I1084" s="32">
        <f t="shared" si="135"/>
        <v>1864250000</v>
      </c>
      <c r="J1084" s="29">
        <f>SUM(J1085)</f>
        <v>1141515884</v>
      </c>
      <c r="K1084" s="31">
        <f t="shared" si="132"/>
        <v>61.231910097894591</v>
      </c>
      <c r="L1084" s="30">
        <f t="shared" si="137"/>
        <v>651818718</v>
      </c>
      <c r="M1084" s="31">
        <f t="shared" si="133"/>
        <v>34.964125948772967</v>
      </c>
      <c r="N1084" s="29">
        <f>SUM(N1085)</f>
        <v>1793334602</v>
      </c>
      <c r="O1084" s="31">
        <f t="shared" si="134"/>
        <v>96.196036046667572</v>
      </c>
      <c r="P1084" s="32">
        <f t="shared" si="136"/>
        <v>70915398</v>
      </c>
    </row>
    <row r="1085" spans="1:16" ht="26.25" x14ac:dyDescent="0.25">
      <c r="A1085" s="60">
        <v>3311403310712230</v>
      </c>
      <c r="B1085" s="27" t="s">
        <v>747</v>
      </c>
      <c r="C1085" s="28"/>
      <c r="D1085" s="33">
        <v>1864250000</v>
      </c>
      <c r="E1085" s="29"/>
      <c r="F1085" s="30">
        <f t="shared" si="131"/>
        <v>1864250000</v>
      </c>
      <c r="G1085" s="31">
        <f t="shared" si="138"/>
        <v>1.3360636225136894E-2</v>
      </c>
      <c r="H1085" s="33"/>
      <c r="I1085" s="32">
        <f t="shared" si="135"/>
        <v>1864250000</v>
      </c>
      <c r="J1085" s="33">
        <v>1141515884</v>
      </c>
      <c r="K1085" s="31">
        <f t="shared" si="132"/>
        <v>61.231910097894591</v>
      </c>
      <c r="L1085" s="30">
        <f t="shared" si="137"/>
        <v>651818718</v>
      </c>
      <c r="M1085" s="31">
        <f t="shared" si="133"/>
        <v>34.964125948772967</v>
      </c>
      <c r="N1085" s="33">
        <v>1793334602</v>
      </c>
      <c r="O1085" s="31">
        <f t="shared" si="134"/>
        <v>96.196036046667572</v>
      </c>
      <c r="P1085" s="32">
        <f t="shared" si="136"/>
        <v>70915398</v>
      </c>
    </row>
    <row r="1086" spans="1:16" ht="26.25" x14ac:dyDescent="0.25">
      <c r="A1086" s="26">
        <v>3311403310714</v>
      </c>
      <c r="B1086" s="27" t="s">
        <v>748</v>
      </c>
      <c r="C1086" s="28"/>
      <c r="D1086" s="29">
        <f>SUM(D1087)</f>
        <v>11738027000</v>
      </c>
      <c r="E1086" s="29">
        <f>SUM(E1087)</f>
        <v>-2576328450</v>
      </c>
      <c r="F1086" s="30">
        <f t="shared" si="131"/>
        <v>9161698550</v>
      </c>
      <c r="G1086" s="31">
        <f t="shared" si="138"/>
        <v>6.565971384251798E-2</v>
      </c>
      <c r="H1086" s="29">
        <f>SUM(H1087)</f>
        <v>0</v>
      </c>
      <c r="I1086" s="32">
        <f t="shared" si="135"/>
        <v>9161698550</v>
      </c>
      <c r="J1086" s="29">
        <f>SUM(J1087)</f>
        <v>2119552188</v>
      </c>
      <c r="K1086" s="31">
        <f t="shared" si="132"/>
        <v>23.134926088569024</v>
      </c>
      <c r="L1086" s="30">
        <f t="shared" si="137"/>
        <v>5438131855</v>
      </c>
      <c r="M1086" s="31">
        <f t="shared" si="133"/>
        <v>59.357245005621806</v>
      </c>
      <c r="N1086" s="29">
        <f>SUM(N1087)</f>
        <v>7557684043</v>
      </c>
      <c r="O1086" s="31">
        <f t="shared" si="134"/>
        <v>82.492171094190823</v>
      </c>
      <c r="P1086" s="32">
        <f t="shared" si="136"/>
        <v>1604014507</v>
      </c>
    </row>
    <row r="1087" spans="1:16" ht="26.25" x14ac:dyDescent="0.25">
      <c r="A1087" s="26">
        <v>3311403310714230</v>
      </c>
      <c r="B1087" s="27" t="s">
        <v>748</v>
      </c>
      <c r="C1087" s="28"/>
      <c r="D1087" s="33">
        <v>11738027000</v>
      </c>
      <c r="E1087" s="34">
        <v>-2576328450</v>
      </c>
      <c r="F1087" s="30">
        <f t="shared" si="131"/>
        <v>9161698550</v>
      </c>
      <c r="G1087" s="31">
        <f t="shared" si="138"/>
        <v>6.565971384251798E-2</v>
      </c>
      <c r="H1087" s="33"/>
      <c r="I1087" s="32">
        <f t="shared" si="135"/>
        <v>9161698550</v>
      </c>
      <c r="J1087" s="33">
        <v>2119552188</v>
      </c>
      <c r="K1087" s="31">
        <f t="shared" si="132"/>
        <v>23.134926088569024</v>
      </c>
      <c r="L1087" s="30">
        <f t="shared" si="137"/>
        <v>5438131855</v>
      </c>
      <c r="M1087" s="31">
        <f t="shared" si="133"/>
        <v>59.357245005621806</v>
      </c>
      <c r="N1087" s="33">
        <v>7557684043</v>
      </c>
      <c r="O1087" s="31">
        <f t="shared" si="134"/>
        <v>82.492171094190823</v>
      </c>
      <c r="P1087" s="32">
        <f t="shared" si="136"/>
        <v>1604014507</v>
      </c>
    </row>
    <row r="1088" spans="1:16" ht="26.25" x14ac:dyDescent="0.25">
      <c r="A1088" s="26">
        <v>3311403310728</v>
      </c>
      <c r="B1088" s="27" t="s">
        <v>749</v>
      </c>
      <c r="C1088" s="28"/>
      <c r="D1088" s="29">
        <f>SUM(D1089)</f>
        <v>7540000000</v>
      </c>
      <c r="E1088" s="29">
        <f>SUM(E1089)</f>
        <v>0</v>
      </c>
      <c r="F1088" s="30">
        <f t="shared" si="131"/>
        <v>7540000000</v>
      </c>
      <c r="G1088" s="31">
        <f t="shared" si="138"/>
        <v>5.4037386153966568E-2</v>
      </c>
      <c r="H1088" s="29">
        <f>SUM(H1089)</f>
        <v>0</v>
      </c>
      <c r="I1088" s="32">
        <f t="shared" si="135"/>
        <v>7540000000</v>
      </c>
      <c r="J1088" s="29">
        <f>SUM(J1089)</f>
        <v>3302236426</v>
      </c>
      <c r="K1088" s="31">
        <f t="shared" si="132"/>
        <v>43.796239071618039</v>
      </c>
      <c r="L1088" s="30">
        <f t="shared" si="137"/>
        <v>2676395244</v>
      </c>
      <c r="M1088" s="31">
        <f t="shared" si="133"/>
        <v>35.495958143236074</v>
      </c>
      <c r="N1088" s="29">
        <f>SUM(N1089)</f>
        <v>5978631670</v>
      </c>
      <c r="O1088" s="31">
        <f t="shared" si="134"/>
        <v>79.292197214854113</v>
      </c>
      <c r="P1088" s="32">
        <f t="shared" si="136"/>
        <v>1561368330</v>
      </c>
    </row>
    <row r="1089" spans="1:16" ht="26.25" x14ac:dyDescent="0.25">
      <c r="A1089" s="26">
        <v>3311403310728230</v>
      </c>
      <c r="B1089" s="27" t="s">
        <v>749</v>
      </c>
      <c r="C1089" s="28"/>
      <c r="D1089" s="33">
        <v>7540000000</v>
      </c>
      <c r="E1089" s="29"/>
      <c r="F1089" s="30">
        <f t="shared" si="131"/>
        <v>7540000000</v>
      </c>
      <c r="G1089" s="31">
        <f t="shared" si="138"/>
        <v>5.4037386153966568E-2</v>
      </c>
      <c r="H1089" s="33"/>
      <c r="I1089" s="32">
        <f t="shared" si="135"/>
        <v>7540000000</v>
      </c>
      <c r="J1089" s="33">
        <v>3302236426</v>
      </c>
      <c r="K1089" s="31">
        <f t="shared" si="132"/>
        <v>43.796239071618039</v>
      </c>
      <c r="L1089" s="30">
        <f t="shared" si="137"/>
        <v>2676395244</v>
      </c>
      <c r="M1089" s="31">
        <f t="shared" si="133"/>
        <v>35.495958143236074</v>
      </c>
      <c r="N1089" s="33">
        <v>5978631670</v>
      </c>
      <c r="O1089" s="31">
        <f t="shared" si="134"/>
        <v>79.292197214854113</v>
      </c>
      <c r="P1089" s="32">
        <f t="shared" si="136"/>
        <v>1561368330</v>
      </c>
    </row>
    <row r="1090" spans="1:16" ht="26.25" x14ac:dyDescent="0.25">
      <c r="A1090" s="60">
        <v>3311403310733</v>
      </c>
      <c r="B1090" s="27" t="s">
        <v>750</v>
      </c>
      <c r="C1090" s="28"/>
      <c r="D1090" s="29">
        <f>SUM(D1091)</f>
        <v>383800000</v>
      </c>
      <c r="E1090" s="29">
        <f>SUM(E1091)</f>
        <v>118000000</v>
      </c>
      <c r="F1090" s="30">
        <f t="shared" si="131"/>
        <v>501800000</v>
      </c>
      <c r="G1090" s="31">
        <f t="shared" si="138"/>
        <v>3.5962812164536369E-3</v>
      </c>
      <c r="H1090" s="29">
        <f>SUM(H1091)</f>
        <v>0</v>
      </c>
      <c r="I1090" s="32">
        <f t="shared" si="135"/>
        <v>501800000</v>
      </c>
      <c r="J1090" s="29">
        <f>SUM(J1091)</f>
        <v>428417718</v>
      </c>
      <c r="K1090" s="31">
        <f t="shared" si="132"/>
        <v>85.376189318453569</v>
      </c>
      <c r="L1090" s="30">
        <f t="shared" si="137"/>
        <v>55048698</v>
      </c>
      <c r="M1090" s="31">
        <f t="shared" si="133"/>
        <v>10.970246711837385</v>
      </c>
      <c r="N1090" s="29">
        <f>SUM(N1091)</f>
        <v>483466416</v>
      </c>
      <c r="O1090" s="31">
        <f t="shared" si="134"/>
        <v>96.346436030290945</v>
      </c>
      <c r="P1090" s="32">
        <f t="shared" si="136"/>
        <v>18333584</v>
      </c>
    </row>
    <row r="1091" spans="1:16" ht="26.25" x14ac:dyDescent="0.25">
      <c r="A1091" s="60">
        <v>3311403310733230</v>
      </c>
      <c r="B1091" s="27" t="s">
        <v>750</v>
      </c>
      <c r="C1091" s="28"/>
      <c r="D1091" s="33">
        <v>383800000</v>
      </c>
      <c r="E1091" s="34">
        <v>118000000</v>
      </c>
      <c r="F1091" s="30">
        <f t="shared" si="131"/>
        <v>501800000</v>
      </c>
      <c r="G1091" s="31">
        <f t="shared" si="138"/>
        <v>3.5962812164536369E-3</v>
      </c>
      <c r="H1091" s="33"/>
      <c r="I1091" s="32">
        <f t="shared" si="135"/>
        <v>501800000</v>
      </c>
      <c r="J1091" s="33">
        <v>428417718</v>
      </c>
      <c r="K1091" s="31">
        <f t="shared" si="132"/>
        <v>85.376189318453569</v>
      </c>
      <c r="L1091" s="30">
        <f t="shared" si="137"/>
        <v>55048698</v>
      </c>
      <c r="M1091" s="31">
        <f t="shared" si="133"/>
        <v>10.970246711837385</v>
      </c>
      <c r="N1091" s="33">
        <v>483466416</v>
      </c>
      <c r="O1091" s="31">
        <f t="shared" si="134"/>
        <v>96.346436030290945</v>
      </c>
      <c r="P1091" s="32">
        <f t="shared" si="136"/>
        <v>18333584</v>
      </c>
    </row>
    <row r="1092" spans="1:16" ht="26.25" x14ac:dyDescent="0.25">
      <c r="A1092" s="26">
        <v>3311403310744</v>
      </c>
      <c r="B1092" s="27" t="s">
        <v>751</v>
      </c>
      <c r="C1092" s="28"/>
      <c r="D1092" s="29">
        <f>SUM(D1093)</f>
        <v>243000000</v>
      </c>
      <c r="E1092" s="29">
        <f>SUM(E1093)</f>
        <v>0</v>
      </c>
      <c r="F1092" s="30">
        <f t="shared" si="131"/>
        <v>243000000</v>
      </c>
      <c r="G1092" s="31">
        <f t="shared" si="138"/>
        <v>1.741523187720673E-3</v>
      </c>
      <c r="H1092" s="29">
        <f>SUM(H1093)</f>
        <v>0</v>
      </c>
      <c r="I1092" s="32">
        <f t="shared" si="135"/>
        <v>243000000</v>
      </c>
      <c r="J1092" s="29">
        <f>SUM(J1093)</f>
        <v>169224800</v>
      </c>
      <c r="K1092" s="31">
        <f t="shared" si="132"/>
        <v>69.639835390946502</v>
      </c>
      <c r="L1092" s="30">
        <f t="shared" si="137"/>
        <v>65994200</v>
      </c>
      <c r="M1092" s="31">
        <f t="shared" si="133"/>
        <v>27.158106995884772</v>
      </c>
      <c r="N1092" s="29">
        <f>SUM(N1093)</f>
        <v>235219000</v>
      </c>
      <c r="O1092" s="31">
        <f t="shared" si="134"/>
        <v>96.797942386831267</v>
      </c>
      <c r="P1092" s="32">
        <f t="shared" si="136"/>
        <v>7781000</v>
      </c>
    </row>
    <row r="1093" spans="1:16" ht="26.25" x14ac:dyDescent="0.25">
      <c r="A1093" s="26">
        <v>3311403310744230</v>
      </c>
      <c r="B1093" s="27" t="s">
        <v>751</v>
      </c>
      <c r="C1093" s="28"/>
      <c r="D1093" s="33">
        <v>243000000</v>
      </c>
      <c r="E1093" s="29"/>
      <c r="F1093" s="30">
        <f t="shared" si="131"/>
        <v>243000000</v>
      </c>
      <c r="G1093" s="31">
        <f t="shared" si="138"/>
        <v>1.741523187720673E-3</v>
      </c>
      <c r="H1093" s="33"/>
      <c r="I1093" s="32">
        <f t="shared" si="135"/>
        <v>243000000</v>
      </c>
      <c r="J1093" s="33">
        <v>169224800</v>
      </c>
      <c r="K1093" s="31">
        <f t="shared" si="132"/>
        <v>69.639835390946502</v>
      </c>
      <c r="L1093" s="30">
        <f t="shared" si="137"/>
        <v>65994200</v>
      </c>
      <c r="M1093" s="31">
        <f t="shared" si="133"/>
        <v>27.158106995884772</v>
      </c>
      <c r="N1093" s="33">
        <v>235219000</v>
      </c>
      <c r="O1093" s="31">
        <f t="shared" si="134"/>
        <v>96.797942386831267</v>
      </c>
      <c r="P1093" s="32">
        <f t="shared" si="136"/>
        <v>7781000</v>
      </c>
    </row>
    <row r="1094" spans="1:16" ht="26.25" x14ac:dyDescent="0.25">
      <c r="A1094" s="26">
        <v>3311403310750</v>
      </c>
      <c r="B1094" s="27" t="s">
        <v>752</v>
      </c>
      <c r="C1094" s="28"/>
      <c r="D1094" s="29">
        <f>SUM(D1095)</f>
        <v>52594967000</v>
      </c>
      <c r="E1094" s="29">
        <f>SUM(E1095)</f>
        <v>1964837919</v>
      </c>
      <c r="F1094" s="30">
        <f t="shared" si="131"/>
        <v>54559804919</v>
      </c>
      <c r="G1094" s="31">
        <f t="shared" si="138"/>
        <v>0.3910171414977569</v>
      </c>
      <c r="H1094" s="29">
        <f>SUM(H1095)</f>
        <v>0</v>
      </c>
      <c r="I1094" s="32">
        <f t="shared" si="135"/>
        <v>54559804919</v>
      </c>
      <c r="J1094" s="29">
        <f>SUM(J1095)</f>
        <v>42237139228</v>
      </c>
      <c r="K1094" s="31">
        <f t="shared" si="132"/>
        <v>77.414388285855594</v>
      </c>
      <c r="L1094" s="30">
        <f t="shared" si="137"/>
        <v>12200149047</v>
      </c>
      <c r="M1094" s="31">
        <f t="shared" si="133"/>
        <v>22.361056944966091</v>
      </c>
      <c r="N1094" s="29">
        <f>SUM(N1095)</f>
        <v>54437288275</v>
      </c>
      <c r="O1094" s="31">
        <f t="shared" si="134"/>
        <v>99.775445230821674</v>
      </c>
      <c r="P1094" s="32">
        <f t="shared" si="136"/>
        <v>122516644</v>
      </c>
    </row>
    <row r="1095" spans="1:16" ht="26.25" x14ac:dyDescent="0.25">
      <c r="A1095" s="26">
        <v>3311403310750230</v>
      </c>
      <c r="B1095" s="27" t="s">
        <v>752</v>
      </c>
      <c r="C1095" s="28"/>
      <c r="D1095" s="33">
        <v>52594967000</v>
      </c>
      <c r="E1095" s="34">
        <v>1964837919</v>
      </c>
      <c r="F1095" s="30">
        <f t="shared" si="131"/>
        <v>54559804919</v>
      </c>
      <c r="G1095" s="31">
        <f t="shared" si="138"/>
        <v>0.3910171414977569</v>
      </c>
      <c r="H1095" s="33"/>
      <c r="I1095" s="32">
        <f t="shared" si="135"/>
        <v>54559804919</v>
      </c>
      <c r="J1095" s="33">
        <v>42237139228</v>
      </c>
      <c r="K1095" s="31">
        <f t="shared" si="132"/>
        <v>77.414388285855594</v>
      </c>
      <c r="L1095" s="30">
        <f t="shared" si="137"/>
        <v>12200149047</v>
      </c>
      <c r="M1095" s="31">
        <f t="shared" si="133"/>
        <v>22.361056944966091</v>
      </c>
      <c r="N1095" s="33">
        <v>54437288275</v>
      </c>
      <c r="O1095" s="31">
        <f t="shared" si="134"/>
        <v>99.775445230821674</v>
      </c>
      <c r="P1095" s="32">
        <f t="shared" si="136"/>
        <v>122516644</v>
      </c>
    </row>
    <row r="1096" spans="1:16" ht="26.25" x14ac:dyDescent="0.25">
      <c r="A1096" s="26">
        <v>3311403310758</v>
      </c>
      <c r="B1096" s="27" t="s">
        <v>753</v>
      </c>
      <c r="C1096" s="28"/>
      <c r="D1096" s="29">
        <f>SUM(D1097)</f>
        <v>91780852000</v>
      </c>
      <c r="E1096" s="29">
        <f>SUM(E1097)</f>
        <v>-6673128969</v>
      </c>
      <c r="F1096" s="30">
        <f t="shared" si="131"/>
        <v>85107723031</v>
      </c>
      <c r="G1096" s="31">
        <f t="shared" si="138"/>
        <v>0.60994680293249082</v>
      </c>
      <c r="H1096" s="29">
        <f>SUM(H1097)</f>
        <v>0</v>
      </c>
      <c r="I1096" s="32">
        <f t="shared" si="135"/>
        <v>85107723031</v>
      </c>
      <c r="J1096" s="29">
        <f>SUM(J1097)</f>
        <v>84727709843</v>
      </c>
      <c r="K1096" s="31">
        <f t="shared" si="132"/>
        <v>99.55349153465005</v>
      </c>
      <c r="L1096" s="30">
        <f t="shared" si="137"/>
        <v>344221701</v>
      </c>
      <c r="M1096" s="31">
        <f t="shared" si="133"/>
        <v>0.40445413029628252</v>
      </c>
      <c r="N1096" s="29">
        <f>SUM(N1097)</f>
        <v>85071931544</v>
      </c>
      <c r="O1096" s="31">
        <f t="shared" si="134"/>
        <v>99.957945664946337</v>
      </c>
      <c r="P1096" s="32">
        <f t="shared" si="136"/>
        <v>35791487</v>
      </c>
    </row>
    <row r="1097" spans="1:16" ht="26.25" x14ac:dyDescent="0.25">
      <c r="A1097" s="26">
        <v>3311403310758230</v>
      </c>
      <c r="B1097" s="27" t="s">
        <v>753</v>
      </c>
      <c r="C1097" s="28"/>
      <c r="D1097" s="33">
        <v>91780852000</v>
      </c>
      <c r="E1097" s="34">
        <v>-6673128969</v>
      </c>
      <c r="F1097" s="30">
        <f t="shared" si="131"/>
        <v>85107723031</v>
      </c>
      <c r="G1097" s="31">
        <f t="shared" si="138"/>
        <v>0.60994680293249082</v>
      </c>
      <c r="H1097" s="33"/>
      <c r="I1097" s="32">
        <f t="shared" si="135"/>
        <v>85107723031</v>
      </c>
      <c r="J1097" s="33">
        <v>84727709843</v>
      </c>
      <c r="K1097" s="31">
        <f t="shared" si="132"/>
        <v>99.55349153465005</v>
      </c>
      <c r="L1097" s="30">
        <f t="shared" si="137"/>
        <v>344221701</v>
      </c>
      <c r="M1097" s="31">
        <f t="shared" si="133"/>
        <v>0.40445413029628252</v>
      </c>
      <c r="N1097" s="33">
        <v>85071931544</v>
      </c>
      <c r="O1097" s="31">
        <f t="shared" si="134"/>
        <v>99.957945664946337</v>
      </c>
      <c r="P1097" s="32">
        <f t="shared" si="136"/>
        <v>35791487</v>
      </c>
    </row>
    <row r="1098" spans="1:16" x14ac:dyDescent="0.25">
      <c r="A1098" s="26">
        <v>3311403310761</v>
      </c>
      <c r="B1098" s="27" t="s">
        <v>754</v>
      </c>
      <c r="C1098" s="28"/>
      <c r="D1098" s="29">
        <f>SUM(D1099)</f>
        <v>628053000</v>
      </c>
      <c r="E1098" s="29">
        <f>SUM(E1099)</f>
        <v>0</v>
      </c>
      <c r="F1098" s="30">
        <f t="shared" ref="F1098:F1161" si="139">SUM(D1098+E1098)</f>
        <v>628053000</v>
      </c>
      <c r="G1098" s="31">
        <f t="shared" si="138"/>
        <v>4.5011064305248228E-3</v>
      </c>
      <c r="H1098" s="29">
        <f>SUM(H1099)</f>
        <v>0</v>
      </c>
      <c r="I1098" s="32">
        <f t="shared" si="135"/>
        <v>628053000</v>
      </c>
      <c r="J1098" s="29">
        <f>SUM(J1099)</f>
        <v>500603536</v>
      </c>
      <c r="K1098" s="31">
        <f t="shared" ref="K1098:K1161" si="140">IF(OR(J1098=0,F1098=0),0,J1098/F1098)*100</f>
        <v>79.707211970964238</v>
      </c>
      <c r="L1098" s="30">
        <f t="shared" si="137"/>
        <v>108000732</v>
      </c>
      <c r="M1098" s="31">
        <f t="shared" ref="M1098:M1161" si="141">IF(OR(L1098=0,F1098=0),0,L1098/F1098)*100</f>
        <v>17.196117525113326</v>
      </c>
      <c r="N1098" s="29">
        <f>SUM(N1099)</f>
        <v>608604268</v>
      </c>
      <c r="O1098" s="31">
        <f t="shared" ref="O1098:O1161" si="142">IF(OR(N1098=0,F1098=0),0,N1098/F1098)*100</f>
        <v>96.903329496077561</v>
      </c>
      <c r="P1098" s="32">
        <f t="shared" si="136"/>
        <v>19448732</v>
      </c>
    </row>
    <row r="1099" spans="1:16" x14ac:dyDescent="0.25">
      <c r="A1099" s="26">
        <v>3311403310761230</v>
      </c>
      <c r="B1099" s="27" t="s">
        <v>754</v>
      </c>
      <c r="C1099" s="28"/>
      <c r="D1099" s="33">
        <v>628053000</v>
      </c>
      <c r="E1099" s="29"/>
      <c r="F1099" s="30">
        <f t="shared" si="139"/>
        <v>628053000</v>
      </c>
      <c r="G1099" s="31">
        <f t="shared" si="138"/>
        <v>4.5011064305248228E-3</v>
      </c>
      <c r="H1099" s="33"/>
      <c r="I1099" s="32">
        <f t="shared" ref="I1099:I1162" si="143">SUM(F1099-H1099)</f>
        <v>628053000</v>
      </c>
      <c r="J1099" s="33">
        <v>500603536</v>
      </c>
      <c r="K1099" s="31">
        <f t="shared" si="140"/>
        <v>79.707211970964238</v>
      </c>
      <c r="L1099" s="30">
        <f t="shared" si="137"/>
        <v>108000732</v>
      </c>
      <c r="M1099" s="31">
        <f t="shared" si="141"/>
        <v>17.196117525113326</v>
      </c>
      <c r="N1099" s="33">
        <v>608604268</v>
      </c>
      <c r="O1099" s="31">
        <f t="shared" si="142"/>
        <v>96.903329496077561</v>
      </c>
      <c r="P1099" s="32">
        <f t="shared" si="136"/>
        <v>19448732</v>
      </c>
    </row>
    <row r="1100" spans="1:16" x14ac:dyDescent="0.25">
      <c r="A1100" s="26">
        <v>3311403310765</v>
      </c>
      <c r="B1100" s="27" t="s">
        <v>755</v>
      </c>
      <c r="C1100" s="28"/>
      <c r="D1100" s="29">
        <f>SUM(D1101)</f>
        <v>3942334000</v>
      </c>
      <c r="E1100" s="29">
        <f>SUM(E1101)</f>
        <v>0</v>
      </c>
      <c r="F1100" s="30">
        <f t="shared" si="139"/>
        <v>3942334000</v>
      </c>
      <c r="G1100" s="31">
        <f t="shared" si="138"/>
        <v>2.8253769854895444E-2</v>
      </c>
      <c r="H1100" s="29">
        <f>SUM(H1101)</f>
        <v>0</v>
      </c>
      <c r="I1100" s="32">
        <f t="shared" si="143"/>
        <v>3942334000</v>
      </c>
      <c r="J1100" s="29">
        <f>SUM(J1101)</f>
        <v>3580148020</v>
      </c>
      <c r="K1100" s="31">
        <f t="shared" si="140"/>
        <v>90.812904741201521</v>
      </c>
      <c r="L1100" s="30">
        <f t="shared" si="137"/>
        <v>359654168</v>
      </c>
      <c r="M1100" s="31">
        <f t="shared" si="141"/>
        <v>9.1228741146742003</v>
      </c>
      <c r="N1100" s="29">
        <f>SUM(N1101)</f>
        <v>3939802188</v>
      </c>
      <c r="O1100" s="31">
        <f t="shared" si="142"/>
        <v>99.935778855875739</v>
      </c>
      <c r="P1100" s="32">
        <f t="shared" si="136"/>
        <v>2531812</v>
      </c>
    </row>
    <row r="1101" spans="1:16" x14ac:dyDescent="0.25">
      <c r="A1101" s="26">
        <v>3311403310765230</v>
      </c>
      <c r="B1101" s="27" t="s">
        <v>755</v>
      </c>
      <c r="C1101" s="28"/>
      <c r="D1101" s="33">
        <v>3942334000</v>
      </c>
      <c r="E1101" s="29"/>
      <c r="F1101" s="30">
        <f t="shared" si="139"/>
        <v>3942334000</v>
      </c>
      <c r="G1101" s="31">
        <f t="shared" si="138"/>
        <v>2.8253769854895444E-2</v>
      </c>
      <c r="H1101" s="33"/>
      <c r="I1101" s="32">
        <f t="shared" si="143"/>
        <v>3942334000</v>
      </c>
      <c r="J1101" s="33">
        <v>3580148020</v>
      </c>
      <c r="K1101" s="31">
        <f t="shared" si="140"/>
        <v>90.812904741201521</v>
      </c>
      <c r="L1101" s="30">
        <f t="shared" si="137"/>
        <v>359654168</v>
      </c>
      <c r="M1101" s="31">
        <f t="shared" si="141"/>
        <v>9.1228741146742003</v>
      </c>
      <c r="N1101" s="33">
        <v>3939802188</v>
      </c>
      <c r="O1101" s="31">
        <f t="shared" si="142"/>
        <v>99.935778855875739</v>
      </c>
      <c r="P1101" s="32">
        <f t="shared" si="136"/>
        <v>2531812</v>
      </c>
    </row>
    <row r="1102" spans="1:16" ht="26.25" x14ac:dyDescent="0.25">
      <c r="A1102" s="60">
        <v>3311403310784</v>
      </c>
      <c r="B1102" s="27" t="s">
        <v>756</v>
      </c>
      <c r="C1102" s="28"/>
      <c r="D1102" s="29">
        <f>SUM(D1103)</f>
        <v>1500000000</v>
      </c>
      <c r="E1102" s="29">
        <f>SUM(E1103)</f>
        <v>220000000</v>
      </c>
      <c r="F1102" s="30">
        <f t="shared" si="139"/>
        <v>1720000000</v>
      </c>
      <c r="G1102" s="31">
        <f t="shared" si="138"/>
        <v>1.2326830793743035E-2</v>
      </c>
      <c r="H1102" s="29">
        <f>SUM(H1103)</f>
        <v>0</v>
      </c>
      <c r="I1102" s="32">
        <f t="shared" si="143"/>
        <v>1720000000</v>
      </c>
      <c r="J1102" s="29">
        <f>SUM(J1103)</f>
        <v>1689473237</v>
      </c>
      <c r="K1102" s="31">
        <f t="shared" si="140"/>
        <v>98.225188197674413</v>
      </c>
      <c r="L1102" s="30">
        <f t="shared" si="137"/>
        <v>25912000</v>
      </c>
      <c r="M1102" s="31">
        <f t="shared" si="141"/>
        <v>1.5065116279069768</v>
      </c>
      <c r="N1102" s="29">
        <f>SUM(N1103)</f>
        <v>1715385237</v>
      </c>
      <c r="O1102" s="31">
        <f t="shared" si="142"/>
        <v>99.731699825581401</v>
      </c>
      <c r="P1102" s="32">
        <f t="shared" si="136"/>
        <v>4614763</v>
      </c>
    </row>
    <row r="1103" spans="1:16" ht="26.25" x14ac:dyDescent="0.25">
      <c r="A1103" s="60">
        <v>3311403310784230</v>
      </c>
      <c r="B1103" s="27" t="s">
        <v>756</v>
      </c>
      <c r="C1103" s="28"/>
      <c r="D1103" s="33">
        <v>1500000000</v>
      </c>
      <c r="E1103" s="29">
        <v>220000000</v>
      </c>
      <c r="F1103" s="30">
        <f t="shared" si="139"/>
        <v>1720000000</v>
      </c>
      <c r="G1103" s="31">
        <f t="shared" si="138"/>
        <v>1.2326830793743035E-2</v>
      </c>
      <c r="H1103" s="33"/>
      <c r="I1103" s="32">
        <f t="shared" si="143"/>
        <v>1720000000</v>
      </c>
      <c r="J1103" s="33">
        <v>1689473237</v>
      </c>
      <c r="K1103" s="31">
        <f t="shared" si="140"/>
        <v>98.225188197674413</v>
      </c>
      <c r="L1103" s="30">
        <f t="shared" si="137"/>
        <v>25912000</v>
      </c>
      <c r="M1103" s="31">
        <f t="shared" si="141"/>
        <v>1.5065116279069768</v>
      </c>
      <c r="N1103" s="33">
        <v>1715385237</v>
      </c>
      <c r="O1103" s="31">
        <f t="shared" si="142"/>
        <v>99.731699825581401</v>
      </c>
      <c r="P1103" s="32">
        <f t="shared" si="136"/>
        <v>4614763</v>
      </c>
    </row>
    <row r="1104" spans="1:16" ht="26.25" x14ac:dyDescent="0.25">
      <c r="A1104" s="26">
        <v>3311403310791</v>
      </c>
      <c r="B1104" s="27" t="s">
        <v>757</v>
      </c>
      <c r="C1104" s="28"/>
      <c r="D1104" s="29">
        <f>SUM(D1105)</f>
        <v>3599542000</v>
      </c>
      <c r="E1104" s="29">
        <f>SUM(E1105)</f>
        <v>114423664</v>
      </c>
      <c r="F1104" s="30">
        <f t="shared" si="139"/>
        <v>3713965664</v>
      </c>
      <c r="G1104" s="31">
        <f t="shared" si="138"/>
        <v>2.6617108322034594E-2</v>
      </c>
      <c r="H1104" s="29">
        <f>SUM(H1105)</f>
        <v>0</v>
      </c>
      <c r="I1104" s="32">
        <f t="shared" si="143"/>
        <v>3713965664</v>
      </c>
      <c r="J1104" s="29">
        <f>SUM(J1105)</f>
        <v>3622863828</v>
      </c>
      <c r="K1104" s="31">
        <f t="shared" si="140"/>
        <v>97.547046896984995</v>
      </c>
      <c r="L1104" s="30">
        <f t="shared" si="137"/>
        <v>85208165</v>
      </c>
      <c r="M1104" s="31">
        <f t="shared" si="141"/>
        <v>2.2942636714694196</v>
      </c>
      <c r="N1104" s="29">
        <f>SUM(N1105)</f>
        <v>3708071993</v>
      </c>
      <c r="O1104" s="31">
        <f t="shared" si="142"/>
        <v>99.841310568454418</v>
      </c>
      <c r="P1104" s="32">
        <f t="shared" si="136"/>
        <v>5893671</v>
      </c>
    </row>
    <row r="1105" spans="1:16" ht="26.25" x14ac:dyDescent="0.25">
      <c r="A1105" s="26">
        <v>3311403310791230</v>
      </c>
      <c r="B1105" s="27" t="s">
        <v>757</v>
      </c>
      <c r="C1105" s="28"/>
      <c r="D1105" s="33">
        <v>3599542000</v>
      </c>
      <c r="E1105" s="29">
        <v>114423664</v>
      </c>
      <c r="F1105" s="30">
        <f t="shared" si="139"/>
        <v>3713965664</v>
      </c>
      <c r="G1105" s="31">
        <f t="shared" si="138"/>
        <v>2.6617108322034594E-2</v>
      </c>
      <c r="H1105" s="33"/>
      <c r="I1105" s="32">
        <f t="shared" si="143"/>
        <v>3713965664</v>
      </c>
      <c r="J1105" s="33">
        <v>3622863828</v>
      </c>
      <c r="K1105" s="31">
        <f t="shared" si="140"/>
        <v>97.547046896984995</v>
      </c>
      <c r="L1105" s="30">
        <f t="shared" si="137"/>
        <v>85208165</v>
      </c>
      <c r="M1105" s="31">
        <f t="shared" si="141"/>
        <v>2.2942636714694196</v>
      </c>
      <c r="N1105" s="33">
        <v>3708071993</v>
      </c>
      <c r="O1105" s="31">
        <f t="shared" si="142"/>
        <v>99.841310568454418</v>
      </c>
      <c r="P1105" s="32">
        <f t="shared" ref="P1105:P1168" si="144">SUM(F1105-N1105)</f>
        <v>5893671</v>
      </c>
    </row>
    <row r="1106" spans="1:16" ht="26.25" x14ac:dyDescent="0.25">
      <c r="A1106" s="60">
        <v>3311403310794</v>
      </c>
      <c r="B1106" s="27" t="s">
        <v>758</v>
      </c>
      <c r="C1106" s="28"/>
      <c r="D1106" s="29">
        <f>SUM(D1107)</f>
        <v>700817000</v>
      </c>
      <c r="E1106" s="29">
        <f>SUM(E1107)</f>
        <v>0</v>
      </c>
      <c r="F1106" s="30">
        <f t="shared" si="139"/>
        <v>700817000</v>
      </c>
      <c r="G1106" s="31">
        <f t="shared" si="138"/>
        <v>5.0225887071968685E-3</v>
      </c>
      <c r="H1106" s="29">
        <f>SUM(H1107)</f>
        <v>0</v>
      </c>
      <c r="I1106" s="32">
        <f t="shared" si="143"/>
        <v>700817000</v>
      </c>
      <c r="J1106" s="29">
        <f>SUM(J1107)</f>
        <v>698962476</v>
      </c>
      <c r="K1106" s="31">
        <f t="shared" si="140"/>
        <v>99.735376853015836</v>
      </c>
      <c r="L1106" s="30">
        <f t="shared" ref="L1106:L1169" si="145">SUM(N1106-J1106)</f>
        <v>687387</v>
      </c>
      <c r="M1106" s="31">
        <f t="shared" si="141"/>
        <v>9.8083665207893064E-2</v>
      </c>
      <c r="N1106" s="29">
        <f>SUM(N1107)</f>
        <v>699649863</v>
      </c>
      <c r="O1106" s="31">
        <f t="shared" si="142"/>
        <v>99.833460518223731</v>
      </c>
      <c r="P1106" s="32">
        <f t="shared" si="144"/>
        <v>1167137</v>
      </c>
    </row>
    <row r="1107" spans="1:16" ht="26.25" x14ac:dyDescent="0.25">
      <c r="A1107" s="60">
        <v>3311403310794230</v>
      </c>
      <c r="B1107" s="27" t="s">
        <v>758</v>
      </c>
      <c r="C1107" s="28"/>
      <c r="D1107" s="33">
        <v>700817000</v>
      </c>
      <c r="E1107" s="29"/>
      <c r="F1107" s="30">
        <f t="shared" si="139"/>
        <v>700817000</v>
      </c>
      <c r="G1107" s="31">
        <f t="shared" si="138"/>
        <v>5.0225887071968685E-3</v>
      </c>
      <c r="H1107" s="33"/>
      <c r="I1107" s="32">
        <f t="shared" si="143"/>
        <v>700817000</v>
      </c>
      <c r="J1107" s="33">
        <v>698962476</v>
      </c>
      <c r="K1107" s="31">
        <f t="shared" si="140"/>
        <v>99.735376853015836</v>
      </c>
      <c r="L1107" s="30">
        <f t="shared" si="145"/>
        <v>687387</v>
      </c>
      <c r="M1107" s="31">
        <f t="shared" si="141"/>
        <v>9.8083665207893064E-2</v>
      </c>
      <c r="N1107" s="33">
        <v>699649863</v>
      </c>
      <c r="O1107" s="31">
        <f t="shared" si="142"/>
        <v>99.833460518223731</v>
      </c>
      <c r="P1107" s="32">
        <f t="shared" si="144"/>
        <v>1167137</v>
      </c>
    </row>
    <row r="1108" spans="1:16" ht="26.25" x14ac:dyDescent="0.25">
      <c r="A1108" s="26">
        <v>3311403310800</v>
      </c>
      <c r="B1108" s="27" t="s">
        <v>759</v>
      </c>
      <c r="C1108" s="28"/>
      <c r="D1108" s="29">
        <f>SUM(D1109)</f>
        <v>827486000</v>
      </c>
      <c r="E1108" s="29">
        <f>SUM(E1109)</f>
        <v>-42000000</v>
      </c>
      <c r="F1108" s="30">
        <f t="shared" si="139"/>
        <v>785486000</v>
      </c>
      <c r="G1108" s="31">
        <f t="shared" si="138"/>
        <v>5.6293912865430481E-3</v>
      </c>
      <c r="H1108" s="29">
        <f>SUM(H1109)</f>
        <v>0</v>
      </c>
      <c r="I1108" s="32">
        <f t="shared" si="143"/>
        <v>785486000</v>
      </c>
      <c r="J1108" s="29">
        <f>SUM(J1109)</f>
        <v>664185727</v>
      </c>
      <c r="K1108" s="31">
        <f t="shared" si="140"/>
        <v>84.557296629093329</v>
      </c>
      <c r="L1108" s="30">
        <f t="shared" si="145"/>
        <v>4500000</v>
      </c>
      <c r="M1108" s="31">
        <f t="shared" si="141"/>
        <v>0.57289372439483333</v>
      </c>
      <c r="N1108" s="29">
        <f>SUM(N1109)</f>
        <v>668685727</v>
      </c>
      <c r="O1108" s="31">
        <f t="shared" si="142"/>
        <v>85.13019035348816</v>
      </c>
      <c r="P1108" s="32">
        <f t="shared" si="144"/>
        <v>116800273</v>
      </c>
    </row>
    <row r="1109" spans="1:16" ht="26.25" x14ac:dyDescent="0.25">
      <c r="A1109" s="26">
        <v>3311403310800230</v>
      </c>
      <c r="B1109" s="27" t="s">
        <v>759</v>
      </c>
      <c r="C1109" s="28"/>
      <c r="D1109" s="33">
        <v>827486000</v>
      </c>
      <c r="E1109" s="29">
        <v>-42000000</v>
      </c>
      <c r="F1109" s="30">
        <f t="shared" si="139"/>
        <v>785486000</v>
      </c>
      <c r="G1109" s="31">
        <f t="shared" si="138"/>
        <v>5.6293912865430481E-3</v>
      </c>
      <c r="H1109" s="33"/>
      <c r="I1109" s="32">
        <f t="shared" si="143"/>
        <v>785486000</v>
      </c>
      <c r="J1109" s="33">
        <v>664185727</v>
      </c>
      <c r="K1109" s="31">
        <f t="shared" si="140"/>
        <v>84.557296629093329</v>
      </c>
      <c r="L1109" s="30">
        <f t="shared" si="145"/>
        <v>4500000</v>
      </c>
      <c r="M1109" s="31">
        <f t="shared" si="141"/>
        <v>0.57289372439483333</v>
      </c>
      <c r="N1109" s="33">
        <v>668685727</v>
      </c>
      <c r="O1109" s="31">
        <f t="shared" si="142"/>
        <v>85.13019035348816</v>
      </c>
      <c r="P1109" s="32">
        <f t="shared" si="144"/>
        <v>116800273</v>
      </c>
    </row>
    <row r="1110" spans="1:16" x14ac:dyDescent="0.25">
      <c r="A1110" s="60">
        <v>3311403310818</v>
      </c>
      <c r="B1110" s="61" t="s">
        <v>713</v>
      </c>
      <c r="C1110" s="28"/>
      <c r="D1110" s="29">
        <f>SUM(D1111)</f>
        <v>3909300000</v>
      </c>
      <c r="E1110" s="29">
        <f>SUM(E1111)</f>
        <v>206747789</v>
      </c>
      <c r="F1110" s="30">
        <f t="shared" si="139"/>
        <v>4116047789</v>
      </c>
      <c r="G1110" s="31">
        <f t="shared" si="138"/>
        <v>2.9498735252304148E-2</v>
      </c>
      <c r="H1110" s="29">
        <f>SUM(H1111)</f>
        <v>0</v>
      </c>
      <c r="I1110" s="32">
        <f t="shared" si="143"/>
        <v>4116047789</v>
      </c>
      <c r="J1110" s="29">
        <f>SUM(J1111)</f>
        <v>3063141436</v>
      </c>
      <c r="K1110" s="31">
        <f t="shared" si="140"/>
        <v>74.419481819092155</v>
      </c>
      <c r="L1110" s="30">
        <f t="shared" si="145"/>
        <v>912708999</v>
      </c>
      <c r="M1110" s="31">
        <f t="shared" si="141"/>
        <v>22.174402382770779</v>
      </c>
      <c r="N1110" s="29">
        <f>SUM(N1111)</f>
        <v>3975850435</v>
      </c>
      <c r="O1110" s="31">
        <f t="shared" si="142"/>
        <v>96.593884201862949</v>
      </c>
      <c r="P1110" s="32">
        <f t="shared" si="144"/>
        <v>140197354</v>
      </c>
    </row>
    <row r="1111" spans="1:16" x14ac:dyDescent="0.25">
      <c r="A1111" s="60">
        <v>3311403310818230</v>
      </c>
      <c r="B1111" s="61" t="s">
        <v>760</v>
      </c>
      <c r="C1111" s="28"/>
      <c r="D1111" s="33">
        <v>3909300000</v>
      </c>
      <c r="E1111" s="29">
        <v>206747789</v>
      </c>
      <c r="F1111" s="30">
        <f t="shared" si="139"/>
        <v>4116047789</v>
      </c>
      <c r="G1111" s="31">
        <f t="shared" si="138"/>
        <v>2.9498735252304148E-2</v>
      </c>
      <c r="H1111" s="33"/>
      <c r="I1111" s="32">
        <f t="shared" si="143"/>
        <v>4116047789</v>
      </c>
      <c r="J1111" s="33">
        <v>3063141436</v>
      </c>
      <c r="K1111" s="31">
        <f t="shared" si="140"/>
        <v>74.419481819092155</v>
      </c>
      <c r="L1111" s="30">
        <f t="shared" si="145"/>
        <v>912708999</v>
      </c>
      <c r="M1111" s="31">
        <f t="shared" si="141"/>
        <v>22.174402382770779</v>
      </c>
      <c r="N1111" s="33">
        <v>3975850435</v>
      </c>
      <c r="O1111" s="31">
        <f t="shared" si="142"/>
        <v>96.593884201862949</v>
      </c>
      <c r="P1111" s="32">
        <f t="shared" si="144"/>
        <v>140197354</v>
      </c>
    </row>
    <row r="1112" spans="1:16" ht="26.25" x14ac:dyDescent="0.25">
      <c r="A1112" s="26">
        <v>3311403310822</v>
      </c>
      <c r="B1112" s="27" t="s">
        <v>761</v>
      </c>
      <c r="C1112" s="28"/>
      <c r="D1112" s="29">
        <f>SUM(D1113:D1115)</f>
        <v>6450000000</v>
      </c>
      <c r="E1112" s="29">
        <f>SUM(E1113:E1115)</f>
        <v>267733572</v>
      </c>
      <c r="F1112" s="30">
        <f t="shared" si="139"/>
        <v>6717733572</v>
      </c>
      <c r="G1112" s="31">
        <f t="shared" si="138"/>
        <v>4.8144398290401749E-2</v>
      </c>
      <c r="H1112" s="29">
        <f>SUM(H1113:H1115)</f>
        <v>0</v>
      </c>
      <c r="I1112" s="32">
        <f t="shared" si="143"/>
        <v>6717733572</v>
      </c>
      <c r="J1112" s="29">
        <f>SUM(J1113:J1115)</f>
        <v>6134551733</v>
      </c>
      <c r="K1112" s="31">
        <f t="shared" si="140"/>
        <v>91.318770940384653</v>
      </c>
      <c r="L1112" s="30">
        <f t="shared" si="145"/>
        <v>554708666</v>
      </c>
      <c r="M1112" s="31">
        <f t="shared" si="141"/>
        <v>8.2573781775458599</v>
      </c>
      <c r="N1112" s="29">
        <f>SUM(N1113:N1115)</f>
        <v>6689260399</v>
      </c>
      <c r="O1112" s="31">
        <f t="shared" si="142"/>
        <v>99.576149117930512</v>
      </c>
      <c r="P1112" s="32">
        <f t="shared" si="144"/>
        <v>28473173</v>
      </c>
    </row>
    <row r="1113" spans="1:16" ht="26.25" x14ac:dyDescent="0.25">
      <c r="A1113" s="26">
        <v>3311403310822230</v>
      </c>
      <c r="B1113" s="27" t="s">
        <v>761</v>
      </c>
      <c r="C1113" s="28"/>
      <c r="D1113" s="33">
        <v>5352000000</v>
      </c>
      <c r="E1113" s="29">
        <v>471993573</v>
      </c>
      <c r="F1113" s="30">
        <f t="shared" si="139"/>
        <v>5823993573</v>
      </c>
      <c r="G1113" s="31">
        <f t="shared" si="138"/>
        <v>4.1739176347801124E-2</v>
      </c>
      <c r="H1113" s="33"/>
      <c r="I1113" s="32">
        <f t="shared" si="143"/>
        <v>5823993573</v>
      </c>
      <c r="J1113" s="33">
        <v>5342768400</v>
      </c>
      <c r="K1113" s="31">
        <f t="shared" si="140"/>
        <v>91.737196015617926</v>
      </c>
      <c r="L1113" s="30">
        <f t="shared" si="145"/>
        <v>461658666</v>
      </c>
      <c r="M1113" s="31">
        <f t="shared" si="141"/>
        <v>7.9268402379468084</v>
      </c>
      <c r="N1113" s="33">
        <v>5804427066</v>
      </c>
      <c r="O1113" s="31">
        <f t="shared" si="142"/>
        <v>99.664036253564731</v>
      </c>
      <c r="P1113" s="32">
        <f t="shared" si="144"/>
        <v>19566507</v>
      </c>
    </row>
    <row r="1114" spans="1:16" ht="26.25" x14ac:dyDescent="0.25">
      <c r="A1114" s="26">
        <v>3311403310822230</v>
      </c>
      <c r="B1114" s="27" t="s">
        <v>761</v>
      </c>
      <c r="C1114" s="28"/>
      <c r="D1114" s="33">
        <v>234000000</v>
      </c>
      <c r="E1114" s="29">
        <v>-216593334</v>
      </c>
      <c r="F1114" s="30">
        <f t="shared" si="139"/>
        <v>17406666</v>
      </c>
      <c r="G1114" s="31">
        <f t="shared" si="138"/>
        <v>1.2474943399139529E-4</v>
      </c>
      <c r="H1114" s="33"/>
      <c r="I1114" s="32">
        <f t="shared" si="143"/>
        <v>17406666</v>
      </c>
      <c r="J1114" s="33">
        <v>11333333</v>
      </c>
      <c r="K1114" s="31">
        <f t="shared" si="140"/>
        <v>65.109154159676535</v>
      </c>
      <c r="L1114" s="30">
        <f t="shared" si="145"/>
        <v>4666667</v>
      </c>
      <c r="M1114" s="31">
        <f t="shared" si="141"/>
        <v>26.809654416302354</v>
      </c>
      <c r="N1114" s="33">
        <v>16000000</v>
      </c>
      <c r="O1114" s="31">
        <f t="shared" si="142"/>
        <v>91.918808575978886</v>
      </c>
      <c r="P1114" s="32">
        <f t="shared" si="144"/>
        <v>1406666</v>
      </c>
    </row>
    <row r="1115" spans="1:16" ht="26.25" x14ac:dyDescent="0.25">
      <c r="A1115" s="26">
        <v>3311403310822230</v>
      </c>
      <c r="B1115" s="27" t="s">
        <v>761</v>
      </c>
      <c r="C1115" s="28"/>
      <c r="D1115" s="33">
        <v>864000000</v>
      </c>
      <c r="E1115" s="29">
        <v>12333333</v>
      </c>
      <c r="F1115" s="30">
        <f t="shared" si="139"/>
        <v>876333333</v>
      </c>
      <c r="G1115" s="31">
        <f t="shared" si="138"/>
        <v>6.2804725086092273E-3</v>
      </c>
      <c r="H1115" s="33"/>
      <c r="I1115" s="32">
        <f t="shared" si="143"/>
        <v>876333333</v>
      </c>
      <c r="J1115" s="33">
        <v>780450000</v>
      </c>
      <c r="K1115" s="31">
        <f t="shared" si="140"/>
        <v>89.058577439733199</v>
      </c>
      <c r="L1115" s="30">
        <f t="shared" si="145"/>
        <v>88383333</v>
      </c>
      <c r="M1115" s="31">
        <f t="shared" si="141"/>
        <v>10.085583837993756</v>
      </c>
      <c r="N1115" s="33">
        <v>868833333</v>
      </c>
      <c r="O1115" s="31">
        <f t="shared" si="142"/>
        <v>99.144161277726951</v>
      </c>
      <c r="P1115" s="32">
        <f t="shared" si="144"/>
        <v>7500000</v>
      </c>
    </row>
    <row r="1116" spans="1:16" ht="26.25" x14ac:dyDescent="0.25">
      <c r="A1116" s="26">
        <v>3311403310825</v>
      </c>
      <c r="B1116" s="27" t="s">
        <v>762</v>
      </c>
      <c r="C1116" s="28"/>
      <c r="D1116" s="29">
        <f>SUM(D1117)</f>
        <v>1600000000</v>
      </c>
      <c r="E1116" s="29">
        <f>SUM(E1117)</f>
        <v>-427655369</v>
      </c>
      <c r="F1116" s="30">
        <f t="shared" si="139"/>
        <v>1172344631</v>
      </c>
      <c r="G1116" s="31">
        <f t="shared" si="138"/>
        <v>8.401915057145418E-3</v>
      </c>
      <c r="H1116" s="29">
        <f>SUM(H1117)</f>
        <v>0</v>
      </c>
      <c r="I1116" s="32">
        <f t="shared" si="143"/>
        <v>1172344631</v>
      </c>
      <c r="J1116" s="29">
        <f>SUM(J1117)</f>
        <v>975098530</v>
      </c>
      <c r="K1116" s="31">
        <f t="shared" si="140"/>
        <v>83.175075333287381</v>
      </c>
      <c r="L1116" s="30">
        <f t="shared" si="145"/>
        <v>157980606</v>
      </c>
      <c r="M1116" s="31">
        <f t="shared" si="141"/>
        <v>13.475611336680398</v>
      </c>
      <c r="N1116" s="29">
        <f>SUM(N1117)</f>
        <v>1133079136</v>
      </c>
      <c r="O1116" s="31">
        <f t="shared" si="142"/>
        <v>96.650686669967783</v>
      </c>
      <c r="P1116" s="32">
        <f t="shared" si="144"/>
        <v>39265495</v>
      </c>
    </row>
    <row r="1117" spans="1:16" ht="26.25" x14ac:dyDescent="0.25">
      <c r="A1117" s="26">
        <v>3311403310825230</v>
      </c>
      <c r="B1117" s="27" t="s">
        <v>762</v>
      </c>
      <c r="C1117" s="28"/>
      <c r="D1117" s="33">
        <v>1600000000</v>
      </c>
      <c r="E1117" s="34">
        <v>-427655369</v>
      </c>
      <c r="F1117" s="30">
        <f t="shared" si="139"/>
        <v>1172344631</v>
      </c>
      <c r="G1117" s="31">
        <f t="shared" si="138"/>
        <v>8.401915057145418E-3</v>
      </c>
      <c r="H1117" s="33"/>
      <c r="I1117" s="32">
        <f t="shared" si="143"/>
        <v>1172344631</v>
      </c>
      <c r="J1117" s="33">
        <v>975098530</v>
      </c>
      <c r="K1117" s="31">
        <f t="shared" si="140"/>
        <v>83.175075333287381</v>
      </c>
      <c r="L1117" s="30">
        <f t="shared" si="145"/>
        <v>157980606</v>
      </c>
      <c r="M1117" s="31">
        <f t="shared" si="141"/>
        <v>13.475611336680398</v>
      </c>
      <c r="N1117" s="33">
        <v>1133079136</v>
      </c>
      <c r="O1117" s="31">
        <f t="shared" si="142"/>
        <v>96.650686669967783</v>
      </c>
      <c r="P1117" s="32">
        <f t="shared" si="144"/>
        <v>39265495</v>
      </c>
    </row>
    <row r="1118" spans="1:16" ht="64.5" x14ac:dyDescent="0.25">
      <c r="A1118" s="26">
        <v>3311403310835</v>
      </c>
      <c r="B1118" s="27" t="s">
        <v>763</v>
      </c>
      <c r="C1118" s="28"/>
      <c r="D1118" s="29">
        <f>SUM(D1119)</f>
        <v>1850000000</v>
      </c>
      <c r="E1118" s="29">
        <f>SUM(E1119)</f>
        <v>-425133333</v>
      </c>
      <c r="F1118" s="30">
        <f t="shared" si="139"/>
        <v>1424866667</v>
      </c>
      <c r="G1118" s="31">
        <f t="shared" si="138"/>
        <v>1.0211680411484654E-2</v>
      </c>
      <c r="H1118" s="29">
        <f>SUM(H1119)</f>
        <v>0</v>
      </c>
      <c r="I1118" s="32">
        <f t="shared" si="143"/>
        <v>1424866667</v>
      </c>
      <c r="J1118" s="29">
        <f>SUM(J1119)</f>
        <v>1294789505</v>
      </c>
      <c r="K1118" s="31">
        <f t="shared" si="140"/>
        <v>90.870923924841875</v>
      </c>
      <c r="L1118" s="30">
        <f t="shared" si="145"/>
        <v>130077120</v>
      </c>
      <c r="M1118" s="31">
        <f t="shared" si="141"/>
        <v>9.1290731275139017</v>
      </c>
      <c r="N1118" s="29">
        <f>SUM(N1119)</f>
        <v>1424866625</v>
      </c>
      <c r="O1118" s="31">
        <f t="shared" si="142"/>
        <v>99.999997052355766</v>
      </c>
      <c r="P1118" s="32">
        <f t="shared" si="144"/>
        <v>42</v>
      </c>
    </row>
    <row r="1119" spans="1:16" ht="64.5" x14ac:dyDescent="0.25">
      <c r="A1119" s="26">
        <v>3311403310835230</v>
      </c>
      <c r="B1119" s="27" t="s">
        <v>763</v>
      </c>
      <c r="C1119" s="28"/>
      <c r="D1119" s="33">
        <v>1850000000</v>
      </c>
      <c r="E1119" s="34">
        <v>-425133333</v>
      </c>
      <c r="F1119" s="30">
        <f t="shared" si="139"/>
        <v>1424866667</v>
      </c>
      <c r="G1119" s="31">
        <f t="shared" si="138"/>
        <v>1.0211680411484654E-2</v>
      </c>
      <c r="H1119" s="33"/>
      <c r="I1119" s="32">
        <f t="shared" si="143"/>
        <v>1424866667</v>
      </c>
      <c r="J1119" s="33">
        <v>1294789505</v>
      </c>
      <c r="K1119" s="31">
        <f t="shared" si="140"/>
        <v>90.870923924841875</v>
      </c>
      <c r="L1119" s="30">
        <f t="shared" si="145"/>
        <v>130077120</v>
      </c>
      <c r="M1119" s="31">
        <f t="shared" si="141"/>
        <v>9.1290731275139017</v>
      </c>
      <c r="N1119" s="33">
        <v>1424866625</v>
      </c>
      <c r="O1119" s="31">
        <f t="shared" si="142"/>
        <v>99.999997052355766</v>
      </c>
      <c r="P1119" s="32">
        <f t="shared" si="144"/>
        <v>42</v>
      </c>
    </row>
    <row r="1120" spans="1:16" ht="26.25" x14ac:dyDescent="0.25">
      <c r="A1120" s="26">
        <v>3311403310844</v>
      </c>
      <c r="B1120" s="27" t="s">
        <v>764</v>
      </c>
      <c r="C1120" s="28"/>
      <c r="D1120" s="29">
        <f>SUM(D1121:D1122)</f>
        <v>1848690000</v>
      </c>
      <c r="E1120" s="29">
        <f>SUM(E1121:E1122)</f>
        <v>60384783</v>
      </c>
      <c r="F1120" s="30">
        <f t="shared" si="139"/>
        <v>1909074783</v>
      </c>
      <c r="G1120" s="31">
        <f t="shared" si="138"/>
        <v>1.3681884780606222E-2</v>
      </c>
      <c r="H1120" s="29">
        <f>SUM(H1121:H1122)</f>
        <v>0</v>
      </c>
      <c r="I1120" s="32">
        <f t="shared" si="143"/>
        <v>1909074783</v>
      </c>
      <c r="J1120" s="29">
        <f>SUM(J1121:J1122)</f>
        <v>1519805634</v>
      </c>
      <c r="K1120" s="31">
        <f t="shared" si="140"/>
        <v>79.609539004633106</v>
      </c>
      <c r="L1120" s="30">
        <f t="shared" si="145"/>
        <v>267887028</v>
      </c>
      <c r="M1120" s="31">
        <f t="shared" si="141"/>
        <v>14.032296187948756</v>
      </c>
      <c r="N1120" s="29">
        <f>SUM(N1121:N1122)</f>
        <v>1787692662</v>
      </c>
      <c r="O1120" s="31">
        <f t="shared" si="142"/>
        <v>93.641835192581865</v>
      </c>
      <c r="P1120" s="32">
        <f t="shared" si="144"/>
        <v>121382121</v>
      </c>
    </row>
    <row r="1121" spans="1:16" ht="26.25" x14ac:dyDescent="0.25">
      <c r="A1121" s="26">
        <v>3311403310844230</v>
      </c>
      <c r="B1121" s="27" t="s">
        <v>764</v>
      </c>
      <c r="C1121" s="28"/>
      <c r="D1121" s="33">
        <v>1221590000</v>
      </c>
      <c r="E1121" s="34">
        <v>60384783</v>
      </c>
      <c r="F1121" s="30">
        <f t="shared" si="139"/>
        <v>1281974783</v>
      </c>
      <c r="G1121" s="31">
        <f t="shared" si="138"/>
        <v>9.1876082743525857E-3</v>
      </c>
      <c r="H1121" s="33"/>
      <c r="I1121" s="32">
        <f t="shared" si="143"/>
        <v>1281974783</v>
      </c>
      <c r="J1121" s="33">
        <v>1028829968</v>
      </c>
      <c r="K1121" s="31">
        <f t="shared" si="140"/>
        <v>80.253526172519102</v>
      </c>
      <c r="L1121" s="30">
        <f t="shared" si="145"/>
        <v>169812694</v>
      </c>
      <c r="M1121" s="31">
        <f t="shared" si="141"/>
        <v>13.24618052178956</v>
      </c>
      <c r="N1121" s="33">
        <v>1198642662</v>
      </c>
      <c r="O1121" s="31">
        <f t="shared" si="142"/>
        <v>93.499706694308671</v>
      </c>
      <c r="P1121" s="32">
        <f t="shared" si="144"/>
        <v>83332121</v>
      </c>
    </row>
    <row r="1122" spans="1:16" ht="26.25" x14ac:dyDescent="0.25">
      <c r="A1122" s="26">
        <v>3311403310844230</v>
      </c>
      <c r="B1122" s="27" t="s">
        <v>764</v>
      </c>
      <c r="C1122" s="28"/>
      <c r="D1122" s="33">
        <v>627100000</v>
      </c>
      <c r="E1122" s="34">
        <v>0</v>
      </c>
      <c r="F1122" s="30">
        <f t="shared" si="139"/>
        <v>627100000</v>
      </c>
      <c r="G1122" s="31">
        <f t="shared" si="138"/>
        <v>4.4942765062536381E-3</v>
      </c>
      <c r="H1122" s="33"/>
      <c r="I1122" s="32">
        <f t="shared" si="143"/>
        <v>627100000</v>
      </c>
      <c r="J1122" s="33">
        <v>490975666</v>
      </c>
      <c r="K1122" s="31">
        <f t="shared" si="140"/>
        <v>78.293041939084674</v>
      </c>
      <c r="L1122" s="30">
        <f t="shared" si="145"/>
        <v>98074334</v>
      </c>
      <c r="M1122" s="31">
        <f t="shared" si="141"/>
        <v>15.639345239993622</v>
      </c>
      <c r="N1122" s="33">
        <v>589050000</v>
      </c>
      <c r="O1122" s="31">
        <f t="shared" si="142"/>
        <v>93.93238717907829</v>
      </c>
      <c r="P1122" s="32">
        <f t="shared" si="144"/>
        <v>38050000</v>
      </c>
    </row>
    <row r="1123" spans="1:16" x14ac:dyDescent="0.25">
      <c r="A1123" s="60">
        <v>3311403310866</v>
      </c>
      <c r="B1123" s="27" t="s">
        <v>765</v>
      </c>
      <c r="C1123" s="28"/>
      <c r="D1123" s="29">
        <f>SUM(D1124)</f>
        <v>3397456000</v>
      </c>
      <c r="E1123" s="29">
        <f>SUM(E1124)</f>
        <v>0</v>
      </c>
      <c r="F1123" s="30">
        <f t="shared" si="139"/>
        <v>3397456000</v>
      </c>
      <c r="G1123" s="31">
        <f t="shared" si="138"/>
        <v>2.4348758861155256E-2</v>
      </c>
      <c r="H1123" s="29">
        <f>SUM(H1124)</f>
        <v>0</v>
      </c>
      <c r="I1123" s="32">
        <f t="shared" si="143"/>
        <v>3397456000</v>
      </c>
      <c r="J1123" s="29">
        <f>SUM(J1124)</f>
        <v>2116318077</v>
      </c>
      <c r="K1123" s="31">
        <f t="shared" si="140"/>
        <v>62.291257841161155</v>
      </c>
      <c r="L1123" s="30">
        <f t="shared" si="145"/>
        <v>1278525540</v>
      </c>
      <c r="M1123" s="31">
        <f t="shared" si="141"/>
        <v>37.631849831167791</v>
      </c>
      <c r="N1123" s="29">
        <f>SUM(N1124)</f>
        <v>3394843617</v>
      </c>
      <c r="O1123" s="31">
        <f t="shared" si="142"/>
        <v>99.923107672328953</v>
      </c>
      <c r="P1123" s="32">
        <f t="shared" si="144"/>
        <v>2612383</v>
      </c>
    </row>
    <row r="1124" spans="1:16" x14ac:dyDescent="0.25">
      <c r="A1124" s="60">
        <v>3311403310866230</v>
      </c>
      <c r="B1124" s="27" t="s">
        <v>765</v>
      </c>
      <c r="C1124" s="28"/>
      <c r="D1124" s="33">
        <v>3397456000</v>
      </c>
      <c r="E1124" s="34">
        <v>0</v>
      </c>
      <c r="F1124" s="30">
        <f t="shared" si="139"/>
        <v>3397456000</v>
      </c>
      <c r="G1124" s="31">
        <f t="shared" si="138"/>
        <v>2.4348758861155256E-2</v>
      </c>
      <c r="H1124" s="33"/>
      <c r="I1124" s="32">
        <f t="shared" si="143"/>
        <v>3397456000</v>
      </c>
      <c r="J1124" s="33">
        <v>2116318077</v>
      </c>
      <c r="K1124" s="31">
        <f t="shared" si="140"/>
        <v>62.291257841161155</v>
      </c>
      <c r="L1124" s="30">
        <f t="shared" si="145"/>
        <v>1278525540</v>
      </c>
      <c r="M1124" s="31">
        <f t="shared" si="141"/>
        <v>37.631849831167791</v>
      </c>
      <c r="N1124" s="33">
        <v>3394843617</v>
      </c>
      <c r="O1124" s="31">
        <f t="shared" si="142"/>
        <v>99.923107672328953</v>
      </c>
      <c r="P1124" s="32">
        <f t="shared" si="144"/>
        <v>2612383</v>
      </c>
    </row>
    <row r="1125" spans="1:16" x14ac:dyDescent="0.25">
      <c r="A1125" s="60">
        <v>3311403310873</v>
      </c>
      <c r="B1125" s="27" t="s">
        <v>766</v>
      </c>
      <c r="C1125" s="28"/>
      <c r="D1125" s="29">
        <f>SUM(D1126)</f>
        <v>2000000000</v>
      </c>
      <c r="E1125" s="29">
        <f>SUM(E1126)</f>
        <v>1624000000</v>
      </c>
      <c r="F1125" s="30">
        <f t="shared" si="139"/>
        <v>3624000000</v>
      </c>
      <c r="G1125" s="31">
        <f t="shared" si="138"/>
        <v>2.5972345811933001E-2</v>
      </c>
      <c r="H1125" s="29">
        <f>SUM(H1126)</f>
        <v>0</v>
      </c>
      <c r="I1125" s="32">
        <f t="shared" si="143"/>
        <v>3624000000</v>
      </c>
      <c r="J1125" s="29">
        <f>SUM(J1126)</f>
        <v>2045805983</v>
      </c>
      <c r="K1125" s="31">
        <f t="shared" si="140"/>
        <v>56.451599972406186</v>
      </c>
      <c r="L1125" s="30">
        <f t="shared" si="145"/>
        <v>1576682246</v>
      </c>
      <c r="M1125" s="31">
        <f t="shared" si="141"/>
        <v>43.506684492273727</v>
      </c>
      <c r="N1125" s="29">
        <f>SUM(N1126)</f>
        <v>3622488229</v>
      </c>
      <c r="O1125" s="31">
        <f t="shared" si="142"/>
        <v>99.95828446467992</v>
      </c>
      <c r="P1125" s="32">
        <f t="shared" si="144"/>
        <v>1511771</v>
      </c>
    </row>
    <row r="1126" spans="1:16" x14ac:dyDescent="0.25">
      <c r="A1126" s="60">
        <v>3311403310873230</v>
      </c>
      <c r="B1126" s="27" t="s">
        <v>766</v>
      </c>
      <c r="C1126" s="28"/>
      <c r="D1126" s="33">
        <v>2000000000</v>
      </c>
      <c r="E1126" s="34">
        <v>1624000000</v>
      </c>
      <c r="F1126" s="30">
        <f t="shared" si="139"/>
        <v>3624000000</v>
      </c>
      <c r="G1126" s="31">
        <f t="shared" si="138"/>
        <v>2.5972345811933001E-2</v>
      </c>
      <c r="H1126" s="33"/>
      <c r="I1126" s="32">
        <f t="shared" si="143"/>
        <v>3624000000</v>
      </c>
      <c r="J1126" s="33">
        <v>2045805983</v>
      </c>
      <c r="K1126" s="31">
        <f t="shared" si="140"/>
        <v>56.451599972406186</v>
      </c>
      <c r="L1126" s="30">
        <f t="shared" si="145"/>
        <v>1576682246</v>
      </c>
      <c r="M1126" s="31">
        <f t="shared" si="141"/>
        <v>43.506684492273727</v>
      </c>
      <c r="N1126" s="33">
        <v>3622488229</v>
      </c>
      <c r="O1126" s="31">
        <f t="shared" si="142"/>
        <v>99.95828446467992</v>
      </c>
      <c r="P1126" s="32">
        <f t="shared" si="144"/>
        <v>1511771</v>
      </c>
    </row>
    <row r="1127" spans="1:16" ht="26.25" x14ac:dyDescent="0.25">
      <c r="A1127" s="60">
        <v>3311403310906</v>
      </c>
      <c r="B1127" s="27" t="s">
        <v>767</v>
      </c>
      <c r="C1127" s="28"/>
      <c r="D1127" s="29">
        <f>SUM(D1128)</f>
        <v>5263234000</v>
      </c>
      <c r="E1127" s="29">
        <f>SUM(E1128)</f>
        <v>-997038320</v>
      </c>
      <c r="F1127" s="30">
        <f t="shared" si="139"/>
        <v>4266195680</v>
      </c>
      <c r="G1127" s="31">
        <f t="shared" si="138"/>
        <v>3.0574809465324135E-2</v>
      </c>
      <c r="H1127" s="29">
        <f>SUM(H1128)</f>
        <v>0</v>
      </c>
      <c r="I1127" s="32">
        <f t="shared" si="143"/>
        <v>4266195680</v>
      </c>
      <c r="J1127" s="29">
        <f>SUM(J1128)</f>
        <v>3434267060</v>
      </c>
      <c r="K1127" s="31">
        <f t="shared" si="140"/>
        <v>80.499520359553685</v>
      </c>
      <c r="L1127" s="30">
        <f t="shared" si="145"/>
        <v>819497432</v>
      </c>
      <c r="M1127" s="31">
        <f t="shared" si="141"/>
        <v>19.20909150608863</v>
      </c>
      <c r="N1127" s="29">
        <f>SUM(N1128)</f>
        <v>4253764492</v>
      </c>
      <c r="O1127" s="31">
        <f t="shared" si="142"/>
        <v>99.708611865642311</v>
      </c>
      <c r="P1127" s="32">
        <f t="shared" si="144"/>
        <v>12431188</v>
      </c>
    </row>
    <row r="1128" spans="1:16" ht="26.25" x14ac:dyDescent="0.25">
      <c r="A1128" s="60">
        <v>3311403310906230</v>
      </c>
      <c r="B1128" s="27" t="s">
        <v>767</v>
      </c>
      <c r="C1128" s="28"/>
      <c r="D1128" s="33">
        <v>5263234000</v>
      </c>
      <c r="E1128" s="34">
        <v>-997038320</v>
      </c>
      <c r="F1128" s="30">
        <f t="shared" si="139"/>
        <v>4266195680</v>
      </c>
      <c r="G1128" s="31">
        <f t="shared" si="138"/>
        <v>3.0574809465324135E-2</v>
      </c>
      <c r="H1128" s="33"/>
      <c r="I1128" s="32">
        <f t="shared" si="143"/>
        <v>4266195680</v>
      </c>
      <c r="J1128" s="33">
        <v>3434267060</v>
      </c>
      <c r="K1128" s="31">
        <f t="shared" si="140"/>
        <v>80.499520359553685</v>
      </c>
      <c r="L1128" s="30">
        <f t="shared" si="145"/>
        <v>819497432</v>
      </c>
      <c r="M1128" s="31">
        <f t="shared" si="141"/>
        <v>19.20909150608863</v>
      </c>
      <c r="N1128" s="33">
        <v>4253764492</v>
      </c>
      <c r="O1128" s="31">
        <f t="shared" si="142"/>
        <v>99.708611865642311</v>
      </c>
      <c r="P1128" s="32">
        <f t="shared" si="144"/>
        <v>12431188</v>
      </c>
    </row>
    <row r="1129" spans="1:16" x14ac:dyDescent="0.25">
      <c r="A1129" s="60">
        <v>3311403310907</v>
      </c>
      <c r="B1129" s="27" t="s">
        <v>713</v>
      </c>
      <c r="C1129" s="28"/>
      <c r="D1129" s="29">
        <f>SUM(D1130)</f>
        <v>1258000000</v>
      </c>
      <c r="E1129" s="29">
        <f>SUM(E1130)</f>
        <v>0</v>
      </c>
      <c r="F1129" s="30">
        <f t="shared" si="139"/>
        <v>1258000000</v>
      </c>
      <c r="G1129" s="31">
        <f t="shared" si="138"/>
        <v>9.0157867084469413E-3</v>
      </c>
      <c r="H1129" s="29">
        <f>SUM(H1130)</f>
        <v>0</v>
      </c>
      <c r="I1129" s="32">
        <f t="shared" si="143"/>
        <v>1258000000</v>
      </c>
      <c r="J1129" s="29">
        <f>SUM(J1130)</f>
        <v>559515610</v>
      </c>
      <c r="K1129" s="31">
        <f t="shared" si="140"/>
        <v>44.476598569157396</v>
      </c>
      <c r="L1129" s="30">
        <f t="shared" si="145"/>
        <v>33221555</v>
      </c>
      <c r="M1129" s="31">
        <f t="shared" si="141"/>
        <v>2.6408231319554849</v>
      </c>
      <c r="N1129" s="29">
        <f>SUM(N1130)</f>
        <v>592737165</v>
      </c>
      <c r="O1129" s="31">
        <f t="shared" si="142"/>
        <v>47.117421701112875</v>
      </c>
      <c r="P1129" s="32">
        <f t="shared" si="144"/>
        <v>665262835</v>
      </c>
    </row>
    <row r="1130" spans="1:16" x14ac:dyDescent="0.25">
      <c r="A1130" s="60">
        <v>3311403310907230</v>
      </c>
      <c r="B1130" s="27" t="s">
        <v>713</v>
      </c>
      <c r="C1130" s="28"/>
      <c r="D1130" s="33">
        <v>1258000000</v>
      </c>
      <c r="E1130" s="29"/>
      <c r="F1130" s="30">
        <f t="shared" si="139"/>
        <v>1258000000</v>
      </c>
      <c r="G1130" s="31">
        <f t="shared" si="138"/>
        <v>9.0157867084469413E-3</v>
      </c>
      <c r="H1130" s="33"/>
      <c r="I1130" s="32">
        <f t="shared" si="143"/>
        <v>1258000000</v>
      </c>
      <c r="J1130" s="33">
        <v>559515610</v>
      </c>
      <c r="K1130" s="31">
        <f t="shared" si="140"/>
        <v>44.476598569157396</v>
      </c>
      <c r="L1130" s="30">
        <f t="shared" si="145"/>
        <v>33221555</v>
      </c>
      <c r="M1130" s="31">
        <f t="shared" si="141"/>
        <v>2.6408231319554849</v>
      </c>
      <c r="N1130" s="33">
        <v>592737165</v>
      </c>
      <c r="O1130" s="31">
        <f t="shared" si="142"/>
        <v>47.117421701112875</v>
      </c>
      <c r="P1130" s="32">
        <f t="shared" si="144"/>
        <v>665262835</v>
      </c>
    </row>
    <row r="1131" spans="1:16" ht="26.25" x14ac:dyDescent="0.25">
      <c r="A1131" s="26">
        <v>3311403310908</v>
      </c>
      <c r="B1131" s="27" t="s">
        <v>768</v>
      </c>
      <c r="C1131" s="28"/>
      <c r="D1131" s="29">
        <f>SUM(D1132)</f>
        <v>6092135000</v>
      </c>
      <c r="E1131" s="29">
        <f>SUM(E1132)</f>
        <v>0</v>
      </c>
      <c r="F1131" s="30">
        <f t="shared" si="139"/>
        <v>6092135000</v>
      </c>
      <c r="G1131" s="31">
        <f t="shared" si="138"/>
        <v>4.3660882161418453E-2</v>
      </c>
      <c r="H1131" s="29">
        <f>SUM(H1132)</f>
        <v>0</v>
      </c>
      <c r="I1131" s="32">
        <f t="shared" si="143"/>
        <v>6092135000</v>
      </c>
      <c r="J1131" s="29">
        <f>SUM(J1132)</f>
        <v>5358326281</v>
      </c>
      <c r="K1131" s="31">
        <f t="shared" si="140"/>
        <v>87.95481848317543</v>
      </c>
      <c r="L1131" s="30">
        <f t="shared" si="145"/>
        <v>670780048</v>
      </c>
      <c r="M1131" s="31">
        <f t="shared" si="141"/>
        <v>11.010590671414864</v>
      </c>
      <c r="N1131" s="29">
        <f>SUM(N1132)</f>
        <v>6029106329</v>
      </c>
      <c r="O1131" s="31">
        <f t="shared" si="142"/>
        <v>98.965409154590304</v>
      </c>
      <c r="P1131" s="32">
        <f t="shared" si="144"/>
        <v>63028671</v>
      </c>
    </row>
    <row r="1132" spans="1:16" ht="26.25" x14ac:dyDescent="0.25">
      <c r="A1132" s="26">
        <v>3311403310908230</v>
      </c>
      <c r="B1132" s="27" t="s">
        <v>768</v>
      </c>
      <c r="C1132" s="28"/>
      <c r="D1132" s="33">
        <v>6092135000</v>
      </c>
      <c r="E1132" s="29"/>
      <c r="F1132" s="30">
        <f t="shared" si="139"/>
        <v>6092135000</v>
      </c>
      <c r="G1132" s="31">
        <f t="shared" si="138"/>
        <v>4.3660882161418453E-2</v>
      </c>
      <c r="H1132" s="33"/>
      <c r="I1132" s="32">
        <f t="shared" si="143"/>
        <v>6092135000</v>
      </c>
      <c r="J1132" s="33">
        <v>5358326281</v>
      </c>
      <c r="K1132" s="31">
        <f t="shared" si="140"/>
        <v>87.95481848317543</v>
      </c>
      <c r="L1132" s="30">
        <f t="shared" si="145"/>
        <v>670780048</v>
      </c>
      <c r="M1132" s="31">
        <f t="shared" si="141"/>
        <v>11.010590671414864</v>
      </c>
      <c r="N1132" s="33">
        <v>6029106329</v>
      </c>
      <c r="O1132" s="31">
        <f t="shared" si="142"/>
        <v>98.965409154590304</v>
      </c>
      <c r="P1132" s="32">
        <f t="shared" si="144"/>
        <v>63028671</v>
      </c>
    </row>
    <row r="1133" spans="1:16" x14ac:dyDescent="0.25">
      <c r="A1133" s="26">
        <v>3311403311122</v>
      </c>
      <c r="B1133" s="27" t="s">
        <v>769</v>
      </c>
      <c r="C1133" s="28"/>
      <c r="D1133" s="29">
        <f>SUM(D1134)</f>
        <v>8782802000</v>
      </c>
      <c r="E1133" s="29">
        <f>SUM(E1134)</f>
        <v>-2541928416</v>
      </c>
      <c r="F1133" s="30">
        <f t="shared" si="139"/>
        <v>6240873584</v>
      </c>
      <c r="G1133" s="31">
        <f t="shared" si="138"/>
        <v>4.4726856206458526E-2</v>
      </c>
      <c r="H1133" s="29">
        <f>SUM(H1134)</f>
        <v>0</v>
      </c>
      <c r="I1133" s="32">
        <f t="shared" si="143"/>
        <v>6240873584</v>
      </c>
      <c r="J1133" s="29">
        <f>SUM(J1134)</f>
        <v>3143423547</v>
      </c>
      <c r="K1133" s="31">
        <f t="shared" si="140"/>
        <v>50.368325919290079</v>
      </c>
      <c r="L1133" s="30">
        <f t="shared" si="145"/>
        <v>900911157</v>
      </c>
      <c r="M1133" s="31">
        <f t="shared" si="141"/>
        <v>14.435657842993411</v>
      </c>
      <c r="N1133" s="29">
        <f>SUM(N1134)</f>
        <v>4044334704</v>
      </c>
      <c r="O1133" s="31">
        <f t="shared" si="142"/>
        <v>64.803983762283494</v>
      </c>
      <c r="P1133" s="32">
        <f t="shared" si="144"/>
        <v>2196538880</v>
      </c>
    </row>
    <row r="1134" spans="1:16" x14ac:dyDescent="0.25">
      <c r="A1134" s="26">
        <v>3311403311122230</v>
      </c>
      <c r="B1134" s="27" t="s">
        <v>769</v>
      </c>
      <c r="C1134" s="28"/>
      <c r="D1134" s="33">
        <v>8782802000</v>
      </c>
      <c r="E1134" s="34">
        <v>-2541928416</v>
      </c>
      <c r="F1134" s="30">
        <f t="shared" si="139"/>
        <v>6240873584</v>
      </c>
      <c r="G1134" s="31">
        <f t="shared" si="138"/>
        <v>4.4726856206458526E-2</v>
      </c>
      <c r="H1134" s="33"/>
      <c r="I1134" s="32">
        <f t="shared" si="143"/>
        <v>6240873584</v>
      </c>
      <c r="J1134" s="33">
        <v>3143423547</v>
      </c>
      <c r="K1134" s="31">
        <f t="shared" si="140"/>
        <v>50.368325919290079</v>
      </c>
      <c r="L1134" s="30">
        <f t="shared" si="145"/>
        <v>900911157</v>
      </c>
      <c r="M1134" s="31">
        <f t="shared" si="141"/>
        <v>14.435657842993411</v>
      </c>
      <c r="N1134" s="33">
        <v>4044334704</v>
      </c>
      <c r="O1134" s="31">
        <f t="shared" si="142"/>
        <v>64.803983762283494</v>
      </c>
      <c r="P1134" s="32">
        <f t="shared" si="144"/>
        <v>2196538880</v>
      </c>
    </row>
    <row r="1135" spans="1:16" ht="39" x14ac:dyDescent="0.25">
      <c r="A1135" s="26">
        <v>3311403316036</v>
      </c>
      <c r="B1135" s="27" t="s">
        <v>770</v>
      </c>
      <c r="C1135" s="28"/>
      <c r="D1135" s="29">
        <f>SUM(D1136)</f>
        <v>1200000000</v>
      </c>
      <c r="E1135" s="29">
        <f>SUM(E1136)</f>
        <v>-10782955</v>
      </c>
      <c r="F1135" s="30">
        <f t="shared" si="139"/>
        <v>1189217045</v>
      </c>
      <c r="G1135" s="31">
        <f t="shared" si="138"/>
        <v>8.5228356341570336E-3</v>
      </c>
      <c r="H1135" s="29">
        <f>SUM(H1136)</f>
        <v>0</v>
      </c>
      <c r="I1135" s="32">
        <f t="shared" si="143"/>
        <v>1189217045</v>
      </c>
      <c r="J1135" s="29">
        <f>SUM(J1136)</f>
        <v>1052602029</v>
      </c>
      <c r="K1135" s="31">
        <f t="shared" si="140"/>
        <v>88.512188201944241</v>
      </c>
      <c r="L1135" s="30">
        <f t="shared" si="145"/>
        <v>119893608</v>
      </c>
      <c r="M1135" s="31">
        <f t="shared" si="141"/>
        <v>10.081726334489261</v>
      </c>
      <c r="N1135" s="29">
        <f>SUM(N1136)</f>
        <v>1172495637</v>
      </c>
      <c r="O1135" s="31">
        <f t="shared" si="142"/>
        <v>98.593914536433502</v>
      </c>
      <c r="P1135" s="32">
        <f t="shared" si="144"/>
        <v>16721408</v>
      </c>
    </row>
    <row r="1136" spans="1:16" ht="39" x14ac:dyDescent="0.25">
      <c r="A1136" s="26">
        <v>3311403316036230</v>
      </c>
      <c r="B1136" s="27" t="s">
        <v>770</v>
      </c>
      <c r="C1136" s="28"/>
      <c r="D1136" s="33">
        <v>1200000000</v>
      </c>
      <c r="E1136" s="34">
        <v>-10782955</v>
      </c>
      <c r="F1136" s="30">
        <f t="shared" si="139"/>
        <v>1189217045</v>
      </c>
      <c r="G1136" s="31">
        <f t="shared" si="138"/>
        <v>8.5228356341570336E-3</v>
      </c>
      <c r="H1136" s="33"/>
      <c r="I1136" s="32">
        <f t="shared" si="143"/>
        <v>1189217045</v>
      </c>
      <c r="J1136" s="33">
        <v>1052602029</v>
      </c>
      <c r="K1136" s="31">
        <f t="shared" si="140"/>
        <v>88.512188201944241</v>
      </c>
      <c r="L1136" s="30">
        <f t="shared" si="145"/>
        <v>119893608</v>
      </c>
      <c r="M1136" s="31">
        <f t="shared" si="141"/>
        <v>10.081726334489261</v>
      </c>
      <c r="N1136" s="33">
        <v>1172495637</v>
      </c>
      <c r="O1136" s="31">
        <f t="shared" si="142"/>
        <v>98.593914536433502</v>
      </c>
      <c r="P1136" s="32">
        <f t="shared" si="144"/>
        <v>16721408</v>
      </c>
    </row>
    <row r="1137" spans="1:16" x14ac:dyDescent="0.25">
      <c r="A1137" s="26">
        <v>3311403316094</v>
      </c>
      <c r="B1137" s="27" t="s">
        <v>713</v>
      </c>
      <c r="C1137" s="28"/>
      <c r="D1137" s="29">
        <f>SUM(D1138:D1140)</f>
        <v>23570837000</v>
      </c>
      <c r="E1137" s="29">
        <f>SUM(E1138:E1140)</f>
        <v>205000000</v>
      </c>
      <c r="F1137" s="30">
        <f t="shared" si="139"/>
        <v>23775837000</v>
      </c>
      <c r="G1137" s="31">
        <f t="shared" si="138"/>
        <v>0.17039576725500877</v>
      </c>
      <c r="H1137" s="29">
        <f>SUM(H1138:H1140)</f>
        <v>0</v>
      </c>
      <c r="I1137" s="32">
        <f t="shared" si="143"/>
        <v>23775837000</v>
      </c>
      <c r="J1137" s="29">
        <f>SUM(J1138:J1140)</f>
        <v>11403694040</v>
      </c>
      <c r="K1137" s="31">
        <f t="shared" si="140"/>
        <v>47.963375758338181</v>
      </c>
      <c r="L1137" s="30">
        <f t="shared" si="145"/>
        <v>6437384611</v>
      </c>
      <c r="M1137" s="31">
        <f t="shared" si="141"/>
        <v>27.075322778331635</v>
      </c>
      <c r="N1137" s="29">
        <f>SUM(N1138:N1140)</f>
        <v>17841078651</v>
      </c>
      <c r="O1137" s="31">
        <f t="shared" si="142"/>
        <v>75.038698536669813</v>
      </c>
      <c r="P1137" s="32">
        <f t="shared" si="144"/>
        <v>5934758349</v>
      </c>
    </row>
    <row r="1138" spans="1:16" x14ac:dyDescent="0.25">
      <c r="A1138" s="26">
        <v>3311403316094230</v>
      </c>
      <c r="B1138" s="27" t="s">
        <v>727</v>
      </c>
      <c r="C1138" s="28"/>
      <c r="D1138" s="33">
        <v>14592943000</v>
      </c>
      <c r="E1138" s="34">
        <v>3981985277</v>
      </c>
      <c r="F1138" s="30">
        <f t="shared" si="139"/>
        <v>18574928277</v>
      </c>
      <c r="G1138" s="31">
        <f t="shared" si="138"/>
        <v>0.13312209178865808</v>
      </c>
      <c r="H1138" s="33"/>
      <c r="I1138" s="32">
        <f t="shared" si="143"/>
        <v>18574928277</v>
      </c>
      <c r="J1138" s="33">
        <v>10803167747</v>
      </c>
      <c r="K1138" s="31">
        <f t="shared" si="140"/>
        <v>58.159943262751582</v>
      </c>
      <c r="L1138" s="30">
        <f t="shared" si="145"/>
        <v>6432127134</v>
      </c>
      <c r="M1138" s="31">
        <f t="shared" si="141"/>
        <v>34.628005223387277</v>
      </c>
      <c r="N1138" s="33">
        <v>17235294881</v>
      </c>
      <c r="O1138" s="31">
        <f t="shared" si="142"/>
        <v>92.787948486138859</v>
      </c>
      <c r="P1138" s="32">
        <f t="shared" si="144"/>
        <v>1339633396</v>
      </c>
    </row>
    <row r="1139" spans="1:16" x14ac:dyDescent="0.25">
      <c r="A1139" s="26">
        <v>3311403316094230</v>
      </c>
      <c r="B1139" s="27" t="s">
        <v>771</v>
      </c>
      <c r="C1139" s="28"/>
      <c r="D1139" s="33">
        <v>8977894000</v>
      </c>
      <c r="E1139" s="34">
        <v>-3776985277</v>
      </c>
      <c r="F1139" s="30">
        <f t="shared" si="139"/>
        <v>5200908723</v>
      </c>
      <c r="G1139" s="31">
        <f t="shared" si="138"/>
        <v>3.7273675466350679E-2</v>
      </c>
      <c r="H1139" s="33"/>
      <c r="I1139" s="32">
        <f t="shared" si="143"/>
        <v>5200908723</v>
      </c>
      <c r="J1139" s="33">
        <v>600526293</v>
      </c>
      <c r="K1139" s="31">
        <f t="shared" si="140"/>
        <v>11.546564744431874</v>
      </c>
      <c r="L1139" s="30">
        <f t="shared" si="145"/>
        <v>5257477</v>
      </c>
      <c r="M1139" s="31">
        <f t="shared" si="141"/>
        <v>0.10108766140712754</v>
      </c>
      <c r="N1139" s="33">
        <v>605783770</v>
      </c>
      <c r="O1139" s="31">
        <f t="shared" si="142"/>
        <v>11.647652405839001</v>
      </c>
      <c r="P1139" s="32">
        <f t="shared" si="144"/>
        <v>4595124953</v>
      </c>
    </row>
    <row r="1140" spans="1:16" x14ac:dyDescent="0.25">
      <c r="A1140" s="26">
        <v>3311403316094230</v>
      </c>
      <c r="B1140" s="27" t="s">
        <v>772</v>
      </c>
      <c r="C1140" s="28"/>
      <c r="D1140" s="29"/>
      <c r="E1140" s="29"/>
      <c r="F1140" s="30">
        <f t="shared" si="139"/>
        <v>0</v>
      </c>
      <c r="G1140" s="31">
        <f t="shared" si="138"/>
        <v>0</v>
      </c>
      <c r="H1140" s="29"/>
      <c r="I1140" s="32">
        <f t="shared" si="143"/>
        <v>0</v>
      </c>
      <c r="J1140" s="33">
        <v>0</v>
      </c>
      <c r="K1140" s="31">
        <f t="shared" si="140"/>
        <v>0</v>
      </c>
      <c r="L1140" s="30">
        <f t="shared" si="145"/>
        <v>0</v>
      </c>
      <c r="M1140" s="31">
        <f t="shared" si="141"/>
        <v>0</v>
      </c>
      <c r="N1140" s="33">
        <v>0</v>
      </c>
      <c r="O1140" s="31">
        <f t="shared" si="142"/>
        <v>0</v>
      </c>
      <c r="P1140" s="32">
        <f t="shared" si="144"/>
        <v>0</v>
      </c>
    </row>
    <row r="1141" spans="1:16" ht="26.25" x14ac:dyDescent="0.25">
      <c r="A1141" s="60">
        <v>3311403317032</v>
      </c>
      <c r="B1141" s="27" t="s">
        <v>773</v>
      </c>
      <c r="C1141" s="28"/>
      <c r="D1141" s="29">
        <f>SUM(D1142)</f>
        <v>621000000</v>
      </c>
      <c r="E1141" s="29">
        <f>SUM(E1142)</f>
        <v>15000000</v>
      </c>
      <c r="F1141" s="30">
        <f t="shared" si="139"/>
        <v>636000000</v>
      </c>
      <c r="G1141" s="31">
        <f t="shared" si="138"/>
        <v>4.5580606888491687E-3</v>
      </c>
      <c r="H1141" s="29">
        <f>SUM(H1142)</f>
        <v>0</v>
      </c>
      <c r="I1141" s="32">
        <f t="shared" si="143"/>
        <v>636000000</v>
      </c>
      <c r="J1141" s="29">
        <f>SUM(J1142)</f>
        <v>113966531</v>
      </c>
      <c r="K1141" s="31">
        <f t="shared" si="140"/>
        <v>17.919265880503144</v>
      </c>
      <c r="L1141" s="30">
        <f t="shared" si="145"/>
        <v>420507021</v>
      </c>
      <c r="M1141" s="31">
        <f t="shared" si="141"/>
        <v>66.117456132075475</v>
      </c>
      <c r="N1141" s="29">
        <f>SUM(N1142)</f>
        <v>534473552</v>
      </c>
      <c r="O1141" s="31">
        <f t="shared" si="142"/>
        <v>84.036722012578608</v>
      </c>
      <c r="P1141" s="32">
        <f t="shared" si="144"/>
        <v>101526448</v>
      </c>
    </row>
    <row r="1142" spans="1:16" ht="26.25" x14ac:dyDescent="0.25">
      <c r="A1142" s="60">
        <v>3311403317032230</v>
      </c>
      <c r="B1142" s="27" t="s">
        <v>773</v>
      </c>
      <c r="C1142" s="28"/>
      <c r="D1142" s="33">
        <v>621000000</v>
      </c>
      <c r="E1142" s="34">
        <v>15000000</v>
      </c>
      <c r="F1142" s="30">
        <f t="shared" si="139"/>
        <v>636000000</v>
      </c>
      <c r="G1142" s="31">
        <f t="shared" si="138"/>
        <v>4.5580606888491687E-3</v>
      </c>
      <c r="H1142" s="33"/>
      <c r="I1142" s="32">
        <f t="shared" si="143"/>
        <v>636000000</v>
      </c>
      <c r="J1142" s="33">
        <v>113966531</v>
      </c>
      <c r="K1142" s="31">
        <f t="shared" si="140"/>
        <v>17.919265880503144</v>
      </c>
      <c r="L1142" s="30">
        <f t="shared" si="145"/>
        <v>420507021</v>
      </c>
      <c r="M1142" s="31">
        <f t="shared" si="141"/>
        <v>66.117456132075475</v>
      </c>
      <c r="N1142" s="33">
        <v>534473552</v>
      </c>
      <c r="O1142" s="31">
        <f t="shared" si="142"/>
        <v>84.036722012578608</v>
      </c>
      <c r="P1142" s="32">
        <f t="shared" si="144"/>
        <v>101526448</v>
      </c>
    </row>
    <row r="1143" spans="1:16" x14ac:dyDescent="0.25">
      <c r="A1143" s="26">
        <v>3311403317096</v>
      </c>
      <c r="B1143" s="27" t="s">
        <v>774</v>
      </c>
      <c r="C1143" s="28"/>
      <c r="D1143" s="29">
        <f>SUM(D1144)</f>
        <v>4000000000</v>
      </c>
      <c r="E1143" s="29">
        <f>SUM(E1144)</f>
        <v>-281000000</v>
      </c>
      <c r="F1143" s="30">
        <f t="shared" si="139"/>
        <v>3719000000</v>
      </c>
      <c r="G1143" s="31">
        <f t="shared" si="138"/>
        <v>2.6653188210424623E-2</v>
      </c>
      <c r="H1143" s="29">
        <f>SUM(H1144)</f>
        <v>0</v>
      </c>
      <c r="I1143" s="32">
        <f t="shared" si="143"/>
        <v>3719000000</v>
      </c>
      <c r="J1143" s="29">
        <f>SUM(J1144)</f>
        <v>3020454257</v>
      </c>
      <c r="K1143" s="31">
        <f t="shared" si="140"/>
        <v>81.216839392309765</v>
      </c>
      <c r="L1143" s="30">
        <f t="shared" si="145"/>
        <v>671421108</v>
      </c>
      <c r="M1143" s="31">
        <f t="shared" si="141"/>
        <v>18.053807690239314</v>
      </c>
      <c r="N1143" s="29">
        <f>SUM(N1144)</f>
        <v>3691875365</v>
      </c>
      <c r="O1143" s="31">
        <f t="shared" si="142"/>
        <v>99.270647082549061</v>
      </c>
      <c r="P1143" s="32">
        <f t="shared" si="144"/>
        <v>27124635</v>
      </c>
    </row>
    <row r="1144" spans="1:16" x14ac:dyDescent="0.25">
      <c r="A1144" s="26">
        <v>3311403317096230</v>
      </c>
      <c r="B1144" s="27" t="s">
        <v>774</v>
      </c>
      <c r="C1144" s="28"/>
      <c r="D1144" s="33">
        <v>4000000000</v>
      </c>
      <c r="E1144" s="34">
        <v>-281000000</v>
      </c>
      <c r="F1144" s="30">
        <f t="shared" si="139"/>
        <v>3719000000</v>
      </c>
      <c r="G1144" s="31">
        <f t="shared" si="138"/>
        <v>2.6653188210424623E-2</v>
      </c>
      <c r="H1144" s="33"/>
      <c r="I1144" s="32">
        <f t="shared" si="143"/>
        <v>3719000000</v>
      </c>
      <c r="J1144" s="33">
        <v>3020454257</v>
      </c>
      <c r="K1144" s="31">
        <f t="shared" si="140"/>
        <v>81.216839392309765</v>
      </c>
      <c r="L1144" s="30">
        <f t="shared" si="145"/>
        <v>671421108</v>
      </c>
      <c r="M1144" s="31">
        <f t="shared" si="141"/>
        <v>18.053807690239314</v>
      </c>
      <c r="N1144" s="33">
        <v>3691875365</v>
      </c>
      <c r="O1144" s="31">
        <f t="shared" si="142"/>
        <v>99.270647082549061</v>
      </c>
      <c r="P1144" s="32">
        <f t="shared" si="144"/>
        <v>27124635</v>
      </c>
    </row>
    <row r="1145" spans="1:16" x14ac:dyDescent="0.25">
      <c r="A1145" s="26">
        <v>3311403317219</v>
      </c>
      <c r="B1145" s="27" t="s">
        <v>775</v>
      </c>
      <c r="C1145" s="28"/>
      <c r="D1145" s="29">
        <f>SUM(D1146)</f>
        <v>0</v>
      </c>
      <c r="E1145" s="29">
        <f>SUM(E1146)</f>
        <v>0</v>
      </c>
      <c r="F1145" s="30">
        <f t="shared" si="139"/>
        <v>0</v>
      </c>
      <c r="G1145" s="31">
        <f t="shared" si="138"/>
        <v>0</v>
      </c>
      <c r="H1145" s="29">
        <f>SUM(H1146)</f>
        <v>0</v>
      </c>
      <c r="I1145" s="32">
        <f t="shared" si="143"/>
        <v>0</v>
      </c>
      <c r="J1145" s="29">
        <f>SUM(J1146)</f>
        <v>0</v>
      </c>
      <c r="K1145" s="31">
        <f t="shared" si="140"/>
        <v>0</v>
      </c>
      <c r="L1145" s="30">
        <f t="shared" si="145"/>
        <v>0</v>
      </c>
      <c r="M1145" s="31">
        <f t="shared" si="141"/>
        <v>0</v>
      </c>
      <c r="N1145" s="29">
        <f>SUM(N1146)</f>
        <v>0</v>
      </c>
      <c r="O1145" s="31">
        <f t="shared" si="142"/>
        <v>0</v>
      </c>
      <c r="P1145" s="32">
        <f t="shared" si="144"/>
        <v>0</v>
      </c>
    </row>
    <row r="1146" spans="1:16" x14ac:dyDescent="0.25">
      <c r="A1146" s="26">
        <v>3311403317219230</v>
      </c>
      <c r="B1146" s="27" t="s">
        <v>776</v>
      </c>
      <c r="C1146" s="28"/>
      <c r="D1146" s="29"/>
      <c r="E1146" s="29"/>
      <c r="F1146" s="30">
        <f t="shared" si="139"/>
        <v>0</v>
      </c>
      <c r="G1146" s="31">
        <f t="shared" si="138"/>
        <v>0</v>
      </c>
      <c r="H1146" s="29"/>
      <c r="I1146" s="32">
        <f t="shared" si="143"/>
        <v>0</v>
      </c>
      <c r="J1146" s="33"/>
      <c r="K1146" s="31">
        <f t="shared" si="140"/>
        <v>0</v>
      </c>
      <c r="L1146" s="30">
        <f t="shared" si="145"/>
        <v>0</v>
      </c>
      <c r="M1146" s="31">
        <f t="shared" si="141"/>
        <v>0</v>
      </c>
      <c r="N1146" s="33"/>
      <c r="O1146" s="31">
        <f t="shared" si="142"/>
        <v>0</v>
      </c>
      <c r="P1146" s="32">
        <f t="shared" si="144"/>
        <v>0</v>
      </c>
    </row>
    <row r="1147" spans="1:16" x14ac:dyDescent="0.25">
      <c r="A1147" s="26">
        <v>3311403317225</v>
      </c>
      <c r="B1147" s="27" t="s">
        <v>713</v>
      </c>
      <c r="C1147" s="28"/>
      <c r="D1147" s="29">
        <f>SUM(D1148)</f>
        <v>0</v>
      </c>
      <c r="E1147" s="29">
        <f>SUM(E1148)</f>
        <v>0</v>
      </c>
      <c r="F1147" s="30">
        <f t="shared" si="139"/>
        <v>0</v>
      </c>
      <c r="G1147" s="31">
        <f t="shared" ref="G1147:G1210" si="146">IF(OR(F1147=0,F$7=0),0,F1147/F$7)*100</f>
        <v>0</v>
      </c>
      <c r="H1147" s="29">
        <f>SUM(H1148)</f>
        <v>0</v>
      </c>
      <c r="I1147" s="32">
        <f t="shared" si="143"/>
        <v>0</v>
      </c>
      <c r="J1147" s="29">
        <f>SUM(J1148)</f>
        <v>0</v>
      </c>
      <c r="K1147" s="31">
        <f t="shared" si="140"/>
        <v>0</v>
      </c>
      <c r="L1147" s="30">
        <f t="shared" si="145"/>
        <v>0</v>
      </c>
      <c r="M1147" s="31">
        <f t="shared" si="141"/>
        <v>0</v>
      </c>
      <c r="N1147" s="29">
        <f>SUM(N1148)</f>
        <v>0</v>
      </c>
      <c r="O1147" s="31">
        <f t="shared" si="142"/>
        <v>0</v>
      </c>
      <c r="P1147" s="32">
        <f t="shared" si="144"/>
        <v>0</v>
      </c>
    </row>
    <row r="1148" spans="1:16" x14ac:dyDescent="0.25">
      <c r="A1148" s="26">
        <v>3311403317225</v>
      </c>
      <c r="B1148" s="27" t="s">
        <v>713</v>
      </c>
      <c r="C1148" s="28"/>
      <c r="D1148" s="29"/>
      <c r="E1148" s="29"/>
      <c r="F1148" s="30">
        <f t="shared" si="139"/>
        <v>0</v>
      </c>
      <c r="G1148" s="31">
        <f t="shared" si="146"/>
        <v>0</v>
      </c>
      <c r="H1148" s="29"/>
      <c r="I1148" s="32">
        <f t="shared" si="143"/>
        <v>0</v>
      </c>
      <c r="J1148" s="33"/>
      <c r="K1148" s="31">
        <f t="shared" si="140"/>
        <v>0</v>
      </c>
      <c r="L1148" s="30">
        <f t="shared" si="145"/>
        <v>0</v>
      </c>
      <c r="M1148" s="31">
        <f t="shared" si="141"/>
        <v>0</v>
      </c>
      <c r="N1148" s="33"/>
      <c r="O1148" s="31">
        <f t="shared" si="142"/>
        <v>0</v>
      </c>
      <c r="P1148" s="32">
        <f t="shared" si="144"/>
        <v>0</v>
      </c>
    </row>
    <row r="1149" spans="1:16" ht="26.25" x14ac:dyDescent="0.25">
      <c r="A1149" s="26">
        <v>3311403317377</v>
      </c>
      <c r="B1149" s="27" t="s">
        <v>777</v>
      </c>
      <c r="C1149" s="28"/>
      <c r="D1149" s="29">
        <f>SUM(D1150)</f>
        <v>1867495000</v>
      </c>
      <c r="E1149" s="29">
        <f>SUM(E1150)</f>
        <v>-256671980</v>
      </c>
      <c r="F1149" s="30">
        <f t="shared" si="139"/>
        <v>1610823020</v>
      </c>
      <c r="G1149" s="31">
        <f t="shared" si="146"/>
        <v>1.1544385352445438E-2</v>
      </c>
      <c r="H1149" s="29">
        <f>SUM(H1150)</f>
        <v>0</v>
      </c>
      <c r="I1149" s="32">
        <f t="shared" si="143"/>
        <v>1610823020</v>
      </c>
      <c r="J1149" s="29">
        <f>SUM(J1150)</f>
        <v>1351971146</v>
      </c>
      <c r="K1149" s="31">
        <f t="shared" si="140"/>
        <v>83.930458480783315</v>
      </c>
      <c r="L1149" s="30">
        <f t="shared" si="145"/>
        <v>136482132</v>
      </c>
      <c r="M1149" s="31">
        <f t="shared" si="141"/>
        <v>8.4728198135633797</v>
      </c>
      <c r="N1149" s="29">
        <f>SUM(N1150)</f>
        <v>1488453278</v>
      </c>
      <c r="O1149" s="31">
        <f t="shared" si="142"/>
        <v>92.403278294346705</v>
      </c>
      <c r="P1149" s="32">
        <f t="shared" si="144"/>
        <v>122369742</v>
      </c>
    </row>
    <row r="1150" spans="1:16" ht="26.25" x14ac:dyDescent="0.25">
      <c r="A1150" s="26">
        <v>3311403317377230</v>
      </c>
      <c r="B1150" s="27" t="s">
        <v>777</v>
      </c>
      <c r="C1150" s="28"/>
      <c r="D1150" s="33">
        <v>1867495000</v>
      </c>
      <c r="E1150" s="34">
        <v>-256671980</v>
      </c>
      <c r="F1150" s="30">
        <f t="shared" si="139"/>
        <v>1610823020</v>
      </c>
      <c r="G1150" s="31">
        <f t="shared" si="146"/>
        <v>1.1544385352445438E-2</v>
      </c>
      <c r="H1150" s="33"/>
      <c r="I1150" s="32">
        <f t="shared" si="143"/>
        <v>1610823020</v>
      </c>
      <c r="J1150" s="33">
        <v>1351971146</v>
      </c>
      <c r="K1150" s="31">
        <f t="shared" si="140"/>
        <v>83.930458480783315</v>
      </c>
      <c r="L1150" s="30">
        <f t="shared" si="145"/>
        <v>136482132</v>
      </c>
      <c r="M1150" s="31">
        <f t="shared" si="141"/>
        <v>8.4728198135633797</v>
      </c>
      <c r="N1150" s="33">
        <v>1488453278</v>
      </c>
      <c r="O1150" s="31">
        <f t="shared" si="142"/>
        <v>92.403278294346705</v>
      </c>
      <c r="P1150" s="32">
        <f t="shared" si="144"/>
        <v>122369742</v>
      </c>
    </row>
    <row r="1151" spans="1:16" ht="26.25" x14ac:dyDescent="0.25">
      <c r="A1151" s="26">
        <v>3311403317379</v>
      </c>
      <c r="B1151" s="27" t="s">
        <v>778</v>
      </c>
      <c r="C1151" s="28"/>
      <c r="D1151" s="29">
        <f>SUM(D1152)</f>
        <v>1421000000</v>
      </c>
      <c r="E1151" s="29">
        <f>SUM(E1152)</f>
        <v>300000000</v>
      </c>
      <c r="F1151" s="30">
        <f t="shared" si="139"/>
        <v>1721000000</v>
      </c>
      <c r="G1151" s="31">
        <f t="shared" si="146"/>
        <v>1.2333997555832421E-2</v>
      </c>
      <c r="H1151" s="29">
        <f>SUM(H1152)</f>
        <v>0</v>
      </c>
      <c r="I1151" s="32">
        <f t="shared" si="143"/>
        <v>1721000000</v>
      </c>
      <c r="J1151" s="29">
        <f>SUM(J1152)</f>
        <v>1530209026</v>
      </c>
      <c r="K1151" s="31">
        <f t="shared" si="140"/>
        <v>88.913946891342249</v>
      </c>
      <c r="L1151" s="30">
        <f t="shared" si="145"/>
        <v>95441671</v>
      </c>
      <c r="M1151" s="31">
        <f t="shared" si="141"/>
        <v>5.5457101104009299</v>
      </c>
      <c r="N1151" s="29">
        <f>SUM(N1152)</f>
        <v>1625650697</v>
      </c>
      <c r="O1151" s="31">
        <f t="shared" si="142"/>
        <v>94.459657001743167</v>
      </c>
      <c r="P1151" s="32">
        <f t="shared" si="144"/>
        <v>95349303</v>
      </c>
    </row>
    <row r="1152" spans="1:16" ht="26.25" x14ac:dyDescent="0.25">
      <c r="A1152" s="26">
        <v>3311403317379230</v>
      </c>
      <c r="B1152" s="27" t="s">
        <v>778</v>
      </c>
      <c r="C1152" s="28"/>
      <c r="D1152" s="33">
        <v>1421000000</v>
      </c>
      <c r="E1152" s="34">
        <v>300000000</v>
      </c>
      <c r="F1152" s="30">
        <f t="shared" si="139"/>
        <v>1721000000</v>
      </c>
      <c r="G1152" s="31">
        <f t="shared" si="146"/>
        <v>1.2333997555832421E-2</v>
      </c>
      <c r="H1152" s="33"/>
      <c r="I1152" s="32">
        <f t="shared" si="143"/>
        <v>1721000000</v>
      </c>
      <c r="J1152" s="33">
        <v>1530209026</v>
      </c>
      <c r="K1152" s="31">
        <f t="shared" si="140"/>
        <v>88.913946891342249</v>
      </c>
      <c r="L1152" s="30">
        <f t="shared" si="145"/>
        <v>95441671</v>
      </c>
      <c r="M1152" s="31">
        <f t="shared" si="141"/>
        <v>5.5457101104009299</v>
      </c>
      <c r="N1152" s="33">
        <v>1625650697</v>
      </c>
      <c r="O1152" s="31">
        <f t="shared" si="142"/>
        <v>94.459657001743167</v>
      </c>
      <c r="P1152" s="32">
        <f t="shared" si="144"/>
        <v>95349303</v>
      </c>
    </row>
    <row r="1153" spans="1:16" ht="64.5" x14ac:dyDescent="0.25">
      <c r="A1153" s="26">
        <v>3311403317379</v>
      </c>
      <c r="B1153" s="27" t="s">
        <v>763</v>
      </c>
      <c r="C1153" s="28"/>
      <c r="D1153" s="29">
        <f>SUM(D1154)</f>
        <v>0</v>
      </c>
      <c r="E1153" s="29">
        <f>SUM(E1154)</f>
        <v>0</v>
      </c>
      <c r="F1153" s="30">
        <f t="shared" si="139"/>
        <v>0</v>
      </c>
      <c r="G1153" s="31">
        <f t="shared" si="146"/>
        <v>0</v>
      </c>
      <c r="H1153" s="29">
        <f>SUM(H1154)</f>
        <v>0</v>
      </c>
      <c r="I1153" s="32">
        <f t="shared" si="143"/>
        <v>0</v>
      </c>
      <c r="J1153" s="29">
        <f>SUM(J1154)</f>
        <v>0</v>
      </c>
      <c r="K1153" s="31">
        <f t="shared" si="140"/>
        <v>0</v>
      </c>
      <c r="L1153" s="30">
        <f t="shared" si="145"/>
        <v>0</v>
      </c>
      <c r="M1153" s="31">
        <f t="shared" si="141"/>
        <v>0</v>
      </c>
      <c r="N1153" s="29">
        <f>SUM(N1154)</f>
        <v>0</v>
      </c>
      <c r="O1153" s="31">
        <f t="shared" si="142"/>
        <v>0</v>
      </c>
      <c r="P1153" s="32">
        <f t="shared" si="144"/>
        <v>0</v>
      </c>
    </row>
    <row r="1154" spans="1:16" x14ac:dyDescent="0.25">
      <c r="A1154" s="26">
        <v>3311403317379230</v>
      </c>
      <c r="B1154" s="27" t="s">
        <v>779</v>
      </c>
      <c r="C1154" s="28"/>
      <c r="D1154" s="29"/>
      <c r="E1154" s="29"/>
      <c r="F1154" s="30">
        <f t="shared" si="139"/>
        <v>0</v>
      </c>
      <c r="G1154" s="31">
        <f t="shared" si="146"/>
        <v>0</v>
      </c>
      <c r="H1154" s="29"/>
      <c r="I1154" s="32">
        <f t="shared" si="143"/>
        <v>0</v>
      </c>
      <c r="J1154" s="33">
        <v>0</v>
      </c>
      <c r="K1154" s="31">
        <f t="shared" si="140"/>
        <v>0</v>
      </c>
      <c r="L1154" s="30">
        <f t="shared" si="145"/>
        <v>0</v>
      </c>
      <c r="M1154" s="31">
        <f t="shared" si="141"/>
        <v>0</v>
      </c>
      <c r="N1154" s="33"/>
      <c r="O1154" s="31">
        <f t="shared" si="142"/>
        <v>0</v>
      </c>
      <c r="P1154" s="32">
        <f t="shared" si="144"/>
        <v>0</v>
      </c>
    </row>
    <row r="1155" spans="1:16" ht="26.25" x14ac:dyDescent="0.25">
      <c r="A1155" s="60">
        <v>331140332</v>
      </c>
      <c r="B1155" s="27" t="s">
        <v>780</v>
      </c>
      <c r="C1155" s="28"/>
      <c r="D1155" s="29">
        <f>SUM(D1156+D1158+D1160+D1162+D1164+D1166+D1171+D1174+D1176)</f>
        <v>64579327000</v>
      </c>
      <c r="E1155" s="29">
        <f>SUM(E1156+E1158+E1160+E1162+E1164+E1166+E1171+E1174+E1176)</f>
        <v>3343005763</v>
      </c>
      <c r="F1155" s="30">
        <f t="shared" si="139"/>
        <v>67922332763</v>
      </c>
      <c r="G1155" s="31">
        <f t="shared" si="146"/>
        <v>0.48678319946849413</v>
      </c>
      <c r="H1155" s="29">
        <f>SUM(H1156+H1158+H1160+H1162+H1164+H1166+H1171+H1174+H1176)</f>
        <v>0</v>
      </c>
      <c r="I1155" s="32">
        <f t="shared" si="143"/>
        <v>67922332763</v>
      </c>
      <c r="J1155" s="29">
        <f>SUM(J1156+J1158+J1160+J1162+J1164+J1166+J1171+J1174+J1176)</f>
        <v>40444664602</v>
      </c>
      <c r="K1155" s="31">
        <f t="shared" si="140"/>
        <v>59.545458697837631</v>
      </c>
      <c r="L1155" s="30">
        <f t="shared" si="145"/>
        <v>21510107119</v>
      </c>
      <c r="M1155" s="31">
        <f t="shared" si="141"/>
        <v>31.668681336453471</v>
      </c>
      <c r="N1155" s="29">
        <f>SUM(N1156+N1158+N1160+N1162+N1164+N1166+N1171+N1174+N1176)</f>
        <v>61954771721</v>
      </c>
      <c r="O1155" s="31">
        <f t="shared" si="142"/>
        <v>91.214140034291091</v>
      </c>
      <c r="P1155" s="32">
        <f t="shared" si="144"/>
        <v>5967561042</v>
      </c>
    </row>
    <row r="1156" spans="1:16" x14ac:dyDescent="0.25">
      <c r="A1156" s="60">
        <v>3311403320188</v>
      </c>
      <c r="B1156" s="27" t="s">
        <v>781</v>
      </c>
      <c r="C1156" s="28"/>
      <c r="D1156" s="29">
        <f>SUM(D1157)</f>
        <v>4950000000</v>
      </c>
      <c r="E1156" s="29">
        <f>SUM(E1157)</f>
        <v>0</v>
      </c>
      <c r="F1156" s="30">
        <f t="shared" si="139"/>
        <v>4950000000</v>
      </c>
      <c r="G1156" s="31">
        <f t="shared" si="146"/>
        <v>3.5475472342458153E-2</v>
      </c>
      <c r="H1156" s="29">
        <f>SUM(H1157)</f>
        <v>0</v>
      </c>
      <c r="I1156" s="32">
        <f t="shared" si="143"/>
        <v>4950000000</v>
      </c>
      <c r="J1156" s="29">
        <f>SUM(J1157)</f>
        <v>700222390</v>
      </c>
      <c r="K1156" s="31">
        <f t="shared" si="140"/>
        <v>14.14590686868687</v>
      </c>
      <c r="L1156" s="30">
        <f t="shared" si="145"/>
        <v>850128913</v>
      </c>
      <c r="M1156" s="31">
        <f t="shared" si="141"/>
        <v>17.174321474747476</v>
      </c>
      <c r="N1156" s="29">
        <f>SUM(N1157)</f>
        <v>1550351303</v>
      </c>
      <c r="O1156" s="31">
        <f t="shared" si="142"/>
        <v>31.320228343434341</v>
      </c>
      <c r="P1156" s="32">
        <f t="shared" si="144"/>
        <v>3399648697</v>
      </c>
    </row>
    <row r="1157" spans="1:16" x14ac:dyDescent="0.25">
      <c r="A1157" s="60">
        <v>3311403320188240</v>
      </c>
      <c r="B1157" s="61" t="s">
        <v>782</v>
      </c>
      <c r="C1157" s="28"/>
      <c r="D1157" s="33">
        <v>4950000000</v>
      </c>
      <c r="E1157" s="29"/>
      <c r="F1157" s="30">
        <f t="shared" si="139"/>
        <v>4950000000</v>
      </c>
      <c r="G1157" s="31">
        <f t="shared" si="146"/>
        <v>3.5475472342458153E-2</v>
      </c>
      <c r="H1157" s="33"/>
      <c r="I1157" s="32">
        <f t="shared" si="143"/>
        <v>4950000000</v>
      </c>
      <c r="J1157" s="33">
        <v>700222390</v>
      </c>
      <c r="K1157" s="31">
        <f t="shared" si="140"/>
        <v>14.14590686868687</v>
      </c>
      <c r="L1157" s="30">
        <f t="shared" si="145"/>
        <v>850128913</v>
      </c>
      <c r="M1157" s="31">
        <f t="shared" si="141"/>
        <v>17.174321474747476</v>
      </c>
      <c r="N1157" s="33">
        <v>1550351303</v>
      </c>
      <c r="O1157" s="31">
        <f t="shared" si="142"/>
        <v>31.320228343434341</v>
      </c>
      <c r="P1157" s="32">
        <f t="shared" si="144"/>
        <v>3399648697</v>
      </c>
    </row>
    <row r="1158" spans="1:16" x14ac:dyDescent="0.25">
      <c r="A1158" s="26">
        <v>3311403320690</v>
      </c>
      <c r="B1158" s="27" t="s">
        <v>783</v>
      </c>
      <c r="C1158" s="28"/>
      <c r="D1158" s="29">
        <f>SUM(D1159)</f>
        <v>1143447000</v>
      </c>
      <c r="E1158" s="29">
        <f>SUM(E1159)</f>
        <v>420449121</v>
      </c>
      <c r="F1158" s="30">
        <f t="shared" si="139"/>
        <v>1563896121</v>
      </c>
      <c r="G1158" s="31">
        <f t="shared" si="146"/>
        <v>1.1208071431719818E-2</v>
      </c>
      <c r="H1158" s="29">
        <f>SUM(H1159)</f>
        <v>0</v>
      </c>
      <c r="I1158" s="32">
        <f t="shared" si="143"/>
        <v>1563896121</v>
      </c>
      <c r="J1158" s="29">
        <f>SUM(J1159)</f>
        <v>1144670708</v>
      </c>
      <c r="K1158" s="31">
        <f t="shared" si="140"/>
        <v>73.193525620363118</v>
      </c>
      <c r="L1158" s="30">
        <f t="shared" si="145"/>
        <v>419225413</v>
      </c>
      <c r="M1158" s="31">
        <f t="shared" si="141"/>
        <v>26.806474379636882</v>
      </c>
      <c r="N1158" s="29">
        <f>SUM(N1159)</f>
        <v>1563896121</v>
      </c>
      <c r="O1158" s="31">
        <f t="shared" si="142"/>
        <v>100</v>
      </c>
      <c r="P1158" s="32">
        <f t="shared" si="144"/>
        <v>0</v>
      </c>
    </row>
    <row r="1159" spans="1:16" x14ac:dyDescent="0.25">
      <c r="A1159" s="26">
        <v>3311403320690240</v>
      </c>
      <c r="B1159" s="27" t="s">
        <v>783</v>
      </c>
      <c r="C1159" s="28"/>
      <c r="D1159" s="33">
        <v>1143447000</v>
      </c>
      <c r="E1159" s="34">
        <v>420449121</v>
      </c>
      <c r="F1159" s="30">
        <f t="shared" si="139"/>
        <v>1563896121</v>
      </c>
      <c r="G1159" s="31">
        <f t="shared" si="146"/>
        <v>1.1208071431719818E-2</v>
      </c>
      <c r="H1159" s="33"/>
      <c r="I1159" s="32">
        <f t="shared" si="143"/>
        <v>1563896121</v>
      </c>
      <c r="J1159" s="33">
        <v>1144670708</v>
      </c>
      <c r="K1159" s="31">
        <f t="shared" si="140"/>
        <v>73.193525620363118</v>
      </c>
      <c r="L1159" s="30">
        <f t="shared" si="145"/>
        <v>419225413</v>
      </c>
      <c r="M1159" s="31">
        <f t="shared" si="141"/>
        <v>26.806474379636882</v>
      </c>
      <c r="N1159" s="33">
        <v>1563896121</v>
      </c>
      <c r="O1159" s="31">
        <f t="shared" si="142"/>
        <v>100</v>
      </c>
      <c r="P1159" s="32">
        <f t="shared" si="144"/>
        <v>0</v>
      </c>
    </row>
    <row r="1160" spans="1:16" x14ac:dyDescent="0.25">
      <c r="A1160" s="26">
        <v>3311403320705</v>
      </c>
      <c r="B1160" s="27" t="s">
        <v>784</v>
      </c>
      <c r="C1160" s="28"/>
      <c r="D1160" s="29">
        <f>SUM(D1161)</f>
        <v>13993483000</v>
      </c>
      <c r="E1160" s="29">
        <f>SUM(E1161)</f>
        <v>3280000000</v>
      </c>
      <c r="F1160" s="30">
        <f t="shared" si="139"/>
        <v>17273483000</v>
      </c>
      <c r="G1160" s="31">
        <f t="shared" si="146"/>
        <v>0.12379494311604466</v>
      </c>
      <c r="H1160" s="29">
        <f>SUM(H1161)</f>
        <v>0</v>
      </c>
      <c r="I1160" s="32">
        <f t="shared" si="143"/>
        <v>17273483000</v>
      </c>
      <c r="J1160" s="29">
        <f>SUM(J1161)</f>
        <v>8800767207</v>
      </c>
      <c r="K1160" s="31">
        <f t="shared" si="140"/>
        <v>50.949580967544293</v>
      </c>
      <c r="L1160" s="30">
        <f t="shared" si="145"/>
        <v>6672936779</v>
      </c>
      <c r="M1160" s="31">
        <f t="shared" si="141"/>
        <v>38.631101666062371</v>
      </c>
      <c r="N1160" s="29">
        <f>SUM(N1161)</f>
        <v>15473703986</v>
      </c>
      <c r="O1160" s="31">
        <f t="shared" si="142"/>
        <v>89.580682633606671</v>
      </c>
      <c r="P1160" s="32">
        <f t="shared" si="144"/>
        <v>1799779014</v>
      </c>
    </row>
    <row r="1161" spans="1:16" x14ac:dyDescent="0.25">
      <c r="A1161" s="26">
        <v>3311403320705240</v>
      </c>
      <c r="B1161" s="27" t="s">
        <v>784</v>
      </c>
      <c r="C1161" s="28"/>
      <c r="D1161" s="33">
        <v>13993483000</v>
      </c>
      <c r="E1161" s="34">
        <v>3280000000</v>
      </c>
      <c r="F1161" s="30">
        <f t="shared" si="139"/>
        <v>17273483000</v>
      </c>
      <c r="G1161" s="31">
        <f t="shared" si="146"/>
        <v>0.12379494311604466</v>
      </c>
      <c r="H1161" s="33"/>
      <c r="I1161" s="32">
        <f t="shared" si="143"/>
        <v>17273483000</v>
      </c>
      <c r="J1161" s="33">
        <v>8800767207</v>
      </c>
      <c r="K1161" s="31">
        <f t="shared" si="140"/>
        <v>50.949580967544293</v>
      </c>
      <c r="L1161" s="30">
        <f t="shared" si="145"/>
        <v>6672936779</v>
      </c>
      <c r="M1161" s="31">
        <f t="shared" si="141"/>
        <v>38.631101666062371</v>
      </c>
      <c r="N1161" s="33">
        <v>15473703986</v>
      </c>
      <c r="O1161" s="31">
        <f t="shared" si="142"/>
        <v>89.580682633606671</v>
      </c>
      <c r="P1161" s="32">
        <f t="shared" si="144"/>
        <v>1799779014</v>
      </c>
    </row>
    <row r="1162" spans="1:16" x14ac:dyDescent="0.25">
      <c r="A1162" s="26">
        <v>3311403320734</v>
      </c>
      <c r="B1162" s="27" t="s">
        <v>785</v>
      </c>
      <c r="C1162" s="28"/>
      <c r="D1162" s="29">
        <f>SUM(D1163)</f>
        <v>3606906000</v>
      </c>
      <c r="E1162" s="29">
        <f>SUM(E1163)</f>
        <v>0</v>
      </c>
      <c r="F1162" s="30">
        <f t="shared" ref="F1162:F1225" si="147">SUM(D1162+E1162)</f>
        <v>3606906000</v>
      </c>
      <c r="G1162" s="31">
        <f t="shared" si="146"/>
        <v>2.5849837180777047E-2</v>
      </c>
      <c r="H1162" s="29">
        <f>SUM(H1163)</f>
        <v>0</v>
      </c>
      <c r="I1162" s="32">
        <f t="shared" si="143"/>
        <v>3606906000</v>
      </c>
      <c r="J1162" s="29">
        <f>SUM(J1163)</f>
        <v>2495969526</v>
      </c>
      <c r="K1162" s="31">
        <f t="shared" ref="K1162:K1225" si="148">IF(OR(J1162=0,F1162=0),0,J1162/F1162)*100</f>
        <v>69.199738667988569</v>
      </c>
      <c r="L1162" s="30">
        <f t="shared" si="145"/>
        <v>906830518</v>
      </c>
      <c r="M1162" s="31">
        <f t="shared" ref="M1162:M1225" si="149">IF(OR(L1162=0,F1162=0),0,L1162/F1162)*100</f>
        <v>25.141506820527066</v>
      </c>
      <c r="N1162" s="29">
        <f>SUM(N1163)</f>
        <v>3402800044</v>
      </c>
      <c r="O1162" s="31">
        <f t="shared" ref="O1162:O1225" si="150">IF(OR(N1162=0,F1162=0),0,N1162/F1162)*100</f>
        <v>94.341245488515639</v>
      </c>
      <c r="P1162" s="32">
        <f t="shared" si="144"/>
        <v>204105956</v>
      </c>
    </row>
    <row r="1163" spans="1:16" x14ac:dyDescent="0.25">
      <c r="A1163" s="26">
        <v>3311403320734240</v>
      </c>
      <c r="B1163" s="27" t="s">
        <v>785</v>
      </c>
      <c r="C1163" s="28"/>
      <c r="D1163" s="33">
        <v>3606906000</v>
      </c>
      <c r="E1163" s="29"/>
      <c r="F1163" s="30">
        <f t="shared" si="147"/>
        <v>3606906000</v>
      </c>
      <c r="G1163" s="31">
        <f t="shared" si="146"/>
        <v>2.5849837180777047E-2</v>
      </c>
      <c r="H1163" s="33"/>
      <c r="I1163" s="32">
        <f t="shared" ref="I1163:I1226" si="151">SUM(F1163-H1163)</f>
        <v>3606906000</v>
      </c>
      <c r="J1163" s="33">
        <v>2495969526</v>
      </c>
      <c r="K1163" s="31">
        <f t="shared" si="148"/>
        <v>69.199738667988569</v>
      </c>
      <c r="L1163" s="30">
        <f t="shared" si="145"/>
        <v>906830518</v>
      </c>
      <c r="M1163" s="31">
        <f t="shared" si="149"/>
        <v>25.141506820527066</v>
      </c>
      <c r="N1163" s="33">
        <v>3402800044</v>
      </c>
      <c r="O1163" s="31">
        <f t="shared" si="150"/>
        <v>94.341245488515639</v>
      </c>
      <c r="P1163" s="32">
        <f t="shared" si="144"/>
        <v>204105956</v>
      </c>
    </row>
    <row r="1164" spans="1:16" ht="26.25" x14ac:dyDescent="0.25">
      <c r="A1164" s="26">
        <v>3311403320759</v>
      </c>
      <c r="B1164" s="27" t="s">
        <v>786</v>
      </c>
      <c r="C1164" s="28"/>
      <c r="D1164" s="29">
        <f>SUM(D1165)</f>
        <v>5102186000</v>
      </c>
      <c r="E1164" s="29">
        <f>SUM(E1165)</f>
        <v>724269692</v>
      </c>
      <c r="F1164" s="30">
        <f t="shared" si="147"/>
        <v>5826455692</v>
      </c>
      <c r="G1164" s="31">
        <f t="shared" si="146"/>
        <v>4.175682176890988E-2</v>
      </c>
      <c r="H1164" s="29">
        <f>SUM(H1165)</f>
        <v>0</v>
      </c>
      <c r="I1164" s="32">
        <f t="shared" si="151"/>
        <v>5826455692</v>
      </c>
      <c r="J1164" s="29">
        <f>SUM(J1165)</f>
        <v>5084877764</v>
      </c>
      <c r="K1164" s="31">
        <f t="shared" si="148"/>
        <v>87.272229169815503</v>
      </c>
      <c r="L1164" s="30">
        <f t="shared" si="145"/>
        <v>738193779</v>
      </c>
      <c r="M1164" s="31">
        <f t="shared" si="149"/>
        <v>12.669688366695642</v>
      </c>
      <c r="N1164" s="29">
        <f>SUM(N1165)</f>
        <v>5823071543</v>
      </c>
      <c r="O1164" s="31">
        <f t="shared" si="150"/>
        <v>99.941917536511156</v>
      </c>
      <c r="P1164" s="32">
        <f t="shared" si="144"/>
        <v>3384149</v>
      </c>
    </row>
    <row r="1165" spans="1:16" ht="26.25" x14ac:dyDescent="0.25">
      <c r="A1165" s="26">
        <v>3311403320759240</v>
      </c>
      <c r="B1165" s="27" t="s">
        <v>786</v>
      </c>
      <c r="C1165" s="28"/>
      <c r="D1165" s="33">
        <v>5102186000</v>
      </c>
      <c r="E1165" s="34">
        <v>724269692</v>
      </c>
      <c r="F1165" s="30">
        <f t="shared" si="147"/>
        <v>5826455692</v>
      </c>
      <c r="G1165" s="31">
        <f t="shared" si="146"/>
        <v>4.175682176890988E-2</v>
      </c>
      <c r="H1165" s="33"/>
      <c r="I1165" s="32">
        <f t="shared" si="151"/>
        <v>5826455692</v>
      </c>
      <c r="J1165" s="33">
        <v>5084877764</v>
      </c>
      <c r="K1165" s="31">
        <f t="shared" si="148"/>
        <v>87.272229169815503</v>
      </c>
      <c r="L1165" s="30">
        <f t="shared" si="145"/>
        <v>738193779</v>
      </c>
      <c r="M1165" s="31">
        <f t="shared" si="149"/>
        <v>12.669688366695642</v>
      </c>
      <c r="N1165" s="33">
        <v>5823071543</v>
      </c>
      <c r="O1165" s="31">
        <f t="shared" si="150"/>
        <v>99.941917536511156</v>
      </c>
      <c r="P1165" s="32">
        <f t="shared" si="144"/>
        <v>3384149</v>
      </c>
    </row>
    <row r="1166" spans="1:16" ht="39" x14ac:dyDescent="0.25">
      <c r="A1166" s="26">
        <v>3311403320766</v>
      </c>
      <c r="B1166" s="27" t="s">
        <v>787</v>
      </c>
      <c r="C1166" s="28"/>
      <c r="D1166" s="29">
        <f>SUM(D1167:D1170)</f>
        <v>28500000000</v>
      </c>
      <c r="E1166" s="29">
        <f>SUM(E1167:E1170)</f>
        <v>-300000000</v>
      </c>
      <c r="F1166" s="30">
        <f t="shared" si="147"/>
        <v>28200000000</v>
      </c>
      <c r="G1166" s="31">
        <f t="shared" si="146"/>
        <v>0.20210269092067074</v>
      </c>
      <c r="H1166" s="29">
        <f>SUM(H1167:H1170)</f>
        <v>0</v>
      </c>
      <c r="I1166" s="32">
        <f t="shared" si="151"/>
        <v>28200000000</v>
      </c>
      <c r="J1166" s="29">
        <f>SUM(J1167:J1170)</f>
        <v>17618596817</v>
      </c>
      <c r="K1166" s="31">
        <f t="shared" si="148"/>
        <v>62.477293677304971</v>
      </c>
      <c r="L1166" s="30">
        <f t="shared" si="145"/>
        <v>10257659585</v>
      </c>
      <c r="M1166" s="31">
        <f t="shared" si="149"/>
        <v>36.374679379432621</v>
      </c>
      <c r="N1166" s="29">
        <f>SUM(N1167:N1170)</f>
        <v>27876256402</v>
      </c>
      <c r="O1166" s="31">
        <f t="shared" si="150"/>
        <v>98.851973056737592</v>
      </c>
      <c r="P1166" s="32">
        <f t="shared" si="144"/>
        <v>323743598</v>
      </c>
    </row>
    <row r="1167" spans="1:16" ht="39" x14ac:dyDescent="0.25">
      <c r="A1167" s="26">
        <v>3311403320766240</v>
      </c>
      <c r="B1167" s="27" t="s">
        <v>787</v>
      </c>
      <c r="C1167" s="28"/>
      <c r="D1167" s="33">
        <v>12133924000</v>
      </c>
      <c r="E1167" s="34">
        <v>786039259</v>
      </c>
      <c r="F1167" s="30">
        <f t="shared" si="147"/>
        <v>12919963259</v>
      </c>
      <c r="G1167" s="31">
        <f t="shared" si="146"/>
        <v>9.2594302880854559E-2</v>
      </c>
      <c r="H1167" s="33"/>
      <c r="I1167" s="32">
        <f t="shared" si="151"/>
        <v>12919963259</v>
      </c>
      <c r="J1167" s="33">
        <v>8767029276</v>
      </c>
      <c r="K1167" s="31">
        <f t="shared" si="148"/>
        <v>67.856456711615792</v>
      </c>
      <c r="L1167" s="30">
        <f t="shared" si="145"/>
        <v>3872517195</v>
      </c>
      <c r="M1167" s="31">
        <f t="shared" si="149"/>
        <v>29.973128540457871</v>
      </c>
      <c r="N1167" s="33">
        <v>12639546471</v>
      </c>
      <c r="O1167" s="31">
        <f t="shared" si="150"/>
        <v>97.82958525207367</v>
      </c>
      <c r="P1167" s="32">
        <f t="shared" si="144"/>
        <v>280416788</v>
      </c>
    </row>
    <row r="1168" spans="1:16" ht="39" x14ac:dyDescent="0.25">
      <c r="A1168" s="26">
        <v>3311403320766240</v>
      </c>
      <c r="B1168" s="27" t="s">
        <v>787</v>
      </c>
      <c r="C1168" s="28"/>
      <c r="D1168" s="33">
        <v>9375281000</v>
      </c>
      <c r="E1168" s="34">
        <v>-2660985289</v>
      </c>
      <c r="F1168" s="30">
        <f t="shared" si="147"/>
        <v>6714295711</v>
      </c>
      <c r="G1168" s="31">
        <f t="shared" si="146"/>
        <v>4.8119759958518367E-2</v>
      </c>
      <c r="H1168" s="33"/>
      <c r="I1168" s="32">
        <f t="shared" si="151"/>
        <v>6714295711</v>
      </c>
      <c r="J1168" s="33">
        <v>3503159611</v>
      </c>
      <c r="K1168" s="31">
        <f t="shared" si="148"/>
        <v>52.174639929260039</v>
      </c>
      <c r="L1168" s="30">
        <f t="shared" si="145"/>
        <v>3210273023</v>
      </c>
      <c r="M1168" s="31">
        <f t="shared" si="149"/>
        <v>47.812505751580531</v>
      </c>
      <c r="N1168" s="33">
        <v>6713432634</v>
      </c>
      <c r="O1168" s="31">
        <f t="shared" si="150"/>
        <v>99.98714568084057</v>
      </c>
      <c r="P1168" s="32">
        <f t="shared" si="144"/>
        <v>863077</v>
      </c>
    </row>
    <row r="1169" spans="1:16" ht="39" x14ac:dyDescent="0.25">
      <c r="A1169" s="26">
        <v>3311403320766240</v>
      </c>
      <c r="B1169" s="27" t="s">
        <v>787</v>
      </c>
      <c r="C1169" s="28"/>
      <c r="D1169" s="33">
        <v>2250398000</v>
      </c>
      <c r="E1169" s="34">
        <v>796241089</v>
      </c>
      <c r="F1169" s="30">
        <f t="shared" si="147"/>
        <v>3046639089</v>
      </c>
      <c r="G1169" s="31">
        <f t="shared" si="146"/>
        <v>2.1834537523085135E-2</v>
      </c>
      <c r="H1169" s="33"/>
      <c r="I1169" s="32">
        <f t="shared" si="151"/>
        <v>3046639089</v>
      </c>
      <c r="J1169" s="33">
        <v>2515120012</v>
      </c>
      <c r="K1169" s="31">
        <f t="shared" si="148"/>
        <v>82.553920517889082</v>
      </c>
      <c r="L1169" s="30">
        <f t="shared" si="145"/>
        <v>528170380</v>
      </c>
      <c r="M1169" s="31">
        <f t="shared" si="149"/>
        <v>17.336165018921282</v>
      </c>
      <c r="N1169" s="33">
        <v>3043290392</v>
      </c>
      <c r="O1169" s="31">
        <f t="shared" si="150"/>
        <v>99.890085536810361</v>
      </c>
      <c r="P1169" s="32">
        <f t="shared" ref="P1169:P1232" si="152">SUM(F1169-N1169)</f>
        <v>3348697</v>
      </c>
    </row>
    <row r="1170" spans="1:16" ht="39" x14ac:dyDescent="0.25">
      <c r="A1170" s="26">
        <v>3311403320766240</v>
      </c>
      <c r="B1170" s="27" t="s">
        <v>787</v>
      </c>
      <c r="C1170" s="28"/>
      <c r="D1170" s="33">
        <v>4740397000</v>
      </c>
      <c r="E1170" s="34">
        <v>778704941</v>
      </c>
      <c r="F1170" s="30">
        <f t="shared" si="147"/>
        <v>5519101941</v>
      </c>
      <c r="G1170" s="31">
        <f t="shared" si="146"/>
        <v>3.9554090558212657E-2</v>
      </c>
      <c r="H1170" s="33"/>
      <c r="I1170" s="32">
        <f t="shared" si="151"/>
        <v>5519101941</v>
      </c>
      <c r="J1170" s="33">
        <v>2833287918</v>
      </c>
      <c r="K1170" s="31">
        <f t="shared" si="148"/>
        <v>51.336031627758629</v>
      </c>
      <c r="L1170" s="30">
        <f t="shared" ref="L1170:L1233" si="153">SUM(N1170-J1170)</f>
        <v>2646698987</v>
      </c>
      <c r="M1170" s="31">
        <f t="shared" si="149"/>
        <v>47.955247344470095</v>
      </c>
      <c r="N1170" s="33">
        <v>5479986905</v>
      </c>
      <c r="O1170" s="31">
        <f t="shared" si="150"/>
        <v>99.29127897222871</v>
      </c>
      <c r="P1170" s="32">
        <f t="shared" si="152"/>
        <v>39115036</v>
      </c>
    </row>
    <row r="1171" spans="1:16" ht="26.25" x14ac:dyDescent="0.25">
      <c r="A1171" s="26">
        <v>3311403320831</v>
      </c>
      <c r="B1171" s="27" t="s">
        <v>788</v>
      </c>
      <c r="C1171" s="28"/>
      <c r="D1171" s="29">
        <f>SUM(D1172:D1173)</f>
        <v>3900536000</v>
      </c>
      <c r="E1171" s="29">
        <f>SUM(E1172:E1173)</f>
        <v>-908942050</v>
      </c>
      <c r="F1171" s="30">
        <f t="shared" si="147"/>
        <v>2991593950</v>
      </c>
      <c r="G1171" s="31">
        <f t="shared" si="146"/>
        <v>2.1440042107694977E-2</v>
      </c>
      <c r="H1171" s="29">
        <f>SUM(H1172:H1173)</f>
        <v>0</v>
      </c>
      <c r="I1171" s="32">
        <f t="shared" si="151"/>
        <v>2991593950</v>
      </c>
      <c r="J1171" s="29">
        <f>SUM(J1172:J1173)</f>
        <v>2745457001</v>
      </c>
      <c r="K1171" s="31">
        <f t="shared" si="148"/>
        <v>91.772381108071173</v>
      </c>
      <c r="L1171" s="30">
        <f t="shared" si="153"/>
        <v>241303615</v>
      </c>
      <c r="M1171" s="31">
        <f t="shared" si="149"/>
        <v>8.0660550540289737</v>
      </c>
      <c r="N1171" s="29">
        <f>SUM(N1172:N1173)</f>
        <v>2986760616</v>
      </c>
      <c r="O1171" s="31">
        <f t="shared" si="150"/>
        <v>99.838436162100137</v>
      </c>
      <c r="P1171" s="32">
        <f t="shared" si="152"/>
        <v>4833334</v>
      </c>
    </row>
    <row r="1172" spans="1:16" ht="26.25" x14ac:dyDescent="0.25">
      <c r="A1172" s="26">
        <v>3311403320831240</v>
      </c>
      <c r="B1172" s="27" t="s">
        <v>788</v>
      </c>
      <c r="C1172" s="28"/>
      <c r="D1172" s="33">
        <v>2698786000</v>
      </c>
      <c r="E1172" s="34">
        <v>-928775383</v>
      </c>
      <c r="F1172" s="30">
        <f t="shared" si="147"/>
        <v>1770010617</v>
      </c>
      <c r="G1172" s="31">
        <f t="shared" si="146"/>
        <v>1.2685244987725412E-2</v>
      </c>
      <c r="H1172" s="33"/>
      <c r="I1172" s="32">
        <f t="shared" si="151"/>
        <v>1770010617</v>
      </c>
      <c r="J1172" s="33">
        <v>1596840334</v>
      </c>
      <c r="K1172" s="31">
        <f t="shared" si="148"/>
        <v>90.216426876946812</v>
      </c>
      <c r="L1172" s="30">
        <f t="shared" si="153"/>
        <v>171336949</v>
      </c>
      <c r="M1172" s="31">
        <f t="shared" si="149"/>
        <v>9.6799955522526684</v>
      </c>
      <c r="N1172" s="33">
        <v>1768177283</v>
      </c>
      <c r="O1172" s="31">
        <f t="shared" si="150"/>
        <v>99.896422429199475</v>
      </c>
      <c r="P1172" s="32">
        <f t="shared" si="152"/>
        <v>1833334</v>
      </c>
    </row>
    <row r="1173" spans="1:16" ht="26.25" x14ac:dyDescent="0.25">
      <c r="A1173" s="26">
        <v>3311403320831240</v>
      </c>
      <c r="B1173" s="27" t="s">
        <v>788</v>
      </c>
      <c r="C1173" s="28"/>
      <c r="D1173" s="33">
        <v>1201750000</v>
      </c>
      <c r="E1173" s="34">
        <v>19833333</v>
      </c>
      <c r="F1173" s="30">
        <f t="shared" si="147"/>
        <v>1221583333</v>
      </c>
      <c r="G1173" s="31">
        <f t="shared" si="146"/>
        <v>8.7547971199695672E-3</v>
      </c>
      <c r="H1173" s="33"/>
      <c r="I1173" s="32">
        <f t="shared" si="151"/>
        <v>1221583333</v>
      </c>
      <c r="J1173" s="33">
        <v>1148616667</v>
      </c>
      <c r="K1173" s="31">
        <f t="shared" si="148"/>
        <v>94.026877739007261</v>
      </c>
      <c r="L1173" s="30">
        <f t="shared" si="153"/>
        <v>69966666</v>
      </c>
      <c r="M1173" s="31">
        <f t="shared" si="149"/>
        <v>5.727539342582042</v>
      </c>
      <c r="N1173" s="33">
        <v>1218583333</v>
      </c>
      <c r="O1173" s="31">
        <f t="shared" si="150"/>
        <v>99.75441708158931</v>
      </c>
      <c r="P1173" s="32">
        <f t="shared" si="152"/>
        <v>3000000</v>
      </c>
    </row>
    <row r="1174" spans="1:16" x14ac:dyDescent="0.25">
      <c r="A1174" s="60">
        <v>3311403320954</v>
      </c>
      <c r="B1174" s="61" t="s">
        <v>789</v>
      </c>
      <c r="C1174" s="28"/>
      <c r="D1174" s="29">
        <f>SUM(D1175)</f>
        <v>1738000000</v>
      </c>
      <c r="E1174" s="29">
        <f>SUM(E1175)</f>
        <v>0</v>
      </c>
      <c r="F1174" s="30">
        <f t="shared" si="147"/>
        <v>1738000000</v>
      </c>
      <c r="G1174" s="31">
        <f t="shared" si="146"/>
        <v>1.2455832511351975E-2</v>
      </c>
      <c r="H1174" s="29">
        <f>SUM(H1175)</f>
        <v>0</v>
      </c>
      <c r="I1174" s="32">
        <f t="shared" si="151"/>
        <v>1738000000</v>
      </c>
      <c r="J1174" s="29">
        <f>SUM(J1175)</f>
        <v>838751202</v>
      </c>
      <c r="K1174" s="31">
        <f t="shared" si="148"/>
        <v>48.259562830840046</v>
      </c>
      <c r="L1174" s="30">
        <f t="shared" si="153"/>
        <v>898938837</v>
      </c>
      <c r="M1174" s="31">
        <f t="shared" si="149"/>
        <v>51.722602819332565</v>
      </c>
      <c r="N1174" s="29">
        <f>SUM(N1175)</f>
        <v>1737690039</v>
      </c>
      <c r="O1174" s="31">
        <f t="shared" si="150"/>
        <v>99.982165650172618</v>
      </c>
      <c r="P1174" s="32">
        <f t="shared" si="152"/>
        <v>309961</v>
      </c>
    </row>
    <row r="1175" spans="1:16" x14ac:dyDescent="0.25">
      <c r="A1175" s="60">
        <v>3311403320954240</v>
      </c>
      <c r="B1175" s="61" t="s">
        <v>790</v>
      </c>
      <c r="C1175" s="28"/>
      <c r="D1175" s="33">
        <v>1738000000</v>
      </c>
      <c r="E1175" s="29"/>
      <c r="F1175" s="30">
        <f t="shared" si="147"/>
        <v>1738000000</v>
      </c>
      <c r="G1175" s="31">
        <f t="shared" si="146"/>
        <v>1.2455832511351975E-2</v>
      </c>
      <c r="H1175" s="33"/>
      <c r="I1175" s="32">
        <f t="shared" si="151"/>
        <v>1738000000</v>
      </c>
      <c r="J1175" s="33">
        <v>838751202</v>
      </c>
      <c r="K1175" s="31">
        <f t="shared" si="148"/>
        <v>48.259562830840046</v>
      </c>
      <c r="L1175" s="30">
        <f t="shared" si="153"/>
        <v>898938837</v>
      </c>
      <c r="M1175" s="31">
        <f t="shared" si="149"/>
        <v>51.722602819332565</v>
      </c>
      <c r="N1175" s="33">
        <v>1737690039</v>
      </c>
      <c r="O1175" s="31">
        <f t="shared" si="150"/>
        <v>99.982165650172618</v>
      </c>
      <c r="P1175" s="32">
        <f t="shared" si="152"/>
        <v>309961</v>
      </c>
    </row>
    <row r="1176" spans="1:16" x14ac:dyDescent="0.25">
      <c r="A1176" s="26">
        <v>3311403320957</v>
      </c>
      <c r="B1176" s="27" t="s">
        <v>791</v>
      </c>
      <c r="C1176" s="28"/>
      <c r="D1176" s="29">
        <f>SUM(D1177)</f>
        <v>1644769000</v>
      </c>
      <c r="E1176" s="29">
        <f>SUM(E1177)</f>
        <v>127229000</v>
      </c>
      <c r="F1176" s="30">
        <f t="shared" si="147"/>
        <v>1771998000</v>
      </c>
      <c r="G1176" s="31">
        <f t="shared" si="146"/>
        <v>1.2699488088866904E-2</v>
      </c>
      <c r="H1176" s="29">
        <f>SUM(H1177)</f>
        <v>0</v>
      </c>
      <c r="I1176" s="32">
        <f t="shared" si="151"/>
        <v>1771998000</v>
      </c>
      <c r="J1176" s="29">
        <f>SUM(J1177)</f>
        <v>1015351987</v>
      </c>
      <c r="K1176" s="31">
        <f t="shared" si="148"/>
        <v>57.299838205234998</v>
      </c>
      <c r="L1176" s="30">
        <f t="shared" si="153"/>
        <v>524889680</v>
      </c>
      <c r="M1176" s="31">
        <f t="shared" si="149"/>
        <v>29.621347202423483</v>
      </c>
      <c r="N1176" s="29">
        <f>SUM(N1177)</f>
        <v>1540241667</v>
      </c>
      <c r="O1176" s="31">
        <f t="shared" si="150"/>
        <v>86.92118540765847</v>
      </c>
      <c r="P1176" s="32">
        <f t="shared" si="152"/>
        <v>231756333</v>
      </c>
    </row>
    <row r="1177" spans="1:16" x14ac:dyDescent="0.25">
      <c r="A1177" s="26">
        <v>3311403320957240</v>
      </c>
      <c r="B1177" s="27" t="s">
        <v>792</v>
      </c>
      <c r="C1177" s="28"/>
      <c r="D1177" s="33">
        <v>1644769000</v>
      </c>
      <c r="E1177" s="34">
        <v>127229000</v>
      </c>
      <c r="F1177" s="30">
        <f t="shared" si="147"/>
        <v>1771998000</v>
      </c>
      <c r="G1177" s="31">
        <f t="shared" si="146"/>
        <v>1.2699488088866904E-2</v>
      </c>
      <c r="H1177" s="33"/>
      <c r="I1177" s="32">
        <f t="shared" si="151"/>
        <v>1771998000</v>
      </c>
      <c r="J1177" s="33">
        <v>1015351987</v>
      </c>
      <c r="K1177" s="31">
        <f t="shared" si="148"/>
        <v>57.299838205234998</v>
      </c>
      <c r="L1177" s="30">
        <f t="shared" si="153"/>
        <v>524889680</v>
      </c>
      <c r="M1177" s="31">
        <f t="shared" si="149"/>
        <v>29.621347202423483</v>
      </c>
      <c r="N1177" s="33">
        <v>1540241667</v>
      </c>
      <c r="O1177" s="31">
        <f t="shared" si="150"/>
        <v>86.92118540765847</v>
      </c>
      <c r="P1177" s="32">
        <f t="shared" si="152"/>
        <v>231756333</v>
      </c>
    </row>
    <row r="1178" spans="1:16" x14ac:dyDescent="0.25">
      <c r="A1178" s="26">
        <v>331140333</v>
      </c>
      <c r="B1178" s="27" t="s">
        <v>793</v>
      </c>
      <c r="C1178" s="28"/>
      <c r="D1178" s="29">
        <f>SUM(D1179)</f>
        <v>2200000000</v>
      </c>
      <c r="E1178" s="29">
        <f>SUM(E1179)</f>
        <v>851000000</v>
      </c>
      <c r="F1178" s="30">
        <f t="shared" si="147"/>
        <v>3051000000</v>
      </c>
      <c r="G1178" s="31">
        <f t="shared" si="146"/>
        <v>2.1865791134715117E-2</v>
      </c>
      <c r="H1178" s="29">
        <f>SUM(H1179)</f>
        <v>0</v>
      </c>
      <c r="I1178" s="32">
        <f t="shared" si="151"/>
        <v>3051000000</v>
      </c>
      <c r="J1178" s="29">
        <f>SUM(J1179)</f>
        <v>2990536128</v>
      </c>
      <c r="K1178" s="31">
        <f t="shared" si="148"/>
        <v>98.018227728613567</v>
      </c>
      <c r="L1178" s="30">
        <f t="shared" si="153"/>
        <v>30332244</v>
      </c>
      <c r="M1178" s="31">
        <f t="shared" si="149"/>
        <v>0.99417384464110126</v>
      </c>
      <c r="N1178" s="29">
        <f>SUM(N1179)</f>
        <v>3020868372</v>
      </c>
      <c r="O1178" s="31">
        <f t="shared" si="150"/>
        <v>99.012401573254678</v>
      </c>
      <c r="P1178" s="32">
        <f t="shared" si="152"/>
        <v>30131628</v>
      </c>
    </row>
    <row r="1179" spans="1:16" x14ac:dyDescent="0.25">
      <c r="A1179" s="26">
        <v>3311403330485</v>
      </c>
      <c r="B1179" s="27" t="s">
        <v>793</v>
      </c>
      <c r="C1179" s="28"/>
      <c r="D1179" s="29">
        <f>SUM(D1180)</f>
        <v>2200000000</v>
      </c>
      <c r="E1179" s="29">
        <f>SUM(E1180)</f>
        <v>851000000</v>
      </c>
      <c r="F1179" s="30">
        <f t="shared" si="147"/>
        <v>3051000000</v>
      </c>
      <c r="G1179" s="31">
        <f t="shared" si="146"/>
        <v>2.1865791134715117E-2</v>
      </c>
      <c r="H1179" s="29">
        <f>SUM(H1180)</f>
        <v>0</v>
      </c>
      <c r="I1179" s="32">
        <f t="shared" si="151"/>
        <v>3051000000</v>
      </c>
      <c r="J1179" s="29">
        <f>SUM(J1180)</f>
        <v>2990536128</v>
      </c>
      <c r="K1179" s="31">
        <f t="shared" si="148"/>
        <v>98.018227728613567</v>
      </c>
      <c r="L1179" s="30">
        <f t="shared" si="153"/>
        <v>30332244</v>
      </c>
      <c r="M1179" s="31">
        <f t="shared" si="149"/>
        <v>0.99417384464110126</v>
      </c>
      <c r="N1179" s="29">
        <f>SUM(N1180)</f>
        <v>3020868372</v>
      </c>
      <c r="O1179" s="31">
        <f t="shared" si="150"/>
        <v>99.012401573254678</v>
      </c>
      <c r="P1179" s="32">
        <f t="shared" si="152"/>
        <v>30131628</v>
      </c>
    </row>
    <row r="1180" spans="1:16" x14ac:dyDescent="0.25">
      <c r="A1180" s="26">
        <v>3311403330485240</v>
      </c>
      <c r="B1180" s="27" t="s">
        <v>793</v>
      </c>
      <c r="C1180" s="28"/>
      <c r="D1180" s="33">
        <v>2200000000</v>
      </c>
      <c r="E1180" s="34">
        <v>851000000</v>
      </c>
      <c r="F1180" s="30">
        <f t="shared" si="147"/>
        <v>3051000000</v>
      </c>
      <c r="G1180" s="31">
        <f t="shared" si="146"/>
        <v>2.1865791134715117E-2</v>
      </c>
      <c r="H1180" s="33"/>
      <c r="I1180" s="32">
        <f t="shared" si="151"/>
        <v>3051000000</v>
      </c>
      <c r="J1180" s="33">
        <v>2990536128</v>
      </c>
      <c r="K1180" s="31">
        <f t="shared" si="148"/>
        <v>98.018227728613567</v>
      </c>
      <c r="L1180" s="30">
        <f t="shared" si="153"/>
        <v>30332244</v>
      </c>
      <c r="M1180" s="31">
        <f t="shared" si="149"/>
        <v>0.99417384464110126</v>
      </c>
      <c r="N1180" s="33">
        <v>3020868372</v>
      </c>
      <c r="O1180" s="31">
        <f t="shared" si="150"/>
        <v>99.012401573254678</v>
      </c>
      <c r="P1180" s="32">
        <f t="shared" si="152"/>
        <v>30131628</v>
      </c>
    </row>
    <row r="1181" spans="1:16" x14ac:dyDescent="0.25">
      <c r="A1181" s="59">
        <v>332</v>
      </c>
      <c r="B1181" s="58" t="s">
        <v>794</v>
      </c>
      <c r="C1181" s="21"/>
      <c r="D1181" s="22">
        <f>SUM(D1182+D1204+D1259+D1261)</f>
        <v>2230259274000</v>
      </c>
      <c r="E1181" s="22">
        <f>SUM(E1182+E1204+E1259+E1261)</f>
        <v>-351530985805</v>
      </c>
      <c r="F1181" s="30">
        <f t="shared" si="147"/>
        <v>1878728288195</v>
      </c>
      <c r="G1181" s="24">
        <f t="shared" si="146"/>
        <v>13.464398672092015</v>
      </c>
      <c r="H1181" s="22">
        <f>SUM(H1182+H1204+H1259+H1261)</f>
        <v>0</v>
      </c>
      <c r="I1181" s="32">
        <f t="shared" si="151"/>
        <v>1878728288195</v>
      </c>
      <c r="J1181" s="22">
        <f>SUM(J1182+J1204+J1259+J1261)</f>
        <v>1687575967215</v>
      </c>
      <c r="K1181" s="31">
        <f t="shared" si="148"/>
        <v>89.82544084841291</v>
      </c>
      <c r="L1181" s="30">
        <f t="shared" si="153"/>
        <v>10270000</v>
      </c>
      <c r="M1181" s="31">
        <f t="shared" si="149"/>
        <v>5.4664637055457164E-4</v>
      </c>
      <c r="N1181" s="22">
        <f>SUM(N1182+N1204+N1259+N1261)</f>
        <v>1687586237215</v>
      </c>
      <c r="O1181" s="31">
        <f t="shared" si="150"/>
        <v>89.825987494783448</v>
      </c>
      <c r="P1181" s="32">
        <f t="shared" si="152"/>
        <v>191142050980</v>
      </c>
    </row>
    <row r="1182" spans="1:16" hidden="1" x14ac:dyDescent="0.25">
      <c r="A1182" s="26">
        <v>33201</v>
      </c>
      <c r="B1182" s="35" t="s">
        <v>795</v>
      </c>
      <c r="C1182" s="28"/>
      <c r="D1182" s="29">
        <f>SUM(D1183:D1203)-D1199</f>
        <v>0</v>
      </c>
      <c r="E1182" s="29">
        <f>SUM(E1183:E1203)-E1199</f>
        <v>0</v>
      </c>
      <c r="F1182" s="30">
        <f t="shared" si="147"/>
        <v>0</v>
      </c>
      <c r="G1182" s="31">
        <f t="shared" si="146"/>
        <v>0</v>
      </c>
      <c r="H1182" s="29">
        <f>SUM(H1183:H1203)-H1199</f>
        <v>0</v>
      </c>
      <c r="I1182" s="32">
        <f t="shared" si="151"/>
        <v>0</v>
      </c>
      <c r="J1182" s="29">
        <f>SUM(J1183:J1203)-J1199</f>
        <v>0</v>
      </c>
      <c r="K1182" s="31">
        <f t="shared" si="148"/>
        <v>0</v>
      </c>
      <c r="L1182" s="30">
        <f t="shared" si="153"/>
        <v>0</v>
      </c>
      <c r="M1182" s="31">
        <f t="shared" si="149"/>
        <v>0</v>
      </c>
      <c r="N1182" s="29">
        <f>SUM(N1183:N1203)-N1199</f>
        <v>0</v>
      </c>
      <c r="O1182" s="31">
        <f t="shared" si="150"/>
        <v>0</v>
      </c>
      <c r="P1182" s="32">
        <f t="shared" si="152"/>
        <v>0</v>
      </c>
    </row>
    <row r="1183" spans="1:16" hidden="1" x14ac:dyDescent="0.25">
      <c r="A1183" s="26">
        <v>3320104</v>
      </c>
      <c r="B1183" s="27" t="s">
        <v>126</v>
      </c>
      <c r="C1183" s="28"/>
      <c r="D1183" s="29"/>
      <c r="E1183" s="29"/>
      <c r="F1183" s="30">
        <f t="shared" si="147"/>
        <v>0</v>
      </c>
      <c r="G1183" s="31">
        <f t="shared" si="146"/>
        <v>0</v>
      </c>
      <c r="H1183" s="29"/>
      <c r="I1183" s="32">
        <f t="shared" si="151"/>
        <v>0</v>
      </c>
      <c r="J1183" s="33"/>
      <c r="K1183" s="31">
        <f t="shared" si="148"/>
        <v>0</v>
      </c>
      <c r="L1183" s="30">
        <f t="shared" si="153"/>
        <v>0</v>
      </c>
      <c r="M1183" s="31">
        <f t="shared" si="149"/>
        <v>0</v>
      </c>
      <c r="N1183" s="33"/>
      <c r="O1183" s="31">
        <f t="shared" si="150"/>
        <v>0</v>
      </c>
      <c r="P1183" s="32">
        <f t="shared" si="152"/>
        <v>0</v>
      </c>
    </row>
    <row r="1184" spans="1:16" ht="26.25" hidden="1" x14ac:dyDescent="0.25">
      <c r="A1184" s="26">
        <v>3320105</v>
      </c>
      <c r="B1184" s="27" t="s">
        <v>127</v>
      </c>
      <c r="C1184" s="28"/>
      <c r="D1184" s="29"/>
      <c r="E1184" s="29"/>
      <c r="F1184" s="30">
        <f t="shared" si="147"/>
        <v>0</v>
      </c>
      <c r="G1184" s="31">
        <f t="shared" si="146"/>
        <v>0</v>
      </c>
      <c r="H1184" s="29"/>
      <c r="I1184" s="32">
        <f t="shared" si="151"/>
        <v>0</v>
      </c>
      <c r="J1184" s="33"/>
      <c r="K1184" s="31">
        <f t="shared" si="148"/>
        <v>0</v>
      </c>
      <c r="L1184" s="30">
        <f t="shared" si="153"/>
        <v>0</v>
      </c>
      <c r="M1184" s="31">
        <f t="shared" si="149"/>
        <v>0</v>
      </c>
      <c r="N1184" s="33"/>
      <c r="O1184" s="31">
        <f t="shared" si="150"/>
        <v>0</v>
      </c>
      <c r="P1184" s="32">
        <f t="shared" si="152"/>
        <v>0</v>
      </c>
    </row>
    <row r="1185" spans="1:16" hidden="1" x14ac:dyDescent="0.25">
      <c r="A1185" s="26">
        <v>3320107</v>
      </c>
      <c r="B1185" s="27" t="s">
        <v>128</v>
      </c>
      <c r="C1185" s="28"/>
      <c r="D1185" s="29"/>
      <c r="E1185" s="29"/>
      <c r="F1185" s="30">
        <f t="shared" si="147"/>
        <v>0</v>
      </c>
      <c r="G1185" s="31">
        <f t="shared" si="146"/>
        <v>0</v>
      </c>
      <c r="H1185" s="29"/>
      <c r="I1185" s="32">
        <f t="shared" si="151"/>
        <v>0</v>
      </c>
      <c r="J1185" s="33"/>
      <c r="K1185" s="31">
        <f t="shared" si="148"/>
        <v>0</v>
      </c>
      <c r="L1185" s="30">
        <f t="shared" si="153"/>
        <v>0</v>
      </c>
      <c r="M1185" s="31">
        <f t="shared" si="149"/>
        <v>0</v>
      </c>
      <c r="N1185" s="33"/>
      <c r="O1185" s="31">
        <f t="shared" si="150"/>
        <v>0</v>
      </c>
      <c r="P1185" s="32">
        <f t="shared" si="152"/>
        <v>0</v>
      </c>
    </row>
    <row r="1186" spans="1:16" hidden="1" x14ac:dyDescent="0.25">
      <c r="A1186" s="26">
        <v>3320109</v>
      </c>
      <c r="B1186" s="27" t="s">
        <v>129</v>
      </c>
      <c r="C1186" s="28"/>
      <c r="D1186" s="29"/>
      <c r="E1186" s="29"/>
      <c r="F1186" s="30">
        <f t="shared" si="147"/>
        <v>0</v>
      </c>
      <c r="G1186" s="31">
        <f t="shared" si="146"/>
        <v>0</v>
      </c>
      <c r="H1186" s="29"/>
      <c r="I1186" s="32">
        <f t="shared" si="151"/>
        <v>0</v>
      </c>
      <c r="J1186" s="33"/>
      <c r="K1186" s="31">
        <f t="shared" si="148"/>
        <v>0</v>
      </c>
      <c r="L1186" s="30">
        <f t="shared" si="153"/>
        <v>0</v>
      </c>
      <c r="M1186" s="31">
        <f t="shared" si="149"/>
        <v>0</v>
      </c>
      <c r="N1186" s="33"/>
      <c r="O1186" s="31">
        <f t="shared" si="150"/>
        <v>0</v>
      </c>
      <c r="P1186" s="32">
        <f t="shared" si="152"/>
        <v>0</v>
      </c>
    </row>
    <row r="1187" spans="1:16" ht="26.25" hidden="1" x14ac:dyDescent="0.25">
      <c r="A1187" s="26">
        <v>3320111</v>
      </c>
      <c r="B1187" s="27" t="s">
        <v>130</v>
      </c>
      <c r="C1187" s="28"/>
      <c r="D1187" s="29"/>
      <c r="E1187" s="29"/>
      <c r="F1187" s="30">
        <f t="shared" si="147"/>
        <v>0</v>
      </c>
      <c r="G1187" s="31">
        <f t="shared" si="146"/>
        <v>0</v>
      </c>
      <c r="H1187" s="29"/>
      <c r="I1187" s="32">
        <f t="shared" si="151"/>
        <v>0</v>
      </c>
      <c r="J1187" s="33"/>
      <c r="K1187" s="31">
        <f t="shared" si="148"/>
        <v>0</v>
      </c>
      <c r="L1187" s="30">
        <f t="shared" si="153"/>
        <v>0</v>
      </c>
      <c r="M1187" s="31">
        <f t="shared" si="149"/>
        <v>0</v>
      </c>
      <c r="N1187" s="33"/>
      <c r="O1187" s="31">
        <f t="shared" si="150"/>
        <v>0</v>
      </c>
      <c r="P1187" s="32">
        <f t="shared" si="152"/>
        <v>0</v>
      </c>
    </row>
    <row r="1188" spans="1:16" ht="26.25" hidden="1" x14ac:dyDescent="0.25">
      <c r="A1188" s="26">
        <v>3320114</v>
      </c>
      <c r="B1188" s="27" t="s">
        <v>796</v>
      </c>
      <c r="C1188" s="28"/>
      <c r="D1188" s="29"/>
      <c r="E1188" s="29"/>
      <c r="F1188" s="30">
        <f t="shared" si="147"/>
        <v>0</v>
      </c>
      <c r="G1188" s="31">
        <f t="shared" si="146"/>
        <v>0</v>
      </c>
      <c r="H1188" s="29"/>
      <c r="I1188" s="32">
        <f t="shared" si="151"/>
        <v>0</v>
      </c>
      <c r="J1188" s="33"/>
      <c r="K1188" s="31">
        <f t="shared" si="148"/>
        <v>0</v>
      </c>
      <c r="L1188" s="30">
        <f t="shared" si="153"/>
        <v>0</v>
      </c>
      <c r="M1188" s="31">
        <f t="shared" si="149"/>
        <v>0</v>
      </c>
      <c r="N1188" s="33"/>
      <c r="O1188" s="31">
        <f t="shared" si="150"/>
        <v>0</v>
      </c>
      <c r="P1188" s="32">
        <f t="shared" si="152"/>
        <v>0</v>
      </c>
    </row>
    <row r="1189" spans="1:16" hidden="1" x14ac:dyDescent="0.25">
      <c r="A1189" s="26">
        <v>3320115</v>
      </c>
      <c r="B1189" s="27" t="s">
        <v>132</v>
      </c>
      <c r="C1189" s="28"/>
      <c r="D1189" s="29"/>
      <c r="E1189" s="29"/>
      <c r="F1189" s="30">
        <f t="shared" si="147"/>
        <v>0</v>
      </c>
      <c r="G1189" s="31">
        <f t="shared" si="146"/>
        <v>0</v>
      </c>
      <c r="H1189" s="29"/>
      <c r="I1189" s="32">
        <f t="shared" si="151"/>
        <v>0</v>
      </c>
      <c r="J1189" s="33"/>
      <c r="K1189" s="31">
        <f t="shared" si="148"/>
        <v>0</v>
      </c>
      <c r="L1189" s="30">
        <f t="shared" si="153"/>
        <v>0</v>
      </c>
      <c r="M1189" s="31">
        <f t="shared" si="149"/>
        <v>0</v>
      </c>
      <c r="N1189" s="33"/>
      <c r="O1189" s="31">
        <f t="shared" si="150"/>
        <v>0</v>
      </c>
      <c r="P1189" s="32">
        <f t="shared" si="152"/>
        <v>0</v>
      </c>
    </row>
    <row r="1190" spans="1:16" hidden="1" x14ac:dyDescent="0.25">
      <c r="A1190" s="26">
        <v>3320116</v>
      </c>
      <c r="B1190" s="27" t="s">
        <v>797</v>
      </c>
      <c r="C1190" s="28"/>
      <c r="D1190" s="29"/>
      <c r="E1190" s="29"/>
      <c r="F1190" s="30">
        <f t="shared" si="147"/>
        <v>0</v>
      </c>
      <c r="G1190" s="31">
        <f t="shared" si="146"/>
        <v>0</v>
      </c>
      <c r="H1190" s="29"/>
      <c r="I1190" s="32">
        <f t="shared" si="151"/>
        <v>0</v>
      </c>
      <c r="J1190" s="33"/>
      <c r="K1190" s="31">
        <f t="shared" si="148"/>
        <v>0</v>
      </c>
      <c r="L1190" s="30">
        <f t="shared" si="153"/>
        <v>0</v>
      </c>
      <c r="M1190" s="31">
        <f t="shared" si="149"/>
        <v>0</v>
      </c>
      <c r="N1190" s="33"/>
      <c r="O1190" s="31">
        <f t="shared" si="150"/>
        <v>0</v>
      </c>
      <c r="P1190" s="32">
        <f t="shared" si="152"/>
        <v>0</v>
      </c>
    </row>
    <row r="1191" spans="1:16" hidden="1" x14ac:dyDescent="0.25">
      <c r="A1191" s="26">
        <v>3320117</v>
      </c>
      <c r="B1191" s="27" t="s">
        <v>134</v>
      </c>
      <c r="C1191" s="28"/>
      <c r="D1191" s="29"/>
      <c r="E1191" s="29"/>
      <c r="F1191" s="30">
        <f t="shared" si="147"/>
        <v>0</v>
      </c>
      <c r="G1191" s="31">
        <f t="shared" si="146"/>
        <v>0</v>
      </c>
      <c r="H1191" s="29"/>
      <c r="I1191" s="32">
        <f t="shared" si="151"/>
        <v>0</v>
      </c>
      <c r="J1191" s="33"/>
      <c r="K1191" s="31">
        <f t="shared" si="148"/>
        <v>0</v>
      </c>
      <c r="L1191" s="30">
        <f t="shared" si="153"/>
        <v>0</v>
      </c>
      <c r="M1191" s="31">
        <f t="shared" si="149"/>
        <v>0</v>
      </c>
      <c r="N1191" s="33"/>
      <c r="O1191" s="31">
        <f t="shared" si="150"/>
        <v>0</v>
      </c>
      <c r="P1191" s="32">
        <f t="shared" si="152"/>
        <v>0</v>
      </c>
    </row>
    <row r="1192" spans="1:16" hidden="1" x14ac:dyDescent="0.25">
      <c r="A1192" s="26">
        <v>3320118</v>
      </c>
      <c r="B1192" s="27" t="s">
        <v>135</v>
      </c>
      <c r="C1192" s="28"/>
      <c r="D1192" s="29"/>
      <c r="E1192" s="29"/>
      <c r="F1192" s="30">
        <f t="shared" si="147"/>
        <v>0</v>
      </c>
      <c r="G1192" s="31">
        <f t="shared" si="146"/>
        <v>0</v>
      </c>
      <c r="H1192" s="29"/>
      <c r="I1192" s="32">
        <f t="shared" si="151"/>
        <v>0</v>
      </c>
      <c r="J1192" s="33"/>
      <c r="K1192" s="31">
        <f t="shared" si="148"/>
        <v>0</v>
      </c>
      <c r="L1192" s="30">
        <f t="shared" si="153"/>
        <v>0</v>
      </c>
      <c r="M1192" s="31">
        <f t="shared" si="149"/>
        <v>0</v>
      </c>
      <c r="N1192" s="33"/>
      <c r="O1192" s="31">
        <f t="shared" si="150"/>
        <v>0</v>
      </c>
      <c r="P1192" s="32">
        <f t="shared" si="152"/>
        <v>0</v>
      </c>
    </row>
    <row r="1193" spans="1:16" ht="26.25" hidden="1" x14ac:dyDescent="0.25">
      <c r="A1193" s="26">
        <v>3320119</v>
      </c>
      <c r="B1193" s="27" t="s">
        <v>136</v>
      </c>
      <c r="C1193" s="28"/>
      <c r="D1193" s="29"/>
      <c r="E1193" s="29"/>
      <c r="F1193" s="30">
        <f t="shared" si="147"/>
        <v>0</v>
      </c>
      <c r="G1193" s="31">
        <f t="shared" si="146"/>
        <v>0</v>
      </c>
      <c r="H1193" s="29"/>
      <c r="I1193" s="32">
        <f t="shared" si="151"/>
        <v>0</v>
      </c>
      <c r="J1193" s="33"/>
      <c r="K1193" s="31">
        <f t="shared" si="148"/>
        <v>0</v>
      </c>
      <c r="L1193" s="30">
        <f t="shared" si="153"/>
        <v>0</v>
      </c>
      <c r="M1193" s="31">
        <f t="shared" si="149"/>
        <v>0</v>
      </c>
      <c r="N1193" s="33"/>
      <c r="O1193" s="31">
        <f t="shared" si="150"/>
        <v>0</v>
      </c>
      <c r="P1193" s="32">
        <f t="shared" si="152"/>
        <v>0</v>
      </c>
    </row>
    <row r="1194" spans="1:16" ht="26.25" hidden="1" x14ac:dyDescent="0.25">
      <c r="A1194" s="26">
        <v>3320120</v>
      </c>
      <c r="B1194" s="27" t="s">
        <v>137</v>
      </c>
      <c r="C1194" s="28"/>
      <c r="D1194" s="29"/>
      <c r="E1194" s="29"/>
      <c r="F1194" s="30">
        <f t="shared" si="147"/>
        <v>0</v>
      </c>
      <c r="G1194" s="31">
        <f t="shared" si="146"/>
        <v>0</v>
      </c>
      <c r="H1194" s="29"/>
      <c r="I1194" s="32">
        <f t="shared" si="151"/>
        <v>0</v>
      </c>
      <c r="J1194" s="33"/>
      <c r="K1194" s="31">
        <f t="shared" si="148"/>
        <v>0</v>
      </c>
      <c r="L1194" s="30">
        <f t="shared" si="153"/>
        <v>0</v>
      </c>
      <c r="M1194" s="31">
        <f t="shared" si="149"/>
        <v>0</v>
      </c>
      <c r="N1194" s="33"/>
      <c r="O1194" s="31">
        <f t="shared" si="150"/>
        <v>0</v>
      </c>
      <c r="P1194" s="32">
        <f t="shared" si="152"/>
        <v>0</v>
      </c>
    </row>
    <row r="1195" spans="1:16" hidden="1" x14ac:dyDescent="0.25">
      <c r="A1195" s="26">
        <v>3320121</v>
      </c>
      <c r="B1195" s="27" t="s">
        <v>138</v>
      </c>
      <c r="C1195" s="28"/>
      <c r="D1195" s="29"/>
      <c r="E1195" s="29"/>
      <c r="F1195" s="30">
        <f t="shared" si="147"/>
        <v>0</v>
      </c>
      <c r="G1195" s="31">
        <f t="shared" si="146"/>
        <v>0</v>
      </c>
      <c r="H1195" s="29"/>
      <c r="I1195" s="32">
        <f t="shared" si="151"/>
        <v>0</v>
      </c>
      <c r="J1195" s="33"/>
      <c r="K1195" s="31">
        <f t="shared" si="148"/>
        <v>0</v>
      </c>
      <c r="L1195" s="30">
        <f t="shared" si="153"/>
        <v>0</v>
      </c>
      <c r="M1195" s="31">
        <f t="shared" si="149"/>
        <v>0</v>
      </c>
      <c r="N1195" s="33"/>
      <c r="O1195" s="31">
        <f t="shared" si="150"/>
        <v>0</v>
      </c>
      <c r="P1195" s="32">
        <f t="shared" si="152"/>
        <v>0</v>
      </c>
    </row>
    <row r="1196" spans="1:16" ht="26.25" hidden="1" x14ac:dyDescent="0.25">
      <c r="A1196" s="26">
        <v>3320122</v>
      </c>
      <c r="B1196" s="27" t="s">
        <v>798</v>
      </c>
      <c r="C1196" s="28"/>
      <c r="D1196" s="29"/>
      <c r="E1196" s="29"/>
      <c r="F1196" s="30">
        <f t="shared" si="147"/>
        <v>0</v>
      </c>
      <c r="G1196" s="31">
        <f t="shared" si="146"/>
        <v>0</v>
      </c>
      <c r="H1196" s="29"/>
      <c r="I1196" s="32">
        <f t="shared" si="151"/>
        <v>0</v>
      </c>
      <c r="J1196" s="33"/>
      <c r="K1196" s="31">
        <f t="shared" si="148"/>
        <v>0</v>
      </c>
      <c r="L1196" s="30">
        <f t="shared" si="153"/>
        <v>0</v>
      </c>
      <c r="M1196" s="31">
        <f t="shared" si="149"/>
        <v>0</v>
      </c>
      <c r="N1196" s="33"/>
      <c r="O1196" s="31">
        <f t="shared" si="150"/>
        <v>0</v>
      </c>
      <c r="P1196" s="32">
        <f t="shared" si="152"/>
        <v>0</v>
      </c>
    </row>
    <row r="1197" spans="1:16" ht="26.25" hidden="1" x14ac:dyDescent="0.25">
      <c r="A1197" s="26">
        <v>3320123</v>
      </c>
      <c r="B1197" s="27" t="s">
        <v>140</v>
      </c>
      <c r="C1197" s="28"/>
      <c r="D1197" s="29"/>
      <c r="E1197" s="29"/>
      <c r="F1197" s="30">
        <f t="shared" si="147"/>
        <v>0</v>
      </c>
      <c r="G1197" s="31">
        <f t="shared" si="146"/>
        <v>0</v>
      </c>
      <c r="H1197" s="29"/>
      <c r="I1197" s="32">
        <f t="shared" si="151"/>
        <v>0</v>
      </c>
      <c r="J1197" s="33"/>
      <c r="K1197" s="31">
        <f t="shared" si="148"/>
        <v>0</v>
      </c>
      <c r="L1197" s="30">
        <f t="shared" si="153"/>
        <v>0</v>
      </c>
      <c r="M1197" s="31">
        <f t="shared" si="149"/>
        <v>0</v>
      </c>
      <c r="N1197" s="33"/>
      <c r="O1197" s="31">
        <f t="shared" si="150"/>
        <v>0</v>
      </c>
      <c r="P1197" s="32">
        <f t="shared" si="152"/>
        <v>0</v>
      </c>
    </row>
    <row r="1198" spans="1:16" hidden="1" x14ac:dyDescent="0.25">
      <c r="A1198" s="26">
        <v>3320124</v>
      </c>
      <c r="B1198" s="27" t="s">
        <v>142</v>
      </c>
      <c r="C1198" s="28"/>
      <c r="D1198" s="29"/>
      <c r="E1198" s="29"/>
      <c r="F1198" s="30">
        <f t="shared" si="147"/>
        <v>0</v>
      </c>
      <c r="G1198" s="31">
        <f t="shared" si="146"/>
        <v>0</v>
      </c>
      <c r="H1198" s="29"/>
      <c r="I1198" s="32">
        <f t="shared" si="151"/>
        <v>0</v>
      </c>
      <c r="J1198" s="33"/>
      <c r="K1198" s="31">
        <f t="shared" si="148"/>
        <v>0</v>
      </c>
      <c r="L1198" s="30">
        <f t="shared" si="153"/>
        <v>0</v>
      </c>
      <c r="M1198" s="31">
        <f t="shared" si="149"/>
        <v>0</v>
      </c>
      <c r="N1198" s="33"/>
      <c r="O1198" s="31">
        <f t="shared" si="150"/>
        <v>0</v>
      </c>
      <c r="P1198" s="32">
        <f t="shared" si="152"/>
        <v>0</v>
      </c>
    </row>
    <row r="1199" spans="1:16" ht="26.25" hidden="1" x14ac:dyDescent="0.25">
      <c r="A1199" s="26">
        <v>3320125</v>
      </c>
      <c r="B1199" s="27" t="s">
        <v>143</v>
      </c>
      <c r="C1199" s="28"/>
      <c r="D1199" s="29">
        <f>SUM(D1200)</f>
        <v>0</v>
      </c>
      <c r="E1199" s="29">
        <f>SUM(E1200)</f>
        <v>0</v>
      </c>
      <c r="F1199" s="30">
        <f t="shared" si="147"/>
        <v>0</v>
      </c>
      <c r="G1199" s="31">
        <f t="shared" si="146"/>
        <v>0</v>
      </c>
      <c r="H1199" s="29">
        <f>SUM(H1200)</f>
        <v>0</v>
      </c>
      <c r="I1199" s="32">
        <f t="shared" si="151"/>
        <v>0</v>
      </c>
      <c r="J1199" s="29">
        <f>SUM(J1200)</f>
        <v>0</v>
      </c>
      <c r="K1199" s="31">
        <f t="shared" si="148"/>
        <v>0</v>
      </c>
      <c r="L1199" s="30">
        <f t="shared" si="153"/>
        <v>0</v>
      </c>
      <c r="M1199" s="31">
        <f t="shared" si="149"/>
        <v>0</v>
      </c>
      <c r="N1199" s="29">
        <f>SUM(N1200)</f>
        <v>0</v>
      </c>
      <c r="O1199" s="31">
        <f t="shared" si="150"/>
        <v>0</v>
      </c>
      <c r="P1199" s="32">
        <f t="shared" si="152"/>
        <v>0</v>
      </c>
    </row>
    <row r="1200" spans="1:16" hidden="1" x14ac:dyDescent="0.25">
      <c r="A1200" s="26">
        <v>332012503</v>
      </c>
      <c r="B1200" s="27" t="s">
        <v>799</v>
      </c>
      <c r="C1200" s="28"/>
      <c r="D1200" s="29"/>
      <c r="E1200" s="29"/>
      <c r="F1200" s="30">
        <f t="shared" si="147"/>
        <v>0</v>
      </c>
      <c r="G1200" s="31">
        <f t="shared" si="146"/>
        <v>0</v>
      </c>
      <c r="H1200" s="29"/>
      <c r="I1200" s="32">
        <f t="shared" si="151"/>
        <v>0</v>
      </c>
      <c r="J1200" s="33"/>
      <c r="K1200" s="31">
        <f t="shared" si="148"/>
        <v>0</v>
      </c>
      <c r="L1200" s="30">
        <f t="shared" si="153"/>
        <v>0</v>
      </c>
      <c r="M1200" s="31">
        <f t="shared" si="149"/>
        <v>0</v>
      </c>
      <c r="N1200" s="33"/>
      <c r="O1200" s="31">
        <f t="shared" si="150"/>
        <v>0</v>
      </c>
      <c r="P1200" s="32">
        <f t="shared" si="152"/>
        <v>0</v>
      </c>
    </row>
    <row r="1201" spans="1:16" hidden="1" x14ac:dyDescent="0.25">
      <c r="A1201" s="26">
        <v>3320126</v>
      </c>
      <c r="B1201" s="27" t="s">
        <v>147</v>
      </c>
      <c r="C1201" s="28"/>
      <c r="D1201" s="29"/>
      <c r="E1201" s="29"/>
      <c r="F1201" s="30">
        <f t="shared" si="147"/>
        <v>0</v>
      </c>
      <c r="G1201" s="31">
        <f t="shared" si="146"/>
        <v>0</v>
      </c>
      <c r="H1201" s="29"/>
      <c r="I1201" s="32">
        <f t="shared" si="151"/>
        <v>0</v>
      </c>
      <c r="J1201" s="33"/>
      <c r="K1201" s="31">
        <f t="shared" si="148"/>
        <v>0</v>
      </c>
      <c r="L1201" s="30">
        <f t="shared" si="153"/>
        <v>0</v>
      </c>
      <c r="M1201" s="31">
        <f t="shared" si="149"/>
        <v>0</v>
      </c>
      <c r="N1201" s="33"/>
      <c r="O1201" s="31">
        <f t="shared" si="150"/>
        <v>0</v>
      </c>
      <c r="P1201" s="32">
        <f t="shared" si="152"/>
        <v>0</v>
      </c>
    </row>
    <row r="1202" spans="1:16" hidden="1" x14ac:dyDescent="0.25">
      <c r="A1202" s="26">
        <v>3320127</v>
      </c>
      <c r="B1202" s="27" t="s">
        <v>148</v>
      </c>
      <c r="C1202" s="28"/>
      <c r="D1202" s="29"/>
      <c r="E1202" s="29"/>
      <c r="F1202" s="30">
        <f t="shared" si="147"/>
        <v>0</v>
      </c>
      <c r="G1202" s="31">
        <f t="shared" si="146"/>
        <v>0</v>
      </c>
      <c r="H1202" s="29"/>
      <c r="I1202" s="32">
        <f t="shared" si="151"/>
        <v>0</v>
      </c>
      <c r="J1202" s="33"/>
      <c r="K1202" s="31">
        <f t="shared" si="148"/>
        <v>0</v>
      </c>
      <c r="L1202" s="30">
        <f t="shared" si="153"/>
        <v>0</v>
      </c>
      <c r="M1202" s="31">
        <f t="shared" si="149"/>
        <v>0</v>
      </c>
      <c r="N1202" s="33"/>
      <c r="O1202" s="31">
        <f t="shared" si="150"/>
        <v>0</v>
      </c>
      <c r="P1202" s="32">
        <f t="shared" si="152"/>
        <v>0</v>
      </c>
    </row>
    <row r="1203" spans="1:16" hidden="1" x14ac:dyDescent="0.25">
      <c r="A1203" s="26">
        <v>3320128</v>
      </c>
      <c r="B1203" s="27" t="s">
        <v>149</v>
      </c>
      <c r="C1203" s="28"/>
      <c r="D1203" s="29"/>
      <c r="E1203" s="29"/>
      <c r="F1203" s="30">
        <f t="shared" si="147"/>
        <v>0</v>
      </c>
      <c r="G1203" s="31">
        <f t="shared" si="146"/>
        <v>0</v>
      </c>
      <c r="H1203" s="29"/>
      <c r="I1203" s="32">
        <f t="shared" si="151"/>
        <v>0</v>
      </c>
      <c r="J1203" s="33"/>
      <c r="K1203" s="31">
        <f t="shared" si="148"/>
        <v>0</v>
      </c>
      <c r="L1203" s="30">
        <f t="shared" si="153"/>
        <v>0</v>
      </c>
      <c r="M1203" s="31">
        <f t="shared" si="149"/>
        <v>0</v>
      </c>
      <c r="N1203" s="33"/>
      <c r="O1203" s="31">
        <f t="shared" si="150"/>
        <v>0</v>
      </c>
      <c r="P1203" s="32">
        <f t="shared" si="152"/>
        <v>0</v>
      </c>
    </row>
    <row r="1204" spans="1:16" x14ac:dyDescent="0.25">
      <c r="A1204" s="60">
        <v>33202</v>
      </c>
      <c r="B1204" s="35" t="s">
        <v>150</v>
      </c>
      <c r="C1204" s="28"/>
      <c r="D1204" s="29">
        <f>SUM(D1205:D1258)-D1254-D1220-D1216-D1210-D1208-D1205-D1241</f>
        <v>2230259274000</v>
      </c>
      <c r="E1204" s="29">
        <f>SUM(E1205:E1258)-E1254-E1220-E1216-E1210-E1208-E1205-E1241</f>
        <v>-351530985805</v>
      </c>
      <c r="F1204" s="30">
        <f t="shared" si="147"/>
        <v>1878728288195</v>
      </c>
      <c r="G1204" s="31">
        <f t="shared" si="146"/>
        <v>13.464398672092015</v>
      </c>
      <c r="H1204" s="29">
        <f>SUM(H1205:H1258)-H1254-H1220-H1216-H1210-H1208-H1205-H1241</f>
        <v>0</v>
      </c>
      <c r="I1204" s="32">
        <f t="shared" si="151"/>
        <v>1878728288195</v>
      </c>
      <c r="J1204" s="29">
        <f>SUM(J1205:J1258)-J1254-J1220-J1216-J1210-J1208-J1205-J1241</f>
        <v>1687575967215</v>
      </c>
      <c r="K1204" s="31">
        <f t="shared" si="148"/>
        <v>89.82544084841291</v>
      </c>
      <c r="L1204" s="30">
        <f t="shared" si="153"/>
        <v>10270000</v>
      </c>
      <c r="M1204" s="31">
        <f t="shared" si="149"/>
        <v>5.4664637055457164E-4</v>
      </c>
      <c r="N1204" s="29">
        <f>SUM(N1205:N1258)-N1254-N1220-N1216-N1210-N1208-N1205-N1241</f>
        <v>1687586237215</v>
      </c>
      <c r="O1204" s="31">
        <f t="shared" si="150"/>
        <v>89.825987494783448</v>
      </c>
      <c r="P1204" s="32">
        <f t="shared" si="152"/>
        <v>191142050980</v>
      </c>
    </row>
    <row r="1205" spans="1:16" x14ac:dyDescent="0.25">
      <c r="A1205" s="26">
        <v>3320202</v>
      </c>
      <c r="B1205" s="27" t="s">
        <v>800</v>
      </c>
      <c r="C1205" s="28"/>
      <c r="D1205" s="29">
        <f>SUM(D1206)</f>
        <v>0</v>
      </c>
      <c r="E1205" s="29">
        <f>SUM(E1206)</f>
        <v>0</v>
      </c>
      <c r="F1205" s="30">
        <f t="shared" si="147"/>
        <v>0</v>
      </c>
      <c r="G1205" s="31">
        <f t="shared" si="146"/>
        <v>0</v>
      </c>
      <c r="H1205" s="29">
        <f>SUM(H1206)</f>
        <v>0</v>
      </c>
      <c r="I1205" s="32">
        <f t="shared" si="151"/>
        <v>0</v>
      </c>
      <c r="J1205" s="29">
        <f>SUM(J1206)</f>
        <v>0</v>
      </c>
      <c r="K1205" s="31">
        <f t="shared" si="148"/>
        <v>0</v>
      </c>
      <c r="L1205" s="30">
        <f t="shared" si="153"/>
        <v>0</v>
      </c>
      <c r="M1205" s="31">
        <f t="shared" si="149"/>
        <v>0</v>
      </c>
      <c r="N1205" s="29">
        <f>SUM(N1206)</f>
        <v>0</v>
      </c>
      <c r="O1205" s="31">
        <f t="shared" si="150"/>
        <v>0</v>
      </c>
      <c r="P1205" s="32">
        <f t="shared" si="152"/>
        <v>0</v>
      </c>
    </row>
    <row r="1206" spans="1:16" x14ac:dyDescent="0.25">
      <c r="A1206" s="26">
        <v>332020203</v>
      </c>
      <c r="B1206" s="27" t="s">
        <v>801</v>
      </c>
      <c r="C1206" s="28"/>
      <c r="D1206" s="29"/>
      <c r="E1206" s="29"/>
      <c r="F1206" s="30">
        <f t="shared" si="147"/>
        <v>0</v>
      </c>
      <c r="G1206" s="31">
        <f t="shared" si="146"/>
        <v>0</v>
      </c>
      <c r="H1206" s="29"/>
      <c r="I1206" s="32">
        <f t="shared" si="151"/>
        <v>0</v>
      </c>
      <c r="J1206" s="33"/>
      <c r="K1206" s="31">
        <f t="shared" si="148"/>
        <v>0</v>
      </c>
      <c r="L1206" s="30">
        <f t="shared" si="153"/>
        <v>0</v>
      </c>
      <c r="M1206" s="31">
        <f t="shared" si="149"/>
        <v>0</v>
      </c>
      <c r="N1206" s="33"/>
      <c r="O1206" s="31">
        <f t="shared" si="150"/>
        <v>0</v>
      </c>
      <c r="P1206" s="32">
        <f t="shared" si="152"/>
        <v>0</v>
      </c>
    </row>
    <row r="1207" spans="1:16" ht="26.25" x14ac:dyDescent="0.25">
      <c r="A1207" s="26">
        <v>3320203</v>
      </c>
      <c r="B1207" s="27" t="s">
        <v>802</v>
      </c>
      <c r="C1207" s="28"/>
      <c r="D1207" s="29">
        <f>84313000+182643000</f>
        <v>266956000</v>
      </c>
      <c r="E1207" s="29"/>
      <c r="F1207" s="30">
        <f t="shared" si="147"/>
        <v>266956000</v>
      </c>
      <c r="G1207" s="31">
        <f t="shared" si="146"/>
        <v>1.9132101403339916E-3</v>
      </c>
      <c r="H1207" s="29"/>
      <c r="I1207" s="32">
        <f t="shared" si="151"/>
        <v>266956000</v>
      </c>
      <c r="J1207" s="33">
        <v>67200000</v>
      </c>
      <c r="K1207" s="31">
        <f t="shared" si="148"/>
        <v>25.172687633917199</v>
      </c>
      <c r="L1207" s="30">
        <f t="shared" si="153"/>
        <v>10270000</v>
      </c>
      <c r="M1207" s="31">
        <f t="shared" si="149"/>
        <v>3.8470759226239526</v>
      </c>
      <c r="N1207" s="33">
        <v>77470000</v>
      </c>
      <c r="O1207" s="31">
        <f t="shared" si="150"/>
        <v>29.01976355654115</v>
      </c>
      <c r="P1207" s="32">
        <f t="shared" si="152"/>
        <v>189486000</v>
      </c>
    </row>
    <row r="1208" spans="1:16" x14ac:dyDescent="0.25">
      <c r="A1208" s="26">
        <v>3320205</v>
      </c>
      <c r="B1208" s="27" t="s">
        <v>803</v>
      </c>
      <c r="C1208" s="28"/>
      <c r="D1208" s="29">
        <f>SUM(D1209)</f>
        <v>10000000000</v>
      </c>
      <c r="E1208" s="29">
        <f>SUM(E1209)</f>
        <v>0</v>
      </c>
      <c r="F1208" s="30">
        <f t="shared" si="147"/>
        <v>10000000000</v>
      </c>
      <c r="G1208" s="31">
        <f t="shared" si="146"/>
        <v>7.1667620893854866E-2</v>
      </c>
      <c r="H1208" s="29">
        <f>SUM(H1209)</f>
        <v>0</v>
      </c>
      <c r="I1208" s="32">
        <f t="shared" si="151"/>
        <v>10000000000</v>
      </c>
      <c r="J1208" s="29">
        <f>SUM(J1209)</f>
        <v>10000000000</v>
      </c>
      <c r="K1208" s="31">
        <f t="shared" si="148"/>
        <v>100</v>
      </c>
      <c r="L1208" s="30">
        <f t="shared" si="153"/>
        <v>0</v>
      </c>
      <c r="M1208" s="31">
        <f t="shared" si="149"/>
        <v>0</v>
      </c>
      <c r="N1208" s="29">
        <f>SUM(N1209)</f>
        <v>10000000000</v>
      </c>
      <c r="O1208" s="31">
        <f t="shared" si="150"/>
        <v>100</v>
      </c>
      <c r="P1208" s="32">
        <f t="shared" si="152"/>
        <v>0</v>
      </c>
    </row>
    <row r="1209" spans="1:16" x14ac:dyDescent="0.25">
      <c r="A1209" s="26">
        <v>332020501</v>
      </c>
      <c r="B1209" s="27" t="s">
        <v>804</v>
      </c>
      <c r="C1209" s="28"/>
      <c r="D1209" s="29">
        <v>10000000000</v>
      </c>
      <c r="E1209" s="29"/>
      <c r="F1209" s="30">
        <f t="shared" si="147"/>
        <v>10000000000</v>
      </c>
      <c r="G1209" s="31">
        <f t="shared" si="146"/>
        <v>7.1667620893854866E-2</v>
      </c>
      <c r="H1209" s="29"/>
      <c r="I1209" s="32">
        <f t="shared" si="151"/>
        <v>10000000000</v>
      </c>
      <c r="J1209" s="33">
        <v>10000000000</v>
      </c>
      <c r="K1209" s="31">
        <f t="shared" si="148"/>
        <v>100</v>
      </c>
      <c r="L1209" s="30">
        <f t="shared" si="153"/>
        <v>0</v>
      </c>
      <c r="M1209" s="31">
        <f t="shared" si="149"/>
        <v>0</v>
      </c>
      <c r="N1209" s="33">
        <v>10000000000</v>
      </c>
      <c r="O1209" s="31">
        <f t="shared" si="150"/>
        <v>100</v>
      </c>
      <c r="P1209" s="32">
        <f t="shared" si="152"/>
        <v>0</v>
      </c>
    </row>
    <row r="1210" spans="1:16" x14ac:dyDescent="0.25">
      <c r="A1210" s="26">
        <v>3320208</v>
      </c>
      <c r="B1210" s="27" t="s">
        <v>805</v>
      </c>
      <c r="C1210" s="28"/>
      <c r="D1210" s="29">
        <f>SUM(D1211:D1215)</f>
        <v>1150809587000</v>
      </c>
      <c r="E1210" s="29">
        <f>SUM(E1211:E1215)</f>
        <v>-305000000000</v>
      </c>
      <c r="F1210" s="30">
        <f t="shared" si="147"/>
        <v>845809587000</v>
      </c>
      <c r="G1210" s="31">
        <f t="shared" si="146"/>
        <v>6.0617160829503955</v>
      </c>
      <c r="H1210" s="29">
        <f>SUM(H1211:H1215)</f>
        <v>0</v>
      </c>
      <c r="I1210" s="32">
        <f t="shared" si="151"/>
        <v>845809587000</v>
      </c>
      <c r="J1210" s="29">
        <f>SUM(J1211:J1215)</f>
        <v>820414587000</v>
      </c>
      <c r="K1210" s="31">
        <f t="shared" si="148"/>
        <v>96.997551175782547</v>
      </c>
      <c r="L1210" s="30">
        <f t="shared" si="153"/>
        <v>0</v>
      </c>
      <c r="M1210" s="31">
        <f t="shared" si="149"/>
        <v>0</v>
      </c>
      <c r="N1210" s="29">
        <f>SUM(N1211:N1215)</f>
        <v>820414587000</v>
      </c>
      <c r="O1210" s="31">
        <f t="shared" si="150"/>
        <v>96.997551175782547</v>
      </c>
      <c r="P1210" s="32">
        <f t="shared" si="152"/>
        <v>25395000000</v>
      </c>
    </row>
    <row r="1211" spans="1:16" x14ac:dyDescent="0.25">
      <c r="A1211" s="26">
        <v>332020801</v>
      </c>
      <c r="B1211" s="27" t="s">
        <v>806</v>
      </c>
      <c r="C1211" s="28"/>
      <c r="D1211" s="33">
        <v>552809587000</v>
      </c>
      <c r="E1211" s="34">
        <v>-325000000000</v>
      </c>
      <c r="F1211" s="30">
        <f t="shared" si="147"/>
        <v>227809587000</v>
      </c>
      <c r="G1211" s="31">
        <f t="shared" ref="G1211:G1279" si="154">IF(OR(F1211=0,F$7=0),0,F1211/F$7)*100</f>
        <v>1.6326571117101647</v>
      </c>
      <c r="H1211" s="33"/>
      <c r="I1211" s="32">
        <f t="shared" si="151"/>
        <v>227809587000</v>
      </c>
      <c r="J1211" s="33">
        <v>202414587000</v>
      </c>
      <c r="K1211" s="31">
        <f t="shared" si="148"/>
        <v>88.852532356331423</v>
      </c>
      <c r="L1211" s="30">
        <f t="shared" si="153"/>
        <v>0</v>
      </c>
      <c r="M1211" s="31">
        <f t="shared" si="149"/>
        <v>0</v>
      </c>
      <c r="N1211" s="33">
        <v>202414587000</v>
      </c>
      <c r="O1211" s="31">
        <f t="shared" si="150"/>
        <v>88.852532356331423</v>
      </c>
      <c r="P1211" s="32">
        <f t="shared" si="152"/>
        <v>25395000000</v>
      </c>
    </row>
    <row r="1212" spans="1:16" x14ac:dyDescent="0.25">
      <c r="A1212" s="26">
        <v>332020802</v>
      </c>
      <c r="B1212" s="27" t="s">
        <v>807</v>
      </c>
      <c r="C1212" s="28"/>
      <c r="D1212" s="29"/>
      <c r="E1212" s="29"/>
      <c r="F1212" s="30">
        <f t="shared" si="147"/>
        <v>0</v>
      </c>
      <c r="G1212" s="31">
        <f t="shared" si="154"/>
        <v>0</v>
      </c>
      <c r="H1212" s="29"/>
      <c r="I1212" s="32">
        <f t="shared" si="151"/>
        <v>0</v>
      </c>
      <c r="J1212" s="33">
        <v>0</v>
      </c>
      <c r="K1212" s="31">
        <f t="shared" si="148"/>
        <v>0</v>
      </c>
      <c r="L1212" s="30">
        <f t="shared" si="153"/>
        <v>0</v>
      </c>
      <c r="M1212" s="31">
        <f t="shared" si="149"/>
        <v>0</v>
      </c>
      <c r="N1212" s="33"/>
      <c r="O1212" s="31">
        <f t="shared" si="150"/>
        <v>0</v>
      </c>
      <c r="P1212" s="32">
        <f t="shared" si="152"/>
        <v>0</v>
      </c>
    </row>
    <row r="1213" spans="1:16" x14ac:dyDescent="0.25">
      <c r="A1213" s="26">
        <v>332020803</v>
      </c>
      <c r="B1213" s="27" t="s">
        <v>808</v>
      </c>
      <c r="C1213" s="28"/>
      <c r="D1213" s="29"/>
      <c r="E1213" s="29"/>
      <c r="F1213" s="30">
        <f t="shared" si="147"/>
        <v>0</v>
      </c>
      <c r="G1213" s="31">
        <f t="shared" si="154"/>
        <v>0</v>
      </c>
      <c r="H1213" s="29"/>
      <c r="I1213" s="32">
        <f t="shared" si="151"/>
        <v>0</v>
      </c>
      <c r="J1213" s="33">
        <v>0</v>
      </c>
      <c r="K1213" s="31">
        <f t="shared" si="148"/>
        <v>0</v>
      </c>
      <c r="L1213" s="30">
        <f t="shared" si="153"/>
        <v>0</v>
      </c>
      <c r="M1213" s="31">
        <f t="shared" si="149"/>
        <v>0</v>
      </c>
      <c r="N1213" s="33"/>
      <c r="O1213" s="31">
        <f t="shared" si="150"/>
        <v>0</v>
      </c>
      <c r="P1213" s="32">
        <f t="shared" si="152"/>
        <v>0</v>
      </c>
    </row>
    <row r="1214" spans="1:16" x14ac:dyDescent="0.25">
      <c r="A1214" s="26">
        <v>332020804</v>
      </c>
      <c r="B1214" s="40" t="s">
        <v>809</v>
      </c>
      <c r="C1214" s="28"/>
      <c r="D1214" s="33">
        <v>40000000000</v>
      </c>
      <c r="E1214" s="34">
        <v>-40000000000</v>
      </c>
      <c r="F1214" s="30">
        <f t="shared" si="147"/>
        <v>0</v>
      </c>
      <c r="G1214" s="31">
        <f t="shared" si="154"/>
        <v>0</v>
      </c>
      <c r="H1214" s="33"/>
      <c r="I1214" s="32">
        <f t="shared" si="151"/>
        <v>0</v>
      </c>
      <c r="J1214" s="33">
        <v>0</v>
      </c>
      <c r="K1214" s="31">
        <f t="shared" si="148"/>
        <v>0</v>
      </c>
      <c r="L1214" s="30">
        <f t="shared" si="153"/>
        <v>0</v>
      </c>
      <c r="M1214" s="31">
        <f t="shared" si="149"/>
        <v>0</v>
      </c>
      <c r="N1214" s="33"/>
      <c r="O1214" s="31">
        <f t="shared" si="150"/>
        <v>0</v>
      </c>
      <c r="P1214" s="32">
        <f t="shared" si="152"/>
        <v>0</v>
      </c>
    </row>
    <row r="1215" spans="1:16" ht="26.25" x14ac:dyDescent="0.25">
      <c r="A1215" s="26">
        <v>332020805</v>
      </c>
      <c r="B1215" s="40" t="s">
        <v>810</v>
      </c>
      <c r="C1215" s="28"/>
      <c r="D1215" s="33">
        <v>558000000000</v>
      </c>
      <c r="E1215" s="34">
        <v>60000000000</v>
      </c>
      <c r="F1215" s="30">
        <f t="shared" si="147"/>
        <v>618000000000</v>
      </c>
      <c r="G1215" s="31">
        <f t="shared" si="154"/>
        <v>4.42905897124023</v>
      </c>
      <c r="H1215" s="33"/>
      <c r="I1215" s="32">
        <f t="shared" si="151"/>
        <v>618000000000</v>
      </c>
      <c r="J1215" s="33">
        <v>618000000000</v>
      </c>
      <c r="K1215" s="31">
        <f t="shared" si="148"/>
        <v>100</v>
      </c>
      <c r="L1215" s="30">
        <f t="shared" si="153"/>
        <v>0</v>
      </c>
      <c r="M1215" s="31">
        <f t="shared" si="149"/>
        <v>0</v>
      </c>
      <c r="N1215" s="33">
        <v>618000000000</v>
      </c>
      <c r="O1215" s="31">
        <f t="shared" si="150"/>
        <v>100</v>
      </c>
      <c r="P1215" s="32">
        <f t="shared" si="152"/>
        <v>0</v>
      </c>
    </row>
    <row r="1216" spans="1:16" x14ac:dyDescent="0.25">
      <c r="A1216" s="26">
        <v>3320209</v>
      </c>
      <c r="B1216" s="27" t="s">
        <v>811</v>
      </c>
      <c r="C1216" s="28"/>
      <c r="D1216" s="29">
        <f>SUM(D1217:D1218)</f>
        <v>22000000000</v>
      </c>
      <c r="E1216" s="29">
        <f>SUM(E1217:E1218)</f>
        <v>0</v>
      </c>
      <c r="F1216" s="30">
        <f t="shared" si="147"/>
        <v>22000000000</v>
      </c>
      <c r="G1216" s="31">
        <f t="shared" si="154"/>
        <v>0.15766876596648069</v>
      </c>
      <c r="H1216" s="29">
        <f>SUM(H1217:H1218)</f>
        <v>0</v>
      </c>
      <c r="I1216" s="32">
        <f t="shared" si="151"/>
        <v>22000000000</v>
      </c>
      <c r="J1216" s="29">
        <f>SUM(J1217:J1218)</f>
        <v>22000000000</v>
      </c>
      <c r="K1216" s="31">
        <f t="shared" si="148"/>
        <v>100</v>
      </c>
      <c r="L1216" s="30">
        <f t="shared" si="153"/>
        <v>0</v>
      </c>
      <c r="M1216" s="31">
        <f t="shared" si="149"/>
        <v>0</v>
      </c>
      <c r="N1216" s="29">
        <f>SUM(N1217:N1218)</f>
        <v>22000000000</v>
      </c>
      <c r="O1216" s="31">
        <f t="shared" si="150"/>
        <v>100</v>
      </c>
      <c r="P1216" s="32">
        <f t="shared" si="152"/>
        <v>0</v>
      </c>
    </row>
    <row r="1217" spans="1:16" x14ac:dyDescent="0.25">
      <c r="A1217" s="26">
        <v>332020901</v>
      </c>
      <c r="B1217" s="27" t="s">
        <v>804</v>
      </c>
      <c r="C1217" s="28"/>
      <c r="D1217" s="33">
        <v>8200000000</v>
      </c>
      <c r="E1217" s="29"/>
      <c r="F1217" s="30">
        <f t="shared" si="147"/>
        <v>8200000000</v>
      </c>
      <c r="G1217" s="31">
        <f t="shared" si="154"/>
        <v>5.8767449132960989E-2</v>
      </c>
      <c r="H1217" s="33"/>
      <c r="I1217" s="32">
        <f t="shared" si="151"/>
        <v>8200000000</v>
      </c>
      <c r="J1217" s="33">
        <v>8200000000</v>
      </c>
      <c r="K1217" s="31">
        <f t="shared" si="148"/>
        <v>100</v>
      </c>
      <c r="L1217" s="30">
        <f t="shared" si="153"/>
        <v>0</v>
      </c>
      <c r="M1217" s="31">
        <f t="shared" si="149"/>
        <v>0</v>
      </c>
      <c r="N1217" s="33">
        <v>8200000000</v>
      </c>
      <c r="O1217" s="31">
        <f t="shared" si="150"/>
        <v>100</v>
      </c>
      <c r="P1217" s="32">
        <f t="shared" si="152"/>
        <v>0</v>
      </c>
    </row>
    <row r="1218" spans="1:16" x14ac:dyDescent="0.25">
      <c r="A1218" s="26">
        <v>332020902</v>
      </c>
      <c r="B1218" s="27" t="s">
        <v>799</v>
      </c>
      <c r="C1218" s="28"/>
      <c r="D1218" s="33">
        <v>13800000000</v>
      </c>
      <c r="E1218" s="29"/>
      <c r="F1218" s="30">
        <f t="shared" si="147"/>
        <v>13800000000</v>
      </c>
      <c r="G1218" s="31">
        <f t="shared" si="154"/>
        <v>9.8901316833519715E-2</v>
      </c>
      <c r="H1218" s="33"/>
      <c r="I1218" s="32">
        <f t="shared" si="151"/>
        <v>13800000000</v>
      </c>
      <c r="J1218" s="33">
        <v>13800000000</v>
      </c>
      <c r="K1218" s="31">
        <f t="shared" si="148"/>
        <v>100</v>
      </c>
      <c r="L1218" s="30">
        <f t="shared" si="153"/>
        <v>0</v>
      </c>
      <c r="M1218" s="31">
        <f t="shared" si="149"/>
        <v>0</v>
      </c>
      <c r="N1218" s="33">
        <v>13800000000</v>
      </c>
      <c r="O1218" s="31">
        <f t="shared" si="150"/>
        <v>100</v>
      </c>
      <c r="P1218" s="32">
        <f t="shared" si="152"/>
        <v>0</v>
      </c>
    </row>
    <row r="1219" spans="1:16" x14ac:dyDescent="0.25">
      <c r="A1219" s="26">
        <v>3320211</v>
      </c>
      <c r="B1219" s="27" t="s">
        <v>812</v>
      </c>
      <c r="C1219" s="28"/>
      <c r="D1219" s="33">
        <v>12000000000</v>
      </c>
      <c r="E1219" s="29"/>
      <c r="F1219" s="30">
        <f t="shared" si="147"/>
        <v>12000000000</v>
      </c>
      <c r="G1219" s="31">
        <f t="shared" si="154"/>
        <v>8.6001145072625837E-2</v>
      </c>
      <c r="H1219" s="33"/>
      <c r="I1219" s="32">
        <f t="shared" si="151"/>
        <v>12000000000</v>
      </c>
      <c r="J1219" s="33">
        <v>12000000000</v>
      </c>
      <c r="K1219" s="31">
        <f t="shared" si="148"/>
        <v>100</v>
      </c>
      <c r="L1219" s="30">
        <f t="shared" si="153"/>
        <v>0</v>
      </c>
      <c r="M1219" s="31">
        <f t="shared" si="149"/>
        <v>0</v>
      </c>
      <c r="N1219" s="33">
        <v>12000000000</v>
      </c>
      <c r="O1219" s="31">
        <f t="shared" si="150"/>
        <v>100</v>
      </c>
      <c r="P1219" s="32">
        <f t="shared" si="152"/>
        <v>0</v>
      </c>
    </row>
    <row r="1220" spans="1:16" x14ac:dyDescent="0.25">
      <c r="A1220" s="26">
        <v>3320212</v>
      </c>
      <c r="B1220" s="27" t="s">
        <v>813</v>
      </c>
      <c r="C1220" s="28"/>
      <c r="D1220" s="29">
        <f>SUM(D1221:D1240)</f>
        <v>634678550000</v>
      </c>
      <c r="E1220" s="29">
        <f>SUM(E1221:E1240)</f>
        <v>0</v>
      </c>
      <c r="F1220" s="30">
        <f t="shared" si="147"/>
        <v>634678550000</v>
      </c>
      <c r="G1220" s="31">
        <f t="shared" si="154"/>
        <v>4.5485901710861514</v>
      </c>
      <c r="H1220" s="29">
        <f>SUM(H1221:H1240)</f>
        <v>0</v>
      </c>
      <c r="I1220" s="32">
        <f t="shared" si="151"/>
        <v>634678550000</v>
      </c>
      <c r="J1220" s="29">
        <f>SUM(J1221:J1240)</f>
        <v>634678550000</v>
      </c>
      <c r="K1220" s="31">
        <f t="shared" si="148"/>
        <v>100</v>
      </c>
      <c r="L1220" s="30">
        <f t="shared" si="153"/>
        <v>0</v>
      </c>
      <c r="M1220" s="31">
        <f t="shared" si="149"/>
        <v>0</v>
      </c>
      <c r="N1220" s="29">
        <f>SUM(N1221:N1240)</f>
        <v>634678550000</v>
      </c>
      <c r="O1220" s="31">
        <f t="shared" si="150"/>
        <v>100</v>
      </c>
      <c r="P1220" s="32">
        <f t="shared" si="152"/>
        <v>0</v>
      </c>
    </row>
    <row r="1221" spans="1:16" x14ac:dyDescent="0.25">
      <c r="A1221" s="26">
        <v>332021201</v>
      </c>
      <c r="B1221" s="27" t="s">
        <v>161</v>
      </c>
      <c r="C1221" s="28"/>
      <c r="D1221" s="33">
        <v>26172228000</v>
      </c>
      <c r="E1221" s="29"/>
      <c r="F1221" s="30">
        <f t="shared" si="147"/>
        <v>26172228000</v>
      </c>
      <c r="G1221" s="31">
        <f t="shared" si="154"/>
        <v>0.18757013142515333</v>
      </c>
      <c r="H1221" s="33"/>
      <c r="I1221" s="32">
        <f t="shared" si="151"/>
        <v>26172228000</v>
      </c>
      <c r="J1221" s="33">
        <v>26172228000</v>
      </c>
      <c r="K1221" s="31">
        <f t="shared" si="148"/>
        <v>100</v>
      </c>
      <c r="L1221" s="30">
        <f t="shared" si="153"/>
        <v>0</v>
      </c>
      <c r="M1221" s="31">
        <f t="shared" si="149"/>
        <v>0</v>
      </c>
      <c r="N1221" s="33">
        <v>26172228000</v>
      </c>
      <c r="O1221" s="31">
        <f t="shared" si="150"/>
        <v>100</v>
      </c>
      <c r="P1221" s="32">
        <f t="shared" si="152"/>
        <v>0</v>
      </c>
    </row>
    <row r="1222" spans="1:16" x14ac:dyDescent="0.25">
      <c r="A1222" s="26">
        <v>332021202</v>
      </c>
      <c r="B1222" s="27" t="s">
        <v>162</v>
      </c>
      <c r="C1222" s="28"/>
      <c r="D1222" s="33">
        <v>14623311000</v>
      </c>
      <c r="E1222" s="29"/>
      <c r="F1222" s="30">
        <f t="shared" si="147"/>
        <v>14623311000</v>
      </c>
      <c r="G1222" s="31">
        <f t="shared" si="154"/>
        <v>0.10480179089609376</v>
      </c>
      <c r="H1222" s="33"/>
      <c r="I1222" s="32">
        <f t="shared" si="151"/>
        <v>14623311000</v>
      </c>
      <c r="J1222" s="33">
        <v>14623311000</v>
      </c>
      <c r="K1222" s="31">
        <f t="shared" si="148"/>
        <v>100</v>
      </c>
      <c r="L1222" s="30">
        <f t="shared" si="153"/>
        <v>0</v>
      </c>
      <c r="M1222" s="31">
        <f t="shared" si="149"/>
        <v>0</v>
      </c>
      <c r="N1222" s="33">
        <v>14623311000</v>
      </c>
      <c r="O1222" s="31">
        <f t="shared" si="150"/>
        <v>100</v>
      </c>
      <c r="P1222" s="32">
        <f t="shared" si="152"/>
        <v>0</v>
      </c>
    </row>
    <row r="1223" spans="1:16" x14ac:dyDescent="0.25">
      <c r="A1223" s="26">
        <v>332021203</v>
      </c>
      <c r="B1223" s="27" t="s">
        <v>163</v>
      </c>
      <c r="C1223" s="28"/>
      <c r="D1223" s="33">
        <v>17131523000</v>
      </c>
      <c r="E1223" s="29"/>
      <c r="F1223" s="30">
        <f t="shared" si="147"/>
        <v>17131523000</v>
      </c>
      <c r="G1223" s="31">
        <f t="shared" si="154"/>
        <v>0.12277754956983551</v>
      </c>
      <c r="H1223" s="33"/>
      <c r="I1223" s="32">
        <f t="shared" si="151"/>
        <v>17131523000</v>
      </c>
      <c r="J1223" s="33">
        <v>17131523000</v>
      </c>
      <c r="K1223" s="31">
        <f t="shared" si="148"/>
        <v>100</v>
      </c>
      <c r="L1223" s="30">
        <f t="shared" si="153"/>
        <v>0</v>
      </c>
      <c r="M1223" s="31">
        <f t="shared" si="149"/>
        <v>0</v>
      </c>
      <c r="N1223" s="33">
        <v>17131523000</v>
      </c>
      <c r="O1223" s="31">
        <f t="shared" si="150"/>
        <v>100</v>
      </c>
      <c r="P1223" s="32">
        <f t="shared" si="152"/>
        <v>0</v>
      </c>
    </row>
    <row r="1224" spans="1:16" x14ac:dyDescent="0.25">
      <c r="A1224" s="26">
        <v>332021204</v>
      </c>
      <c r="B1224" s="27" t="s">
        <v>164</v>
      </c>
      <c r="C1224" s="28"/>
      <c r="D1224" s="33">
        <v>48390254000</v>
      </c>
      <c r="E1224" s="29"/>
      <c r="F1224" s="30">
        <f t="shared" si="147"/>
        <v>48390254000</v>
      </c>
      <c r="G1224" s="31">
        <f t="shared" si="154"/>
        <v>0.34680143786293438</v>
      </c>
      <c r="H1224" s="33"/>
      <c r="I1224" s="32">
        <f t="shared" si="151"/>
        <v>48390254000</v>
      </c>
      <c r="J1224" s="33">
        <v>48390254000</v>
      </c>
      <c r="K1224" s="31">
        <f t="shared" si="148"/>
        <v>100</v>
      </c>
      <c r="L1224" s="30">
        <f t="shared" si="153"/>
        <v>0</v>
      </c>
      <c r="M1224" s="31">
        <f t="shared" si="149"/>
        <v>0</v>
      </c>
      <c r="N1224" s="33">
        <v>48390254000</v>
      </c>
      <c r="O1224" s="31">
        <f t="shared" si="150"/>
        <v>100</v>
      </c>
      <c r="P1224" s="32">
        <f t="shared" si="152"/>
        <v>0</v>
      </c>
    </row>
    <row r="1225" spans="1:16" x14ac:dyDescent="0.25">
      <c r="A1225" s="26">
        <v>332021205</v>
      </c>
      <c r="B1225" s="27" t="s">
        <v>165</v>
      </c>
      <c r="C1225" s="28"/>
      <c r="D1225" s="33">
        <v>45553781000</v>
      </c>
      <c r="E1225" s="29"/>
      <c r="F1225" s="30">
        <f t="shared" si="147"/>
        <v>45553781000</v>
      </c>
      <c r="G1225" s="31">
        <f t="shared" si="154"/>
        <v>0.32647311069896889</v>
      </c>
      <c r="H1225" s="33"/>
      <c r="I1225" s="32">
        <f t="shared" si="151"/>
        <v>45553781000</v>
      </c>
      <c r="J1225" s="33">
        <v>45553781000</v>
      </c>
      <c r="K1225" s="31">
        <f t="shared" si="148"/>
        <v>100</v>
      </c>
      <c r="L1225" s="30">
        <f t="shared" si="153"/>
        <v>0</v>
      </c>
      <c r="M1225" s="31">
        <f t="shared" si="149"/>
        <v>0</v>
      </c>
      <c r="N1225" s="33">
        <v>45553781000</v>
      </c>
      <c r="O1225" s="31">
        <f t="shared" si="150"/>
        <v>100</v>
      </c>
      <c r="P1225" s="32">
        <f t="shared" si="152"/>
        <v>0</v>
      </c>
    </row>
    <row r="1226" spans="1:16" x14ac:dyDescent="0.25">
      <c r="A1226" s="26">
        <v>332021206</v>
      </c>
      <c r="B1226" s="27" t="s">
        <v>166</v>
      </c>
      <c r="C1226" s="28"/>
      <c r="D1226" s="33">
        <v>22935586000</v>
      </c>
      <c r="E1226" s="29"/>
      <c r="F1226" s="30">
        <f t="shared" ref="F1226:F1287" si="155">SUM(D1226+E1226)</f>
        <v>22935586000</v>
      </c>
      <c r="G1226" s="31">
        <f t="shared" si="154"/>
        <v>0.16437388824264049</v>
      </c>
      <c r="H1226" s="33"/>
      <c r="I1226" s="32">
        <f t="shared" si="151"/>
        <v>22935586000</v>
      </c>
      <c r="J1226" s="33">
        <v>22935586000</v>
      </c>
      <c r="K1226" s="31">
        <f t="shared" ref="K1226:K1287" si="156">IF(OR(J1226=0,F1226=0),0,J1226/F1226)*100</f>
        <v>100</v>
      </c>
      <c r="L1226" s="30">
        <f t="shared" si="153"/>
        <v>0</v>
      </c>
      <c r="M1226" s="31">
        <f t="shared" ref="M1226:M1287" si="157">IF(OR(L1226=0,F1226=0),0,L1226/F1226)*100</f>
        <v>0</v>
      </c>
      <c r="N1226" s="33">
        <v>22935586000</v>
      </c>
      <c r="O1226" s="31">
        <f t="shared" ref="O1226:O1287" si="158">IF(OR(N1226=0,F1226=0),0,N1226/F1226)*100</f>
        <v>100</v>
      </c>
      <c r="P1226" s="32">
        <f t="shared" si="152"/>
        <v>0</v>
      </c>
    </row>
    <row r="1227" spans="1:16" x14ac:dyDescent="0.25">
      <c r="A1227" s="26">
        <v>332021207</v>
      </c>
      <c r="B1227" s="27" t="s">
        <v>167</v>
      </c>
      <c r="C1227" s="28"/>
      <c r="D1227" s="33">
        <v>57980113000</v>
      </c>
      <c r="E1227" s="29"/>
      <c r="F1227" s="30">
        <f t="shared" si="155"/>
        <v>57980113000</v>
      </c>
      <c r="G1227" s="31">
        <f t="shared" si="154"/>
        <v>0.41552967578668659</v>
      </c>
      <c r="H1227" s="33"/>
      <c r="I1227" s="32">
        <f t="shared" ref="I1227:I1287" si="159">SUM(F1227-H1227)</f>
        <v>57980113000</v>
      </c>
      <c r="J1227" s="33">
        <v>57980113000</v>
      </c>
      <c r="K1227" s="31">
        <f t="shared" si="156"/>
        <v>100</v>
      </c>
      <c r="L1227" s="30">
        <f t="shared" si="153"/>
        <v>0</v>
      </c>
      <c r="M1227" s="31">
        <f t="shared" si="157"/>
        <v>0</v>
      </c>
      <c r="N1227" s="33">
        <v>57980113000</v>
      </c>
      <c r="O1227" s="31">
        <f t="shared" si="158"/>
        <v>100</v>
      </c>
      <c r="P1227" s="32">
        <f t="shared" si="152"/>
        <v>0</v>
      </c>
    </row>
    <row r="1228" spans="1:16" x14ac:dyDescent="0.25">
      <c r="A1228" s="26">
        <v>332021208</v>
      </c>
      <c r="B1228" s="27" t="s">
        <v>168</v>
      </c>
      <c r="C1228" s="28"/>
      <c r="D1228" s="33">
        <v>58477483000</v>
      </c>
      <c r="E1228" s="29"/>
      <c r="F1228" s="30">
        <f t="shared" si="155"/>
        <v>58477483000</v>
      </c>
      <c r="G1228" s="31">
        <f t="shared" si="154"/>
        <v>0.41909420824708421</v>
      </c>
      <c r="H1228" s="33"/>
      <c r="I1228" s="32">
        <f t="shared" si="159"/>
        <v>58477483000</v>
      </c>
      <c r="J1228" s="33">
        <v>58477483000</v>
      </c>
      <c r="K1228" s="31">
        <f t="shared" si="156"/>
        <v>100</v>
      </c>
      <c r="L1228" s="30">
        <f t="shared" si="153"/>
        <v>0</v>
      </c>
      <c r="M1228" s="31">
        <f t="shared" si="157"/>
        <v>0</v>
      </c>
      <c r="N1228" s="33">
        <v>58477483000</v>
      </c>
      <c r="O1228" s="31">
        <f t="shared" si="158"/>
        <v>100</v>
      </c>
      <c r="P1228" s="32">
        <f t="shared" si="152"/>
        <v>0</v>
      </c>
    </row>
    <row r="1229" spans="1:16" x14ac:dyDescent="0.25">
      <c r="A1229" s="26">
        <v>332021209</v>
      </c>
      <c r="B1229" s="27" t="s">
        <v>169</v>
      </c>
      <c r="C1229" s="28"/>
      <c r="D1229" s="33">
        <v>20407028000</v>
      </c>
      <c r="E1229" s="29"/>
      <c r="F1229" s="30">
        <f t="shared" si="155"/>
        <v>20407028000</v>
      </c>
      <c r="G1229" s="31">
        <f t="shared" si="154"/>
        <v>0.1462523146274281</v>
      </c>
      <c r="H1229" s="33"/>
      <c r="I1229" s="32">
        <f t="shared" si="159"/>
        <v>20407028000</v>
      </c>
      <c r="J1229" s="33">
        <v>20407028000</v>
      </c>
      <c r="K1229" s="31">
        <f t="shared" si="156"/>
        <v>100</v>
      </c>
      <c r="L1229" s="30">
        <f t="shared" si="153"/>
        <v>0</v>
      </c>
      <c r="M1229" s="31">
        <f t="shared" si="157"/>
        <v>0</v>
      </c>
      <c r="N1229" s="33">
        <v>20407028000</v>
      </c>
      <c r="O1229" s="31">
        <f t="shared" si="158"/>
        <v>100</v>
      </c>
      <c r="P1229" s="32">
        <f t="shared" si="152"/>
        <v>0</v>
      </c>
    </row>
    <row r="1230" spans="1:16" x14ac:dyDescent="0.25">
      <c r="A1230" s="26">
        <v>332021210</v>
      </c>
      <c r="B1230" s="27" t="s">
        <v>170</v>
      </c>
      <c r="C1230" s="28"/>
      <c r="D1230" s="33">
        <v>40005565000</v>
      </c>
      <c r="E1230" s="29"/>
      <c r="F1230" s="30">
        <f t="shared" si="155"/>
        <v>40005565000</v>
      </c>
      <c r="G1230" s="31">
        <f t="shared" si="154"/>
        <v>0.28671036660644689</v>
      </c>
      <c r="H1230" s="33"/>
      <c r="I1230" s="32">
        <f t="shared" si="159"/>
        <v>40005565000</v>
      </c>
      <c r="J1230" s="33">
        <v>40005565000</v>
      </c>
      <c r="K1230" s="31">
        <f t="shared" si="156"/>
        <v>100</v>
      </c>
      <c r="L1230" s="30">
        <f t="shared" si="153"/>
        <v>0</v>
      </c>
      <c r="M1230" s="31">
        <f t="shared" si="157"/>
        <v>0</v>
      </c>
      <c r="N1230" s="33">
        <v>40005565000</v>
      </c>
      <c r="O1230" s="31">
        <f t="shared" si="158"/>
        <v>100</v>
      </c>
      <c r="P1230" s="32">
        <f t="shared" si="152"/>
        <v>0</v>
      </c>
    </row>
    <row r="1231" spans="1:16" x14ac:dyDescent="0.25">
      <c r="A1231" s="26">
        <v>332021211</v>
      </c>
      <c r="B1231" s="27" t="s">
        <v>171</v>
      </c>
      <c r="C1231" s="28"/>
      <c r="D1231" s="33">
        <v>47094415000</v>
      </c>
      <c r="E1231" s="29"/>
      <c r="F1231" s="30">
        <f t="shared" si="155"/>
        <v>47094415000</v>
      </c>
      <c r="G1231" s="31">
        <f t="shared" si="154"/>
        <v>0.33751446804378721</v>
      </c>
      <c r="H1231" s="33"/>
      <c r="I1231" s="32">
        <f t="shared" si="159"/>
        <v>47094415000</v>
      </c>
      <c r="J1231" s="33">
        <v>47094415000</v>
      </c>
      <c r="K1231" s="31">
        <f t="shared" si="156"/>
        <v>100</v>
      </c>
      <c r="L1231" s="30">
        <f t="shared" si="153"/>
        <v>0</v>
      </c>
      <c r="M1231" s="31">
        <f t="shared" si="157"/>
        <v>0</v>
      </c>
      <c r="N1231" s="33">
        <v>47094415000</v>
      </c>
      <c r="O1231" s="31">
        <f t="shared" si="158"/>
        <v>100</v>
      </c>
      <c r="P1231" s="32">
        <f t="shared" si="152"/>
        <v>0</v>
      </c>
    </row>
    <row r="1232" spans="1:16" x14ac:dyDescent="0.25">
      <c r="A1232" s="26">
        <v>332021212</v>
      </c>
      <c r="B1232" s="27" t="s">
        <v>814</v>
      </c>
      <c r="C1232" s="28"/>
      <c r="D1232" s="33">
        <v>19232587000</v>
      </c>
      <c r="E1232" s="29"/>
      <c r="F1232" s="30">
        <f t="shared" si="155"/>
        <v>19232587000</v>
      </c>
      <c r="G1232" s="31">
        <f t="shared" si="154"/>
        <v>0.13783537539240814</v>
      </c>
      <c r="H1232" s="33"/>
      <c r="I1232" s="32">
        <f t="shared" si="159"/>
        <v>19232587000</v>
      </c>
      <c r="J1232" s="33">
        <v>19232587000</v>
      </c>
      <c r="K1232" s="31">
        <f t="shared" si="156"/>
        <v>100</v>
      </c>
      <c r="L1232" s="30">
        <f t="shared" si="153"/>
        <v>0</v>
      </c>
      <c r="M1232" s="31">
        <f t="shared" si="157"/>
        <v>0</v>
      </c>
      <c r="N1232" s="33">
        <v>19232587000</v>
      </c>
      <c r="O1232" s="31">
        <f t="shared" si="158"/>
        <v>100</v>
      </c>
      <c r="P1232" s="32">
        <f t="shared" si="152"/>
        <v>0</v>
      </c>
    </row>
    <row r="1233" spans="1:16" x14ac:dyDescent="0.25">
      <c r="A1233" s="26">
        <v>332021213</v>
      </c>
      <c r="B1233" s="27" t="s">
        <v>173</v>
      </c>
      <c r="C1233" s="28"/>
      <c r="D1233" s="33">
        <v>12638060000</v>
      </c>
      <c r="E1233" s="29"/>
      <c r="F1233" s="30">
        <f t="shared" si="155"/>
        <v>12638060000</v>
      </c>
      <c r="G1233" s="31">
        <f t="shared" si="154"/>
        <v>9.0573969291379133E-2</v>
      </c>
      <c r="H1233" s="33"/>
      <c r="I1233" s="32">
        <f t="shared" si="159"/>
        <v>12638060000</v>
      </c>
      <c r="J1233" s="33">
        <v>12638060000</v>
      </c>
      <c r="K1233" s="31">
        <f t="shared" si="156"/>
        <v>100</v>
      </c>
      <c r="L1233" s="30">
        <f t="shared" si="153"/>
        <v>0</v>
      </c>
      <c r="M1233" s="31">
        <f t="shared" si="157"/>
        <v>0</v>
      </c>
      <c r="N1233" s="33">
        <v>12638060000</v>
      </c>
      <c r="O1233" s="31">
        <f t="shared" si="158"/>
        <v>100</v>
      </c>
      <c r="P1233" s="32">
        <f t="shared" ref="P1233:P1287" si="160">SUM(F1233-N1233)</f>
        <v>0</v>
      </c>
    </row>
    <row r="1234" spans="1:16" x14ac:dyDescent="0.25">
      <c r="A1234" s="26">
        <v>332021214</v>
      </c>
      <c r="B1234" s="27" t="s">
        <v>174</v>
      </c>
      <c r="C1234" s="28"/>
      <c r="D1234" s="33">
        <v>17826500000</v>
      </c>
      <c r="E1234" s="29"/>
      <c r="F1234" s="30">
        <f t="shared" si="155"/>
        <v>17826500000</v>
      </c>
      <c r="G1234" s="31">
        <f t="shared" si="154"/>
        <v>0.12775828438643036</v>
      </c>
      <c r="H1234" s="33"/>
      <c r="I1234" s="32">
        <f t="shared" si="159"/>
        <v>17826500000</v>
      </c>
      <c r="J1234" s="33">
        <v>17826500000</v>
      </c>
      <c r="K1234" s="31">
        <f t="shared" si="156"/>
        <v>100</v>
      </c>
      <c r="L1234" s="30">
        <f t="shared" ref="L1234:L1287" si="161">SUM(N1234-J1234)</f>
        <v>0</v>
      </c>
      <c r="M1234" s="31">
        <f t="shared" si="157"/>
        <v>0</v>
      </c>
      <c r="N1234" s="33">
        <v>17826500000</v>
      </c>
      <c r="O1234" s="31">
        <f t="shared" si="158"/>
        <v>100</v>
      </c>
      <c r="P1234" s="32">
        <f t="shared" si="160"/>
        <v>0</v>
      </c>
    </row>
    <row r="1235" spans="1:16" x14ac:dyDescent="0.25">
      <c r="A1235" s="26">
        <v>332021215</v>
      </c>
      <c r="B1235" s="27" t="s">
        <v>175</v>
      </c>
      <c r="C1235" s="28"/>
      <c r="D1235" s="33">
        <v>16298691000</v>
      </c>
      <c r="E1235" s="29"/>
      <c r="F1235" s="30">
        <f t="shared" si="155"/>
        <v>16298691000</v>
      </c>
      <c r="G1235" s="31">
        <f t="shared" si="154"/>
        <v>0.11680884076540841</v>
      </c>
      <c r="H1235" s="33"/>
      <c r="I1235" s="32">
        <f t="shared" si="159"/>
        <v>16298691000</v>
      </c>
      <c r="J1235" s="33">
        <v>16298691000</v>
      </c>
      <c r="K1235" s="31">
        <f t="shared" si="156"/>
        <v>100</v>
      </c>
      <c r="L1235" s="30">
        <f t="shared" si="161"/>
        <v>0</v>
      </c>
      <c r="M1235" s="31">
        <f t="shared" si="157"/>
        <v>0</v>
      </c>
      <c r="N1235" s="33">
        <v>16298691000</v>
      </c>
      <c r="O1235" s="31">
        <f t="shared" si="158"/>
        <v>100</v>
      </c>
      <c r="P1235" s="32">
        <f t="shared" si="160"/>
        <v>0</v>
      </c>
    </row>
    <row r="1236" spans="1:16" x14ac:dyDescent="0.25">
      <c r="A1236" s="26">
        <v>332021216</v>
      </c>
      <c r="B1236" s="27" t="s">
        <v>176</v>
      </c>
      <c r="C1236" s="28"/>
      <c r="D1236" s="33">
        <v>20404255000</v>
      </c>
      <c r="E1236" s="29"/>
      <c r="F1236" s="30">
        <f t="shared" si="155"/>
        <v>20404255000</v>
      </c>
      <c r="G1236" s="31">
        <f t="shared" si="154"/>
        <v>0.14623244119615425</v>
      </c>
      <c r="H1236" s="33"/>
      <c r="I1236" s="32">
        <f t="shared" si="159"/>
        <v>20404255000</v>
      </c>
      <c r="J1236" s="33">
        <v>20404255000</v>
      </c>
      <c r="K1236" s="31">
        <f t="shared" si="156"/>
        <v>100</v>
      </c>
      <c r="L1236" s="30">
        <f t="shared" si="161"/>
        <v>0</v>
      </c>
      <c r="M1236" s="31">
        <f t="shared" si="157"/>
        <v>0</v>
      </c>
      <c r="N1236" s="33">
        <v>20404255000</v>
      </c>
      <c r="O1236" s="31">
        <f t="shared" si="158"/>
        <v>100</v>
      </c>
      <c r="P1236" s="32">
        <f t="shared" si="160"/>
        <v>0</v>
      </c>
    </row>
    <row r="1237" spans="1:16" x14ac:dyDescent="0.25">
      <c r="A1237" s="26">
        <v>332021217</v>
      </c>
      <c r="B1237" s="27" t="s">
        <v>815</v>
      </c>
      <c r="C1237" s="28"/>
      <c r="D1237" s="33">
        <v>14020166000</v>
      </c>
      <c r="E1237" s="29"/>
      <c r="F1237" s="30">
        <f t="shared" si="155"/>
        <v>14020166000</v>
      </c>
      <c r="G1237" s="31">
        <f t="shared" si="154"/>
        <v>0.10047919417569134</v>
      </c>
      <c r="H1237" s="33"/>
      <c r="I1237" s="32">
        <f t="shared" si="159"/>
        <v>14020166000</v>
      </c>
      <c r="J1237" s="33">
        <v>14020166000</v>
      </c>
      <c r="K1237" s="31">
        <f t="shared" si="156"/>
        <v>100</v>
      </c>
      <c r="L1237" s="30">
        <f t="shared" si="161"/>
        <v>0</v>
      </c>
      <c r="M1237" s="31">
        <f t="shared" si="157"/>
        <v>0</v>
      </c>
      <c r="N1237" s="33">
        <v>14020166000</v>
      </c>
      <c r="O1237" s="31">
        <f t="shared" si="158"/>
        <v>100</v>
      </c>
      <c r="P1237" s="32">
        <f t="shared" si="160"/>
        <v>0</v>
      </c>
    </row>
    <row r="1238" spans="1:16" x14ac:dyDescent="0.25">
      <c r="A1238" s="26">
        <v>332021218</v>
      </c>
      <c r="B1238" s="27" t="s">
        <v>178</v>
      </c>
      <c r="C1238" s="28"/>
      <c r="D1238" s="33">
        <v>41616873000</v>
      </c>
      <c r="E1238" s="29"/>
      <c r="F1238" s="30">
        <f t="shared" si="155"/>
        <v>41616873000</v>
      </c>
      <c r="G1238" s="31">
        <f t="shared" si="154"/>
        <v>0.29825822769517041</v>
      </c>
      <c r="H1238" s="33"/>
      <c r="I1238" s="32">
        <f t="shared" si="159"/>
        <v>41616873000</v>
      </c>
      <c r="J1238" s="33">
        <v>41616873000</v>
      </c>
      <c r="K1238" s="31">
        <f t="shared" si="156"/>
        <v>100</v>
      </c>
      <c r="L1238" s="30">
        <f t="shared" si="161"/>
        <v>0</v>
      </c>
      <c r="M1238" s="31">
        <f t="shared" si="157"/>
        <v>0</v>
      </c>
      <c r="N1238" s="33">
        <v>41616873000</v>
      </c>
      <c r="O1238" s="31">
        <f t="shared" si="158"/>
        <v>100</v>
      </c>
      <c r="P1238" s="32">
        <f t="shared" si="160"/>
        <v>0</v>
      </c>
    </row>
    <row r="1239" spans="1:16" x14ac:dyDescent="0.25">
      <c r="A1239" s="26">
        <v>332021219</v>
      </c>
      <c r="B1239" s="27" t="s">
        <v>179</v>
      </c>
      <c r="C1239" s="28"/>
      <c r="D1239" s="33">
        <v>75439716000</v>
      </c>
      <c r="E1239" s="29"/>
      <c r="F1239" s="30">
        <f t="shared" si="155"/>
        <v>75439716000</v>
      </c>
      <c r="G1239" s="31">
        <f t="shared" si="154"/>
        <v>0.54065849666280774</v>
      </c>
      <c r="H1239" s="33"/>
      <c r="I1239" s="32">
        <f t="shared" si="159"/>
        <v>75439716000</v>
      </c>
      <c r="J1239" s="33">
        <v>75439716000</v>
      </c>
      <c r="K1239" s="31">
        <f t="shared" si="156"/>
        <v>100</v>
      </c>
      <c r="L1239" s="30">
        <f t="shared" si="161"/>
        <v>0</v>
      </c>
      <c r="M1239" s="31">
        <f t="shared" si="157"/>
        <v>0</v>
      </c>
      <c r="N1239" s="33">
        <v>75439716000</v>
      </c>
      <c r="O1239" s="31">
        <f t="shared" si="158"/>
        <v>100</v>
      </c>
      <c r="P1239" s="32">
        <f t="shared" si="160"/>
        <v>0</v>
      </c>
    </row>
    <row r="1240" spans="1:16" x14ac:dyDescent="0.25">
      <c r="A1240" s="26">
        <v>332021220</v>
      </c>
      <c r="B1240" s="27" t="s">
        <v>180</v>
      </c>
      <c r="C1240" s="28"/>
      <c r="D1240" s="33">
        <v>18430415000</v>
      </c>
      <c r="E1240" s="29"/>
      <c r="F1240" s="30">
        <f t="shared" si="155"/>
        <v>18430415000</v>
      </c>
      <c r="G1240" s="31">
        <f t="shared" si="154"/>
        <v>0.13208639951364159</v>
      </c>
      <c r="H1240" s="33"/>
      <c r="I1240" s="32">
        <f t="shared" si="159"/>
        <v>18430415000</v>
      </c>
      <c r="J1240" s="33">
        <v>18430415000</v>
      </c>
      <c r="K1240" s="31">
        <f t="shared" si="156"/>
        <v>100</v>
      </c>
      <c r="L1240" s="30">
        <f t="shared" si="161"/>
        <v>0</v>
      </c>
      <c r="M1240" s="31">
        <f t="shared" si="157"/>
        <v>0</v>
      </c>
      <c r="N1240" s="33">
        <v>18430415000</v>
      </c>
      <c r="O1240" s="31">
        <f t="shared" si="158"/>
        <v>100</v>
      </c>
      <c r="P1240" s="32">
        <f t="shared" si="160"/>
        <v>0</v>
      </c>
    </row>
    <row r="1241" spans="1:16" x14ac:dyDescent="0.25">
      <c r="A1241" s="26">
        <v>3320216</v>
      </c>
      <c r="B1241" s="35" t="s">
        <v>816</v>
      </c>
      <c r="C1241" s="28"/>
      <c r="D1241" s="29">
        <f>SUM(D1242:D1244)</f>
        <v>104558425000</v>
      </c>
      <c r="E1241" s="29">
        <f>SUM(E1242:E1244)</f>
        <v>-17557630000</v>
      </c>
      <c r="F1241" s="30">
        <f t="shared" si="155"/>
        <v>87000795000</v>
      </c>
      <c r="G1241" s="31">
        <f t="shared" si="154"/>
        <v>0.62351399935239837</v>
      </c>
      <c r="H1241" s="29">
        <f>SUM(H1242:H1244)</f>
        <v>0</v>
      </c>
      <c r="I1241" s="32">
        <f t="shared" si="159"/>
        <v>87000795000</v>
      </c>
      <c r="J1241" s="29">
        <f>SUM(J1242:J1244)</f>
        <v>87000795000</v>
      </c>
      <c r="K1241" s="31">
        <f t="shared" si="156"/>
        <v>100</v>
      </c>
      <c r="L1241" s="30">
        <f t="shared" si="161"/>
        <v>0</v>
      </c>
      <c r="M1241" s="31">
        <f t="shared" si="157"/>
        <v>0</v>
      </c>
      <c r="N1241" s="29">
        <f>SUM(N1242:N1244)</f>
        <v>87000795000</v>
      </c>
      <c r="O1241" s="31">
        <f t="shared" si="158"/>
        <v>100</v>
      </c>
      <c r="P1241" s="32">
        <f t="shared" si="160"/>
        <v>0</v>
      </c>
    </row>
    <row r="1242" spans="1:16" x14ac:dyDescent="0.25">
      <c r="A1242" s="26">
        <v>332021601</v>
      </c>
      <c r="B1242" s="40" t="s">
        <v>817</v>
      </c>
      <c r="C1242" s="28"/>
      <c r="D1242" s="33">
        <v>57722795000</v>
      </c>
      <c r="E1242" s="34">
        <v>0</v>
      </c>
      <c r="F1242" s="30">
        <f t="shared" si="155"/>
        <v>57722795000</v>
      </c>
      <c r="G1242" s="31">
        <f t="shared" si="154"/>
        <v>0.4136855388993701</v>
      </c>
      <c r="H1242" s="33"/>
      <c r="I1242" s="32">
        <f t="shared" si="159"/>
        <v>57722795000</v>
      </c>
      <c r="J1242" s="33">
        <v>57722795000</v>
      </c>
      <c r="K1242" s="31">
        <f t="shared" si="156"/>
        <v>100</v>
      </c>
      <c r="L1242" s="30">
        <f t="shared" si="161"/>
        <v>0</v>
      </c>
      <c r="M1242" s="31">
        <f t="shared" si="157"/>
        <v>0</v>
      </c>
      <c r="N1242" s="33">
        <v>57722795000</v>
      </c>
      <c r="O1242" s="31">
        <f t="shared" si="158"/>
        <v>100</v>
      </c>
      <c r="P1242" s="32">
        <f t="shared" si="160"/>
        <v>0</v>
      </c>
    </row>
    <row r="1243" spans="1:16" x14ac:dyDescent="0.25">
      <c r="A1243" s="26">
        <v>332021602</v>
      </c>
      <c r="B1243" s="40" t="s">
        <v>818</v>
      </c>
      <c r="C1243" s="28"/>
      <c r="D1243" s="33">
        <v>29278000000</v>
      </c>
      <c r="E1243" s="34">
        <v>0</v>
      </c>
      <c r="F1243" s="30">
        <f t="shared" si="155"/>
        <v>29278000000</v>
      </c>
      <c r="G1243" s="31">
        <f t="shared" si="154"/>
        <v>0.20982846045302828</v>
      </c>
      <c r="H1243" s="33"/>
      <c r="I1243" s="32">
        <f t="shared" si="159"/>
        <v>29278000000</v>
      </c>
      <c r="J1243" s="33">
        <v>29278000000</v>
      </c>
      <c r="K1243" s="31">
        <f t="shared" si="156"/>
        <v>100</v>
      </c>
      <c r="L1243" s="30">
        <f t="shared" si="161"/>
        <v>0</v>
      </c>
      <c r="M1243" s="31">
        <f t="shared" si="157"/>
        <v>0</v>
      </c>
      <c r="N1243" s="33">
        <v>29278000000</v>
      </c>
      <c r="O1243" s="31">
        <f t="shared" si="158"/>
        <v>100</v>
      </c>
      <c r="P1243" s="32">
        <f t="shared" si="160"/>
        <v>0</v>
      </c>
    </row>
    <row r="1244" spans="1:16" x14ac:dyDescent="0.25">
      <c r="A1244" s="26">
        <v>332021603</v>
      </c>
      <c r="B1244" s="40" t="s">
        <v>103</v>
      </c>
      <c r="C1244" s="28"/>
      <c r="D1244" s="33">
        <v>17557630000</v>
      </c>
      <c r="E1244" s="34">
        <v>-17557630000</v>
      </c>
      <c r="F1244" s="30">
        <f t="shared" si="155"/>
        <v>0</v>
      </c>
      <c r="G1244" s="31">
        <f t="shared" si="154"/>
        <v>0</v>
      </c>
      <c r="H1244" s="33"/>
      <c r="I1244" s="32">
        <f t="shared" si="159"/>
        <v>0</v>
      </c>
      <c r="J1244" s="33">
        <v>0</v>
      </c>
      <c r="K1244" s="31">
        <f t="shared" si="156"/>
        <v>0</v>
      </c>
      <c r="L1244" s="30">
        <f t="shared" si="161"/>
        <v>0</v>
      </c>
      <c r="M1244" s="31">
        <f t="shared" si="157"/>
        <v>0</v>
      </c>
      <c r="N1244" s="33">
        <v>0</v>
      </c>
      <c r="O1244" s="31">
        <f t="shared" si="158"/>
        <v>0</v>
      </c>
      <c r="P1244" s="32">
        <f t="shared" si="160"/>
        <v>0</v>
      </c>
    </row>
    <row r="1245" spans="1:16" ht="26.25" x14ac:dyDescent="0.25">
      <c r="A1245" s="26">
        <v>3320219</v>
      </c>
      <c r="B1245" s="27" t="s">
        <v>819</v>
      </c>
      <c r="C1245" s="28"/>
      <c r="D1245" s="33">
        <v>3400000000</v>
      </c>
      <c r="E1245" s="34">
        <v>0</v>
      </c>
      <c r="F1245" s="30">
        <f t="shared" si="155"/>
        <v>3400000000</v>
      </c>
      <c r="G1245" s="31">
        <f t="shared" si="154"/>
        <v>2.4366991103910652E-2</v>
      </c>
      <c r="H1245" s="33"/>
      <c r="I1245" s="32">
        <f t="shared" si="159"/>
        <v>3400000000</v>
      </c>
      <c r="J1245" s="33">
        <v>3400000000</v>
      </c>
      <c r="K1245" s="31">
        <f t="shared" si="156"/>
        <v>100</v>
      </c>
      <c r="L1245" s="30">
        <f t="shared" si="161"/>
        <v>0</v>
      </c>
      <c r="M1245" s="31">
        <f t="shared" si="157"/>
        <v>0</v>
      </c>
      <c r="N1245" s="33">
        <v>3400000000</v>
      </c>
      <c r="O1245" s="31">
        <f t="shared" si="158"/>
        <v>100</v>
      </c>
      <c r="P1245" s="32">
        <f t="shared" si="160"/>
        <v>0</v>
      </c>
    </row>
    <row r="1246" spans="1:16" x14ac:dyDescent="0.25">
      <c r="A1246" s="42">
        <v>3320220</v>
      </c>
      <c r="B1246" s="27" t="s">
        <v>820</v>
      </c>
      <c r="C1246" s="28"/>
      <c r="D1246" s="33">
        <v>62256000000</v>
      </c>
      <c r="E1246" s="34">
        <v>0</v>
      </c>
      <c r="F1246" s="30">
        <f t="shared" si="155"/>
        <v>62256000000</v>
      </c>
      <c r="G1246" s="31">
        <f t="shared" si="154"/>
        <v>0.44617394063678284</v>
      </c>
      <c r="H1246" s="33"/>
      <c r="I1246" s="32">
        <f t="shared" si="159"/>
        <v>62256000000</v>
      </c>
      <c r="J1246" s="33">
        <v>58350293984</v>
      </c>
      <c r="K1246" s="31">
        <f t="shared" si="156"/>
        <v>93.726378154716016</v>
      </c>
      <c r="L1246" s="30">
        <f t="shared" si="161"/>
        <v>0</v>
      </c>
      <c r="M1246" s="31">
        <f t="shared" si="157"/>
        <v>0</v>
      </c>
      <c r="N1246" s="33">
        <v>58350293984</v>
      </c>
      <c r="O1246" s="31">
        <f t="shared" si="158"/>
        <v>93.726378154716016</v>
      </c>
      <c r="P1246" s="32">
        <f t="shared" si="160"/>
        <v>3905706016</v>
      </c>
    </row>
    <row r="1247" spans="1:16" hidden="1" x14ac:dyDescent="0.25">
      <c r="A1247" s="42">
        <v>3320221</v>
      </c>
      <c r="B1247" s="27" t="s">
        <v>821</v>
      </c>
      <c r="C1247" s="28"/>
      <c r="D1247" s="29"/>
      <c r="E1247" s="29"/>
      <c r="F1247" s="30">
        <f t="shared" si="155"/>
        <v>0</v>
      </c>
      <c r="G1247" s="31">
        <f t="shared" si="154"/>
        <v>0</v>
      </c>
      <c r="H1247" s="29"/>
      <c r="I1247" s="32">
        <f t="shared" si="159"/>
        <v>0</v>
      </c>
      <c r="J1247" s="33"/>
      <c r="K1247" s="31">
        <f t="shared" si="156"/>
        <v>0</v>
      </c>
      <c r="L1247" s="30">
        <f t="shared" si="161"/>
        <v>0</v>
      </c>
      <c r="M1247" s="31">
        <f t="shared" si="157"/>
        <v>0</v>
      </c>
      <c r="N1247" s="33"/>
      <c r="O1247" s="31">
        <f t="shared" si="158"/>
        <v>0</v>
      </c>
      <c r="P1247" s="32">
        <f t="shared" si="160"/>
        <v>0</v>
      </c>
    </row>
    <row r="1248" spans="1:16" hidden="1" x14ac:dyDescent="0.25">
      <c r="A1248" s="42">
        <v>3320222</v>
      </c>
      <c r="B1248" s="27" t="s">
        <v>822</v>
      </c>
      <c r="C1248" s="28"/>
      <c r="D1248" s="29"/>
      <c r="E1248" s="29"/>
      <c r="F1248" s="30">
        <f t="shared" si="155"/>
        <v>0</v>
      </c>
      <c r="G1248" s="31">
        <f t="shared" si="154"/>
        <v>0</v>
      </c>
      <c r="H1248" s="29"/>
      <c r="I1248" s="32">
        <f t="shared" si="159"/>
        <v>0</v>
      </c>
      <c r="J1248" s="33"/>
      <c r="K1248" s="31">
        <f t="shared" si="156"/>
        <v>0</v>
      </c>
      <c r="L1248" s="30">
        <f t="shared" si="161"/>
        <v>0</v>
      </c>
      <c r="M1248" s="31">
        <f t="shared" si="157"/>
        <v>0</v>
      </c>
      <c r="N1248" s="33"/>
      <c r="O1248" s="31">
        <f t="shared" si="158"/>
        <v>0</v>
      </c>
      <c r="P1248" s="32">
        <f t="shared" si="160"/>
        <v>0</v>
      </c>
    </row>
    <row r="1249" spans="1:16" hidden="1" x14ac:dyDescent="0.25">
      <c r="A1249" s="42">
        <v>3320223</v>
      </c>
      <c r="B1249" s="27" t="s">
        <v>823</v>
      </c>
      <c r="C1249" s="28"/>
      <c r="D1249" s="29"/>
      <c r="E1249" s="29"/>
      <c r="F1249" s="30">
        <f t="shared" si="155"/>
        <v>0</v>
      </c>
      <c r="G1249" s="31">
        <f t="shared" si="154"/>
        <v>0</v>
      </c>
      <c r="H1249" s="29"/>
      <c r="I1249" s="32">
        <f t="shared" si="159"/>
        <v>0</v>
      </c>
      <c r="J1249" s="33"/>
      <c r="K1249" s="31">
        <f t="shared" si="156"/>
        <v>0</v>
      </c>
      <c r="L1249" s="30">
        <f t="shared" si="161"/>
        <v>0</v>
      </c>
      <c r="M1249" s="31">
        <f t="shared" si="157"/>
        <v>0</v>
      </c>
      <c r="N1249" s="33"/>
      <c r="O1249" s="31">
        <f t="shared" si="158"/>
        <v>0</v>
      </c>
      <c r="P1249" s="32">
        <f t="shared" si="160"/>
        <v>0</v>
      </c>
    </row>
    <row r="1250" spans="1:16" hidden="1" x14ac:dyDescent="0.25">
      <c r="A1250" s="42">
        <v>3320224</v>
      </c>
      <c r="B1250" s="27" t="s">
        <v>824</v>
      </c>
      <c r="C1250" s="28"/>
      <c r="D1250" s="29"/>
      <c r="E1250" s="29"/>
      <c r="F1250" s="30">
        <f t="shared" si="155"/>
        <v>0</v>
      </c>
      <c r="G1250" s="31">
        <f t="shared" si="154"/>
        <v>0</v>
      </c>
      <c r="H1250" s="29"/>
      <c r="I1250" s="32">
        <f t="shared" si="159"/>
        <v>0</v>
      </c>
      <c r="J1250" s="33"/>
      <c r="K1250" s="31">
        <f t="shared" si="156"/>
        <v>0</v>
      </c>
      <c r="L1250" s="30">
        <f t="shared" si="161"/>
        <v>0</v>
      </c>
      <c r="M1250" s="31">
        <f t="shared" si="157"/>
        <v>0</v>
      </c>
      <c r="N1250" s="33"/>
      <c r="O1250" s="31">
        <f t="shared" si="158"/>
        <v>0</v>
      </c>
      <c r="P1250" s="32">
        <f t="shared" si="160"/>
        <v>0</v>
      </c>
    </row>
    <row r="1251" spans="1:16" hidden="1" x14ac:dyDescent="0.25">
      <c r="A1251" s="42">
        <v>3320225</v>
      </c>
      <c r="B1251" s="27" t="s">
        <v>825</v>
      </c>
      <c r="C1251" s="28"/>
      <c r="D1251" s="29"/>
      <c r="E1251" s="29"/>
      <c r="F1251" s="30">
        <f t="shared" si="155"/>
        <v>0</v>
      </c>
      <c r="G1251" s="31">
        <f t="shared" si="154"/>
        <v>0</v>
      </c>
      <c r="H1251" s="29"/>
      <c r="I1251" s="32">
        <f t="shared" si="159"/>
        <v>0</v>
      </c>
      <c r="J1251" s="33"/>
      <c r="K1251" s="31">
        <f t="shared" si="156"/>
        <v>0</v>
      </c>
      <c r="L1251" s="30">
        <f t="shared" si="161"/>
        <v>0</v>
      </c>
      <c r="M1251" s="31">
        <f t="shared" si="157"/>
        <v>0</v>
      </c>
      <c r="N1251" s="33"/>
      <c r="O1251" s="31">
        <f t="shared" si="158"/>
        <v>0</v>
      </c>
      <c r="P1251" s="32">
        <f t="shared" si="160"/>
        <v>0</v>
      </c>
    </row>
    <row r="1252" spans="1:16" hidden="1" x14ac:dyDescent="0.25">
      <c r="A1252" s="42">
        <v>3320226</v>
      </c>
      <c r="B1252" s="27" t="s">
        <v>826</v>
      </c>
      <c r="C1252" s="64"/>
      <c r="D1252" s="29"/>
      <c r="E1252" s="29"/>
      <c r="F1252" s="30">
        <f t="shared" si="155"/>
        <v>0</v>
      </c>
      <c r="G1252" s="31">
        <f t="shared" si="154"/>
        <v>0</v>
      </c>
      <c r="H1252" s="29"/>
      <c r="I1252" s="32">
        <f t="shared" si="159"/>
        <v>0</v>
      </c>
      <c r="J1252" s="33"/>
      <c r="K1252" s="31">
        <f t="shared" si="156"/>
        <v>0</v>
      </c>
      <c r="L1252" s="30">
        <f t="shared" si="161"/>
        <v>0</v>
      </c>
      <c r="M1252" s="31">
        <f t="shared" si="157"/>
        <v>0</v>
      </c>
      <c r="N1252" s="33"/>
      <c r="O1252" s="31">
        <f t="shared" si="158"/>
        <v>0</v>
      </c>
      <c r="P1252" s="32">
        <f t="shared" si="160"/>
        <v>0</v>
      </c>
    </row>
    <row r="1253" spans="1:16" hidden="1" x14ac:dyDescent="0.25">
      <c r="A1253" s="42">
        <v>3320227</v>
      </c>
      <c r="B1253" s="27" t="s">
        <v>827</v>
      </c>
      <c r="C1253" s="64"/>
      <c r="D1253" s="29"/>
      <c r="E1253" s="29"/>
      <c r="F1253" s="30">
        <f t="shared" si="155"/>
        <v>0</v>
      </c>
      <c r="G1253" s="31">
        <f t="shared" si="154"/>
        <v>0</v>
      </c>
      <c r="H1253" s="29"/>
      <c r="I1253" s="32">
        <f t="shared" si="159"/>
        <v>0</v>
      </c>
      <c r="J1253" s="33"/>
      <c r="K1253" s="31">
        <f t="shared" si="156"/>
        <v>0</v>
      </c>
      <c r="L1253" s="30">
        <f t="shared" si="161"/>
        <v>0</v>
      </c>
      <c r="M1253" s="31">
        <f t="shared" si="157"/>
        <v>0</v>
      </c>
      <c r="N1253" s="33"/>
      <c r="O1253" s="31">
        <f t="shared" si="158"/>
        <v>0</v>
      </c>
      <c r="P1253" s="32">
        <f t="shared" si="160"/>
        <v>0</v>
      </c>
    </row>
    <row r="1254" spans="1:16" x14ac:dyDescent="0.25">
      <c r="A1254" s="60">
        <v>3320299</v>
      </c>
      <c r="B1254" s="27" t="s">
        <v>828</v>
      </c>
      <c r="C1254" s="64"/>
      <c r="D1254" s="29">
        <f>SUM(D1255:D1258)</f>
        <v>230289756000</v>
      </c>
      <c r="E1254" s="29">
        <f>SUM(E1255:E1258)</f>
        <v>-28973355805</v>
      </c>
      <c r="F1254" s="30">
        <f t="shared" si="155"/>
        <v>201316400195</v>
      </c>
      <c r="G1254" s="31">
        <f t="shared" si="154"/>
        <v>1.442786744889083</v>
      </c>
      <c r="H1254" s="29">
        <f>SUM(H1255:H1258)</f>
        <v>0</v>
      </c>
      <c r="I1254" s="32">
        <f t="shared" si="159"/>
        <v>201316400195</v>
      </c>
      <c r="J1254" s="29">
        <f>SUM(J1255:J1258)</f>
        <v>39664541231</v>
      </c>
      <c r="K1254" s="31">
        <f t="shared" si="156"/>
        <v>19.70258816101418</v>
      </c>
      <c r="L1254" s="30">
        <f t="shared" si="161"/>
        <v>0</v>
      </c>
      <c r="M1254" s="31">
        <f t="shared" si="157"/>
        <v>0</v>
      </c>
      <c r="N1254" s="29">
        <f>SUM(N1255:N1258)</f>
        <v>39664541231</v>
      </c>
      <c r="O1254" s="31">
        <f t="shared" si="158"/>
        <v>19.70258816101418</v>
      </c>
      <c r="P1254" s="32">
        <f t="shared" si="160"/>
        <v>161651858964</v>
      </c>
    </row>
    <row r="1255" spans="1:16" x14ac:dyDescent="0.25">
      <c r="A1255" s="60">
        <v>332029903</v>
      </c>
      <c r="B1255" s="27" t="s">
        <v>829</v>
      </c>
      <c r="C1255" s="28"/>
      <c r="D1255" s="33">
        <v>3579323000</v>
      </c>
      <c r="E1255" s="34">
        <v>-65678000</v>
      </c>
      <c r="F1255" s="30">
        <f t="shared" si="155"/>
        <v>3513645000</v>
      </c>
      <c r="G1255" s="31">
        <f t="shared" si="154"/>
        <v>2.5181457781558867E-2</v>
      </c>
      <c r="H1255" s="33"/>
      <c r="I1255" s="32">
        <f t="shared" si="159"/>
        <v>3513645000</v>
      </c>
      <c r="J1255" s="33">
        <v>3360880194</v>
      </c>
      <c r="K1255" s="31">
        <f t="shared" si="156"/>
        <v>95.652241304969621</v>
      </c>
      <c r="L1255" s="30">
        <f t="shared" si="161"/>
        <v>0</v>
      </c>
      <c r="M1255" s="31">
        <f t="shared" si="157"/>
        <v>0</v>
      </c>
      <c r="N1255" s="33">
        <v>3360880194</v>
      </c>
      <c r="O1255" s="31">
        <f t="shared" si="158"/>
        <v>95.652241304969621</v>
      </c>
      <c r="P1255" s="32">
        <f t="shared" si="160"/>
        <v>152764806</v>
      </c>
    </row>
    <row r="1256" spans="1:16" x14ac:dyDescent="0.25">
      <c r="A1256" s="26">
        <v>332029905</v>
      </c>
      <c r="B1256" s="27" t="s">
        <v>830</v>
      </c>
      <c r="C1256" s="28"/>
      <c r="D1256" s="33">
        <v>185677000000</v>
      </c>
      <c r="E1256" s="34">
        <v>-24177906242</v>
      </c>
      <c r="F1256" s="30">
        <f t="shared" si="155"/>
        <v>161499093758</v>
      </c>
      <c r="G1256" s="31">
        <f t="shared" si="154"/>
        <v>1.1574255826149467</v>
      </c>
      <c r="H1256" s="33"/>
      <c r="I1256" s="32">
        <f t="shared" si="159"/>
        <v>161499093758</v>
      </c>
      <c r="J1256" s="33">
        <v>0</v>
      </c>
      <c r="K1256" s="31">
        <f t="shared" si="156"/>
        <v>0</v>
      </c>
      <c r="L1256" s="30">
        <f t="shared" si="161"/>
        <v>0</v>
      </c>
      <c r="M1256" s="31">
        <f t="shared" si="157"/>
        <v>0</v>
      </c>
      <c r="N1256" s="33">
        <v>0</v>
      </c>
      <c r="O1256" s="31">
        <f t="shared" si="158"/>
        <v>0</v>
      </c>
      <c r="P1256" s="32">
        <f t="shared" si="160"/>
        <v>161499093758</v>
      </c>
    </row>
    <row r="1257" spans="1:16" x14ac:dyDescent="0.25">
      <c r="A1257" s="26">
        <v>332029907</v>
      </c>
      <c r="B1257" s="27" t="s">
        <v>831</v>
      </c>
      <c r="C1257" s="28"/>
      <c r="D1257" s="33">
        <v>35883433000</v>
      </c>
      <c r="E1257" s="34">
        <v>-4729771563</v>
      </c>
      <c r="F1257" s="30">
        <f t="shared" si="155"/>
        <v>31153661437</v>
      </c>
      <c r="G1257" s="31">
        <f t="shared" si="154"/>
        <v>0.22327087973224216</v>
      </c>
      <c r="H1257" s="33"/>
      <c r="I1257" s="32">
        <f t="shared" si="159"/>
        <v>31153661437</v>
      </c>
      <c r="J1257" s="33">
        <v>31153661037</v>
      </c>
      <c r="K1257" s="31">
        <f t="shared" si="156"/>
        <v>99.999998716041773</v>
      </c>
      <c r="L1257" s="30">
        <f t="shared" si="161"/>
        <v>0</v>
      </c>
      <c r="M1257" s="31">
        <f t="shared" si="157"/>
        <v>0</v>
      </c>
      <c r="N1257" s="33">
        <v>31153661037</v>
      </c>
      <c r="O1257" s="31">
        <f t="shared" si="158"/>
        <v>99.999998716041773</v>
      </c>
      <c r="P1257" s="32">
        <f t="shared" si="160"/>
        <v>400</v>
      </c>
    </row>
    <row r="1258" spans="1:16" x14ac:dyDescent="0.25">
      <c r="A1258" s="26">
        <v>332029908</v>
      </c>
      <c r="B1258" s="27" t="s">
        <v>832</v>
      </c>
      <c r="C1258" s="28"/>
      <c r="D1258" s="33">
        <v>5150000000</v>
      </c>
      <c r="E1258" s="29"/>
      <c r="F1258" s="30">
        <f t="shared" si="155"/>
        <v>5150000000</v>
      </c>
      <c r="G1258" s="31">
        <f t="shared" si="154"/>
        <v>3.6908824760335253E-2</v>
      </c>
      <c r="H1258" s="33"/>
      <c r="I1258" s="32">
        <f t="shared" si="159"/>
        <v>5150000000</v>
      </c>
      <c r="J1258" s="33">
        <v>5150000000</v>
      </c>
      <c r="K1258" s="31">
        <f t="shared" si="156"/>
        <v>100</v>
      </c>
      <c r="L1258" s="30">
        <f t="shared" si="161"/>
        <v>0</v>
      </c>
      <c r="M1258" s="31">
        <f t="shared" si="157"/>
        <v>0</v>
      </c>
      <c r="N1258" s="33">
        <v>5150000000</v>
      </c>
      <c r="O1258" s="31">
        <f t="shared" si="158"/>
        <v>100</v>
      </c>
      <c r="P1258" s="32">
        <f t="shared" si="160"/>
        <v>0</v>
      </c>
    </row>
    <row r="1259" spans="1:16" hidden="1" x14ac:dyDescent="0.25">
      <c r="A1259" s="26">
        <v>33203</v>
      </c>
      <c r="B1259" s="27" t="s">
        <v>183</v>
      </c>
      <c r="C1259" s="28"/>
      <c r="D1259" s="29">
        <f>SUM(D1260)</f>
        <v>0</v>
      </c>
      <c r="E1259" s="29">
        <f>SUM(E1260)</f>
        <v>0</v>
      </c>
      <c r="F1259" s="30">
        <f t="shared" si="155"/>
        <v>0</v>
      </c>
      <c r="G1259" s="31">
        <f t="shared" si="154"/>
        <v>0</v>
      </c>
      <c r="H1259" s="29">
        <f>SUM(H1260)</f>
        <v>0</v>
      </c>
      <c r="I1259" s="32">
        <f t="shared" si="159"/>
        <v>0</v>
      </c>
      <c r="J1259" s="29">
        <f>SUM(J1260)</f>
        <v>0</v>
      </c>
      <c r="K1259" s="31">
        <f t="shared" si="156"/>
        <v>0</v>
      </c>
      <c r="L1259" s="30">
        <f t="shared" si="161"/>
        <v>0</v>
      </c>
      <c r="M1259" s="31">
        <f t="shared" si="157"/>
        <v>0</v>
      </c>
      <c r="N1259" s="29">
        <f>SUM(N1260)</f>
        <v>0</v>
      </c>
      <c r="O1259" s="31">
        <f t="shared" si="158"/>
        <v>0</v>
      </c>
      <c r="P1259" s="32">
        <f t="shared" si="160"/>
        <v>0</v>
      </c>
    </row>
    <row r="1260" spans="1:16" hidden="1" x14ac:dyDescent="0.25">
      <c r="A1260" s="26">
        <v>3320301</v>
      </c>
      <c r="B1260" s="27" t="s">
        <v>833</v>
      </c>
      <c r="C1260" s="28"/>
      <c r="D1260" s="29"/>
      <c r="E1260" s="29"/>
      <c r="F1260" s="30">
        <f t="shared" si="155"/>
        <v>0</v>
      </c>
      <c r="G1260" s="31">
        <f t="shared" si="154"/>
        <v>0</v>
      </c>
      <c r="H1260" s="29"/>
      <c r="I1260" s="32">
        <f t="shared" si="159"/>
        <v>0</v>
      </c>
      <c r="J1260" s="33"/>
      <c r="K1260" s="31">
        <f t="shared" si="156"/>
        <v>0</v>
      </c>
      <c r="L1260" s="30">
        <f t="shared" si="161"/>
        <v>0</v>
      </c>
      <c r="M1260" s="31">
        <f t="shared" si="157"/>
        <v>0</v>
      </c>
      <c r="N1260" s="33"/>
      <c r="O1260" s="31">
        <f t="shared" si="158"/>
        <v>0</v>
      </c>
      <c r="P1260" s="32">
        <f t="shared" si="160"/>
        <v>0</v>
      </c>
    </row>
    <row r="1261" spans="1:16" ht="26.25" hidden="1" x14ac:dyDescent="0.25">
      <c r="A1261" s="26">
        <v>33208</v>
      </c>
      <c r="B1261" s="27" t="s">
        <v>834</v>
      </c>
      <c r="C1261" s="28"/>
      <c r="D1261" s="29">
        <f>SUM(D1262:D1269)</f>
        <v>0</v>
      </c>
      <c r="E1261" s="29">
        <f>SUM(E1262:E1269)</f>
        <v>0</v>
      </c>
      <c r="F1261" s="30">
        <f t="shared" si="155"/>
        <v>0</v>
      </c>
      <c r="G1261" s="31">
        <f t="shared" si="154"/>
        <v>0</v>
      </c>
      <c r="H1261" s="29">
        <f>SUM(H1262:H1269)</f>
        <v>0</v>
      </c>
      <c r="I1261" s="32">
        <f t="shared" si="159"/>
        <v>0</v>
      </c>
      <c r="J1261" s="29">
        <f>SUM(J1262:J1269)</f>
        <v>0</v>
      </c>
      <c r="K1261" s="31">
        <f t="shared" si="156"/>
        <v>0</v>
      </c>
      <c r="L1261" s="30">
        <f t="shared" si="161"/>
        <v>0</v>
      </c>
      <c r="M1261" s="31">
        <f t="shared" si="157"/>
        <v>0</v>
      </c>
      <c r="N1261" s="29">
        <f>SUM(N1262:N1269)</f>
        <v>0</v>
      </c>
      <c r="O1261" s="31">
        <f t="shared" si="158"/>
        <v>0</v>
      </c>
      <c r="P1261" s="32">
        <f t="shared" si="160"/>
        <v>0</v>
      </c>
    </row>
    <row r="1262" spans="1:16" hidden="1" x14ac:dyDescent="0.25">
      <c r="A1262" s="26">
        <v>3320804</v>
      </c>
      <c r="B1262" s="27" t="s">
        <v>126</v>
      </c>
      <c r="C1262" s="28"/>
      <c r="D1262" s="29"/>
      <c r="E1262" s="29"/>
      <c r="F1262" s="30">
        <f t="shared" si="155"/>
        <v>0</v>
      </c>
      <c r="G1262" s="31">
        <f t="shared" si="154"/>
        <v>0</v>
      </c>
      <c r="H1262" s="29"/>
      <c r="I1262" s="32">
        <f t="shared" si="159"/>
        <v>0</v>
      </c>
      <c r="J1262" s="33"/>
      <c r="K1262" s="31">
        <f t="shared" si="156"/>
        <v>0</v>
      </c>
      <c r="L1262" s="30">
        <f t="shared" si="161"/>
        <v>0</v>
      </c>
      <c r="M1262" s="31">
        <f t="shared" si="157"/>
        <v>0</v>
      </c>
      <c r="N1262" s="33"/>
      <c r="O1262" s="31">
        <f t="shared" si="158"/>
        <v>0</v>
      </c>
      <c r="P1262" s="32">
        <f t="shared" si="160"/>
        <v>0</v>
      </c>
    </row>
    <row r="1263" spans="1:16" hidden="1" x14ac:dyDescent="0.25">
      <c r="A1263" s="26">
        <v>3320807</v>
      </c>
      <c r="B1263" s="27" t="s">
        <v>128</v>
      </c>
      <c r="C1263" s="28"/>
      <c r="D1263" s="29"/>
      <c r="E1263" s="29"/>
      <c r="F1263" s="30">
        <f t="shared" si="155"/>
        <v>0</v>
      </c>
      <c r="G1263" s="31">
        <f t="shared" si="154"/>
        <v>0</v>
      </c>
      <c r="H1263" s="29"/>
      <c r="I1263" s="32">
        <f t="shared" si="159"/>
        <v>0</v>
      </c>
      <c r="J1263" s="33"/>
      <c r="K1263" s="31">
        <f t="shared" si="156"/>
        <v>0</v>
      </c>
      <c r="L1263" s="30">
        <f t="shared" si="161"/>
        <v>0</v>
      </c>
      <c r="M1263" s="31">
        <f t="shared" si="157"/>
        <v>0</v>
      </c>
      <c r="N1263" s="33"/>
      <c r="O1263" s="31">
        <f t="shared" si="158"/>
        <v>0</v>
      </c>
      <c r="P1263" s="32">
        <f t="shared" si="160"/>
        <v>0</v>
      </c>
    </row>
    <row r="1264" spans="1:16" hidden="1" x14ac:dyDescent="0.25">
      <c r="A1264" s="26">
        <v>3320809</v>
      </c>
      <c r="B1264" s="27" t="s">
        <v>129</v>
      </c>
      <c r="C1264" s="28"/>
      <c r="D1264" s="29"/>
      <c r="E1264" s="29"/>
      <c r="F1264" s="30">
        <f t="shared" si="155"/>
        <v>0</v>
      </c>
      <c r="G1264" s="31">
        <f t="shared" si="154"/>
        <v>0</v>
      </c>
      <c r="H1264" s="29"/>
      <c r="I1264" s="32">
        <f t="shared" si="159"/>
        <v>0</v>
      </c>
      <c r="J1264" s="33"/>
      <c r="K1264" s="31">
        <f t="shared" si="156"/>
        <v>0</v>
      </c>
      <c r="L1264" s="30">
        <f t="shared" si="161"/>
        <v>0</v>
      </c>
      <c r="M1264" s="31">
        <f t="shared" si="157"/>
        <v>0</v>
      </c>
      <c r="N1264" s="33"/>
      <c r="O1264" s="31">
        <f t="shared" si="158"/>
        <v>0</v>
      </c>
      <c r="P1264" s="32">
        <f t="shared" si="160"/>
        <v>0</v>
      </c>
    </row>
    <row r="1265" spans="1:17" ht="26.25" hidden="1" x14ac:dyDescent="0.25">
      <c r="A1265" s="26">
        <v>3320814</v>
      </c>
      <c r="B1265" s="27" t="s">
        <v>131</v>
      </c>
      <c r="C1265" s="28"/>
      <c r="D1265" s="29"/>
      <c r="E1265" s="29"/>
      <c r="F1265" s="30">
        <f t="shared" si="155"/>
        <v>0</v>
      </c>
      <c r="G1265" s="31">
        <f t="shared" si="154"/>
        <v>0</v>
      </c>
      <c r="H1265" s="29"/>
      <c r="I1265" s="32">
        <f t="shared" si="159"/>
        <v>0</v>
      </c>
      <c r="J1265" s="33"/>
      <c r="K1265" s="31">
        <f t="shared" si="156"/>
        <v>0</v>
      </c>
      <c r="L1265" s="30">
        <f t="shared" si="161"/>
        <v>0</v>
      </c>
      <c r="M1265" s="31">
        <f t="shared" si="157"/>
        <v>0</v>
      </c>
      <c r="N1265" s="33"/>
      <c r="O1265" s="31">
        <f t="shared" si="158"/>
        <v>0</v>
      </c>
      <c r="P1265" s="32">
        <f t="shared" si="160"/>
        <v>0</v>
      </c>
    </row>
    <row r="1266" spans="1:17" hidden="1" x14ac:dyDescent="0.25">
      <c r="A1266" s="26">
        <v>3320817</v>
      </c>
      <c r="B1266" s="27" t="s">
        <v>134</v>
      </c>
      <c r="C1266" s="28"/>
      <c r="D1266" s="29"/>
      <c r="E1266" s="29"/>
      <c r="F1266" s="30">
        <f t="shared" si="155"/>
        <v>0</v>
      </c>
      <c r="G1266" s="31">
        <f t="shared" si="154"/>
        <v>0</v>
      </c>
      <c r="H1266" s="29"/>
      <c r="I1266" s="32">
        <f t="shared" si="159"/>
        <v>0</v>
      </c>
      <c r="J1266" s="33"/>
      <c r="K1266" s="31">
        <f t="shared" si="156"/>
        <v>0</v>
      </c>
      <c r="L1266" s="30">
        <f t="shared" si="161"/>
        <v>0</v>
      </c>
      <c r="M1266" s="31">
        <f t="shared" si="157"/>
        <v>0</v>
      </c>
      <c r="N1266" s="33"/>
      <c r="O1266" s="31">
        <f t="shared" si="158"/>
        <v>0</v>
      </c>
      <c r="P1266" s="32">
        <f t="shared" si="160"/>
        <v>0</v>
      </c>
    </row>
    <row r="1267" spans="1:17" ht="26.25" hidden="1" x14ac:dyDescent="0.25">
      <c r="A1267" s="26">
        <v>3320820</v>
      </c>
      <c r="B1267" s="27" t="s">
        <v>137</v>
      </c>
      <c r="C1267" s="28"/>
      <c r="D1267" s="29"/>
      <c r="E1267" s="29"/>
      <c r="F1267" s="30">
        <f t="shared" si="155"/>
        <v>0</v>
      </c>
      <c r="G1267" s="31">
        <f t="shared" si="154"/>
        <v>0</v>
      </c>
      <c r="H1267" s="29"/>
      <c r="I1267" s="32">
        <f t="shared" si="159"/>
        <v>0</v>
      </c>
      <c r="J1267" s="33"/>
      <c r="K1267" s="31">
        <f t="shared" si="156"/>
        <v>0</v>
      </c>
      <c r="L1267" s="30">
        <f t="shared" si="161"/>
        <v>0</v>
      </c>
      <c r="M1267" s="31">
        <f t="shared" si="157"/>
        <v>0</v>
      </c>
      <c r="N1267" s="33"/>
      <c r="O1267" s="31">
        <f t="shared" si="158"/>
        <v>0</v>
      </c>
      <c r="P1267" s="32">
        <f t="shared" si="160"/>
        <v>0</v>
      </c>
    </row>
    <row r="1268" spans="1:17" ht="26.25" hidden="1" x14ac:dyDescent="0.25">
      <c r="A1268" s="26">
        <v>3320822</v>
      </c>
      <c r="B1268" s="27" t="s">
        <v>798</v>
      </c>
      <c r="C1268" s="28"/>
      <c r="D1268" s="29"/>
      <c r="E1268" s="29"/>
      <c r="F1268" s="30">
        <f t="shared" si="155"/>
        <v>0</v>
      </c>
      <c r="G1268" s="31">
        <f t="shared" si="154"/>
        <v>0</v>
      </c>
      <c r="H1268" s="29"/>
      <c r="I1268" s="32">
        <f t="shared" si="159"/>
        <v>0</v>
      </c>
      <c r="J1268" s="33"/>
      <c r="K1268" s="31">
        <f t="shared" si="156"/>
        <v>0</v>
      </c>
      <c r="L1268" s="30">
        <f t="shared" si="161"/>
        <v>0</v>
      </c>
      <c r="M1268" s="31">
        <f t="shared" si="157"/>
        <v>0</v>
      </c>
      <c r="N1268" s="33"/>
      <c r="O1268" s="31">
        <f t="shared" si="158"/>
        <v>0</v>
      </c>
      <c r="P1268" s="32">
        <f t="shared" si="160"/>
        <v>0</v>
      </c>
    </row>
    <row r="1269" spans="1:17" ht="26.25" hidden="1" x14ac:dyDescent="0.25">
      <c r="A1269" s="26">
        <v>3320823</v>
      </c>
      <c r="B1269" s="27" t="s">
        <v>140</v>
      </c>
      <c r="C1269" s="28"/>
      <c r="D1269" s="29"/>
      <c r="E1269" s="29"/>
      <c r="F1269" s="30">
        <f t="shared" si="155"/>
        <v>0</v>
      </c>
      <c r="G1269" s="31">
        <f t="shared" si="154"/>
        <v>0</v>
      </c>
      <c r="H1269" s="29"/>
      <c r="I1269" s="32">
        <f t="shared" si="159"/>
        <v>0</v>
      </c>
      <c r="J1269" s="33"/>
      <c r="K1269" s="31">
        <f t="shared" si="156"/>
        <v>0</v>
      </c>
      <c r="L1269" s="30">
        <f t="shared" si="161"/>
        <v>0</v>
      </c>
      <c r="M1269" s="31">
        <f t="shared" si="157"/>
        <v>0</v>
      </c>
      <c r="N1269" s="33"/>
      <c r="O1269" s="31">
        <f t="shared" si="158"/>
        <v>0</v>
      </c>
      <c r="P1269" s="32">
        <f t="shared" si="160"/>
        <v>0</v>
      </c>
    </row>
    <row r="1270" spans="1:17" hidden="1" x14ac:dyDescent="0.25">
      <c r="A1270" s="19">
        <v>333</v>
      </c>
      <c r="B1270" s="20" t="s">
        <v>196</v>
      </c>
      <c r="C1270" s="21"/>
      <c r="D1270" s="22">
        <f>SUM(D1271+D1275+D1283)</f>
        <v>0</v>
      </c>
      <c r="E1270" s="22">
        <f>SUM(E1271+E1275+E1283)</f>
        <v>0</v>
      </c>
      <c r="F1270" s="30">
        <f t="shared" si="155"/>
        <v>0</v>
      </c>
      <c r="G1270" s="24">
        <f t="shared" si="154"/>
        <v>0</v>
      </c>
      <c r="H1270" s="22">
        <f>SUM(H1271+H1275+H1283)</f>
        <v>0</v>
      </c>
      <c r="I1270" s="32">
        <f t="shared" si="159"/>
        <v>0</v>
      </c>
      <c r="J1270" s="22">
        <f>SUM(J1271+J1275+J1283)</f>
        <v>0</v>
      </c>
      <c r="K1270" s="31">
        <f t="shared" si="156"/>
        <v>0</v>
      </c>
      <c r="L1270" s="30">
        <f t="shared" si="161"/>
        <v>0</v>
      </c>
      <c r="M1270" s="31">
        <f t="shared" si="157"/>
        <v>0</v>
      </c>
      <c r="N1270" s="22">
        <f>SUM(N1271+N1275+N1283)</f>
        <v>0</v>
      </c>
      <c r="O1270" s="31">
        <f t="shared" si="158"/>
        <v>0</v>
      </c>
      <c r="P1270" s="32">
        <f t="shared" si="160"/>
        <v>0</v>
      </c>
    </row>
    <row r="1271" spans="1:17" hidden="1" x14ac:dyDescent="0.25">
      <c r="A1271" s="26">
        <v>33301</v>
      </c>
      <c r="B1271" s="27" t="s">
        <v>835</v>
      </c>
      <c r="C1271" s="28"/>
      <c r="D1271" s="29">
        <f>SUM(D1272:D1274)</f>
        <v>0</v>
      </c>
      <c r="E1271" s="29">
        <f>SUM(E1272:E1274)</f>
        <v>0</v>
      </c>
      <c r="F1271" s="30">
        <f t="shared" si="155"/>
        <v>0</v>
      </c>
      <c r="G1271" s="31">
        <f t="shared" si="154"/>
        <v>0</v>
      </c>
      <c r="H1271" s="29">
        <f>SUM(H1272:H1274)</f>
        <v>0</v>
      </c>
      <c r="I1271" s="32">
        <f t="shared" si="159"/>
        <v>0</v>
      </c>
      <c r="J1271" s="29">
        <f>SUM(J1272:J1274)</f>
        <v>0</v>
      </c>
      <c r="K1271" s="31">
        <f t="shared" si="156"/>
        <v>0</v>
      </c>
      <c r="L1271" s="30">
        <f t="shared" si="161"/>
        <v>0</v>
      </c>
      <c r="M1271" s="31">
        <f t="shared" si="157"/>
        <v>0</v>
      </c>
      <c r="N1271" s="29">
        <f>SUM(N1272:N1274)</f>
        <v>0</v>
      </c>
      <c r="O1271" s="31">
        <f t="shared" si="158"/>
        <v>0</v>
      </c>
      <c r="P1271" s="32">
        <f t="shared" si="160"/>
        <v>0</v>
      </c>
    </row>
    <row r="1272" spans="1:17" hidden="1" x14ac:dyDescent="0.25">
      <c r="A1272" s="26">
        <v>3330101</v>
      </c>
      <c r="B1272" s="27" t="s">
        <v>836</v>
      </c>
      <c r="C1272" s="28"/>
      <c r="D1272" s="29"/>
      <c r="E1272" s="29"/>
      <c r="F1272" s="30">
        <f t="shared" si="155"/>
        <v>0</v>
      </c>
      <c r="G1272" s="31">
        <f t="shared" si="154"/>
        <v>0</v>
      </c>
      <c r="H1272" s="29"/>
      <c r="I1272" s="32">
        <f t="shared" si="159"/>
        <v>0</v>
      </c>
      <c r="J1272" s="33"/>
      <c r="K1272" s="31">
        <f t="shared" si="156"/>
        <v>0</v>
      </c>
      <c r="L1272" s="30">
        <f t="shared" si="161"/>
        <v>0</v>
      </c>
      <c r="M1272" s="31">
        <f t="shared" si="157"/>
        <v>0</v>
      </c>
      <c r="N1272" s="33"/>
      <c r="O1272" s="31">
        <f t="shared" si="158"/>
        <v>0</v>
      </c>
      <c r="P1272" s="32">
        <f t="shared" si="160"/>
        <v>0</v>
      </c>
    </row>
    <row r="1273" spans="1:17" hidden="1" x14ac:dyDescent="0.25">
      <c r="A1273" s="26">
        <v>3330102</v>
      </c>
      <c r="B1273" s="27" t="s">
        <v>837</v>
      </c>
      <c r="C1273" s="28"/>
      <c r="D1273" s="29"/>
      <c r="E1273" s="29"/>
      <c r="F1273" s="30">
        <f t="shared" si="155"/>
        <v>0</v>
      </c>
      <c r="G1273" s="31">
        <f t="shared" si="154"/>
        <v>0</v>
      </c>
      <c r="H1273" s="29"/>
      <c r="I1273" s="32">
        <f t="shared" si="159"/>
        <v>0</v>
      </c>
      <c r="J1273" s="33"/>
      <c r="K1273" s="31">
        <f t="shared" si="156"/>
        <v>0</v>
      </c>
      <c r="L1273" s="30">
        <f t="shared" si="161"/>
        <v>0</v>
      </c>
      <c r="M1273" s="31">
        <f t="shared" si="157"/>
        <v>0</v>
      </c>
      <c r="N1273" s="33"/>
      <c r="O1273" s="31">
        <f t="shared" si="158"/>
        <v>0</v>
      </c>
      <c r="P1273" s="32">
        <f t="shared" si="160"/>
        <v>0</v>
      </c>
    </row>
    <row r="1274" spans="1:17" hidden="1" x14ac:dyDescent="0.25">
      <c r="A1274" s="26">
        <v>3330103</v>
      </c>
      <c r="B1274" s="27" t="s">
        <v>713</v>
      </c>
      <c r="C1274" s="28"/>
      <c r="D1274" s="29"/>
      <c r="E1274" s="29"/>
      <c r="F1274" s="30">
        <f t="shared" si="155"/>
        <v>0</v>
      </c>
      <c r="G1274" s="31">
        <f t="shared" si="154"/>
        <v>0</v>
      </c>
      <c r="H1274" s="29"/>
      <c r="I1274" s="32">
        <f t="shared" si="159"/>
        <v>0</v>
      </c>
      <c r="J1274" s="33"/>
      <c r="K1274" s="31">
        <f t="shared" si="156"/>
        <v>0</v>
      </c>
      <c r="L1274" s="30">
        <f t="shared" si="161"/>
        <v>0</v>
      </c>
      <c r="M1274" s="31">
        <f t="shared" si="157"/>
        <v>0</v>
      </c>
      <c r="N1274" s="33"/>
      <c r="O1274" s="31">
        <f t="shared" si="158"/>
        <v>0</v>
      </c>
      <c r="P1274" s="32">
        <f t="shared" si="160"/>
        <v>0</v>
      </c>
    </row>
    <row r="1275" spans="1:17" hidden="1" x14ac:dyDescent="0.25">
      <c r="A1275" s="26">
        <v>33302</v>
      </c>
      <c r="B1275" s="27" t="s">
        <v>838</v>
      </c>
      <c r="C1275" s="28"/>
      <c r="D1275" s="29">
        <f>SUM(D1276:D1282)</f>
        <v>0</v>
      </c>
      <c r="E1275" s="29">
        <f>SUM(E1276:E1282)</f>
        <v>0</v>
      </c>
      <c r="F1275" s="30">
        <f t="shared" si="155"/>
        <v>0</v>
      </c>
      <c r="G1275" s="31">
        <f t="shared" si="154"/>
        <v>0</v>
      </c>
      <c r="H1275" s="29">
        <f>SUM(H1276:H1283)</f>
        <v>0</v>
      </c>
      <c r="I1275" s="32">
        <f t="shared" si="159"/>
        <v>0</v>
      </c>
      <c r="J1275" s="29">
        <f>SUM(J1276:J1282)</f>
        <v>0</v>
      </c>
      <c r="K1275" s="31">
        <f t="shared" si="156"/>
        <v>0</v>
      </c>
      <c r="L1275" s="30">
        <f t="shared" si="161"/>
        <v>0</v>
      </c>
      <c r="M1275" s="31">
        <f t="shared" si="157"/>
        <v>0</v>
      </c>
      <c r="N1275" s="29">
        <f>SUM(N1276:N1282)</f>
        <v>0</v>
      </c>
      <c r="O1275" s="31">
        <f t="shared" si="158"/>
        <v>0</v>
      </c>
      <c r="P1275" s="32">
        <f t="shared" si="160"/>
        <v>0</v>
      </c>
    </row>
    <row r="1276" spans="1:17" hidden="1" x14ac:dyDescent="0.25">
      <c r="A1276" s="26">
        <v>3330201</v>
      </c>
      <c r="B1276" s="27" t="s">
        <v>839</v>
      </c>
      <c r="C1276" s="28"/>
      <c r="D1276" s="29"/>
      <c r="E1276" s="29"/>
      <c r="F1276" s="30">
        <f t="shared" si="155"/>
        <v>0</v>
      </c>
      <c r="G1276" s="31">
        <f t="shared" si="154"/>
        <v>0</v>
      </c>
      <c r="H1276" s="29"/>
      <c r="I1276" s="32">
        <f t="shared" si="159"/>
        <v>0</v>
      </c>
      <c r="J1276" s="33"/>
      <c r="K1276" s="31">
        <f t="shared" si="156"/>
        <v>0</v>
      </c>
      <c r="L1276" s="30">
        <f t="shared" si="161"/>
        <v>0</v>
      </c>
      <c r="M1276" s="31">
        <f t="shared" si="157"/>
        <v>0</v>
      </c>
      <c r="N1276" s="33"/>
      <c r="O1276" s="31">
        <f t="shared" si="158"/>
        <v>0</v>
      </c>
      <c r="P1276" s="32">
        <f t="shared" si="160"/>
        <v>0</v>
      </c>
    </row>
    <row r="1277" spans="1:17" hidden="1" x14ac:dyDescent="0.25">
      <c r="A1277" s="26">
        <v>3330202</v>
      </c>
      <c r="B1277" s="27" t="s">
        <v>840</v>
      </c>
      <c r="C1277" s="28"/>
      <c r="D1277" s="29"/>
      <c r="E1277" s="29"/>
      <c r="F1277" s="30">
        <f t="shared" si="155"/>
        <v>0</v>
      </c>
      <c r="G1277" s="31">
        <f t="shared" si="154"/>
        <v>0</v>
      </c>
      <c r="H1277" s="29"/>
      <c r="I1277" s="32">
        <f t="shared" si="159"/>
        <v>0</v>
      </c>
      <c r="J1277" s="33"/>
      <c r="K1277" s="31">
        <f t="shared" si="156"/>
        <v>0</v>
      </c>
      <c r="L1277" s="30">
        <f t="shared" si="161"/>
        <v>0</v>
      </c>
      <c r="M1277" s="31">
        <f t="shared" si="157"/>
        <v>0</v>
      </c>
      <c r="N1277" s="33"/>
      <c r="O1277" s="31">
        <f t="shared" si="158"/>
        <v>0</v>
      </c>
      <c r="P1277" s="32">
        <f t="shared" si="160"/>
        <v>0</v>
      </c>
    </row>
    <row r="1278" spans="1:17" s="65" customFormat="1" hidden="1" x14ac:dyDescent="0.25">
      <c r="A1278" s="26">
        <v>3330203</v>
      </c>
      <c r="B1278" s="27" t="s">
        <v>841</v>
      </c>
      <c r="C1278" s="28"/>
      <c r="D1278" s="29"/>
      <c r="E1278" s="29"/>
      <c r="F1278" s="30">
        <f t="shared" si="155"/>
        <v>0</v>
      </c>
      <c r="G1278" s="31">
        <f t="shared" si="154"/>
        <v>0</v>
      </c>
      <c r="H1278" s="29"/>
      <c r="I1278" s="32">
        <f t="shared" si="159"/>
        <v>0</v>
      </c>
      <c r="J1278" s="33"/>
      <c r="K1278" s="31">
        <f t="shared" si="156"/>
        <v>0</v>
      </c>
      <c r="L1278" s="30">
        <f t="shared" si="161"/>
        <v>0</v>
      </c>
      <c r="M1278" s="31">
        <f t="shared" si="157"/>
        <v>0</v>
      </c>
      <c r="N1278" s="33"/>
      <c r="O1278" s="31">
        <f t="shared" si="158"/>
        <v>0</v>
      </c>
      <c r="P1278" s="32">
        <f t="shared" si="160"/>
        <v>0</v>
      </c>
      <c r="Q1278" s="3"/>
    </row>
    <row r="1279" spans="1:17" hidden="1" x14ac:dyDescent="0.25">
      <c r="A1279" s="26">
        <v>3330204</v>
      </c>
      <c r="B1279" s="27" t="s">
        <v>842</v>
      </c>
      <c r="C1279" s="28"/>
      <c r="D1279" s="29"/>
      <c r="E1279" s="29"/>
      <c r="F1279" s="30">
        <f t="shared" si="155"/>
        <v>0</v>
      </c>
      <c r="G1279" s="31">
        <f t="shared" si="154"/>
        <v>0</v>
      </c>
      <c r="H1279" s="29"/>
      <c r="I1279" s="32">
        <f t="shared" si="159"/>
        <v>0</v>
      </c>
      <c r="J1279" s="33"/>
      <c r="K1279" s="31">
        <f t="shared" si="156"/>
        <v>0</v>
      </c>
      <c r="L1279" s="30">
        <f t="shared" si="161"/>
        <v>0</v>
      </c>
      <c r="M1279" s="31">
        <f t="shared" si="157"/>
        <v>0</v>
      </c>
      <c r="N1279" s="33"/>
      <c r="O1279" s="31">
        <f t="shared" si="158"/>
        <v>0</v>
      </c>
      <c r="P1279" s="32">
        <f t="shared" si="160"/>
        <v>0</v>
      </c>
    </row>
    <row r="1280" spans="1:17" hidden="1" x14ac:dyDescent="0.25">
      <c r="A1280" s="26">
        <v>3330205</v>
      </c>
      <c r="B1280" s="27" t="s">
        <v>843</v>
      </c>
      <c r="C1280" s="28"/>
      <c r="D1280" s="29"/>
      <c r="E1280" s="29"/>
      <c r="F1280" s="30">
        <f t="shared" si="155"/>
        <v>0</v>
      </c>
      <c r="G1280" s="31">
        <f t="shared" ref="G1280:G1287" si="162">IF(OR(F1280=0,F$7=0),0,F1280/F$7)*100</f>
        <v>0</v>
      </c>
      <c r="H1280" s="29"/>
      <c r="I1280" s="32">
        <f t="shared" si="159"/>
        <v>0</v>
      </c>
      <c r="J1280" s="33"/>
      <c r="K1280" s="31">
        <f t="shared" si="156"/>
        <v>0</v>
      </c>
      <c r="L1280" s="30">
        <f t="shared" si="161"/>
        <v>0</v>
      </c>
      <c r="M1280" s="31">
        <f t="shared" si="157"/>
        <v>0</v>
      </c>
      <c r="N1280" s="33"/>
      <c r="O1280" s="31">
        <f t="shared" si="158"/>
        <v>0</v>
      </c>
      <c r="P1280" s="32">
        <f t="shared" si="160"/>
        <v>0</v>
      </c>
    </row>
    <row r="1281" spans="1:17" hidden="1" x14ac:dyDescent="0.25">
      <c r="A1281" s="26">
        <v>3330206</v>
      </c>
      <c r="B1281" s="27" t="s">
        <v>844</v>
      </c>
      <c r="C1281" s="28"/>
      <c r="D1281" s="29"/>
      <c r="E1281" s="29"/>
      <c r="F1281" s="30">
        <f t="shared" si="155"/>
        <v>0</v>
      </c>
      <c r="G1281" s="31">
        <f t="shared" si="162"/>
        <v>0</v>
      </c>
      <c r="H1281" s="29"/>
      <c r="I1281" s="32">
        <f t="shared" si="159"/>
        <v>0</v>
      </c>
      <c r="J1281" s="33"/>
      <c r="K1281" s="31">
        <f t="shared" si="156"/>
        <v>0</v>
      </c>
      <c r="L1281" s="30">
        <f t="shared" si="161"/>
        <v>0</v>
      </c>
      <c r="M1281" s="31">
        <f t="shared" si="157"/>
        <v>0</v>
      </c>
      <c r="N1281" s="33"/>
      <c r="O1281" s="31">
        <f t="shared" si="158"/>
        <v>0</v>
      </c>
      <c r="P1281" s="32">
        <f t="shared" si="160"/>
        <v>0</v>
      </c>
    </row>
    <row r="1282" spans="1:17" ht="26.25" hidden="1" x14ac:dyDescent="0.25">
      <c r="A1282" s="26">
        <v>3330207</v>
      </c>
      <c r="B1282" s="27" t="s">
        <v>845</v>
      </c>
      <c r="C1282" s="28"/>
      <c r="D1282" s="29"/>
      <c r="E1282" s="29"/>
      <c r="F1282" s="30">
        <f t="shared" si="155"/>
        <v>0</v>
      </c>
      <c r="G1282" s="31">
        <f t="shared" si="162"/>
        <v>0</v>
      </c>
      <c r="H1282" s="29"/>
      <c r="I1282" s="32">
        <f t="shared" si="159"/>
        <v>0</v>
      </c>
      <c r="J1282" s="33"/>
      <c r="K1282" s="31">
        <f t="shared" si="156"/>
        <v>0</v>
      </c>
      <c r="L1282" s="30">
        <f t="shared" si="161"/>
        <v>0</v>
      </c>
      <c r="M1282" s="31">
        <f t="shared" si="157"/>
        <v>0</v>
      </c>
      <c r="N1282" s="33"/>
      <c r="O1282" s="31">
        <f t="shared" si="158"/>
        <v>0</v>
      </c>
      <c r="P1282" s="32">
        <f t="shared" si="160"/>
        <v>0</v>
      </c>
    </row>
    <row r="1283" spans="1:17" hidden="1" x14ac:dyDescent="0.25">
      <c r="A1283" s="26">
        <v>33303</v>
      </c>
      <c r="B1283" s="27" t="s">
        <v>196</v>
      </c>
      <c r="C1283" s="28"/>
      <c r="D1283" s="29"/>
      <c r="E1283" s="29"/>
      <c r="F1283" s="30">
        <f t="shared" si="155"/>
        <v>0</v>
      </c>
      <c r="G1283" s="31">
        <f t="shared" si="162"/>
        <v>0</v>
      </c>
      <c r="H1283" s="29"/>
      <c r="I1283" s="32">
        <f t="shared" si="159"/>
        <v>0</v>
      </c>
      <c r="J1283" s="33"/>
      <c r="K1283" s="31">
        <f t="shared" si="156"/>
        <v>0</v>
      </c>
      <c r="L1283" s="30">
        <f t="shared" si="161"/>
        <v>0</v>
      </c>
      <c r="M1283" s="31">
        <f t="shared" si="157"/>
        <v>0</v>
      </c>
      <c r="N1283" s="33"/>
      <c r="O1283" s="31">
        <f t="shared" si="158"/>
        <v>0</v>
      </c>
      <c r="P1283" s="32">
        <f t="shared" si="160"/>
        <v>0</v>
      </c>
    </row>
    <row r="1284" spans="1:17" hidden="1" x14ac:dyDescent="0.25">
      <c r="A1284" s="26">
        <v>334</v>
      </c>
      <c r="B1284" s="27" t="s">
        <v>846</v>
      </c>
      <c r="C1284" s="28"/>
      <c r="D1284" s="29">
        <f>SUM(D1285)</f>
        <v>0</v>
      </c>
      <c r="E1284" s="29">
        <f>SUM(E1285)</f>
        <v>0</v>
      </c>
      <c r="F1284" s="30">
        <f t="shared" si="155"/>
        <v>0</v>
      </c>
      <c r="G1284" s="31">
        <f t="shared" si="162"/>
        <v>0</v>
      </c>
      <c r="H1284" s="29">
        <f>SUM(H1285)</f>
        <v>0</v>
      </c>
      <c r="I1284" s="32">
        <f t="shared" si="159"/>
        <v>0</v>
      </c>
      <c r="J1284" s="29">
        <f>SUM(J1285)</f>
        <v>0</v>
      </c>
      <c r="K1284" s="31">
        <f t="shared" si="156"/>
        <v>0</v>
      </c>
      <c r="L1284" s="30">
        <f t="shared" si="161"/>
        <v>0</v>
      </c>
      <c r="M1284" s="31">
        <f t="shared" si="157"/>
        <v>0</v>
      </c>
      <c r="N1284" s="29">
        <f>SUM(N1285)</f>
        <v>0</v>
      </c>
      <c r="O1284" s="31">
        <f t="shared" si="158"/>
        <v>0</v>
      </c>
      <c r="P1284" s="32">
        <f t="shared" si="160"/>
        <v>0</v>
      </c>
    </row>
    <row r="1285" spans="1:17" hidden="1" x14ac:dyDescent="0.25">
      <c r="A1285" s="26">
        <v>33401</v>
      </c>
      <c r="B1285" s="27" t="s">
        <v>847</v>
      </c>
      <c r="C1285" s="28"/>
      <c r="D1285" s="29"/>
      <c r="E1285" s="29"/>
      <c r="F1285" s="30">
        <f t="shared" si="155"/>
        <v>0</v>
      </c>
      <c r="G1285" s="31">
        <f t="shared" si="162"/>
        <v>0</v>
      </c>
      <c r="H1285" s="29"/>
      <c r="I1285" s="32">
        <f t="shared" si="159"/>
        <v>0</v>
      </c>
      <c r="J1285" s="33"/>
      <c r="K1285" s="31">
        <f t="shared" si="156"/>
        <v>0</v>
      </c>
      <c r="L1285" s="30">
        <f t="shared" si="161"/>
        <v>0</v>
      </c>
      <c r="M1285" s="31">
        <f t="shared" si="157"/>
        <v>0</v>
      </c>
      <c r="N1285" s="33"/>
      <c r="O1285" s="31">
        <f t="shared" si="158"/>
        <v>0</v>
      </c>
      <c r="P1285" s="32">
        <f t="shared" si="160"/>
        <v>0</v>
      </c>
    </row>
    <row r="1286" spans="1:17" x14ac:dyDescent="0.25">
      <c r="A1286" s="26">
        <v>335</v>
      </c>
      <c r="B1286" s="27" t="s">
        <v>197</v>
      </c>
      <c r="C1286" s="28"/>
      <c r="D1286" s="45">
        <v>172602144000</v>
      </c>
      <c r="E1286" s="46">
        <v>71221705134</v>
      </c>
      <c r="F1286" s="30">
        <f t="shared" si="155"/>
        <v>243823849134</v>
      </c>
      <c r="G1286" s="31">
        <f t="shared" si="162"/>
        <v>1.7474275184615973</v>
      </c>
      <c r="H1286" s="45"/>
      <c r="I1286" s="32">
        <f t="shared" si="159"/>
        <v>243823849134</v>
      </c>
      <c r="J1286" s="33">
        <v>165477959384</v>
      </c>
      <c r="K1286" s="31">
        <f t="shared" si="156"/>
        <v>67.867831621777526</v>
      </c>
      <c r="L1286" s="30">
        <f t="shared" si="161"/>
        <v>142136066</v>
      </c>
      <c r="M1286" s="31">
        <f t="shared" si="157"/>
        <v>5.8294570652063352E-2</v>
      </c>
      <c r="N1286" s="33">
        <v>165620095450</v>
      </c>
      <c r="O1286" s="31">
        <f t="shared" si="158"/>
        <v>67.926126192429592</v>
      </c>
      <c r="P1286" s="32">
        <f t="shared" si="160"/>
        <v>78203753684</v>
      </c>
    </row>
    <row r="1287" spans="1:17" x14ac:dyDescent="0.25">
      <c r="A1287" s="26"/>
      <c r="B1287" s="20" t="s">
        <v>848</v>
      </c>
      <c r="C1287" s="28"/>
      <c r="D1287" s="22"/>
      <c r="E1287" s="22"/>
      <c r="F1287" s="30">
        <f t="shared" si="155"/>
        <v>0</v>
      </c>
      <c r="G1287" s="24">
        <f t="shared" si="162"/>
        <v>0</v>
      </c>
      <c r="H1287" s="22"/>
      <c r="I1287" s="32">
        <f t="shared" si="159"/>
        <v>0</v>
      </c>
      <c r="J1287" s="33"/>
      <c r="K1287" s="31">
        <f t="shared" si="156"/>
        <v>0</v>
      </c>
      <c r="L1287" s="30">
        <f t="shared" si="161"/>
        <v>0</v>
      </c>
      <c r="M1287" s="31">
        <f t="shared" si="157"/>
        <v>0</v>
      </c>
      <c r="N1287" s="33">
        <v>0</v>
      </c>
      <c r="O1287" s="31">
        <f t="shared" si="158"/>
        <v>0</v>
      </c>
      <c r="P1287" s="32">
        <f t="shared" si="160"/>
        <v>0</v>
      </c>
    </row>
    <row r="1288" spans="1:17" ht="16.5" thickBot="1" x14ac:dyDescent="0.3">
      <c r="A1288" s="66"/>
      <c r="B1288" s="67" t="s">
        <v>23</v>
      </c>
      <c r="C1288" s="68"/>
      <c r="D1288" s="69">
        <f>SUM(D8+D1287)</f>
        <v>14730328933000</v>
      </c>
      <c r="E1288" s="69">
        <f>SUM(E8+E1287)</f>
        <v>-777026346312</v>
      </c>
      <c r="F1288" s="70">
        <f>SUM(D1288+E1288)</f>
        <v>13953302586688</v>
      </c>
      <c r="G1288" s="71">
        <f>IF(OR(F1288=0,F$7=0),0,F1288/F$7)*100</f>
        <v>100</v>
      </c>
      <c r="H1288" s="69">
        <f>SUM(H8+H1287)</f>
        <v>0</v>
      </c>
      <c r="I1288" s="72">
        <f>SUM(F1288-H1288)</f>
        <v>13953302586688</v>
      </c>
      <c r="J1288" s="69">
        <f>SUM(J8+J1287)</f>
        <v>9685987268985.7695</v>
      </c>
      <c r="K1288" s="71">
        <f>IF(OR(J1288=0,F1288=0),0,J1288/F1288)*100</f>
        <v>69.417166357637669</v>
      </c>
      <c r="L1288" s="70">
        <f>SUM(N1288-J1288)</f>
        <v>2254809654280.3906</v>
      </c>
      <c r="M1288" s="71">
        <f>IF(OR(L1288=0,F1288=0),0,L1288/F1288)*100</f>
        <v>16.159684349077096</v>
      </c>
      <c r="N1288" s="69">
        <f>SUM(N8+N1287)</f>
        <v>11940796923266.16</v>
      </c>
      <c r="O1288" s="71">
        <f>IF(OR(N1288=0,F1288=0),0,N1288/F1288)*100</f>
        <v>85.576850706714765</v>
      </c>
      <c r="P1288" s="72">
        <f>SUM(F1288-N1288)</f>
        <v>2012505663421.8398</v>
      </c>
      <c r="Q1288" s="65"/>
    </row>
    <row r="1290" spans="1:17" x14ac:dyDescent="0.25">
      <c r="D1290" s="74"/>
      <c r="E1290" s="74"/>
      <c r="F1290" s="74"/>
      <c r="J1290" s="74"/>
      <c r="K1290" s="75"/>
      <c r="L1290" s="74"/>
      <c r="M1290" s="75"/>
      <c r="N1290" s="74"/>
    </row>
    <row r="1291" spans="1:17" x14ac:dyDescent="0.25">
      <c r="D1291" s="74"/>
      <c r="E1291" s="74"/>
      <c r="F1291" s="74"/>
      <c r="G1291" s="75"/>
      <c r="H1291" s="75"/>
      <c r="I1291" s="75"/>
      <c r="J1291" s="74"/>
      <c r="K1291" s="75"/>
      <c r="L1291" s="75"/>
      <c r="M1291" s="75"/>
      <c r="N1291" s="74"/>
      <c r="O1291" s="75"/>
    </row>
    <row r="1292" spans="1:17" x14ac:dyDescent="0.25">
      <c r="D1292" s="74"/>
      <c r="E1292" s="75"/>
      <c r="F1292" s="74"/>
      <c r="G1292" s="75"/>
      <c r="H1292" s="74"/>
      <c r="I1292" s="74"/>
      <c r="J1292" s="74"/>
      <c r="K1292" s="75"/>
      <c r="L1292" s="74"/>
      <c r="M1292" s="75"/>
      <c r="N1292" s="74"/>
      <c r="O1292" s="75"/>
    </row>
    <row r="1293" spans="1:17" x14ac:dyDescent="0.25">
      <c r="D1293" s="74"/>
      <c r="E1293" s="75"/>
      <c r="F1293" s="74"/>
      <c r="G1293" s="75"/>
      <c r="H1293" s="75"/>
      <c r="I1293" s="75"/>
      <c r="J1293" s="75"/>
      <c r="K1293" s="75"/>
      <c r="L1293" s="75"/>
      <c r="M1293" s="75"/>
      <c r="N1293" s="75"/>
      <c r="O1293" s="75"/>
    </row>
    <row r="1295" spans="1:17" x14ac:dyDescent="0.25">
      <c r="F1295" s="62"/>
    </row>
  </sheetData>
  <mergeCells count="11">
    <mergeCell ref="D4:P4"/>
    <mergeCell ref="D1:P1"/>
    <mergeCell ref="A2:B2"/>
    <mergeCell ref="D2:P2"/>
    <mergeCell ref="A3:B3"/>
    <mergeCell ref="D3:P3"/>
    <mergeCell ref="A5:B5"/>
    <mergeCell ref="C5:C6"/>
    <mergeCell ref="D5:I5"/>
    <mergeCell ref="J5:O5"/>
    <mergeCell ref="P5:P6"/>
  </mergeCells>
  <printOptions horizontalCentered="1"/>
  <pageMargins left="0" right="0" top="0" bottom="0" header="0" footer="0"/>
  <pageSetup scale="70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5"/>
  <sheetViews>
    <sheetView workbookViewId="0">
      <pane xSplit="9" ySplit="7" topLeftCell="J240" activePane="bottomRight" state="frozen"/>
      <selection activeCell="N327" sqref="N327"/>
      <selection pane="topRight" activeCell="N327" sqref="N327"/>
      <selection pane="bottomLeft" activeCell="N327" sqref="N327"/>
      <selection pane="bottomRight" activeCell="N327" sqref="N327"/>
    </sheetView>
  </sheetViews>
  <sheetFormatPr baseColWidth="10" defaultRowHeight="15.75" x14ac:dyDescent="0.25"/>
  <cols>
    <col min="1" max="1" width="17.125" style="3" bestFit="1" customWidth="1"/>
    <col min="2" max="2" width="39.25" style="73" customWidth="1"/>
    <col min="3" max="3" width="6" style="3" customWidth="1"/>
    <col min="4" max="4" width="15.25" style="3" customWidth="1"/>
    <col min="5" max="5" width="14.875" style="3" customWidth="1"/>
    <col min="6" max="6" width="16.375" style="3" customWidth="1"/>
    <col min="7" max="7" width="5.625" style="3" customWidth="1"/>
    <col min="8" max="8" width="15.125" style="3" customWidth="1"/>
    <col min="9" max="9" width="16.25" style="3" customWidth="1"/>
    <col min="10" max="10" width="15.75" style="3" customWidth="1"/>
    <col min="11" max="11" width="5.75" style="3" customWidth="1"/>
    <col min="12" max="12" width="15.75" style="3" bestFit="1" customWidth="1"/>
    <col min="13" max="13" width="6.375" style="3" customWidth="1"/>
    <col min="14" max="14" width="15.25" style="3" bestFit="1" customWidth="1"/>
    <col min="15" max="15" width="5.875" style="3" bestFit="1" customWidth="1"/>
    <col min="16" max="16" width="15.625" style="3" bestFit="1" customWidth="1"/>
    <col min="17" max="17" width="11" style="3"/>
    <col min="18" max="18" width="15" style="3" bestFit="1" customWidth="1"/>
    <col min="19" max="252" width="11" style="3"/>
    <col min="253" max="253" width="15.75" style="3" bestFit="1" customWidth="1"/>
    <col min="254" max="254" width="26.125" style="3" customWidth="1"/>
    <col min="255" max="255" width="11" style="3" customWidth="1"/>
    <col min="256" max="256" width="12" style="3" customWidth="1"/>
    <col min="257" max="257" width="12.125" style="3" customWidth="1"/>
    <col min="258" max="258" width="11" style="3"/>
    <col min="259" max="259" width="5.625" style="3" customWidth="1"/>
    <col min="260" max="260" width="9.75" style="3" customWidth="1"/>
    <col min="261" max="261" width="11" style="3"/>
    <col min="262" max="262" width="11.125" style="3" customWidth="1"/>
    <col min="263" max="263" width="5.75" style="3" customWidth="1"/>
    <col min="264" max="264" width="11.5" style="3" customWidth="1"/>
    <col min="265" max="265" width="5.75" style="3" customWidth="1"/>
    <col min="266" max="266" width="12" style="3" bestFit="1" customWidth="1"/>
    <col min="267" max="267" width="5.375" style="3" customWidth="1"/>
    <col min="268" max="268" width="12.375" style="3" customWidth="1"/>
    <col min="269" max="270" width="11" style="3"/>
    <col min="271" max="271" width="13.875" style="3" customWidth="1"/>
    <col min="272" max="508" width="11" style="3"/>
    <col min="509" max="509" width="15.75" style="3" bestFit="1" customWidth="1"/>
    <col min="510" max="510" width="26.125" style="3" customWidth="1"/>
    <col min="511" max="511" width="11" style="3" customWidth="1"/>
    <col min="512" max="512" width="12" style="3" customWidth="1"/>
    <col min="513" max="513" width="12.125" style="3" customWidth="1"/>
    <col min="514" max="514" width="11" style="3"/>
    <col min="515" max="515" width="5.625" style="3" customWidth="1"/>
    <col min="516" max="516" width="9.75" style="3" customWidth="1"/>
    <col min="517" max="517" width="11" style="3"/>
    <col min="518" max="518" width="11.125" style="3" customWidth="1"/>
    <col min="519" max="519" width="5.75" style="3" customWidth="1"/>
    <col min="520" max="520" width="11.5" style="3" customWidth="1"/>
    <col min="521" max="521" width="5.75" style="3" customWidth="1"/>
    <col min="522" max="522" width="12" style="3" bestFit="1" customWidth="1"/>
    <col min="523" max="523" width="5.375" style="3" customWidth="1"/>
    <col min="524" max="524" width="12.375" style="3" customWidth="1"/>
    <col min="525" max="526" width="11" style="3"/>
    <col min="527" max="527" width="13.875" style="3" customWidth="1"/>
    <col min="528" max="764" width="11" style="3"/>
    <col min="765" max="765" width="15.75" style="3" bestFit="1" customWidth="1"/>
    <col min="766" max="766" width="26.125" style="3" customWidth="1"/>
    <col min="767" max="767" width="11" style="3" customWidth="1"/>
    <col min="768" max="768" width="12" style="3" customWidth="1"/>
    <col min="769" max="769" width="12.125" style="3" customWidth="1"/>
    <col min="770" max="770" width="11" style="3"/>
    <col min="771" max="771" width="5.625" style="3" customWidth="1"/>
    <col min="772" max="772" width="9.75" style="3" customWidth="1"/>
    <col min="773" max="773" width="11" style="3"/>
    <col min="774" max="774" width="11.125" style="3" customWidth="1"/>
    <col min="775" max="775" width="5.75" style="3" customWidth="1"/>
    <col min="776" max="776" width="11.5" style="3" customWidth="1"/>
    <col min="777" max="777" width="5.75" style="3" customWidth="1"/>
    <col min="778" max="778" width="12" style="3" bestFit="1" customWidth="1"/>
    <col min="779" max="779" width="5.375" style="3" customWidth="1"/>
    <col min="780" max="780" width="12.375" style="3" customWidth="1"/>
    <col min="781" max="782" width="11" style="3"/>
    <col min="783" max="783" width="13.875" style="3" customWidth="1"/>
    <col min="784" max="1020" width="11" style="3"/>
    <col min="1021" max="1021" width="15.75" style="3" bestFit="1" customWidth="1"/>
    <col min="1022" max="1022" width="26.125" style="3" customWidth="1"/>
    <col min="1023" max="1023" width="11" style="3" customWidth="1"/>
    <col min="1024" max="1024" width="12" style="3" customWidth="1"/>
    <col min="1025" max="1025" width="12.125" style="3" customWidth="1"/>
    <col min="1026" max="1026" width="11" style="3"/>
    <col min="1027" max="1027" width="5.625" style="3" customWidth="1"/>
    <col min="1028" max="1028" width="9.75" style="3" customWidth="1"/>
    <col min="1029" max="1029" width="11" style="3"/>
    <col min="1030" max="1030" width="11.125" style="3" customWidth="1"/>
    <col min="1031" max="1031" width="5.75" style="3" customWidth="1"/>
    <col min="1032" max="1032" width="11.5" style="3" customWidth="1"/>
    <col min="1033" max="1033" width="5.75" style="3" customWidth="1"/>
    <col min="1034" max="1034" width="12" style="3" bestFit="1" customWidth="1"/>
    <col min="1035" max="1035" width="5.375" style="3" customWidth="1"/>
    <col min="1036" max="1036" width="12.375" style="3" customWidth="1"/>
    <col min="1037" max="1038" width="11" style="3"/>
    <col min="1039" max="1039" width="13.875" style="3" customWidth="1"/>
    <col min="1040" max="1276" width="11" style="3"/>
    <col min="1277" max="1277" width="15.75" style="3" bestFit="1" customWidth="1"/>
    <col min="1278" max="1278" width="26.125" style="3" customWidth="1"/>
    <col min="1279" max="1279" width="11" style="3" customWidth="1"/>
    <col min="1280" max="1280" width="12" style="3" customWidth="1"/>
    <col min="1281" max="1281" width="12.125" style="3" customWidth="1"/>
    <col min="1282" max="1282" width="11" style="3"/>
    <col min="1283" max="1283" width="5.625" style="3" customWidth="1"/>
    <col min="1284" max="1284" width="9.75" style="3" customWidth="1"/>
    <col min="1285" max="1285" width="11" style="3"/>
    <col min="1286" max="1286" width="11.125" style="3" customWidth="1"/>
    <col min="1287" max="1287" width="5.75" style="3" customWidth="1"/>
    <col min="1288" max="1288" width="11.5" style="3" customWidth="1"/>
    <col min="1289" max="1289" width="5.75" style="3" customWidth="1"/>
    <col min="1290" max="1290" width="12" style="3" bestFit="1" customWidth="1"/>
    <col min="1291" max="1291" width="5.375" style="3" customWidth="1"/>
    <col min="1292" max="1292" width="12.375" style="3" customWidth="1"/>
    <col min="1293" max="1294" width="11" style="3"/>
    <col min="1295" max="1295" width="13.875" style="3" customWidth="1"/>
    <col min="1296" max="1532" width="11" style="3"/>
    <col min="1533" max="1533" width="15.75" style="3" bestFit="1" customWidth="1"/>
    <col min="1534" max="1534" width="26.125" style="3" customWidth="1"/>
    <col min="1535" max="1535" width="11" style="3" customWidth="1"/>
    <col min="1536" max="1536" width="12" style="3" customWidth="1"/>
    <col min="1537" max="1537" width="12.125" style="3" customWidth="1"/>
    <col min="1538" max="1538" width="11" style="3"/>
    <col min="1539" max="1539" width="5.625" style="3" customWidth="1"/>
    <col min="1540" max="1540" width="9.75" style="3" customWidth="1"/>
    <col min="1541" max="1541" width="11" style="3"/>
    <col min="1542" max="1542" width="11.125" style="3" customWidth="1"/>
    <col min="1543" max="1543" width="5.75" style="3" customWidth="1"/>
    <col min="1544" max="1544" width="11.5" style="3" customWidth="1"/>
    <col min="1545" max="1545" width="5.75" style="3" customWidth="1"/>
    <col min="1546" max="1546" width="12" style="3" bestFit="1" customWidth="1"/>
    <col min="1547" max="1547" width="5.375" style="3" customWidth="1"/>
    <col min="1548" max="1548" width="12.375" style="3" customWidth="1"/>
    <col min="1549" max="1550" width="11" style="3"/>
    <col min="1551" max="1551" width="13.875" style="3" customWidth="1"/>
    <col min="1552" max="1788" width="11" style="3"/>
    <col min="1789" max="1789" width="15.75" style="3" bestFit="1" customWidth="1"/>
    <col min="1790" max="1790" width="26.125" style="3" customWidth="1"/>
    <col min="1791" max="1791" width="11" style="3" customWidth="1"/>
    <col min="1792" max="1792" width="12" style="3" customWidth="1"/>
    <col min="1793" max="1793" width="12.125" style="3" customWidth="1"/>
    <col min="1794" max="1794" width="11" style="3"/>
    <col min="1795" max="1795" width="5.625" style="3" customWidth="1"/>
    <col min="1796" max="1796" width="9.75" style="3" customWidth="1"/>
    <col min="1797" max="1797" width="11" style="3"/>
    <col min="1798" max="1798" width="11.125" style="3" customWidth="1"/>
    <col min="1799" max="1799" width="5.75" style="3" customWidth="1"/>
    <col min="1800" max="1800" width="11.5" style="3" customWidth="1"/>
    <col min="1801" max="1801" width="5.75" style="3" customWidth="1"/>
    <col min="1802" max="1802" width="12" style="3" bestFit="1" customWidth="1"/>
    <col min="1803" max="1803" width="5.375" style="3" customWidth="1"/>
    <col min="1804" max="1804" width="12.375" style="3" customWidth="1"/>
    <col min="1805" max="1806" width="11" style="3"/>
    <col min="1807" max="1807" width="13.875" style="3" customWidth="1"/>
    <col min="1808" max="2044" width="11" style="3"/>
    <col min="2045" max="2045" width="15.75" style="3" bestFit="1" customWidth="1"/>
    <col min="2046" max="2046" width="26.125" style="3" customWidth="1"/>
    <col min="2047" max="2047" width="11" style="3" customWidth="1"/>
    <col min="2048" max="2048" width="12" style="3" customWidth="1"/>
    <col min="2049" max="2049" width="12.125" style="3" customWidth="1"/>
    <col min="2050" max="2050" width="11" style="3"/>
    <col min="2051" max="2051" width="5.625" style="3" customWidth="1"/>
    <col min="2052" max="2052" width="9.75" style="3" customWidth="1"/>
    <col min="2053" max="2053" width="11" style="3"/>
    <col min="2054" max="2054" width="11.125" style="3" customWidth="1"/>
    <col min="2055" max="2055" width="5.75" style="3" customWidth="1"/>
    <col min="2056" max="2056" width="11.5" style="3" customWidth="1"/>
    <col min="2057" max="2057" width="5.75" style="3" customWidth="1"/>
    <col min="2058" max="2058" width="12" style="3" bestFit="1" customWidth="1"/>
    <col min="2059" max="2059" width="5.375" style="3" customWidth="1"/>
    <col min="2060" max="2060" width="12.375" style="3" customWidth="1"/>
    <col min="2061" max="2062" width="11" style="3"/>
    <col min="2063" max="2063" width="13.875" style="3" customWidth="1"/>
    <col min="2064" max="2300" width="11" style="3"/>
    <col min="2301" max="2301" width="15.75" style="3" bestFit="1" customWidth="1"/>
    <col min="2302" max="2302" width="26.125" style="3" customWidth="1"/>
    <col min="2303" max="2303" width="11" style="3" customWidth="1"/>
    <col min="2304" max="2304" width="12" style="3" customWidth="1"/>
    <col min="2305" max="2305" width="12.125" style="3" customWidth="1"/>
    <col min="2306" max="2306" width="11" style="3"/>
    <col min="2307" max="2307" width="5.625" style="3" customWidth="1"/>
    <col min="2308" max="2308" width="9.75" style="3" customWidth="1"/>
    <col min="2309" max="2309" width="11" style="3"/>
    <col min="2310" max="2310" width="11.125" style="3" customWidth="1"/>
    <col min="2311" max="2311" width="5.75" style="3" customWidth="1"/>
    <col min="2312" max="2312" width="11.5" style="3" customWidth="1"/>
    <col min="2313" max="2313" width="5.75" style="3" customWidth="1"/>
    <col min="2314" max="2314" width="12" style="3" bestFit="1" customWidth="1"/>
    <col min="2315" max="2315" width="5.375" style="3" customWidth="1"/>
    <col min="2316" max="2316" width="12.375" style="3" customWidth="1"/>
    <col min="2317" max="2318" width="11" style="3"/>
    <col min="2319" max="2319" width="13.875" style="3" customWidth="1"/>
    <col min="2320" max="2556" width="11" style="3"/>
    <col min="2557" max="2557" width="15.75" style="3" bestFit="1" customWidth="1"/>
    <col min="2558" max="2558" width="26.125" style="3" customWidth="1"/>
    <col min="2559" max="2559" width="11" style="3" customWidth="1"/>
    <col min="2560" max="2560" width="12" style="3" customWidth="1"/>
    <col min="2561" max="2561" width="12.125" style="3" customWidth="1"/>
    <col min="2562" max="2562" width="11" style="3"/>
    <col min="2563" max="2563" width="5.625" style="3" customWidth="1"/>
    <col min="2564" max="2564" width="9.75" style="3" customWidth="1"/>
    <col min="2565" max="2565" width="11" style="3"/>
    <col min="2566" max="2566" width="11.125" style="3" customWidth="1"/>
    <col min="2567" max="2567" width="5.75" style="3" customWidth="1"/>
    <col min="2568" max="2568" width="11.5" style="3" customWidth="1"/>
    <col min="2569" max="2569" width="5.75" style="3" customWidth="1"/>
    <col min="2570" max="2570" width="12" style="3" bestFit="1" customWidth="1"/>
    <col min="2571" max="2571" width="5.375" style="3" customWidth="1"/>
    <col min="2572" max="2572" width="12.375" style="3" customWidth="1"/>
    <col min="2573" max="2574" width="11" style="3"/>
    <col min="2575" max="2575" width="13.875" style="3" customWidth="1"/>
    <col min="2576" max="2812" width="11" style="3"/>
    <col min="2813" max="2813" width="15.75" style="3" bestFit="1" customWidth="1"/>
    <col min="2814" max="2814" width="26.125" style="3" customWidth="1"/>
    <col min="2815" max="2815" width="11" style="3" customWidth="1"/>
    <col min="2816" max="2816" width="12" style="3" customWidth="1"/>
    <col min="2817" max="2817" width="12.125" style="3" customWidth="1"/>
    <col min="2818" max="2818" width="11" style="3"/>
    <col min="2819" max="2819" width="5.625" style="3" customWidth="1"/>
    <col min="2820" max="2820" width="9.75" style="3" customWidth="1"/>
    <col min="2821" max="2821" width="11" style="3"/>
    <col min="2822" max="2822" width="11.125" style="3" customWidth="1"/>
    <col min="2823" max="2823" width="5.75" style="3" customWidth="1"/>
    <col min="2824" max="2824" width="11.5" style="3" customWidth="1"/>
    <col min="2825" max="2825" width="5.75" style="3" customWidth="1"/>
    <col min="2826" max="2826" width="12" style="3" bestFit="1" customWidth="1"/>
    <col min="2827" max="2827" width="5.375" style="3" customWidth="1"/>
    <col min="2828" max="2828" width="12.375" style="3" customWidth="1"/>
    <col min="2829" max="2830" width="11" style="3"/>
    <col min="2831" max="2831" width="13.875" style="3" customWidth="1"/>
    <col min="2832" max="3068" width="11" style="3"/>
    <col min="3069" max="3069" width="15.75" style="3" bestFit="1" customWidth="1"/>
    <col min="3070" max="3070" width="26.125" style="3" customWidth="1"/>
    <col min="3071" max="3071" width="11" style="3" customWidth="1"/>
    <col min="3072" max="3072" width="12" style="3" customWidth="1"/>
    <col min="3073" max="3073" width="12.125" style="3" customWidth="1"/>
    <col min="3074" max="3074" width="11" style="3"/>
    <col min="3075" max="3075" width="5.625" style="3" customWidth="1"/>
    <col min="3076" max="3076" width="9.75" style="3" customWidth="1"/>
    <col min="3077" max="3077" width="11" style="3"/>
    <col min="3078" max="3078" width="11.125" style="3" customWidth="1"/>
    <col min="3079" max="3079" width="5.75" style="3" customWidth="1"/>
    <col min="3080" max="3080" width="11.5" style="3" customWidth="1"/>
    <col min="3081" max="3081" width="5.75" style="3" customWidth="1"/>
    <col min="3082" max="3082" width="12" style="3" bestFit="1" customWidth="1"/>
    <col min="3083" max="3083" width="5.375" style="3" customWidth="1"/>
    <col min="3084" max="3084" width="12.375" style="3" customWidth="1"/>
    <col min="3085" max="3086" width="11" style="3"/>
    <col min="3087" max="3087" width="13.875" style="3" customWidth="1"/>
    <col min="3088" max="3324" width="11" style="3"/>
    <col min="3325" max="3325" width="15.75" style="3" bestFit="1" customWidth="1"/>
    <col min="3326" max="3326" width="26.125" style="3" customWidth="1"/>
    <col min="3327" max="3327" width="11" style="3" customWidth="1"/>
    <col min="3328" max="3328" width="12" style="3" customWidth="1"/>
    <col min="3329" max="3329" width="12.125" style="3" customWidth="1"/>
    <col min="3330" max="3330" width="11" style="3"/>
    <col min="3331" max="3331" width="5.625" style="3" customWidth="1"/>
    <col min="3332" max="3332" width="9.75" style="3" customWidth="1"/>
    <col min="3333" max="3333" width="11" style="3"/>
    <col min="3334" max="3334" width="11.125" style="3" customWidth="1"/>
    <col min="3335" max="3335" width="5.75" style="3" customWidth="1"/>
    <col min="3336" max="3336" width="11.5" style="3" customWidth="1"/>
    <col min="3337" max="3337" width="5.75" style="3" customWidth="1"/>
    <col min="3338" max="3338" width="12" style="3" bestFit="1" customWidth="1"/>
    <col min="3339" max="3339" width="5.375" style="3" customWidth="1"/>
    <col min="3340" max="3340" width="12.375" style="3" customWidth="1"/>
    <col min="3341" max="3342" width="11" style="3"/>
    <col min="3343" max="3343" width="13.875" style="3" customWidth="1"/>
    <col min="3344" max="3580" width="11" style="3"/>
    <col min="3581" max="3581" width="15.75" style="3" bestFit="1" customWidth="1"/>
    <col min="3582" max="3582" width="26.125" style="3" customWidth="1"/>
    <col min="3583" max="3583" width="11" style="3" customWidth="1"/>
    <col min="3584" max="3584" width="12" style="3" customWidth="1"/>
    <col min="3585" max="3585" width="12.125" style="3" customWidth="1"/>
    <col min="3586" max="3586" width="11" style="3"/>
    <col min="3587" max="3587" width="5.625" style="3" customWidth="1"/>
    <col min="3588" max="3588" width="9.75" style="3" customWidth="1"/>
    <col min="3589" max="3589" width="11" style="3"/>
    <col min="3590" max="3590" width="11.125" style="3" customWidth="1"/>
    <col min="3591" max="3591" width="5.75" style="3" customWidth="1"/>
    <col min="3592" max="3592" width="11.5" style="3" customWidth="1"/>
    <col min="3593" max="3593" width="5.75" style="3" customWidth="1"/>
    <col min="3594" max="3594" width="12" style="3" bestFit="1" customWidth="1"/>
    <col min="3595" max="3595" width="5.375" style="3" customWidth="1"/>
    <col min="3596" max="3596" width="12.375" style="3" customWidth="1"/>
    <col min="3597" max="3598" width="11" style="3"/>
    <col min="3599" max="3599" width="13.875" style="3" customWidth="1"/>
    <col min="3600" max="3836" width="11" style="3"/>
    <col min="3837" max="3837" width="15.75" style="3" bestFit="1" customWidth="1"/>
    <col min="3838" max="3838" width="26.125" style="3" customWidth="1"/>
    <col min="3839" max="3839" width="11" style="3" customWidth="1"/>
    <col min="3840" max="3840" width="12" style="3" customWidth="1"/>
    <col min="3841" max="3841" width="12.125" style="3" customWidth="1"/>
    <col min="3842" max="3842" width="11" style="3"/>
    <col min="3843" max="3843" width="5.625" style="3" customWidth="1"/>
    <col min="3844" max="3844" width="9.75" style="3" customWidth="1"/>
    <col min="3845" max="3845" width="11" style="3"/>
    <col min="3846" max="3846" width="11.125" style="3" customWidth="1"/>
    <col min="3847" max="3847" width="5.75" style="3" customWidth="1"/>
    <col min="3848" max="3848" width="11.5" style="3" customWidth="1"/>
    <col min="3849" max="3849" width="5.75" style="3" customWidth="1"/>
    <col min="3850" max="3850" width="12" style="3" bestFit="1" customWidth="1"/>
    <col min="3851" max="3851" width="5.375" style="3" customWidth="1"/>
    <col min="3852" max="3852" width="12.375" style="3" customWidth="1"/>
    <col min="3853" max="3854" width="11" style="3"/>
    <col min="3855" max="3855" width="13.875" style="3" customWidth="1"/>
    <col min="3856" max="4092" width="11" style="3"/>
    <col min="4093" max="4093" width="15.75" style="3" bestFit="1" customWidth="1"/>
    <col min="4094" max="4094" width="26.125" style="3" customWidth="1"/>
    <col min="4095" max="4095" width="11" style="3" customWidth="1"/>
    <col min="4096" max="4096" width="12" style="3" customWidth="1"/>
    <col min="4097" max="4097" width="12.125" style="3" customWidth="1"/>
    <col min="4098" max="4098" width="11" style="3"/>
    <col min="4099" max="4099" width="5.625" style="3" customWidth="1"/>
    <col min="4100" max="4100" width="9.75" style="3" customWidth="1"/>
    <col min="4101" max="4101" width="11" style="3"/>
    <col min="4102" max="4102" width="11.125" style="3" customWidth="1"/>
    <col min="4103" max="4103" width="5.75" style="3" customWidth="1"/>
    <col min="4104" max="4104" width="11.5" style="3" customWidth="1"/>
    <col min="4105" max="4105" width="5.75" style="3" customWidth="1"/>
    <col min="4106" max="4106" width="12" style="3" bestFit="1" customWidth="1"/>
    <col min="4107" max="4107" width="5.375" style="3" customWidth="1"/>
    <col min="4108" max="4108" width="12.375" style="3" customWidth="1"/>
    <col min="4109" max="4110" width="11" style="3"/>
    <col min="4111" max="4111" width="13.875" style="3" customWidth="1"/>
    <col min="4112" max="4348" width="11" style="3"/>
    <col min="4349" max="4349" width="15.75" style="3" bestFit="1" customWidth="1"/>
    <col min="4350" max="4350" width="26.125" style="3" customWidth="1"/>
    <col min="4351" max="4351" width="11" style="3" customWidth="1"/>
    <col min="4352" max="4352" width="12" style="3" customWidth="1"/>
    <col min="4353" max="4353" width="12.125" style="3" customWidth="1"/>
    <col min="4354" max="4354" width="11" style="3"/>
    <col min="4355" max="4355" width="5.625" style="3" customWidth="1"/>
    <col min="4356" max="4356" width="9.75" style="3" customWidth="1"/>
    <col min="4357" max="4357" width="11" style="3"/>
    <col min="4358" max="4358" width="11.125" style="3" customWidth="1"/>
    <col min="4359" max="4359" width="5.75" style="3" customWidth="1"/>
    <col min="4360" max="4360" width="11.5" style="3" customWidth="1"/>
    <col min="4361" max="4361" width="5.75" style="3" customWidth="1"/>
    <col min="4362" max="4362" width="12" style="3" bestFit="1" customWidth="1"/>
    <col min="4363" max="4363" width="5.375" style="3" customWidth="1"/>
    <col min="4364" max="4364" width="12.375" style="3" customWidth="1"/>
    <col min="4365" max="4366" width="11" style="3"/>
    <col min="4367" max="4367" width="13.875" style="3" customWidth="1"/>
    <col min="4368" max="4604" width="11" style="3"/>
    <col min="4605" max="4605" width="15.75" style="3" bestFit="1" customWidth="1"/>
    <col min="4606" max="4606" width="26.125" style="3" customWidth="1"/>
    <col min="4607" max="4607" width="11" style="3" customWidth="1"/>
    <col min="4608" max="4608" width="12" style="3" customWidth="1"/>
    <col min="4609" max="4609" width="12.125" style="3" customWidth="1"/>
    <col min="4610" max="4610" width="11" style="3"/>
    <col min="4611" max="4611" width="5.625" style="3" customWidth="1"/>
    <col min="4612" max="4612" width="9.75" style="3" customWidth="1"/>
    <col min="4613" max="4613" width="11" style="3"/>
    <col min="4614" max="4614" width="11.125" style="3" customWidth="1"/>
    <col min="4615" max="4615" width="5.75" style="3" customWidth="1"/>
    <col min="4616" max="4616" width="11.5" style="3" customWidth="1"/>
    <col min="4617" max="4617" width="5.75" style="3" customWidth="1"/>
    <col min="4618" max="4618" width="12" style="3" bestFit="1" customWidth="1"/>
    <col min="4619" max="4619" width="5.375" style="3" customWidth="1"/>
    <col min="4620" max="4620" width="12.375" style="3" customWidth="1"/>
    <col min="4621" max="4622" width="11" style="3"/>
    <col min="4623" max="4623" width="13.875" style="3" customWidth="1"/>
    <col min="4624" max="4860" width="11" style="3"/>
    <col min="4861" max="4861" width="15.75" style="3" bestFit="1" customWidth="1"/>
    <col min="4862" max="4862" width="26.125" style="3" customWidth="1"/>
    <col min="4863" max="4863" width="11" style="3" customWidth="1"/>
    <col min="4864" max="4864" width="12" style="3" customWidth="1"/>
    <col min="4865" max="4865" width="12.125" style="3" customWidth="1"/>
    <col min="4866" max="4866" width="11" style="3"/>
    <col min="4867" max="4867" width="5.625" style="3" customWidth="1"/>
    <col min="4868" max="4868" width="9.75" style="3" customWidth="1"/>
    <col min="4869" max="4869" width="11" style="3"/>
    <col min="4870" max="4870" width="11.125" style="3" customWidth="1"/>
    <col min="4871" max="4871" width="5.75" style="3" customWidth="1"/>
    <col min="4872" max="4872" width="11.5" style="3" customWidth="1"/>
    <col min="4873" max="4873" width="5.75" style="3" customWidth="1"/>
    <col min="4874" max="4874" width="12" style="3" bestFit="1" customWidth="1"/>
    <col min="4875" max="4875" width="5.375" style="3" customWidth="1"/>
    <col min="4876" max="4876" width="12.375" style="3" customWidth="1"/>
    <col min="4877" max="4878" width="11" style="3"/>
    <col min="4879" max="4879" width="13.875" style="3" customWidth="1"/>
    <col min="4880" max="5116" width="11" style="3"/>
    <col min="5117" max="5117" width="15.75" style="3" bestFit="1" customWidth="1"/>
    <col min="5118" max="5118" width="26.125" style="3" customWidth="1"/>
    <col min="5119" max="5119" width="11" style="3" customWidth="1"/>
    <col min="5120" max="5120" width="12" style="3" customWidth="1"/>
    <col min="5121" max="5121" width="12.125" style="3" customWidth="1"/>
    <col min="5122" max="5122" width="11" style="3"/>
    <col min="5123" max="5123" width="5.625" style="3" customWidth="1"/>
    <col min="5124" max="5124" width="9.75" style="3" customWidth="1"/>
    <col min="5125" max="5125" width="11" style="3"/>
    <col min="5126" max="5126" width="11.125" style="3" customWidth="1"/>
    <col min="5127" max="5127" width="5.75" style="3" customWidth="1"/>
    <col min="5128" max="5128" width="11.5" style="3" customWidth="1"/>
    <col min="5129" max="5129" width="5.75" style="3" customWidth="1"/>
    <col min="5130" max="5130" width="12" style="3" bestFit="1" customWidth="1"/>
    <col min="5131" max="5131" width="5.375" style="3" customWidth="1"/>
    <col min="5132" max="5132" width="12.375" style="3" customWidth="1"/>
    <col min="5133" max="5134" width="11" style="3"/>
    <col min="5135" max="5135" width="13.875" style="3" customWidth="1"/>
    <col min="5136" max="5372" width="11" style="3"/>
    <col min="5373" max="5373" width="15.75" style="3" bestFit="1" customWidth="1"/>
    <col min="5374" max="5374" width="26.125" style="3" customWidth="1"/>
    <col min="5375" max="5375" width="11" style="3" customWidth="1"/>
    <col min="5376" max="5376" width="12" style="3" customWidth="1"/>
    <col min="5377" max="5377" width="12.125" style="3" customWidth="1"/>
    <col min="5378" max="5378" width="11" style="3"/>
    <col min="5379" max="5379" width="5.625" style="3" customWidth="1"/>
    <col min="5380" max="5380" width="9.75" style="3" customWidth="1"/>
    <col min="5381" max="5381" width="11" style="3"/>
    <col min="5382" max="5382" width="11.125" style="3" customWidth="1"/>
    <col min="5383" max="5383" width="5.75" style="3" customWidth="1"/>
    <col min="5384" max="5384" width="11.5" style="3" customWidth="1"/>
    <col min="5385" max="5385" width="5.75" style="3" customWidth="1"/>
    <col min="5386" max="5386" width="12" style="3" bestFit="1" customWidth="1"/>
    <col min="5387" max="5387" width="5.375" style="3" customWidth="1"/>
    <col min="5388" max="5388" width="12.375" style="3" customWidth="1"/>
    <col min="5389" max="5390" width="11" style="3"/>
    <col min="5391" max="5391" width="13.875" style="3" customWidth="1"/>
    <col min="5392" max="5628" width="11" style="3"/>
    <col min="5629" max="5629" width="15.75" style="3" bestFit="1" customWidth="1"/>
    <col min="5630" max="5630" width="26.125" style="3" customWidth="1"/>
    <col min="5631" max="5631" width="11" style="3" customWidth="1"/>
    <col min="5632" max="5632" width="12" style="3" customWidth="1"/>
    <col min="5633" max="5633" width="12.125" style="3" customWidth="1"/>
    <col min="5634" max="5634" width="11" style="3"/>
    <col min="5635" max="5635" width="5.625" style="3" customWidth="1"/>
    <col min="5636" max="5636" width="9.75" style="3" customWidth="1"/>
    <col min="5637" max="5637" width="11" style="3"/>
    <col min="5638" max="5638" width="11.125" style="3" customWidth="1"/>
    <col min="5639" max="5639" width="5.75" style="3" customWidth="1"/>
    <col min="5640" max="5640" width="11.5" style="3" customWidth="1"/>
    <col min="5641" max="5641" width="5.75" style="3" customWidth="1"/>
    <col min="5642" max="5642" width="12" style="3" bestFit="1" customWidth="1"/>
    <col min="5643" max="5643" width="5.375" style="3" customWidth="1"/>
    <col min="5644" max="5644" width="12.375" style="3" customWidth="1"/>
    <col min="5645" max="5646" width="11" style="3"/>
    <col min="5647" max="5647" width="13.875" style="3" customWidth="1"/>
    <col min="5648" max="5884" width="11" style="3"/>
    <col min="5885" max="5885" width="15.75" style="3" bestFit="1" customWidth="1"/>
    <col min="5886" max="5886" width="26.125" style="3" customWidth="1"/>
    <col min="5887" max="5887" width="11" style="3" customWidth="1"/>
    <col min="5888" max="5888" width="12" style="3" customWidth="1"/>
    <col min="5889" max="5889" width="12.125" style="3" customWidth="1"/>
    <col min="5890" max="5890" width="11" style="3"/>
    <col min="5891" max="5891" width="5.625" style="3" customWidth="1"/>
    <col min="5892" max="5892" width="9.75" style="3" customWidth="1"/>
    <col min="5893" max="5893" width="11" style="3"/>
    <col min="5894" max="5894" width="11.125" style="3" customWidth="1"/>
    <col min="5895" max="5895" width="5.75" style="3" customWidth="1"/>
    <col min="5896" max="5896" width="11.5" style="3" customWidth="1"/>
    <col min="5897" max="5897" width="5.75" style="3" customWidth="1"/>
    <col min="5898" max="5898" width="12" style="3" bestFit="1" customWidth="1"/>
    <col min="5899" max="5899" width="5.375" style="3" customWidth="1"/>
    <col min="5900" max="5900" width="12.375" style="3" customWidth="1"/>
    <col min="5901" max="5902" width="11" style="3"/>
    <col min="5903" max="5903" width="13.875" style="3" customWidth="1"/>
    <col min="5904" max="6140" width="11" style="3"/>
    <col min="6141" max="6141" width="15.75" style="3" bestFit="1" customWidth="1"/>
    <col min="6142" max="6142" width="26.125" style="3" customWidth="1"/>
    <col min="6143" max="6143" width="11" style="3" customWidth="1"/>
    <col min="6144" max="6144" width="12" style="3" customWidth="1"/>
    <col min="6145" max="6145" width="12.125" style="3" customWidth="1"/>
    <col min="6146" max="6146" width="11" style="3"/>
    <col min="6147" max="6147" width="5.625" style="3" customWidth="1"/>
    <col min="6148" max="6148" width="9.75" style="3" customWidth="1"/>
    <col min="6149" max="6149" width="11" style="3"/>
    <col min="6150" max="6150" width="11.125" style="3" customWidth="1"/>
    <col min="6151" max="6151" width="5.75" style="3" customWidth="1"/>
    <col min="6152" max="6152" width="11.5" style="3" customWidth="1"/>
    <col min="6153" max="6153" width="5.75" style="3" customWidth="1"/>
    <col min="6154" max="6154" width="12" style="3" bestFit="1" customWidth="1"/>
    <col min="6155" max="6155" width="5.375" style="3" customWidth="1"/>
    <col min="6156" max="6156" width="12.375" style="3" customWidth="1"/>
    <col min="6157" max="6158" width="11" style="3"/>
    <col min="6159" max="6159" width="13.875" style="3" customWidth="1"/>
    <col min="6160" max="6396" width="11" style="3"/>
    <col min="6397" max="6397" width="15.75" style="3" bestFit="1" customWidth="1"/>
    <col min="6398" max="6398" width="26.125" style="3" customWidth="1"/>
    <col min="6399" max="6399" width="11" style="3" customWidth="1"/>
    <col min="6400" max="6400" width="12" style="3" customWidth="1"/>
    <col min="6401" max="6401" width="12.125" style="3" customWidth="1"/>
    <col min="6402" max="6402" width="11" style="3"/>
    <col min="6403" max="6403" width="5.625" style="3" customWidth="1"/>
    <col min="6404" max="6404" width="9.75" style="3" customWidth="1"/>
    <col min="6405" max="6405" width="11" style="3"/>
    <col min="6406" max="6406" width="11.125" style="3" customWidth="1"/>
    <col min="6407" max="6407" width="5.75" style="3" customWidth="1"/>
    <col min="6408" max="6408" width="11.5" style="3" customWidth="1"/>
    <col min="6409" max="6409" width="5.75" style="3" customWidth="1"/>
    <col min="6410" max="6410" width="12" style="3" bestFit="1" customWidth="1"/>
    <col min="6411" max="6411" width="5.375" style="3" customWidth="1"/>
    <col min="6412" max="6412" width="12.375" style="3" customWidth="1"/>
    <col min="6413" max="6414" width="11" style="3"/>
    <col min="6415" max="6415" width="13.875" style="3" customWidth="1"/>
    <col min="6416" max="6652" width="11" style="3"/>
    <col min="6653" max="6653" width="15.75" style="3" bestFit="1" customWidth="1"/>
    <col min="6654" max="6654" width="26.125" style="3" customWidth="1"/>
    <col min="6655" max="6655" width="11" style="3" customWidth="1"/>
    <col min="6656" max="6656" width="12" style="3" customWidth="1"/>
    <col min="6657" max="6657" width="12.125" style="3" customWidth="1"/>
    <col min="6658" max="6658" width="11" style="3"/>
    <col min="6659" max="6659" width="5.625" style="3" customWidth="1"/>
    <col min="6660" max="6660" width="9.75" style="3" customWidth="1"/>
    <col min="6661" max="6661" width="11" style="3"/>
    <col min="6662" max="6662" width="11.125" style="3" customWidth="1"/>
    <col min="6663" max="6663" width="5.75" style="3" customWidth="1"/>
    <col min="6664" max="6664" width="11.5" style="3" customWidth="1"/>
    <col min="6665" max="6665" width="5.75" style="3" customWidth="1"/>
    <col min="6666" max="6666" width="12" style="3" bestFit="1" customWidth="1"/>
    <col min="6667" max="6667" width="5.375" style="3" customWidth="1"/>
    <col min="6668" max="6668" width="12.375" style="3" customWidth="1"/>
    <col min="6669" max="6670" width="11" style="3"/>
    <col min="6671" max="6671" width="13.875" style="3" customWidth="1"/>
    <col min="6672" max="6908" width="11" style="3"/>
    <col min="6909" max="6909" width="15.75" style="3" bestFit="1" customWidth="1"/>
    <col min="6910" max="6910" width="26.125" style="3" customWidth="1"/>
    <col min="6911" max="6911" width="11" style="3" customWidth="1"/>
    <col min="6912" max="6912" width="12" style="3" customWidth="1"/>
    <col min="6913" max="6913" width="12.125" style="3" customWidth="1"/>
    <col min="6914" max="6914" width="11" style="3"/>
    <col min="6915" max="6915" width="5.625" style="3" customWidth="1"/>
    <col min="6916" max="6916" width="9.75" style="3" customWidth="1"/>
    <col min="6917" max="6917" width="11" style="3"/>
    <col min="6918" max="6918" width="11.125" style="3" customWidth="1"/>
    <col min="6919" max="6919" width="5.75" style="3" customWidth="1"/>
    <col min="6920" max="6920" width="11.5" style="3" customWidth="1"/>
    <col min="6921" max="6921" width="5.75" style="3" customWidth="1"/>
    <col min="6922" max="6922" width="12" style="3" bestFit="1" customWidth="1"/>
    <col min="6923" max="6923" width="5.375" style="3" customWidth="1"/>
    <col min="6924" max="6924" width="12.375" style="3" customWidth="1"/>
    <col min="6925" max="6926" width="11" style="3"/>
    <col min="6927" max="6927" width="13.875" style="3" customWidth="1"/>
    <col min="6928" max="7164" width="11" style="3"/>
    <col min="7165" max="7165" width="15.75" style="3" bestFit="1" customWidth="1"/>
    <col min="7166" max="7166" width="26.125" style="3" customWidth="1"/>
    <col min="7167" max="7167" width="11" style="3" customWidth="1"/>
    <col min="7168" max="7168" width="12" style="3" customWidth="1"/>
    <col min="7169" max="7169" width="12.125" style="3" customWidth="1"/>
    <col min="7170" max="7170" width="11" style="3"/>
    <col min="7171" max="7171" width="5.625" style="3" customWidth="1"/>
    <col min="7172" max="7172" width="9.75" style="3" customWidth="1"/>
    <col min="7173" max="7173" width="11" style="3"/>
    <col min="7174" max="7174" width="11.125" style="3" customWidth="1"/>
    <col min="7175" max="7175" width="5.75" style="3" customWidth="1"/>
    <col min="7176" max="7176" width="11.5" style="3" customWidth="1"/>
    <col min="7177" max="7177" width="5.75" style="3" customWidth="1"/>
    <col min="7178" max="7178" width="12" style="3" bestFit="1" customWidth="1"/>
    <col min="7179" max="7179" width="5.375" style="3" customWidth="1"/>
    <col min="7180" max="7180" width="12.375" style="3" customWidth="1"/>
    <col min="7181" max="7182" width="11" style="3"/>
    <col min="7183" max="7183" width="13.875" style="3" customWidth="1"/>
    <col min="7184" max="7420" width="11" style="3"/>
    <col min="7421" max="7421" width="15.75" style="3" bestFit="1" customWidth="1"/>
    <col min="7422" max="7422" width="26.125" style="3" customWidth="1"/>
    <col min="7423" max="7423" width="11" style="3" customWidth="1"/>
    <col min="7424" max="7424" width="12" style="3" customWidth="1"/>
    <col min="7425" max="7425" width="12.125" style="3" customWidth="1"/>
    <col min="7426" max="7426" width="11" style="3"/>
    <col min="7427" max="7427" width="5.625" style="3" customWidth="1"/>
    <col min="7428" max="7428" width="9.75" style="3" customWidth="1"/>
    <col min="7429" max="7429" width="11" style="3"/>
    <col min="7430" max="7430" width="11.125" style="3" customWidth="1"/>
    <col min="7431" max="7431" width="5.75" style="3" customWidth="1"/>
    <col min="7432" max="7432" width="11.5" style="3" customWidth="1"/>
    <col min="7433" max="7433" width="5.75" style="3" customWidth="1"/>
    <col min="7434" max="7434" width="12" style="3" bestFit="1" customWidth="1"/>
    <col min="7435" max="7435" width="5.375" style="3" customWidth="1"/>
    <col min="7436" max="7436" width="12.375" style="3" customWidth="1"/>
    <col min="7437" max="7438" width="11" style="3"/>
    <col min="7439" max="7439" width="13.875" style="3" customWidth="1"/>
    <col min="7440" max="7676" width="11" style="3"/>
    <col min="7677" max="7677" width="15.75" style="3" bestFit="1" customWidth="1"/>
    <col min="7678" max="7678" width="26.125" style="3" customWidth="1"/>
    <col min="7679" max="7679" width="11" style="3" customWidth="1"/>
    <col min="7680" max="7680" width="12" style="3" customWidth="1"/>
    <col min="7681" max="7681" width="12.125" style="3" customWidth="1"/>
    <col min="7682" max="7682" width="11" style="3"/>
    <col min="7683" max="7683" width="5.625" style="3" customWidth="1"/>
    <col min="7684" max="7684" width="9.75" style="3" customWidth="1"/>
    <col min="7685" max="7685" width="11" style="3"/>
    <col min="7686" max="7686" width="11.125" style="3" customWidth="1"/>
    <col min="7687" max="7687" width="5.75" style="3" customWidth="1"/>
    <col min="7688" max="7688" width="11.5" style="3" customWidth="1"/>
    <col min="7689" max="7689" width="5.75" style="3" customWidth="1"/>
    <col min="7690" max="7690" width="12" style="3" bestFit="1" customWidth="1"/>
    <col min="7691" max="7691" width="5.375" style="3" customWidth="1"/>
    <col min="7692" max="7692" width="12.375" style="3" customWidth="1"/>
    <col min="7693" max="7694" width="11" style="3"/>
    <col min="7695" max="7695" width="13.875" style="3" customWidth="1"/>
    <col min="7696" max="7932" width="11" style="3"/>
    <col min="7933" max="7933" width="15.75" style="3" bestFit="1" customWidth="1"/>
    <col min="7934" max="7934" width="26.125" style="3" customWidth="1"/>
    <col min="7935" max="7935" width="11" style="3" customWidth="1"/>
    <col min="7936" max="7936" width="12" style="3" customWidth="1"/>
    <col min="7937" max="7937" width="12.125" style="3" customWidth="1"/>
    <col min="7938" max="7938" width="11" style="3"/>
    <col min="7939" max="7939" width="5.625" style="3" customWidth="1"/>
    <col min="7940" max="7940" width="9.75" style="3" customWidth="1"/>
    <col min="7941" max="7941" width="11" style="3"/>
    <col min="7942" max="7942" width="11.125" style="3" customWidth="1"/>
    <col min="7943" max="7943" width="5.75" style="3" customWidth="1"/>
    <col min="7944" max="7944" width="11.5" style="3" customWidth="1"/>
    <col min="7945" max="7945" width="5.75" style="3" customWidth="1"/>
    <col min="7946" max="7946" width="12" style="3" bestFit="1" customWidth="1"/>
    <col min="7947" max="7947" width="5.375" style="3" customWidth="1"/>
    <col min="7948" max="7948" width="12.375" style="3" customWidth="1"/>
    <col min="7949" max="7950" width="11" style="3"/>
    <col min="7951" max="7951" width="13.875" style="3" customWidth="1"/>
    <col min="7952" max="8188" width="11" style="3"/>
    <col min="8189" max="8189" width="15.75" style="3" bestFit="1" customWidth="1"/>
    <col min="8190" max="8190" width="26.125" style="3" customWidth="1"/>
    <col min="8191" max="8191" width="11" style="3" customWidth="1"/>
    <col min="8192" max="8192" width="12" style="3" customWidth="1"/>
    <col min="8193" max="8193" width="12.125" style="3" customWidth="1"/>
    <col min="8194" max="8194" width="11" style="3"/>
    <col min="8195" max="8195" width="5.625" style="3" customWidth="1"/>
    <col min="8196" max="8196" width="9.75" style="3" customWidth="1"/>
    <col min="8197" max="8197" width="11" style="3"/>
    <col min="8198" max="8198" width="11.125" style="3" customWidth="1"/>
    <col min="8199" max="8199" width="5.75" style="3" customWidth="1"/>
    <col min="8200" max="8200" width="11.5" style="3" customWidth="1"/>
    <col min="8201" max="8201" width="5.75" style="3" customWidth="1"/>
    <col min="8202" max="8202" width="12" style="3" bestFit="1" customWidth="1"/>
    <col min="8203" max="8203" width="5.375" style="3" customWidth="1"/>
    <col min="8204" max="8204" width="12.375" style="3" customWidth="1"/>
    <col min="8205" max="8206" width="11" style="3"/>
    <col min="8207" max="8207" width="13.875" style="3" customWidth="1"/>
    <col min="8208" max="8444" width="11" style="3"/>
    <col min="8445" max="8445" width="15.75" style="3" bestFit="1" customWidth="1"/>
    <col min="8446" max="8446" width="26.125" style="3" customWidth="1"/>
    <col min="8447" max="8447" width="11" style="3" customWidth="1"/>
    <col min="8448" max="8448" width="12" style="3" customWidth="1"/>
    <col min="8449" max="8449" width="12.125" style="3" customWidth="1"/>
    <col min="8450" max="8450" width="11" style="3"/>
    <col min="8451" max="8451" width="5.625" style="3" customWidth="1"/>
    <col min="8452" max="8452" width="9.75" style="3" customWidth="1"/>
    <col min="8453" max="8453" width="11" style="3"/>
    <col min="8454" max="8454" width="11.125" style="3" customWidth="1"/>
    <col min="8455" max="8455" width="5.75" style="3" customWidth="1"/>
    <col min="8456" max="8456" width="11.5" style="3" customWidth="1"/>
    <col min="8457" max="8457" width="5.75" style="3" customWidth="1"/>
    <col min="8458" max="8458" width="12" style="3" bestFit="1" customWidth="1"/>
    <col min="8459" max="8459" width="5.375" style="3" customWidth="1"/>
    <col min="8460" max="8460" width="12.375" style="3" customWidth="1"/>
    <col min="8461" max="8462" width="11" style="3"/>
    <col min="8463" max="8463" width="13.875" style="3" customWidth="1"/>
    <col min="8464" max="8700" width="11" style="3"/>
    <col min="8701" max="8701" width="15.75" style="3" bestFit="1" customWidth="1"/>
    <col min="8702" max="8702" width="26.125" style="3" customWidth="1"/>
    <col min="8703" max="8703" width="11" style="3" customWidth="1"/>
    <col min="8704" max="8704" width="12" style="3" customWidth="1"/>
    <col min="8705" max="8705" width="12.125" style="3" customWidth="1"/>
    <col min="8706" max="8706" width="11" style="3"/>
    <col min="8707" max="8707" width="5.625" style="3" customWidth="1"/>
    <col min="8708" max="8708" width="9.75" style="3" customWidth="1"/>
    <col min="8709" max="8709" width="11" style="3"/>
    <col min="8710" max="8710" width="11.125" style="3" customWidth="1"/>
    <col min="8711" max="8711" width="5.75" style="3" customWidth="1"/>
    <col min="8712" max="8712" width="11.5" style="3" customWidth="1"/>
    <col min="8713" max="8713" width="5.75" style="3" customWidth="1"/>
    <col min="8714" max="8714" width="12" style="3" bestFit="1" customWidth="1"/>
    <col min="8715" max="8715" width="5.375" style="3" customWidth="1"/>
    <col min="8716" max="8716" width="12.375" style="3" customWidth="1"/>
    <col min="8717" max="8718" width="11" style="3"/>
    <col min="8719" max="8719" width="13.875" style="3" customWidth="1"/>
    <col min="8720" max="8956" width="11" style="3"/>
    <col min="8957" max="8957" width="15.75" style="3" bestFit="1" customWidth="1"/>
    <col min="8958" max="8958" width="26.125" style="3" customWidth="1"/>
    <col min="8959" max="8959" width="11" style="3" customWidth="1"/>
    <col min="8960" max="8960" width="12" style="3" customWidth="1"/>
    <col min="8961" max="8961" width="12.125" style="3" customWidth="1"/>
    <col min="8962" max="8962" width="11" style="3"/>
    <col min="8963" max="8963" width="5.625" style="3" customWidth="1"/>
    <col min="8964" max="8964" width="9.75" style="3" customWidth="1"/>
    <col min="8965" max="8965" width="11" style="3"/>
    <col min="8966" max="8966" width="11.125" style="3" customWidth="1"/>
    <col min="8967" max="8967" width="5.75" style="3" customWidth="1"/>
    <col min="8968" max="8968" width="11.5" style="3" customWidth="1"/>
    <col min="8969" max="8969" width="5.75" style="3" customWidth="1"/>
    <col min="8970" max="8970" width="12" style="3" bestFit="1" customWidth="1"/>
    <col min="8971" max="8971" width="5.375" style="3" customWidth="1"/>
    <col min="8972" max="8972" width="12.375" style="3" customWidth="1"/>
    <col min="8973" max="8974" width="11" style="3"/>
    <col min="8975" max="8975" width="13.875" style="3" customWidth="1"/>
    <col min="8976" max="9212" width="11" style="3"/>
    <col min="9213" max="9213" width="15.75" style="3" bestFit="1" customWidth="1"/>
    <col min="9214" max="9214" width="26.125" style="3" customWidth="1"/>
    <col min="9215" max="9215" width="11" style="3" customWidth="1"/>
    <col min="9216" max="9216" width="12" style="3" customWidth="1"/>
    <col min="9217" max="9217" width="12.125" style="3" customWidth="1"/>
    <col min="9218" max="9218" width="11" style="3"/>
    <col min="9219" max="9219" width="5.625" style="3" customWidth="1"/>
    <col min="9220" max="9220" width="9.75" style="3" customWidth="1"/>
    <col min="9221" max="9221" width="11" style="3"/>
    <col min="9222" max="9222" width="11.125" style="3" customWidth="1"/>
    <col min="9223" max="9223" width="5.75" style="3" customWidth="1"/>
    <col min="9224" max="9224" width="11.5" style="3" customWidth="1"/>
    <col min="9225" max="9225" width="5.75" style="3" customWidth="1"/>
    <col min="9226" max="9226" width="12" style="3" bestFit="1" customWidth="1"/>
    <col min="9227" max="9227" width="5.375" style="3" customWidth="1"/>
    <col min="9228" max="9228" width="12.375" style="3" customWidth="1"/>
    <col min="9229" max="9230" width="11" style="3"/>
    <col min="9231" max="9231" width="13.875" style="3" customWidth="1"/>
    <col min="9232" max="9468" width="11" style="3"/>
    <col min="9469" max="9469" width="15.75" style="3" bestFit="1" customWidth="1"/>
    <col min="9470" max="9470" width="26.125" style="3" customWidth="1"/>
    <col min="9471" max="9471" width="11" style="3" customWidth="1"/>
    <col min="9472" max="9472" width="12" style="3" customWidth="1"/>
    <col min="9473" max="9473" width="12.125" style="3" customWidth="1"/>
    <col min="9474" max="9474" width="11" style="3"/>
    <col min="9475" max="9475" width="5.625" style="3" customWidth="1"/>
    <col min="9476" max="9476" width="9.75" style="3" customWidth="1"/>
    <col min="9477" max="9477" width="11" style="3"/>
    <col min="9478" max="9478" width="11.125" style="3" customWidth="1"/>
    <col min="9479" max="9479" width="5.75" style="3" customWidth="1"/>
    <col min="9480" max="9480" width="11.5" style="3" customWidth="1"/>
    <col min="9481" max="9481" width="5.75" style="3" customWidth="1"/>
    <col min="9482" max="9482" width="12" style="3" bestFit="1" customWidth="1"/>
    <col min="9483" max="9483" width="5.375" style="3" customWidth="1"/>
    <col min="9484" max="9484" width="12.375" style="3" customWidth="1"/>
    <col min="9485" max="9486" width="11" style="3"/>
    <col min="9487" max="9487" width="13.875" style="3" customWidth="1"/>
    <col min="9488" max="9724" width="11" style="3"/>
    <col min="9725" max="9725" width="15.75" style="3" bestFit="1" customWidth="1"/>
    <col min="9726" max="9726" width="26.125" style="3" customWidth="1"/>
    <col min="9727" max="9727" width="11" style="3" customWidth="1"/>
    <col min="9728" max="9728" width="12" style="3" customWidth="1"/>
    <col min="9729" max="9729" width="12.125" style="3" customWidth="1"/>
    <col min="9730" max="9730" width="11" style="3"/>
    <col min="9731" max="9731" width="5.625" style="3" customWidth="1"/>
    <col min="9732" max="9732" width="9.75" style="3" customWidth="1"/>
    <col min="9733" max="9733" width="11" style="3"/>
    <col min="9734" max="9734" width="11.125" style="3" customWidth="1"/>
    <col min="9735" max="9735" width="5.75" style="3" customWidth="1"/>
    <col min="9736" max="9736" width="11.5" style="3" customWidth="1"/>
    <col min="9737" max="9737" width="5.75" style="3" customWidth="1"/>
    <col min="9738" max="9738" width="12" style="3" bestFit="1" customWidth="1"/>
    <col min="9739" max="9739" width="5.375" style="3" customWidth="1"/>
    <col min="9740" max="9740" width="12.375" style="3" customWidth="1"/>
    <col min="9741" max="9742" width="11" style="3"/>
    <col min="9743" max="9743" width="13.875" style="3" customWidth="1"/>
    <col min="9744" max="9980" width="11" style="3"/>
    <col min="9981" max="9981" width="15.75" style="3" bestFit="1" customWidth="1"/>
    <col min="9982" max="9982" width="26.125" style="3" customWidth="1"/>
    <col min="9983" max="9983" width="11" style="3" customWidth="1"/>
    <col min="9984" max="9984" width="12" style="3" customWidth="1"/>
    <col min="9985" max="9985" width="12.125" style="3" customWidth="1"/>
    <col min="9986" max="9986" width="11" style="3"/>
    <col min="9987" max="9987" width="5.625" style="3" customWidth="1"/>
    <col min="9988" max="9988" width="9.75" style="3" customWidth="1"/>
    <col min="9989" max="9989" width="11" style="3"/>
    <col min="9990" max="9990" width="11.125" style="3" customWidth="1"/>
    <col min="9991" max="9991" width="5.75" style="3" customWidth="1"/>
    <col min="9992" max="9992" width="11.5" style="3" customWidth="1"/>
    <col min="9993" max="9993" width="5.75" style="3" customWidth="1"/>
    <col min="9994" max="9994" width="12" style="3" bestFit="1" customWidth="1"/>
    <col min="9995" max="9995" width="5.375" style="3" customWidth="1"/>
    <col min="9996" max="9996" width="12.375" style="3" customWidth="1"/>
    <col min="9997" max="9998" width="11" style="3"/>
    <col min="9999" max="9999" width="13.875" style="3" customWidth="1"/>
    <col min="10000" max="10236" width="11" style="3"/>
    <col min="10237" max="10237" width="15.75" style="3" bestFit="1" customWidth="1"/>
    <col min="10238" max="10238" width="26.125" style="3" customWidth="1"/>
    <col min="10239" max="10239" width="11" style="3" customWidth="1"/>
    <col min="10240" max="10240" width="12" style="3" customWidth="1"/>
    <col min="10241" max="10241" width="12.125" style="3" customWidth="1"/>
    <col min="10242" max="10242" width="11" style="3"/>
    <col min="10243" max="10243" width="5.625" style="3" customWidth="1"/>
    <col min="10244" max="10244" width="9.75" style="3" customWidth="1"/>
    <col min="10245" max="10245" width="11" style="3"/>
    <col min="10246" max="10246" width="11.125" style="3" customWidth="1"/>
    <col min="10247" max="10247" width="5.75" style="3" customWidth="1"/>
    <col min="10248" max="10248" width="11.5" style="3" customWidth="1"/>
    <col min="10249" max="10249" width="5.75" style="3" customWidth="1"/>
    <col min="10250" max="10250" width="12" style="3" bestFit="1" customWidth="1"/>
    <col min="10251" max="10251" width="5.375" style="3" customWidth="1"/>
    <col min="10252" max="10252" width="12.375" style="3" customWidth="1"/>
    <col min="10253" max="10254" width="11" style="3"/>
    <col min="10255" max="10255" width="13.875" style="3" customWidth="1"/>
    <col min="10256" max="10492" width="11" style="3"/>
    <col min="10493" max="10493" width="15.75" style="3" bestFit="1" customWidth="1"/>
    <col min="10494" max="10494" width="26.125" style="3" customWidth="1"/>
    <col min="10495" max="10495" width="11" style="3" customWidth="1"/>
    <col min="10496" max="10496" width="12" style="3" customWidth="1"/>
    <col min="10497" max="10497" width="12.125" style="3" customWidth="1"/>
    <col min="10498" max="10498" width="11" style="3"/>
    <col min="10499" max="10499" width="5.625" style="3" customWidth="1"/>
    <col min="10500" max="10500" width="9.75" style="3" customWidth="1"/>
    <col min="10501" max="10501" width="11" style="3"/>
    <col min="10502" max="10502" width="11.125" style="3" customWidth="1"/>
    <col min="10503" max="10503" width="5.75" style="3" customWidth="1"/>
    <col min="10504" max="10504" width="11.5" style="3" customWidth="1"/>
    <col min="10505" max="10505" width="5.75" style="3" customWidth="1"/>
    <col min="10506" max="10506" width="12" style="3" bestFit="1" customWidth="1"/>
    <col min="10507" max="10507" width="5.375" style="3" customWidth="1"/>
    <col min="10508" max="10508" width="12.375" style="3" customWidth="1"/>
    <col min="10509" max="10510" width="11" style="3"/>
    <col min="10511" max="10511" width="13.875" style="3" customWidth="1"/>
    <col min="10512" max="10748" width="11" style="3"/>
    <col min="10749" max="10749" width="15.75" style="3" bestFit="1" customWidth="1"/>
    <col min="10750" max="10750" width="26.125" style="3" customWidth="1"/>
    <col min="10751" max="10751" width="11" style="3" customWidth="1"/>
    <col min="10752" max="10752" width="12" style="3" customWidth="1"/>
    <col min="10753" max="10753" width="12.125" style="3" customWidth="1"/>
    <col min="10754" max="10754" width="11" style="3"/>
    <col min="10755" max="10755" width="5.625" style="3" customWidth="1"/>
    <col min="10756" max="10756" width="9.75" style="3" customWidth="1"/>
    <col min="10757" max="10757" width="11" style="3"/>
    <col min="10758" max="10758" width="11.125" style="3" customWidth="1"/>
    <col min="10759" max="10759" width="5.75" style="3" customWidth="1"/>
    <col min="10760" max="10760" width="11.5" style="3" customWidth="1"/>
    <col min="10761" max="10761" width="5.75" style="3" customWidth="1"/>
    <col min="10762" max="10762" width="12" style="3" bestFit="1" customWidth="1"/>
    <col min="10763" max="10763" width="5.375" style="3" customWidth="1"/>
    <col min="10764" max="10764" width="12.375" style="3" customWidth="1"/>
    <col min="10765" max="10766" width="11" style="3"/>
    <col min="10767" max="10767" width="13.875" style="3" customWidth="1"/>
    <col min="10768" max="11004" width="11" style="3"/>
    <col min="11005" max="11005" width="15.75" style="3" bestFit="1" customWidth="1"/>
    <col min="11006" max="11006" width="26.125" style="3" customWidth="1"/>
    <col min="11007" max="11007" width="11" style="3" customWidth="1"/>
    <col min="11008" max="11008" width="12" style="3" customWidth="1"/>
    <col min="11009" max="11009" width="12.125" style="3" customWidth="1"/>
    <col min="11010" max="11010" width="11" style="3"/>
    <col min="11011" max="11011" width="5.625" style="3" customWidth="1"/>
    <col min="11012" max="11012" width="9.75" style="3" customWidth="1"/>
    <col min="11013" max="11013" width="11" style="3"/>
    <col min="11014" max="11014" width="11.125" style="3" customWidth="1"/>
    <col min="11015" max="11015" width="5.75" style="3" customWidth="1"/>
    <col min="11016" max="11016" width="11.5" style="3" customWidth="1"/>
    <col min="11017" max="11017" width="5.75" style="3" customWidth="1"/>
    <col min="11018" max="11018" width="12" style="3" bestFit="1" customWidth="1"/>
    <col min="11019" max="11019" width="5.375" style="3" customWidth="1"/>
    <col min="11020" max="11020" width="12.375" style="3" customWidth="1"/>
    <col min="11021" max="11022" width="11" style="3"/>
    <col min="11023" max="11023" width="13.875" style="3" customWidth="1"/>
    <col min="11024" max="11260" width="11" style="3"/>
    <col min="11261" max="11261" width="15.75" style="3" bestFit="1" customWidth="1"/>
    <col min="11262" max="11262" width="26.125" style="3" customWidth="1"/>
    <col min="11263" max="11263" width="11" style="3" customWidth="1"/>
    <col min="11264" max="11264" width="12" style="3" customWidth="1"/>
    <col min="11265" max="11265" width="12.125" style="3" customWidth="1"/>
    <col min="11266" max="11266" width="11" style="3"/>
    <col min="11267" max="11267" width="5.625" style="3" customWidth="1"/>
    <col min="11268" max="11268" width="9.75" style="3" customWidth="1"/>
    <col min="11269" max="11269" width="11" style="3"/>
    <col min="11270" max="11270" width="11.125" style="3" customWidth="1"/>
    <col min="11271" max="11271" width="5.75" style="3" customWidth="1"/>
    <col min="11272" max="11272" width="11.5" style="3" customWidth="1"/>
    <col min="11273" max="11273" width="5.75" style="3" customWidth="1"/>
    <col min="11274" max="11274" width="12" style="3" bestFit="1" customWidth="1"/>
    <col min="11275" max="11275" width="5.375" style="3" customWidth="1"/>
    <col min="11276" max="11276" width="12.375" style="3" customWidth="1"/>
    <col min="11277" max="11278" width="11" style="3"/>
    <col min="11279" max="11279" width="13.875" style="3" customWidth="1"/>
    <col min="11280" max="11516" width="11" style="3"/>
    <col min="11517" max="11517" width="15.75" style="3" bestFit="1" customWidth="1"/>
    <col min="11518" max="11518" width="26.125" style="3" customWidth="1"/>
    <col min="11519" max="11519" width="11" style="3" customWidth="1"/>
    <col min="11520" max="11520" width="12" style="3" customWidth="1"/>
    <col min="11521" max="11521" width="12.125" style="3" customWidth="1"/>
    <col min="11522" max="11522" width="11" style="3"/>
    <col min="11523" max="11523" width="5.625" style="3" customWidth="1"/>
    <col min="11524" max="11524" width="9.75" style="3" customWidth="1"/>
    <col min="11525" max="11525" width="11" style="3"/>
    <col min="11526" max="11526" width="11.125" style="3" customWidth="1"/>
    <col min="11527" max="11527" width="5.75" style="3" customWidth="1"/>
    <col min="11528" max="11528" width="11.5" style="3" customWidth="1"/>
    <col min="11529" max="11529" width="5.75" style="3" customWidth="1"/>
    <col min="11530" max="11530" width="12" style="3" bestFit="1" customWidth="1"/>
    <col min="11531" max="11531" width="5.375" style="3" customWidth="1"/>
    <col min="11532" max="11532" width="12.375" style="3" customWidth="1"/>
    <col min="11533" max="11534" width="11" style="3"/>
    <col min="11535" max="11535" width="13.875" style="3" customWidth="1"/>
    <col min="11536" max="11772" width="11" style="3"/>
    <col min="11773" max="11773" width="15.75" style="3" bestFit="1" customWidth="1"/>
    <col min="11774" max="11774" width="26.125" style="3" customWidth="1"/>
    <col min="11775" max="11775" width="11" style="3" customWidth="1"/>
    <col min="11776" max="11776" width="12" style="3" customWidth="1"/>
    <col min="11777" max="11777" width="12.125" style="3" customWidth="1"/>
    <col min="11778" max="11778" width="11" style="3"/>
    <col min="11779" max="11779" width="5.625" style="3" customWidth="1"/>
    <col min="11780" max="11780" width="9.75" style="3" customWidth="1"/>
    <col min="11781" max="11781" width="11" style="3"/>
    <col min="11782" max="11782" width="11.125" style="3" customWidth="1"/>
    <col min="11783" max="11783" width="5.75" style="3" customWidth="1"/>
    <col min="11784" max="11784" width="11.5" style="3" customWidth="1"/>
    <col min="11785" max="11785" width="5.75" style="3" customWidth="1"/>
    <col min="11786" max="11786" width="12" style="3" bestFit="1" customWidth="1"/>
    <col min="11787" max="11787" width="5.375" style="3" customWidth="1"/>
    <col min="11788" max="11788" width="12.375" style="3" customWidth="1"/>
    <col min="11789" max="11790" width="11" style="3"/>
    <col min="11791" max="11791" width="13.875" style="3" customWidth="1"/>
    <col min="11792" max="12028" width="11" style="3"/>
    <col min="12029" max="12029" width="15.75" style="3" bestFit="1" customWidth="1"/>
    <col min="12030" max="12030" width="26.125" style="3" customWidth="1"/>
    <col min="12031" max="12031" width="11" style="3" customWidth="1"/>
    <col min="12032" max="12032" width="12" style="3" customWidth="1"/>
    <col min="12033" max="12033" width="12.125" style="3" customWidth="1"/>
    <col min="12034" max="12034" width="11" style="3"/>
    <col min="12035" max="12035" width="5.625" style="3" customWidth="1"/>
    <col min="12036" max="12036" width="9.75" style="3" customWidth="1"/>
    <col min="12037" max="12037" width="11" style="3"/>
    <col min="12038" max="12038" width="11.125" style="3" customWidth="1"/>
    <col min="12039" max="12039" width="5.75" style="3" customWidth="1"/>
    <col min="12040" max="12040" width="11.5" style="3" customWidth="1"/>
    <col min="12041" max="12041" width="5.75" style="3" customWidth="1"/>
    <col min="12042" max="12042" width="12" style="3" bestFit="1" customWidth="1"/>
    <col min="12043" max="12043" width="5.375" style="3" customWidth="1"/>
    <col min="12044" max="12044" width="12.375" style="3" customWidth="1"/>
    <col min="12045" max="12046" width="11" style="3"/>
    <col min="12047" max="12047" width="13.875" style="3" customWidth="1"/>
    <col min="12048" max="12284" width="11" style="3"/>
    <col min="12285" max="12285" width="15.75" style="3" bestFit="1" customWidth="1"/>
    <col min="12286" max="12286" width="26.125" style="3" customWidth="1"/>
    <col min="12287" max="12287" width="11" style="3" customWidth="1"/>
    <col min="12288" max="12288" width="12" style="3" customWidth="1"/>
    <col min="12289" max="12289" width="12.125" style="3" customWidth="1"/>
    <col min="12290" max="12290" width="11" style="3"/>
    <col min="12291" max="12291" width="5.625" style="3" customWidth="1"/>
    <col min="12292" max="12292" width="9.75" style="3" customWidth="1"/>
    <col min="12293" max="12293" width="11" style="3"/>
    <col min="12294" max="12294" width="11.125" style="3" customWidth="1"/>
    <col min="12295" max="12295" width="5.75" style="3" customWidth="1"/>
    <col min="12296" max="12296" width="11.5" style="3" customWidth="1"/>
    <col min="12297" max="12297" width="5.75" style="3" customWidth="1"/>
    <col min="12298" max="12298" width="12" style="3" bestFit="1" customWidth="1"/>
    <col min="12299" max="12299" width="5.375" style="3" customWidth="1"/>
    <col min="12300" max="12300" width="12.375" style="3" customWidth="1"/>
    <col min="12301" max="12302" width="11" style="3"/>
    <col min="12303" max="12303" width="13.875" style="3" customWidth="1"/>
    <col min="12304" max="12540" width="11" style="3"/>
    <col min="12541" max="12541" width="15.75" style="3" bestFit="1" customWidth="1"/>
    <col min="12542" max="12542" width="26.125" style="3" customWidth="1"/>
    <col min="12543" max="12543" width="11" style="3" customWidth="1"/>
    <col min="12544" max="12544" width="12" style="3" customWidth="1"/>
    <col min="12545" max="12545" width="12.125" style="3" customWidth="1"/>
    <col min="12546" max="12546" width="11" style="3"/>
    <col min="12547" max="12547" width="5.625" style="3" customWidth="1"/>
    <col min="12548" max="12548" width="9.75" style="3" customWidth="1"/>
    <col min="12549" max="12549" width="11" style="3"/>
    <col min="12550" max="12550" width="11.125" style="3" customWidth="1"/>
    <col min="12551" max="12551" width="5.75" style="3" customWidth="1"/>
    <col min="12552" max="12552" width="11.5" style="3" customWidth="1"/>
    <col min="12553" max="12553" width="5.75" style="3" customWidth="1"/>
    <col min="12554" max="12554" width="12" style="3" bestFit="1" customWidth="1"/>
    <col min="12555" max="12555" width="5.375" style="3" customWidth="1"/>
    <col min="12556" max="12556" width="12.375" style="3" customWidth="1"/>
    <col min="12557" max="12558" width="11" style="3"/>
    <col min="12559" max="12559" width="13.875" style="3" customWidth="1"/>
    <col min="12560" max="12796" width="11" style="3"/>
    <col min="12797" max="12797" width="15.75" style="3" bestFit="1" customWidth="1"/>
    <col min="12798" max="12798" width="26.125" style="3" customWidth="1"/>
    <col min="12799" max="12799" width="11" style="3" customWidth="1"/>
    <col min="12800" max="12800" width="12" style="3" customWidth="1"/>
    <col min="12801" max="12801" width="12.125" style="3" customWidth="1"/>
    <col min="12802" max="12802" width="11" style="3"/>
    <col min="12803" max="12803" width="5.625" style="3" customWidth="1"/>
    <col min="12804" max="12804" width="9.75" style="3" customWidth="1"/>
    <col min="12805" max="12805" width="11" style="3"/>
    <col min="12806" max="12806" width="11.125" style="3" customWidth="1"/>
    <col min="12807" max="12807" width="5.75" style="3" customWidth="1"/>
    <col min="12808" max="12808" width="11.5" style="3" customWidth="1"/>
    <col min="12809" max="12809" width="5.75" style="3" customWidth="1"/>
    <col min="12810" max="12810" width="12" style="3" bestFit="1" customWidth="1"/>
    <col min="12811" max="12811" width="5.375" style="3" customWidth="1"/>
    <col min="12812" max="12812" width="12.375" style="3" customWidth="1"/>
    <col min="12813" max="12814" width="11" style="3"/>
    <col min="12815" max="12815" width="13.875" style="3" customWidth="1"/>
    <col min="12816" max="13052" width="11" style="3"/>
    <col min="13053" max="13053" width="15.75" style="3" bestFit="1" customWidth="1"/>
    <col min="13054" max="13054" width="26.125" style="3" customWidth="1"/>
    <col min="13055" max="13055" width="11" style="3" customWidth="1"/>
    <col min="13056" max="13056" width="12" style="3" customWidth="1"/>
    <col min="13057" max="13057" width="12.125" style="3" customWidth="1"/>
    <col min="13058" max="13058" width="11" style="3"/>
    <col min="13059" max="13059" width="5.625" style="3" customWidth="1"/>
    <col min="13060" max="13060" width="9.75" style="3" customWidth="1"/>
    <col min="13061" max="13061" width="11" style="3"/>
    <col min="13062" max="13062" width="11.125" style="3" customWidth="1"/>
    <col min="13063" max="13063" width="5.75" style="3" customWidth="1"/>
    <col min="13064" max="13064" width="11.5" style="3" customWidth="1"/>
    <col min="13065" max="13065" width="5.75" style="3" customWidth="1"/>
    <col min="13066" max="13066" width="12" style="3" bestFit="1" customWidth="1"/>
    <col min="13067" max="13067" width="5.375" style="3" customWidth="1"/>
    <col min="13068" max="13068" width="12.375" style="3" customWidth="1"/>
    <col min="13069" max="13070" width="11" style="3"/>
    <col min="13071" max="13071" width="13.875" style="3" customWidth="1"/>
    <col min="13072" max="13308" width="11" style="3"/>
    <col min="13309" max="13309" width="15.75" style="3" bestFit="1" customWidth="1"/>
    <col min="13310" max="13310" width="26.125" style="3" customWidth="1"/>
    <col min="13311" max="13311" width="11" style="3" customWidth="1"/>
    <col min="13312" max="13312" width="12" style="3" customWidth="1"/>
    <col min="13313" max="13313" width="12.125" style="3" customWidth="1"/>
    <col min="13314" max="13314" width="11" style="3"/>
    <col min="13315" max="13315" width="5.625" style="3" customWidth="1"/>
    <col min="13316" max="13316" width="9.75" style="3" customWidth="1"/>
    <col min="13317" max="13317" width="11" style="3"/>
    <col min="13318" max="13318" width="11.125" style="3" customWidth="1"/>
    <col min="13319" max="13319" width="5.75" style="3" customWidth="1"/>
    <col min="13320" max="13320" width="11.5" style="3" customWidth="1"/>
    <col min="13321" max="13321" width="5.75" style="3" customWidth="1"/>
    <col min="13322" max="13322" width="12" style="3" bestFit="1" customWidth="1"/>
    <col min="13323" max="13323" width="5.375" style="3" customWidth="1"/>
    <col min="13324" max="13324" width="12.375" style="3" customWidth="1"/>
    <col min="13325" max="13326" width="11" style="3"/>
    <col min="13327" max="13327" width="13.875" style="3" customWidth="1"/>
    <col min="13328" max="13564" width="11" style="3"/>
    <col min="13565" max="13565" width="15.75" style="3" bestFit="1" customWidth="1"/>
    <col min="13566" max="13566" width="26.125" style="3" customWidth="1"/>
    <col min="13567" max="13567" width="11" style="3" customWidth="1"/>
    <col min="13568" max="13568" width="12" style="3" customWidth="1"/>
    <col min="13569" max="13569" width="12.125" style="3" customWidth="1"/>
    <col min="13570" max="13570" width="11" style="3"/>
    <col min="13571" max="13571" width="5.625" style="3" customWidth="1"/>
    <col min="13572" max="13572" width="9.75" style="3" customWidth="1"/>
    <col min="13573" max="13573" width="11" style="3"/>
    <col min="13574" max="13574" width="11.125" style="3" customWidth="1"/>
    <col min="13575" max="13575" width="5.75" style="3" customWidth="1"/>
    <col min="13576" max="13576" width="11.5" style="3" customWidth="1"/>
    <col min="13577" max="13577" width="5.75" style="3" customWidth="1"/>
    <col min="13578" max="13578" width="12" style="3" bestFit="1" customWidth="1"/>
    <col min="13579" max="13579" width="5.375" style="3" customWidth="1"/>
    <col min="13580" max="13580" width="12.375" style="3" customWidth="1"/>
    <col min="13581" max="13582" width="11" style="3"/>
    <col min="13583" max="13583" width="13.875" style="3" customWidth="1"/>
    <col min="13584" max="13820" width="11" style="3"/>
    <col min="13821" max="13821" width="15.75" style="3" bestFit="1" customWidth="1"/>
    <col min="13822" max="13822" width="26.125" style="3" customWidth="1"/>
    <col min="13823" max="13823" width="11" style="3" customWidth="1"/>
    <col min="13824" max="13824" width="12" style="3" customWidth="1"/>
    <col min="13825" max="13825" width="12.125" style="3" customWidth="1"/>
    <col min="13826" max="13826" width="11" style="3"/>
    <col min="13827" max="13827" width="5.625" style="3" customWidth="1"/>
    <col min="13828" max="13828" width="9.75" style="3" customWidth="1"/>
    <col min="13829" max="13829" width="11" style="3"/>
    <col min="13830" max="13830" width="11.125" style="3" customWidth="1"/>
    <col min="13831" max="13831" width="5.75" style="3" customWidth="1"/>
    <col min="13832" max="13832" width="11.5" style="3" customWidth="1"/>
    <col min="13833" max="13833" width="5.75" style="3" customWidth="1"/>
    <col min="13834" max="13834" width="12" style="3" bestFit="1" customWidth="1"/>
    <col min="13835" max="13835" width="5.375" style="3" customWidth="1"/>
    <col min="13836" max="13836" width="12.375" style="3" customWidth="1"/>
    <col min="13837" max="13838" width="11" style="3"/>
    <col min="13839" max="13839" width="13.875" style="3" customWidth="1"/>
    <col min="13840" max="14076" width="11" style="3"/>
    <col min="14077" max="14077" width="15.75" style="3" bestFit="1" customWidth="1"/>
    <col min="14078" max="14078" width="26.125" style="3" customWidth="1"/>
    <col min="14079" max="14079" width="11" style="3" customWidth="1"/>
    <col min="14080" max="14080" width="12" style="3" customWidth="1"/>
    <col min="14081" max="14081" width="12.125" style="3" customWidth="1"/>
    <col min="14082" max="14082" width="11" style="3"/>
    <col min="14083" max="14083" width="5.625" style="3" customWidth="1"/>
    <col min="14084" max="14084" width="9.75" style="3" customWidth="1"/>
    <col min="14085" max="14085" width="11" style="3"/>
    <col min="14086" max="14086" width="11.125" style="3" customWidth="1"/>
    <col min="14087" max="14087" width="5.75" style="3" customWidth="1"/>
    <col min="14088" max="14088" width="11.5" style="3" customWidth="1"/>
    <col min="14089" max="14089" width="5.75" style="3" customWidth="1"/>
    <col min="14090" max="14090" width="12" style="3" bestFit="1" customWidth="1"/>
    <col min="14091" max="14091" width="5.375" style="3" customWidth="1"/>
    <col min="14092" max="14092" width="12.375" style="3" customWidth="1"/>
    <col min="14093" max="14094" width="11" style="3"/>
    <col min="14095" max="14095" width="13.875" style="3" customWidth="1"/>
    <col min="14096" max="14332" width="11" style="3"/>
    <col min="14333" max="14333" width="15.75" style="3" bestFit="1" customWidth="1"/>
    <col min="14334" max="14334" width="26.125" style="3" customWidth="1"/>
    <col min="14335" max="14335" width="11" style="3" customWidth="1"/>
    <col min="14336" max="14336" width="12" style="3" customWidth="1"/>
    <col min="14337" max="14337" width="12.125" style="3" customWidth="1"/>
    <col min="14338" max="14338" width="11" style="3"/>
    <col min="14339" max="14339" width="5.625" style="3" customWidth="1"/>
    <col min="14340" max="14340" width="9.75" style="3" customWidth="1"/>
    <col min="14341" max="14341" width="11" style="3"/>
    <col min="14342" max="14342" width="11.125" style="3" customWidth="1"/>
    <col min="14343" max="14343" width="5.75" style="3" customWidth="1"/>
    <col min="14344" max="14344" width="11.5" style="3" customWidth="1"/>
    <col min="14345" max="14345" width="5.75" style="3" customWidth="1"/>
    <col min="14346" max="14346" width="12" style="3" bestFit="1" customWidth="1"/>
    <col min="14347" max="14347" width="5.375" style="3" customWidth="1"/>
    <col min="14348" max="14348" width="12.375" style="3" customWidth="1"/>
    <col min="14349" max="14350" width="11" style="3"/>
    <col min="14351" max="14351" width="13.875" style="3" customWidth="1"/>
    <col min="14352" max="14588" width="11" style="3"/>
    <col min="14589" max="14589" width="15.75" style="3" bestFit="1" customWidth="1"/>
    <col min="14590" max="14590" width="26.125" style="3" customWidth="1"/>
    <col min="14591" max="14591" width="11" style="3" customWidth="1"/>
    <col min="14592" max="14592" width="12" style="3" customWidth="1"/>
    <col min="14593" max="14593" width="12.125" style="3" customWidth="1"/>
    <col min="14594" max="14594" width="11" style="3"/>
    <col min="14595" max="14595" width="5.625" style="3" customWidth="1"/>
    <col min="14596" max="14596" width="9.75" style="3" customWidth="1"/>
    <col min="14597" max="14597" width="11" style="3"/>
    <col min="14598" max="14598" width="11.125" style="3" customWidth="1"/>
    <col min="14599" max="14599" width="5.75" style="3" customWidth="1"/>
    <col min="14600" max="14600" width="11.5" style="3" customWidth="1"/>
    <col min="14601" max="14601" width="5.75" style="3" customWidth="1"/>
    <col min="14602" max="14602" width="12" style="3" bestFit="1" customWidth="1"/>
    <col min="14603" max="14603" width="5.375" style="3" customWidth="1"/>
    <col min="14604" max="14604" width="12.375" style="3" customWidth="1"/>
    <col min="14605" max="14606" width="11" style="3"/>
    <col min="14607" max="14607" width="13.875" style="3" customWidth="1"/>
    <col min="14608" max="14844" width="11" style="3"/>
    <col min="14845" max="14845" width="15.75" style="3" bestFit="1" customWidth="1"/>
    <col min="14846" max="14846" width="26.125" style="3" customWidth="1"/>
    <col min="14847" max="14847" width="11" style="3" customWidth="1"/>
    <col min="14848" max="14848" width="12" style="3" customWidth="1"/>
    <col min="14849" max="14849" width="12.125" style="3" customWidth="1"/>
    <col min="14850" max="14850" width="11" style="3"/>
    <col min="14851" max="14851" width="5.625" style="3" customWidth="1"/>
    <col min="14852" max="14852" width="9.75" style="3" customWidth="1"/>
    <col min="14853" max="14853" width="11" style="3"/>
    <col min="14854" max="14854" width="11.125" style="3" customWidth="1"/>
    <col min="14855" max="14855" width="5.75" style="3" customWidth="1"/>
    <col min="14856" max="14856" width="11.5" style="3" customWidth="1"/>
    <col min="14857" max="14857" width="5.75" style="3" customWidth="1"/>
    <col min="14858" max="14858" width="12" style="3" bestFit="1" customWidth="1"/>
    <col min="14859" max="14859" width="5.375" style="3" customWidth="1"/>
    <col min="14860" max="14860" width="12.375" style="3" customWidth="1"/>
    <col min="14861" max="14862" width="11" style="3"/>
    <col min="14863" max="14863" width="13.875" style="3" customWidth="1"/>
    <col min="14864" max="15100" width="11" style="3"/>
    <col min="15101" max="15101" width="15.75" style="3" bestFit="1" customWidth="1"/>
    <col min="15102" max="15102" width="26.125" style="3" customWidth="1"/>
    <col min="15103" max="15103" width="11" style="3" customWidth="1"/>
    <col min="15104" max="15104" width="12" style="3" customWidth="1"/>
    <col min="15105" max="15105" width="12.125" style="3" customWidth="1"/>
    <col min="15106" max="15106" width="11" style="3"/>
    <col min="15107" max="15107" width="5.625" style="3" customWidth="1"/>
    <col min="15108" max="15108" width="9.75" style="3" customWidth="1"/>
    <col min="15109" max="15109" width="11" style="3"/>
    <col min="15110" max="15110" width="11.125" style="3" customWidth="1"/>
    <col min="15111" max="15111" width="5.75" style="3" customWidth="1"/>
    <col min="15112" max="15112" width="11.5" style="3" customWidth="1"/>
    <col min="15113" max="15113" width="5.75" style="3" customWidth="1"/>
    <col min="15114" max="15114" width="12" style="3" bestFit="1" customWidth="1"/>
    <col min="15115" max="15115" width="5.375" style="3" customWidth="1"/>
    <col min="15116" max="15116" width="12.375" style="3" customWidth="1"/>
    <col min="15117" max="15118" width="11" style="3"/>
    <col min="15119" max="15119" width="13.875" style="3" customWidth="1"/>
    <col min="15120" max="15356" width="11" style="3"/>
    <col min="15357" max="15357" width="15.75" style="3" bestFit="1" customWidth="1"/>
    <col min="15358" max="15358" width="26.125" style="3" customWidth="1"/>
    <col min="15359" max="15359" width="11" style="3" customWidth="1"/>
    <col min="15360" max="15360" width="12" style="3" customWidth="1"/>
    <col min="15361" max="15361" width="12.125" style="3" customWidth="1"/>
    <col min="15362" max="15362" width="11" style="3"/>
    <col min="15363" max="15363" width="5.625" style="3" customWidth="1"/>
    <col min="15364" max="15364" width="9.75" style="3" customWidth="1"/>
    <col min="15365" max="15365" width="11" style="3"/>
    <col min="15366" max="15366" width="11.125" style="3" customWidth="1"/>
    <col min="15367" max="15367" width="5.75" style="3" customWidth="1"/>
    <col min="15368" max="15368" width="11.5" style="3" customWidth="1"/>
    <col min="15369" max="15369" width="5.75" style="3" customWidth="1"/>
    <col min="15370" max="15370" width="12" style="3" bestFit="1" customWidth="1"/>
    <col min="15371" max="15371" width="5.375" style="3" customWidth="1"/>
    <col min="15372" max="15372" width="12.375" style="3" customWidth="1"/>
    <col min="15373" max="15374" width="11" style="3"/>
    <col min="15375" max="15375" width="13.875" style="3" customWidth="1"/>
    <col min="15376" max="15612" width="11" style="3"/>
    <col min="15613" max="15613" width="15.75" style="3" bestFit="1" customWidth="1"/>
    <col min="15614" max="15614" width="26.125" style="3" customWidth="1"/>
    <col min="15615" max="15615" width="11" style="3" customWidth="1"/>
    <col min="15616" max="15616" width="12" style="3" customWidth="1"/>
    <col min="15617" max="15617" width="12.125" style="3" customWidth="1"/>
    <col min="15618" max="15618" width="11" style="3"/>
    <col min="15619" max="15619" width="5.625" style="3" customWidth="1"/>
    <col min="15620" max="15620" width="9.75" style="3" customWidth="1"/>
    <col min="15621" max="15621" width="11" style="3"/>
    <col min="15622" max="15622" width="11.125" style="3" customWidth="1"/>
    <col min="15623" max="15623" width="5.75" style="3" customWidth="1"/>
    <col min="15624" max="15624" width="11.5" style="3" customWidth="1"/>
    <col min="15625" max="15625" width="5.75" style="3" customWidth="1"/>
    <col min="15626" max="15626" width="12" style="3" bestFit="1" customWidth="1"/>
    <col min="15627" max="15627" width="5.375" style="3" customWidth="1"/>
    <col min="15628" max="15628" width="12.375" style="3" customWidth="1"/>
    <col min="15629" max="15630" width="11" style="3"/>
    <col min="15631" max="15631" width="13.875" style="3" customWidth="1"/>
    <col min="15632" max="15868" width="11" style="3"/>
    <col min="15869" max="15869" width="15.75" style="3" bestFit="1" customWidth="1"/>
    <col min="15870" max="15870" width="26.125" style="3" customWidth="1"/>
    <col min="15871" max="15871" width="11" style="3" customWidth="1"/>
    <col min="15872" max="15872" width="12" style="3" customWidth="1"/>
    <col min="15873" max="15873" width="12.125" style="3" customWidth="1"/>
    <col min="15874" max="15874" width="11" style="3"/>
    <col min="15875" max="15875" width="5.625" style="3" customWidth="1"/>
    <col min="15876" max="15876" width="9.75" style="3" customWidth="1"/>
    <col min="15877" max="15877" width="11" style="3"/>
    <col min="15878" max="15878" width="11.125" style="3" customWidth="1"/>
    <col min="15879" max="15879" width="5.75" style="3" customWidth="1"/>
    <col min="15880" max="15880" width="11.5" style="3" customWidth="1"/>
    <col min="15881" max="15881" width="5.75" style="3" customWidth="1"/>
    <col min="15882" max="15882" width="12" style="3" bestFit="1" customWidth="1"/>
    <col min="15883" max="15883" width="5.375" style="3" customWidth="1"/>
    <col min="15884" max="15884" width="12.375" style="3" customWidth="1"/>
    <col min="15885" max="15886" width="11" style="3"/>
    <col min="15887" max="15887" width="13.875" style="3" customWidth="1"/>
    <col min="15888" max="16124" width="11" style="3"/>
    <col min="16125" max="16125" width="15.75" style="3" bestFit="1" customWidth="1"/>
    <col min="16126" max="16126" width="26.125" style="3" customWidth="1"/>
    <col min="16127" max="16127" width="11" style="3" customWidth="1"/>
    <col min="16128" max="16128" width="12" style="3" customWidth="1"/>
    <col min="16129" max="16129" width="12.125" style="3" customWidth="1"/>
    <col min="16130" max="16130" width="11" style="3"/>
    <col min="16131" max="16131" width="5.625" style="3" customWidth="1"/>
    <col min="16132" max="16132" width="9.75" style="3" customWidth="1"/>
    <col min="16133" max="16133" width="11" style="3"/>
    <col min="16134" max="16134" width="11.125" style="3" customWidth="1"/>
    <col min="16135" max="16135" width="5.75" style="3" customWidth="1"/>
    <col min="16136" max="16136" width="11.5" style="3" customWidth="1"/>
    <col min="16137" max="16137" width="5.75" style="3" customWidth="1"/>
    <col min="16138" max="16138" width="12" style="3" bestFit="1" customWidth="1"/>
    <col min="16139" max="16139" width="5.375" style="3" customWidth="1"/>
    <col min="16140" max="16140" width="12.375" style="3" customWidth="1"/>
    <col min="16141" max="16142" width="11" style="3"/>
    <col min="16143" max="16143" width="13.875" style="3" customWidth="1"/>
    <col min="16144" max="16384" width="11" style="3"/>
  </cols>
  <sheetData>
    <row r="1" spans="1:16" x14ac:dyDescent="0.25">
      <c r="A1" s="1"/>
      <c r="B1" s="2"/>
      <c r="C1" s="2"/>
      <c r="D1" s="277" t="s">
        <v>1155</v>
      </c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</row>
    <row r="2" spans="1:16" x14ac:dyDescent="0.25">
      <c r="A2" s="267" t="s">
        <v>0</v>
      </c>
      <c r="B2" s="267"/>
      <c r="C2" s="4"/>
      <c r="D2" s="277" t="s">
        <v>1</v>
      </c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</row>
    <row r="3" spans="1:16" x14ac:dyDescent="0.25">
      <c r="A3" s="267" t="s">
        <v>2</v>
      </c>
      <c r="B3" s="267"/>
      <c r="C3" s="4"/>
      <c r="D3" s="277" t="s">
        <v>3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</row>
    <row r="4" spans="1:16" ht="28.5" thickBot="1" x14ac:dyDescent="0.3">
      <c r="A4" s="5" t="s">
        <v>1156</v>
      </c>
      <c r="B4" s="6"/>
      <c r="C4" s="4"/>
      <c r="D4" s="276" t="s">
        <v>4</v>
      </c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</row>
    <row r="5" spans="1:16" x14ac:dyDescent="0.25">
      <c r="A5" s="269" t="s">
        <v>5</v>
      </c>
      <c r="B5" s="270"/>
      <c r="C5" s="271" t="s">
        <v>6</v>
      </c>
      <c r="D5" s="273" t="s">
        <v>7</v>
      </c>
      <c r="E5" s="273"/>
      <c r="F5" s="273"/>
      <c r="G5" s="273"/>
      <c r="H5" s="273"/>
      <c r="I5" s="270"/>
      <c r="J5" s="274" t="s">
        <v>8</v>
      </c>
      <c r="K5" s="273"/>
      <c r="L5" s="273"/>
      <c r="M5" s="273"/>
      <c r="N5" s="273"/>
      <c r="O5" s="273"/>
      <c r="P5" s="270" t="s">
        <v>9</v>
      </c>
    </row>
    <row r="6" spans="1:16" ht="16.5" thickBot="1" x14ac:dyDescent="0.3">
      <c r="A6" s="7" t="s">
        <v>10</v>
      </c>
      <c r="B6" s="11" t="s">
        <v>11</v>
      </c>
      <c r="C6" s="272"/>
      <c r="D6" s="9" t="s">
        <v>12</v>
      </c>
      <c r="E6" s="9" t="s">
        <v>13</v>
      </c>
      <c r="F6" s="9" t="s">
        <v>14</v>
      </c>
      <c r="G6" s="9" t="s">
        <v>15</v>
      </c>
      <c r="H6" s="9" t="s">
        <v>16</v>
      </c>
      <c r="I6" s="11" t="s">
        <v>17</v>
      </c>
      <c r="J6" s="10" t="s">
        <v>18</v>
      </c>
      <c r="K6" s="9" t="s">
        <v>19</v>
      </c>
      <c r="L6" s="9" t="s">
        <v>20</v>
      </c>
      <c r="M6" s="9" t="s">
        <v>19</v>
      </c>
      <c r="N6" s="9" t="s">
        <v>21</v>
      </c>
      <c r="O6" s="9" t="s">
        <v>22</v>
      </c>
      <c r="P6" s="275"/>
    </row>
    <row r="7" spans="1:16" x14ac:dyDescent="0.25">
      <c r="A7" s="12"/>
      <c r="B7" s="13" t="s">
        <v>23</v>
      </c>
      <c r="C7" s="14"/>
      <c r="D7" s="15">
        <f>SUM(D8+D1287)</f>
        <v>1186801000000</v>
      </c>
      <c r="E7" s="15">
        <f>SUM(E8+E1287)</f>
        <v>465641744027</v>
      </c>
      <c r="F7" s="16">
        <f>SUM(D7+E7)</f>
        <v>1652442744027</v>
      </c>
      <c r="G7" s="17">
        <f>IF(OR(F7=0,F$7=0),0,F7/F$7)*100</f>
        <v>100</v>
      </c>
      <c r="H7" s="15">
        <f>SUM(H8+H1287)</f>
        <v>0</v>
      </c>
      <c r="I7" s="18">
        <f>SUM(F7-H7)</f>
        <v>1652442744027</v>
      </c>
      <c r="J7" s="15">
        <f>SUM(J8+J1287)</f>
        <v>1351716202660</v>
      </c>
      <c r="K7" s="17">
        <f>IF(OR(J7=0,F7=0),0,J7/F7)*100</f>
        <v>81.80109159884536</v>
      </c>
      <c r="L7" s="16">
        <f>SUM(N7-J7)</f>
        <v>154316201260</v>
      </c>
      <c r="M7" s="17">
        <f>IF(OR(L7=0,F7=0),0,L7/F7)*100</f>
        <v>9.33867160104632</v>
      </c>
      <c r="N7" s="15">
        <f>SUM(N8+N1287)</f>
        <v>1506032403920</v>
      </c>
      <c r="O7" s="17">
        <f>IF(OR(N7=0,F7=0),0,N7/F7)*100</f>
        <v>91.139763199891675</v>
      </c>
      <c r="P7" s="18">
        <f>SUM(F7-N7)</f>
        <v>146410340107</v>
      </c>
    </row>
    <row r="8" spans="1:16" x14ac:dyDescent="0.25">
      <c r="A8" s="19">
        <v>3</v>
      </c>
      <c r="B8" s="20" t="s">
        <v>24</v>
      </c>
      <c r="C8" s="21"/>
      <c r="D8" s="22">
        <f>SUM(D9+D188+D306+D324)</f>
        <v>1186801000000</v>
      </c>
      <c r="E8" s="22">
        <f>SUM(E9+E188+E306+E324)</f>
        <v>429136634639</v>
      </c>
      <c r="F8" s="23">
        <f t="shared" ref="F8:F71" si="0">SUM(D8+E8)</f>
        <v>1615937634639</v>
      </c>
      <c r="G8" s="24">
        <f t="shared" ref="G8:G71" si="1">IF(OR(F8=0,F$7=0),0,F8/F$7)*100</f>
        <v>97.790839681438086</v>
      </c>
      <c r="H8" s="22">
        <f>SUM(H9+H188+H306+H324)</f>
        <v>0</v>
      </c>
      <c r="I8" s="25">
        <f t="shared" ref="I8:I71" si="2">SUM(F8-H8)</f>
        <v>1615937634639</v>
      </c>
      <c r="J8" s="22">
        <f>SUM(J9+J188+J306+J324)</f>
        <v>1351716202660</v>
      </c>
      <c r="K8" s="24">
        <f t="shared" ref="K8:K71" si="3">IF(OR(J8=0,F8=0),0,J8/F8)*100</f>
        <v>83.649032839189559</v>
      </c>
      <c r="L8" s="23">
        <f t="shared" ref="L8:L79" si="4">SUM(N8-J8)</f>
        <v>154316201260</v>
      </c>
      <c r="M8" s="24">
        <f t="shared" ref="M8:M71" si="5">IF(OR(L8=0,F8=0),0,L8/F8)*100</f>
        <v>9.5496384236681386</v>
      </c>
      <c r="N8" s="22">
        <f>SUM(N9+N188+N306+N324)</f>
        <v>1506032403920</v>
      </c>
      <c r="O8" s="24">
        <f t="shared" ref="O8:O71" si="6">IF(OR(N8=0,F8=0),0,N8/F8)*100</f>
        <v>93.198671262857687</v>
      </c>
      <c r="P8" s="25">
        <f t="shared" ref="P8:P79" si="7">SUM(F8-N8)</f>
        <v>109905230719</v>
      </c>
    </row>
    <row r="9" spans="1:16" x14ac:dyDescent="0.25">
      <c r="A9" s="19">
        <v>31</v>
      </c>
      <c r="B9" s="20" t="s">
        <v>25</v>
      </c>
      <c r="C9" s="21"/>
      <c r="D9" s="22">
        <f>SUM(D10+D64+D109+D184+D186+D185)</f>
        <v>266707000000</v>
      </c>
      <c r="E9" s="22">
        <f>SUM(E10+E64+E109+E184+E186+E185)</f>
        <v>55503153106</v>
      </c>
      <c r="F9" s="23">
        <f t="shared" si="0"/>
        <v>322210153106</v>
      </c>
      <c r="G9" s="24">
        <f t="shared" si="1"/>
        <v>19.499020723754363</v>
      </c>
      <c r="H9" s="22">
        <f>SUM(H10+H64+H109+H184+H186+H185)</f>
        <v>0</v>
      </c>
      <c r="I9" s="25">
        <f t="shared" si="2"/>
        <v>322210153106</v>
      </c>
      <c r="J9" s="22">
        <f>SUM(J10+J64+J109+J184+J186+J185)</f>
        <v>271220196895</v>
      </c>
      <c r="K9" s="24">
        <f t="shared" si="3"/>
        <v>84.174938089481799</v>
      </c>
      <c r="L9" s="23">
        <f t="shared" si="4"/>
        <v>33296295014</v>
      </c>
      <c r="M9" s="24">
        <f t="shared" si="5"/>
        <v>10.333719993933975</v>
      </c>
      <c r="N9" s="22">
        <f>SUM(N10+N64+N109+N184+N186+N185)</f>
        <v>304516491909</v>
      </c>
      <c r="O9" s="24">
        <f t="shared" si="6"/>
        <v>94.508658083415781</v>
      </c>
      <c r="P9" s="25">
        <f t="shared" si="7"/>
        <v>17693661197</v>
      </c>
    </row>
    <row r="10" spans="1:16" x14ac:dyDescent="0.25">
      <c r="A10" s="19">
        <v>311</v>
      </c>
      <c r="B10" s="20" t="s">
        <v>26</v>
      </c>
      <c r="C10" s="21"/>
      <c r="D10" s="22">
        <f>SUM(D11+D37+D46)</f>
        <v>125832615814</v>
      </c>
      <c r="E10" s="22">
        <f>SUM(E11+E37+E46)</f>
        <v>9744414128</v>
      </c>
      <c r="F10" s="23">
        <f t="shared" si="0"/>
        <v>135577029942</v>
      </c>
      <c r="G10" s="24">
        <f t="shared" si="1"/>
        <v>8.2046431219516283</v>
      </c>
      <c r="H10" s="22">
        <f>SUM(H11+H37+H46)</f>
        <v>0</v>
      </c>
      <c r="I10" s="25">
        <f t="shared" si="2"/>
        <v>135577029942</v>
      </c>
      <c r="J10" s="22">
        <f>SUM(J11+J37+J46)</f>
        <v>126908303489</v>
      </c>
      <c r="K10" s="24">
        <f t="shared" si="3"/>
        <v>93.606050776662912</v>
      </c>
      <c r="L10" s="23">
        <f t="shared" si="4"/>
        <v>2481295608</v>
      </c>
      <c r="M10" s="24">
        <f t="shared" si="5"/>
        <v>1.8301740413265439</v>
      </c>
      <c r="N10" s="22">
        <f>SUM(N11+N37+N46)</f>
        <v>129389599097</v>
      </c>
      <c r="O10" s="24">
        <f t="shared" si="6"/>
        <v>95.436224817989455</v>
      </c>
      <c r="P10" s="25">
        <f t="shared" si="7"/>
        <v>6187430845</v>
      </c>
    </row>
    <row r="11" spans="1:16" x14ac:dyDescent="0.25">
      <c r="A11" s="26">
        <v>31101</v>
      </c>
      <c r="B11" s="27" t="s">
        <v>27</v>
      </c>
      <c r="C11" s="28"/>
      <c r="D11" s="29">
        <f>SUM(D12:D36)-D30</f>
        <v>54628844083</v>
      </c>
      <c r="E11" s="29">
        <f>SUM(E12:E36)-E30</f>
        <v>-7130311371</v>
      </c>
      <c r="F11" s="30">
        <f t="shared" si="0"/>
        <v>47498532712</v>
      </c>
      <c r="G11" s="31">
        <f t="shared" si="1"/>
        <v>2.8744434797326872</v>
      </c>
      <c r="H11" s="29">
        <f>SUM(H12:H36)-H30</f>
        <v>0</v>
      </c>
      <c r="I11" s="32">
        <f t="shared" si="2"/>
        <v>47498532712</v>
      </c>
      <c r="J11" s="29">
        <f>SUM(J12:J36)-J30</f>
        <v>43807502809</v>
      </c>
      <c r="K11" s="31">
        <f t="shared" si="3"/>
        <v>92.229170687482096</v>
      </c>
      <c r="L11" s="30">
        <f t="shared" si="4"/>
        <v>31925311</v>
      </c>
      <c r="M11" s="31">
        <f t="shared" si="5"/>
        <v>6.7213257288544423E-2</v>
      </c>
      <c r="N11" s="29">
        <f>SUM(N12:N36)-N30</f>
        <v>43839428120</v>
      </c>
      <c r="O11" s="31">
        <f t="shared" si="6"/>
        <v>92.296383944770639</v>
      </c>
      <c r="P11" s="32">
        <f t="shared" si="7"/>
        <v>3659104592</v>
      </c>
    </row>
    <row r="12" spans="1:16" x14ac:dyDescent="0.25">
      <c r="A12" s="26">
        <v>3110101</v>
      </c>
      <c r="B12" s="27" t="s">
        <v>28</v>
      </c>
      <c r="C12" s="28"/>
      <c r="D12" s="33">
        <v>30310512857</v>
      </c>
      <c r="E12" s="33">
        <v>-4897086297</v>
      </c>
      <c r="F12" s="30">
        <f t="shared" si="0"/>
        <v>25413426560</v>
      </c>
      <c r="G12" s="31">
        <f t="shared" si="1"/>
        <v>1.5379308391688975</v>
      </c>
      <c r="H12" s="33"/>
      <c r="I12" s="32">
        <f t="shared" si="2"/>
        <v>25413426560</v>
      </c>
      <c r="J12" s="33">
        <v>24063103481</v>
      </c>
      <c r="K12" s="31">
        <f t="shared" si="3"/>
        <v>94.686576106484708</v>
      </c>
      <c r="L12" s="30">
        <f t="shared" si="4"/>
        <v>0</v>
      </c>
      <c r="M12" s="31">
        <f t="shared" si="5"/>
        <v>0</v>
      </c>
      <c r="N12" s="33">
        <v>24063103481</v>
      </c>
      <c r="O12" s="31">
        <f t="shared" si="6"/>
        <v>94.686576106484708</v>
      </c>
      <c r="P12" s="32">
        <f t="shared" si="7"/>
        <v>1350323079</v>
      </c>
    </row>
    <row r="13" spans="1:16" x14ac:dyDescent="0.25">
      <c r="A13" s="26">
        <v>3110104</v>
      </c>
      <c r="B13" s="27" t="s">
        <v>29</v>
      </c>
      <c r="C13" s="28"/>
      <c r="D13" s="33">
        <v>1025244974</v>
      </c>
      <c r="E13" s="33">
        <v>-74058378</v>
      </c>
      <c r="F13" s="30">
        <f t="shared" si="0"/>
        <v>951186596</v>
      </c>
      <c r="G13" s="31">
        <f t="shared" si="1"/>
        <v>5.7562454096410018E-2</v>
      </c>
      <c r="H13" s="33"/>
      <c r="I13" s="32">
        <f t="shared" si="2"/>
        <v>951186596</v>
      </c>
      <c r="J13" s="33">
        <v>792576448</v>
      </c>
      <c r="K13" s="31">
        <f t="shared" si="3"/>
        <v>83.32502280130953</v>
      </c>
      <c r="L13" s="30">
        <f t="shared" si="4"/>
        <v>18249508</v>
      </c>
      <c r="M13" s="31">
        <f t="shared" si="5"/>
        <v>1.9186044122934633</v>
      </c>
      <c r="N13" s="33">
        <v>810825956</v>
      </c>
      <c r="O13" s="31">
        <f t="shared" si="6"/>
        <v>85.243627213603006</v>
      </c>
      <c r="P13" s="32">
        <f t="shared" si="7"/>
        <v>140360640</v>
      </c>
    </row>
    <row r="14" spans="1:16" ht="26.25" x14ac:dyDescent="0.25">
      <c r="A14" s="26">
        <v>3110105</v>
      </c>
      <c r="B14" s="27" t="s">
        <v>30</v>
      </c>
      <c r="C14" s="28"/>
      <c r="D14" s="33">
        <v>2154591729</v>
      </c>
      <c r="E14" s="33">
        <v>-183999999</v>
      </c>
      <c r="F14" s="30">
        <f t="shared" si="0"/>
        <v>1970591730</v>
      </c>
      <c r="G14" s="31">
        <f t="shared" si="1"/>
        <v>0.11925325322907536</v>
      </c>
      <c r="H14" s="33"/>
      <c r="I14" s="32">
        <f t="shared" si="2"/>
        <v>1970591730</v>
      </c>
      <c r="J14" s="33">
        <v>1616181056</v>
      </c>
      <c r="K14" s="31">
        <f t="shared" si="3"/>
        <v>82.015012617555243</v>
      </c>
      <c r="L14" s="30">
        <f t="shared" si="4"/>
        <v>0</v>
      </c>
      <c r="M14" s="31">
        <f t="shared" si="5"/>
        <v>0</v>
      </c>
      <c r="N14" s="33">
        <v>1616181056</v>
      </c>
      <c r="O14" s="31">
        <f t="shared" si="6"/>
        <v>82.015012617555243</v>
      </c>
      <c r="P14" s="32">
        <f t="shared" si="7"/>
        <v>354410674</v>
      </c>
    </row>
    <row r="15" spans="1:16" x14ac:dyDescent="0.25">
      <c r="A15" s="26">
        <v>3110106</v>
      </c>
      <c r="B15" s="27" t="s">
        <v>31</v>
      </c>
      <c r="C15" s="28"/>
      <c r="D15" s="33">
        <v>545269326</v>
      </c>
      <c r="E15" s="33">
        <v>-105810382</v>
      </c>
      <c r="F15" s="30">
        <f t="shared" si="0"/>
        <v>439458944</v>
      </c>
      <c r="G15" s="31">
        <f t="shared" si="1"/>
        <v>2.6594503536566678E-2</v>
      </c>
      <c r="H15" s="33"/>
      <c r="I15" s="32">
        <f t="shared" si="2"/>
        <v>439458944</v>
      </c>
      <c r="J15" s="33">
        <v>376045395</v>
      </c>
      <c r="K15" s="31">
        <f t="shared" si="3"/>
        <v>85.570085700656477</v>
      </c>
      <c r="L15" s="30">
        <f t="shared" si="4"/>
        <v>0</v>
      </c>
      <c r="M15" s="31">
        <f t="shared" si="5"/>
        <v>0</v>
      </c>
      <c r="N15" s="33">
        <v>376045395</v>
      </c>
      <c r="O15" s="31">
        <f t="shared" si="6"/>
        <v>85.570085700656477</v>
      </c>
      <c r="P15" s="32">
        <f t="shared" si="7"/>
        <v>63413549</v>
      </c>
    </row>
    <row r="16" spans="1:16" x14ac:dyDescent="0.25">
      <c r="A16" s="26">
        <v>3110107</v>
      </c>
      <c r="B16" s="27" t="s">
        <v>32</v>
      </c>
      <c r="C16" s="28"/>
      <c r="D16" s="33">
        <v>571132701</v>
      </c>
      <c r="E16" s="33">
        <v>-158813262</v>
      </c>
      <c r="F16" s="30">
        <f t="shared" si="0"/>
        <v>412319439</v>
      </c>
      <c r="G16" s="31">
        <f t="shared" si="1"/>
        <v>2.4952116525089288E-2</v>
      </c>
      <c r="H16" s="33"/>
      <c r="I16" s="32">
        <f t="shared" si="2"/>
        <v>412319439</v>
      </c>
      <c r="J16" s="33">
        <v>345215113</v>
      </c>
      <c r="K16" s="31">
        <f t="shared" si="3"/>
        <v>83.725160724231586</v>
      </c>
      <c r="L16" s="30">
        <f t="shared" si="4"/>
        <v>0</v>
      </c>
      <c r="M16" s="31">
        <f t="shared" si="5"/>
        <v>0</v>
      </c>
      <c r="N16" s="33">
        <v>345215113</v>
      </c>
      <c r="O16" s="31">
        <f t="shared" si="6"/>
        <v>83.725160724231586</v>
      </c>
      <c r="P16" s="32">
        <f t="shared" si="7"/>
        <v>67104326</v>
      </c>
    </row>
    <row r="17" spans="1:16" x14ac:dyDescent="0.25">
      <c r="A17" s="26">
        <v>3110108</v>
      </c>
      <c r="B17" s="27" t="s">
        <v>33</v>
      </c>
      <c r="C17" s="28"/>
      <c r="D17" s="33">
        <v>783051319</v>
      </c>
      <c r="E17" s="33">
        <v>-71096767</v>
      </c>
      <c r="F17" s="30">
        <f t="shared" si="0"/>
        <v>711954552</v>
      </c>
      <c r="G17" s="31">
        <f t="shared" si="1"/>
        <v>4.3084975535368206E-2</v>
      </c>
      <c r="H17" s="33"/>
      <c r="I17" s="32">
        <f t="shared" si="2"/>
        <v>711954552</v>
      </c>
      <c r="J17" s="33">
        <v>666635241</v>
      </c>
      <c r="K17" s="31">
        <f t="shared" si="3"/>
        <v>93.634521912572865</v>
      </c>
      <c r="L17" s="30">
        <f t="shared" si="4"/>
        <v>701970</v>
      </c>
      <c r="M17" s="31">
        <f t="shared" si="5"/>
        <v>9.8597585762749643E-2</v>
      </c>
      <c r="N17" s="33">
        <v>667337211</v>
      </c>
      <c r="O17" s="31">
        <f t="shared" si="6"/>
        <v>93.733119498335611</v>
      </c>
      <c r="P17" s="32">
        <f t="shared" si="7"/>
        <v>44617341</v>
      </c>
    </row>
    <row r="18" spans="1:16" x14ac:dyDescent="0.25">
      <c r="A18" s="26">
        <v>3110111</v>
      </c>
      <c r="B18" s="27" t="s">
        <v>34</v>
      </c>
      <c r="C18" s="28"/>
      <c r="D18" s="33">
        <v>1778160560</v>
      </c>
      <c r="E18" s="33">
        <v>-275994621</v>
      </c>
      <c r="F18" s="30">
        <f t="shared" si="0"/>
        <v>1502165939</v>
      </c>
      <c r="G18" s="31">
        <f t="shared" si="1"/>
        <v>9.0905778395638945E-2</v>
      </c>
      <c r="H18" s="33"/>
      <c r="I18" s="32">
        <f t="shared" si="2"/>
        <v>1502165939</v>
      </c>
      <c r="J18" s="33">
        <v>1484186533</v>
      </c>
      <c r="K18" s="31">
        <f t="shared" si="3"/>
        <v>98.80310120651724</v>
      </c>
      <c r="L18" s="30">
        <f t="shared" si="4"/>
        <v>0</v>
      </c>
      <c r="M18" s="31">
        <f t="shared" si="5"/>
        <v>0</v>
      </c>
      <c r="N18" s="33">
        <v>1484186533</v>
      </c>
      <c r="O18" s="31">
        <f t="shared" si="6"/>
        <v>98.80310120651724</v>
      </c>
      <c r="P18" s="32">
        <f t="shared" si="7"/>
        <v>17979406</v>
      </c>
    </row>
    <row r="19" spans="1:16" x14ac:dyDescent="0.25">
      <c r="A19" s="26">
        <v>3110112</v>
      </c>
      <c r="B19" s="27" t="s">
        <v>35</v>
      </c>
      <c r="C19" s="28"/>
      <c r="D19" s="33">
        <v>2574615781</v>
      </c>
      <c r="E19" s="33">
        <v>-366648282</v>
      </c>
      <c r="F19" s="30">
        <f t="shared" si="0"/>
        <v>2207967499</v>
      </c>
      <c r="G19" s="31">
        <f t="shared" si="1"/>
        <v>0.13361839658172889</v>
      </c>
      <c r="H19" s="33"/>
      <c r="I19" s="32">
        <f t="shared" si="2"/>
        <v>2207967499</v>
      </c>
      <c r="J19" s="33">
        <v>2049856740</v>
      </c>
      <c r="K19" s="31">
        <f t="shared" si="3"/>
        <v>92.839081233233316</v>
      </c>
      <c r="L19" s="30">
        <f t="shared" si="4"/>
        <v>1976661</v>
      </c>
      <c r="M19" s="31">
        <f t="shared" si="5"/>
        <v>8.952400797997434E-2</v>
      </c>
      <c r="N19" s="33">
        <v>2051833401</v>
      </c>
      <c r="O19" s="31">
        <f t="shared" si="6"/>
        <v>92.92860524121329</v>
      </c>
      <c r="P19" s="32">
        <f t="shared" si="7"/>
        <v>156134098</v>
      </c>
    </row>
    <row r="20" spans="1:16" x14ac:dyDescent="0.25">
      <c r="A20" s="26">
        <v>3110113</v>
      </c>
      <c r="B20" s="27" t="s">
        <v>36</v>
      </c>
      <c r="C20" s="28"/>
      <c r="D20" s="33">
        <v>4057217654</v>
      </c>
      <c r="E20" s="33">
        <v>-511665662</v>
      </c>
      <c r="F20" s="30">
        <f t="shared" si="0"/>
        <v>3545551992</v>
      </c>
      <c r="G20" s="31">
        <f t="shared" si="1"/>
        <v>0.21456428701181479</v>
      </c>
      <c r="H20" s="33"/>
      <c r="I20" s="32">
        <f t="shared" si="2"/>
        <v>3545551992</v>
      </c>
      <c r="J20" s="33">
        <v>3198230998</v>
      </c>
      <c r="K20" s="31">
        <f t="shared" si="3"/>
        <v>90.204036077212308</v>
      </c>
      <c r="L20" s="30">
        <f t="shared" si="4"/>
        <v>2296449</v>
      </c>
      <c r="M20" s="31">
        <f t="shared" si="5"/>
        <v>6.4769858266966296E-2</v>
      </c>
      <c r="N20" s="33">
        <v>3200527447</v>
      </c>
      <c r="O20" s="31">
        <f t="shared" si="6"/>
        <v>90.268805935479278</v>
      </c>
      <c r="P20" s="32">
        <f t="shared" si="7"/>
        <v>345024545</v>
      </c>
    </row>
    <row r="21" spans="1:16" x14ac:dyDescent="0.25">
      <c r="A21" s="26">
        <v>3110114</v>
      </c>
      <c r="B21" s="27" t="s">
        <v>37</v>
      </c>
      <c r="C21" s="28"/>
      <c r="D21" s="33">
        <v>2427479216</v>
      </c>
      <c r="E21" s="33">
        <v>-226126253</v>
      </c>
      <c r="F21" s="30">
        <f t="shared" si="0"/>
        <v>2201352963</v>
      </c>
      <c r="G21" s="31">
        <f t="shared" si="1"/>
        <v>0.13321810821930849</v>
      </c>
      <c r="H21" s="33"/>
      <c r="I21" s="32">
        <f t="shared" si="2"/>
        <v>2201352963</v>
      </c>
      <c r="J21" s="33">
        <v>1908530563</v>
      </c>
      <c r="K21" s="31">
        <f t="shared" si="3"/>
        <v>86.698071371483181</v>
      </c>
      <c r="L21" s="30">
        <f t="shared" si="4"/>
        <v>1278798</v>
      </c>
      <c r="M21" s="31">
        <f t="shared" si="5"/>
        <v>5.8091456549396618E-2</v>
      </c>
      <c r="N21" s="33">
        <v>1909809361</v>
      </c>
      <c r="O21" s="31">
        <f t="shared" si="6"/>
        <v>86.756162828032586</v>
      </c>
      <c r="P21" s="32">
        <f t="shared" si="7"/>
        <v>291543602</v>
      </c>
    </row>
    <row r="22" spans="1:16" x14ac:dyDescent="0.25">
      <c r="A22" s="26">
        <v>3110115</v>
      </c>
      <c r="B22" s="27" t="s">
        <v>38</v>
      </c>
      <c r="C22" s="28"/>
      <c r="D22" s="33">
        <v>5122630597</v>
      </c>
      <c r="E22" s="33">
        <v>-339930314</v>
      </c>
      <c r="F22" s="30">
        <f t="shared" si="0"/>
        <v>4782700283</v>
      </c>
      <c r="G22" s="31">
        <f t="shared" si="1"/>
        <v>0.28943213314275373</v>
      </c>
      <c r="H22" s="33"/>
      <c r="I22" s="32">
        <f t="shared" si="2"/>
        <v>4782700283</v>
      </c>
      <c r="J22" s="33">
        <v>4556082310</v>
      </c>
      <c r="K22" s="31">
        <f t="shared" si="3"/>
        <v>95.261714939455672</v>
      </c>
      <c r="L22" s="30">
        <f t="shared" si="4"/>
        <v>0</v>
      </c>
      <c r="M22" s="31">
        <f t="shared" si="5"/>
        <v>0</v>
      </c>
      <c r="N22" s="33">
        <v>4556082310</v>
      </c>
      <c r="O22" s="31">
        <f t="shared" si="6"/>
        <v>95.261714939455672</v>
      </c>
      <c r="P22" s="32">
        <f t="shared" si="7"/>
        <v>226617973</v>
      </c>
    </row>
    <row r="23" spans="1:16" x14ac:dyDescent="0.25">
      <c r="A23" s="26">
        <v>3110116</v>
      </c>
      <c r="B23" s="27" t="s">
        <v>39</v>
      </c>
      <c r="C23" s="28"/>
      <c r="D23" s="33">
        <v>1208547282</v>
      </c>
      <c r="E23" s="33">
        <v>-111775724</v>
      </c>
      <c r="F23" s="30">
        <f t="shared" si="0"/>
        <v>1096771558</v>
      </c>
      <c r="G23" s="31">
        <f t="shared" si="1"/>
        <v>6.6372741927939349E-2</v>
      </c>
      <c r="H23" s="33"/>
      <c r="I23" s="32">
        <f t="shared" si="2"/>
        <v>1096771558</v>
      </c>
      <c r="J23" s="33">
        <v>985675029</v>
      </c>
      <c r="K23" s="31">
        <f t="shared" si="3"/>
        <v>89.870586250195231</v>
      </c>
      <c r="L23" s="30">
        <f t="shared" si="4"/>
        <v>0</v>
      </c>
      <c r="M23" s="31">
        <f t="shared" si="5"/>
        <v>0</v>
      </c>
      <c r="N23" s="33">
        <v>985675029</v>
      </c>
      <c r="O23" s="31">
        <f t="shared" si="6"/>
        <v>89.870586250195231</v>
      </c>
      <c r="P23" s="32">
        <f t="shared" si="7"/>
        <v>111096529</v>
      </c>
    </row>
    <row r="24" spans="1:16" x14ac:dyDescent="0.25">
      <c r="A24" s="26">
        <v>3110117</v>
      </c>
      <c r="B24" s="27" t="s">
        <v>40</v>
      </c>
      <c r="C24" s="28"/>
      <c r="D24" s="33">
        <v>71527608</v>
      </c>
      <c r="E24" s="33">
        <v>-17906271</v>
      </c>
      <c r="F24" s="30">
        <f t="shared" si="0"/>
        <v>53621337</v>
      </c>
      <c r="G24" s="31">
        <f t="shared" si="1"/>
        <v>3.2449739752752282E-3</v>
      </c>
      <c r="H24" s="33"/>
      <c r="I24" s="32">
        <f t="shared" si="2"/>
        <v>53621337</v>
      </c>
      <c r="J24" s="33">
        <v>50682567</v>
      </c>
      <c r="K24" s="31">
        <f t="shared" si="3"/>
        <v>94.519401856764603</v>
      </c>
      <c r="L24" s="30">
        <f t="shared" si="4"/>
        <v>0</v>
      </c>
      <c r="M24" s="31">
        <f t="shared" si="5"/>
        <v>0</v>
      </c>
      <c r="N24" s="33">
        <v>50682567</v>
      </c>
      <c r="O24" s="31">
        <f t="shared" si="6"/>
        <v>94.519401856764603</v>
      </c>
      <c r="P24" s="32">
        <f t="shared" si="7"/>
        <v>2938770</v>
      </c>
    </row>
    <row r="25" spans="1:16" x14ac:dyDescent="0.25">
      <c r="A25" s="26">
        <v>3110118</v>
      </c>
      <c r="B25" s="27" t="s">
        <v>41</v>
      </c>
      <c r="C25" s="28"/>
      <c r="D25" s="33">
        <v>149530958</v>
      </c>
      <c r="E25" s="33">
        <v>-26595262</v>
      </c>
      <c r="F25" s="30">
        <f t="shared" si="0"/>
        <v>122935696</v>
      </c>
      <c r="G25" s="31">
        <f t="shared" si="1"/>
        <v>7.4396342290448097E-3</v>
      </c>
      <c r="H25" s="33"/>
      <c r="I25" s="32">
        <f t="shared" si="2"/>
        <v>122935696</v>
      </c>
      <c r="J25" s="33">
        <v>98667538</v>
      </c>
      <c r="K25" s="31">
        <f t="shared" si="3"/>
        <v>80.259469958993847</v>
      </c>
      <c r="L25" s="30">
        <f t="shared" si="4"/>
        <v>0</v>
      </c>
      <c r="M25" s="31">
        <f t="shared" si="5"/>
        <v>0</v>
      </c>
      <c r="N25" s="33">
        <v>98667538</v>
      </c>
      <c r="O25" s="31">
        <f t="shared" si="6"/>
        <v>80.259469958993847</v>
      </c>
      <c r="P25" s="32">
        <f t="shared" si="7"/>
        <v>24268158</v>
      </c>
    </row>
    <row r="26" spans="1:16" x14ac:dyDescent="0.25">
      <c r="A26" s="26">
        <v>3110120</v>
      </c>
      <c r="B26" s="27" t="s">
        <v>42</v>
      </c>
      <c r="C26" s="28"/>
      <c r="D26" s="33">
        <v>49894981</v>
      </c>
      <c r="E26" s="33">
        <v>-17000000</v>
      </c>
      <c r="F26" s="30">
        <f t="shared" si="0"/>
        <v>32894981</v>
      </c>
      <c r="G26" s="31">
        <f t="shared" si="1"/>
        <v>1.9906880960870689E-3</v>
      </c>
      <c r="H26" s="33"/>
      <c r="I26" s="32">
        <f t="shared" si="2"/>
        <v>32894981</v>
      </c>
      <c r="J26" s="33"/>
      <c r="K26" s="31">
        <f t="shared" si="3"/>
        <v>0</v>
      </c>
      <c r="L26" s="30">
        <f t="shared" si="4"/>
        <v>0</v>
      </c>
      <c r="M26" s="31">
        <f t="shared" si="5"/>
        <v>0</v>
      </c>
      <c r="N26" s="33"/>
      <c r="O26" s="31">
        <f t="shared" si="6"/>
        <v>0</v>
      </c>
      <c r="P26" s="32">
        <f t="shared" si="7"/>
        <v>32894981</v>
      </c>
    </row>
    <row r="27" spans="1:16" x14ac:dyDescent="0.25">
      <c r="A27" s="26">
        <v>3110121</v>
      </c>
      <c r="B27" s="27" t="s">
        <v>43</v>
      </c>
      <c r="C27" s="28"/>
      <c r="D27" s="33">
        <v>274286000</v>
      </c>
      <c r="E27" s="33">
        <v>232933360</v>
      </c>
      <c r="F27" s="30">
        <f t="shared" si="0"/>
        <v>507219360</v>
      </c>
      <c r="G27" s="31">
        <f t="shared" si="1"/>
        <v>3.0695124647036623E-2</v>
      </c>
      <c r="H27" s="33"/>
      <c r="I27" s="32">
        <f t="shared" si="2"/>
        <v>507219360</v>
      </c>
      <c r="J27" s="33">
        <v>259110229</v>
      </c>
      <c r="K27" s="31">
        <f t="shared" si="3"/>
        <v>51.084451705471182</v>
      </c>
      <c r="L27" s="30">
        <f t="shared" si="4"/>
        <v>5726657</v>
      </c>
      <c r="M27" s="31">
        <f t="shared" si="5"/>
        <v>1.1290296569121494</v>
      </c>
      <c r="N27" s="33">
        <v>264836886</v>
      </c>
      <c r="O27" s="31">
        <f t="shared" si="6"/>
        <v>52.213481362383327</v>
      </c>
      <c r="P27" s="32">
        <f t="shared" si="7"/>
        <v>242382474</v>
      </c>
    </row>
    <row r="28" spans="1:16" hidden="1" x14ac:dyDescent="0.25">
      <c r="A28" s="26">
        <v>3110123</v>
      </c>
      <c r="B28" s="27" t="s">
        <v>44</v>
      </c>
      <c r="C28" s="28"/>
      <c r="D28" s="33"/>
      <c r="E28" s="33"/>
      <c r="F28" s="30">
        <f t="shared" si="0"/>
        <v>0</v>
      </c>
      <c r="G28" s="31">
        <f t="shared" si="1"/>
        <v>0</v>
      </c>
      <c r="H28" s="33"/>
      <c r="I28" s="32">
        <f t="shared" si="2"/>
        <v>0</v>
      </c>
      <c r="J28" s="33"/>
      <c r="K28" s="31">
        <f t="shared" si="3"/>
        <v>0</v>
      </c>
      <c r="L28" s="30">
        <f t="shared" si="4"/>
        <v>0</v>
      </c>
      <c r="M28" s="31">
        <f t="shared" si="5"/>
        <v>0</v>
      </c>
      <c r="N28" s="33"/>
      <c r="O28" s="31">
        <f t="shared" si="6"/>
        <v>0</v>
      </c>
      <c r="P28" s="32">
        <f t="shared" si="7"/>
        <v>0</v>
      </c>
    </row>
    <row r="29" spans="1:16" hidden="1" x14ac:dyDescent="0.25">
      <c r="A29" s="26">
        <v>3110124</v>
      </c>
      <c r="B29" s="27" t="s">
        <v>45</v>
      </c>
      <c r="C29" s="28"/>
      <c r="D29" s="33"/>
      <c r="E29" s="33"/>
      <c r="F29" s="30">
        <f t="shared" si="0"/>
        <v>0</v>
      </c>
      <c r="G29" s="31">
        <f t="shared" si="1"/>
        <v>0</v>
      </c>
      <c r="H29" s="33"/>
      <c r="I29" s="32">
        <f t="shared" si="2"/>
        <v>0</v>
      </c>
      <c r="J29" s="33"/>
      <c r="K29" s="31">
        <f t="shared" si="3"/>
        <v>0</v>
      </c>
      <c r="L29" s="30">
        <f t="shared" si="4"/>
        <v>0</v>
      </c>
      <c r="M29" s="31">
        <f t="shared" si="5"/>
        <v>0</v>
      </c>
      <c r="N29" s="33"/>
      <c r="O29" s="31">
        <f t="shared" si="6"/>
        <v>0</v>
      </c>
      <c r="P29" s="32">
        <f t="shared" si="7"/>
        <v>0</v>
      </c>
    </row>
    <row r="30" spans="1:16" x14ac:dyDescent="0.25">
      <c r="A30" s="26">
        <v>3110125</v>
      </c>
      <c r="B30" s="27" t="s">
        <v>46</v>
      </c>
      <c r="C30" s="28"/>
      <c r="D30" s="29">
        <f>SUM(D31:D33)</f>
        <v>836575908</v>
      </c>
      <c r="E30" s="29">
        <f>SUM(E31:E33)</f>
        <v>-98023030</v>
      </c>
      <c r="F30" s="30">
        <f t="shared" si="0"/>
        <v>738552878</v>
      </c>
      <c r="G30" s="31">
        <f t="shared" si="1"/>
        <v>4.4694612304699163E-2</v>
      </c>
      <c r="H30" s="29">
        <f>SUM(H31:H33)</f>
        <v>0</v>
      </c>
      <c r="I30" s="32">
        <f t="shared" si="2"/>
        <v>738552878</v>
      </c>
      <c r="J30" s="29">
        <f>SUM(J31:J33)</f>
        <v>656958975</v>
      </c>
      <c r="K30" s="31">
        <f t="shared" si="3"/>
        <v>88.952192127264311</v>
      </c>
      <c r="L30" s="30">
        <f t="shared" si="4"/>
        <v>1695268</v>
      </c>
      <c r="M30" s="31">
        <f t="shared" si="5"/>
        <v>0.22953915020828067</v>
      </c>
      <c r="N30" s="29">
        <f>SUM(N31:N33)</f>
        <v>658654243</v>
      </c>
      <c r="O30" s="31">
        <f t="shared" si="6"/>
        <v>89.181731277472593</v>
      </c>
      <c r="P30" s="32">
        <f t="shared" si="7"/>
        <v>79898635</v>
      </c>
    </row>
    <row r="31" spans="1:16" x14ac:dyDescent="0.25">
      <c r="A31" s="26">
        <v>311012501</v>
      </c>
      <c r="B31" s="27" t="s">
        <v>47</v>
      </c>
      <c r="C31" s="28"/>
      <c r="D31" s="33">
        <v>290295166</v>
      </c>
      <c r="E31" s="33">
        <v>-122742292</v>
      </c>
      <c r="F31" s="30">
        <f t="shared" si="0"/>
        <v>167552874</v>
      </c>
      <c r="G31" s="31">
        <f t="shared" si="1"/>
        <v>1.013970829583323E-2</v>
      </c>
      <c r="H31" s="33"/>
      <c r="I31" s="32">
        <f t="shared" si="2"/>
        <v>167552874</v>
      </c>
      <c r="J31" s="33">
        <v>118684281</v>
      </c>
      <c r="K31" s="31">
        <f t="shared" si="3"/>
        <v>70.833927324935047</v>
      </c>
      <c r="L31" s="30">
        <f t="shared" si="4"/>
        <v>1695268</v>
      </c>
      <c r="M31" s="31">
        <f t="shared" si="5"/>
        <v>1.0117809140056888</v>
      </c>
      <c r="N31" s="33">
        <v>120379549</v>
      </c>
      <c r="O31" s="31">
        <f t="shared" si="6"/>
        <v>71.845708238940745</v>
      </c>
      <c r="P31" s="32">
        <f t="shared" si="7"/>
        <v>47173325</v>
      </c>
    </row>
    <row r="32" spans="1:16" hidden="1" x14ac:dyDescent="0.25">
      <c r="A32" s="26">
        <v>311012502</v>
      </c>
      <c r="B32" s="27" t="s">
        <v>48</v>
      </c>
      <c r="C32" s="28"/>
      <c r="D32" s="33"/>
      <c r="E32" s="33"/>
      <c r="F32" s="30">
        <f t="shared" si="0"/>
        <v>0</v>
      </c>
      <c r="G32" s="31">
        <f t="shared" si="1"/>
        <v>0</v>
      </c>
      <c r="H32" s="33"/>
      <c r="I32" s="32">
        <f t="shared" si="2"/>
        <v>0</v>
      </c>
      <c r="J32" s="33"/>
      <c r="K32" s="31">
        <f t="shared" si="3"/>
        <v>0</v>
      </c>
      <c r="L32" s="30">
        <f t="shared" si="4"/>
        <v>0</v>
      </c>
      <c r="M32" s="31">
        <f t="shared" si="5"/>
        <v>0</v>
      </c>
      <c r="N32" s="33"/>
      <c r="O32" s="31">
        <f t="shared" si="6"/>
        <v>0</v>
      </c>
      <c r="P32" s="32">
        <f t="shared" si="7"/>
        <v>0</v>
      </c>
    </row>
    <row r="33" spans="1:16" x14ac:dyDescent="0.25">
      <c r="A33" s="26">
        <v>311012503</v>
      </c>
      <c r="B33" s="27" t="s">
        <v>49</v>
      </c>
      <c r="C33" s="28"/>
      <c r="D33" s="33">
        <v>546280742</v>
      </c>
      <c r="E33" s="33">
        <v>24719262</v>
      </c>
      <c r="F33" s="30">
        <f t="shared" si="0"/>
        <v>571000004</v>
      </c>
      <c r="G33" s="31">
        <f t="shared" si="1"/>
        <v>3.4554904008865926E-2</v>
      </c>
      <c r="H33" s="33"/>
      <c r="I33" s="32">
        <f t="shared" si="2"/>
        <v>571000004</v>
      </c>
      <c r="J33" s="33">
        <v>538274694</v>
      </c>
      <c r="K33" s="31">
        <f t="shared" si="3"/>
        <v>94.268772369395634</v>
      </c>
      <c r="L33" s="30">
        <f t="shared" si="4"/>
        <v>0</v>
      </c>
      <c r="M33" s="31">
        <f t="shared" si="5"/>
        <v>0</v>
      </c>
      <c r="N33" s="33">
        <v>538274694</v>
      </c>
      <c r="O33" s="31">
        <f t="shared" si="6"/>
        <v>94.268772369395634</v>
      </c>
      <c r="P33" s="32">
        <f t="shared" si="7"/>
        <v>32725310</v>
      </c>
    </row>
    <row r="34" spans="1:16" x14ac:dyDescent="0.25">
      <c r="A34" s="26">
        <v>3110126</v>
      </c>
      <c r="B34" s="27" t="s">
        <v>50</v>
      </c>
      <c r="C34" s="28"/>
      <c r="D34" s="33">
        <v>152972890</v>
      </c>
      <c r="E34" s="33">
        <v>-5197235</v>
      </c>
      <c r="F34" s="30">
        <f t="shared" si="0"/>
        <v>147775655</v>
      </c>
      <c r="G34" s="31">
        <f t="shared" si="1"/>
        <v>8.9428608364288016E-3</v>
      </c>
      <c r="H34" s="33"/>
      <c r="I34" s="32">
        <f t="shared" si="2"/>
        <v>147775655</v>
      </c>
      <c r="J34" s="33">
        <v>123907164</v>
      </c>
      <c r="K34" s="31">
        <f t="shared" si="3"/>
        <v>83.848157533120045</v>
      </c>
      <c r="L34" s="30">
        <f t="shared" si="4"/>
        <v>0</v>
      </c>
      <c r="M34" s="31">
        <f t="shared" si="5"/>
        <v>0</v>
      </c>
      <c r="N34" s="33">
        <v>123907164</v>
      </c>
      <c r="O34" s="31">
        <f t="shared" si="6"/>
        <v>83.848157533120045</v>
      </c>
      <c r="P34" s="32">
        <f t="shared" si="7"/>
        <v>23868491</v>
      </c>
    </row>
    <row r="35" spans="1:16" hidden="1" x14ac:dyDescent="0.25">
      <c r="A35" s="26">
        <v>3110127</v>
      </c>
      <c r="B35" s="35" t="s">
        <v>51</v>
      </c>
      <c r="C35" s="28"/>
      <c r="D35" s="33"/>
      <c r="E35" s="33"/>
      <c r="F35" s="30">
        <f t="shared" si="0"/>
        <v>0</v>
      </c>
      <c r="G35" s="31">
        <f t="shared" si="1"/>
        <v>0</v>
      </c>
      <c r="H35" s="33"/>
      <c r="I35" s="32">
        <f t="shared" si="2"/>
        <v>0</v>
      </c>
      <c r="J35" s="33"/>
      <c r="K35" s="31">
        <f t="shared" si="3"/>
        <v>0</v>
      </c>
      <c r="L35" s="30">
        <f t="shared" si="4"/>
        <v>0</v>
      </c>
      <c r="M35" s="31">
        <f t="shared" si="5"/>
        <v>0</v>
      </c>
      <c r="N35" s="33"/>
      <c r="O35" s="31">
        <f t="shared" si="6"/>
        <v>0</v>
      </c>
      <c r="P35" s="32">
        <f t="shared" si="7"/>
        <v>0</v>
      </c>
    </row>
    <row r="36" spans="1:16" ht="26.25" x14ac:dyDescent="0.25">
      <c r="A36" s="26">
        <v>3110128</v>
      </c>
      <c r="B36" s="27" t="s">
        <v>52</v>
      </c>
      <c r="C36" s="28"/>
      <c r="D36" s="33">
        <v>535601742</v>
      </c>
      <c r="E36" s="33">
        <v>124483008</v>
      </c>
      <c r="F36" s="30">
        <f t="shared" si="0"/>
        <v>660084750</v>
      </c>
      <c r="G36" s="31">
        <f t="shared" si="1"/>
        <v>3.9945998273524116E-2</v>
      </c>
      <c r="H36" s="33"/>
      <c r="I36" s="32">
        <f t="shared" si="2"/>
        <v>660084750</v>
      </c>
      <c r="J36" s="33">
        <v>575857429</v>
      </c>
      <c r="K36" s="31">
        <f t="shared" si="3"/>
        <v>87.239923206830639</v>
      </c>
      <c r="L36" s="30">
        <f t="shared" si="4"/>
        <v>0</v>
      </c>
      <c r="M36" s="31">
        <f t="shared" si="5"/>
        <v>0</v>
      </c>
      <c r="N36" s="33">
        <v>575857429</v>
      </c>
      <c r="O36" s="31">
        <f t="shared" si="6"/>
        <v>87.239923206830639</v>
      </c>
      <c r="P36" s="32">
        <f t="shared" si="7"/>
        <v>84227321</v>
      </c>
    </row>
    <row r="37" spans="1:16" x14ac:dyDescent="0.25">
      <c r="A37" s="19">
        <v>31102</v>
      </c>
      <c r="B37" s="20" t="s">
        <v>53</v>
      </c>
      <c r="C37" s="21"/>
      <c r="D37" s="22">
        <f>SUM(D38:D45)-D40</f>
        <v>52361869896</v>
      </c>
      <c r="E37" s="22">
        <f>SUM(E38:E45)-E40</f>
        <v>17146203641</v>
      </c>
      <c r="F37" s="30">
        <f t="shared" si="0"/>
        <v>69508073537</v>
      </c>
      <c r="G37" s="24">
        <f t="shared" si="1"/>
        <v>4.2063831735318677</v>
      </c>
      <c r="H37" s="22">
        <f>SUM(H38:H45)-H40</f>
        <v>0</v>
      </c>
      <c r="I37" s="25">
        <f t="shared" si="2"/>
        <v>69508073537</v>
      </c>
      <c r="J37" s="22">
        <f>SUM(J38:J45)-J40</f>
        <v>66070673095</v>
      </c>
      <c r="K37" s="24">
        <f t="shared" si="3"/>
        <v>95.054674562128056</v>
      </c>
      <c r="L37" s="23">
        <f t="shared" si="4"/>
        <v>2289146473</v>
      </c>
      <c r="M37" s="24">
        <f t="shared" si="5"/>
        <v>3.2933533566880677</v>
      </c>
      <c r="N37" s="22">
        <f>SUM(N38:N45)-N40</f>
        <v>68359819568</v>
      </c>
      <c r="O37" s="24">
        <f t="shared" si="6"/>
        <v>98.348027918816115</v>
      </c>
      <c r="P37" s="25">
        <f t="shared" si="7"/>
        <v>1148253969</v>
      </c>
    </row>
    <row r="38" spans="1:16" x14ac:dyDescent="0.25">
      <c r="A38" s="26">
        <v>3110201</v>
      </c>
      <c r="B38" s="35" t="s">
        <v>54</v>
      </c>
      <c r="C38" s="28"/>
      <c r="D38" s="29"/>
      <c r="E38" s="29"/>
      <c r="F38" s="30">
        <f t="shared" si="0"/>
        <v>0</v>
      </c>
      <c r="G38" s="31">
        <f t="shared" si="1"/>
        <v>0</v>
      </c>
      <c r="H38" s="29"/>
      <c r="I38" s="32">
        <f t="shared" si="2"/>
        <v>0</v>
      </c>
      <c r="J38" s="29"/>
      <c r="K38" s="31">
        <f t="shared" si="3"/>
        <v>0</v>
      </c>
      <c r="L38" s="30">
        <f t="shared" si="4"/>
        <v>0</v>
      </c>
      <c r="M38" s="31">
        <f t="shared" si="5"/>
        <v>0</v>
      </c>
      <c r="N38" s="29"/>
      <c r="O38" s="31">
        <f t="shared" si="6"/>
        <v>0</v>
      </c>
      <c r="P38" s="32">
        <f t="shared" si="7"/>
        <v>0</v>
      </c>
    </row>
    <row r="39" spans="1:16" x14ac:dyDescent="0.25">
      <c r="A39" s="26">
        <v>3110202</v>
      </c>
      <c r="B39" s="35" t="s">
        <v>55</v>
      </c>
      <c r="C39" s="28"/>
      <c r="D39" s="33"/>
      <c r="E39" s="33"/>
      <c r="F39" s="30">
        <f t="shared" si="0"/>
        <v>0</v>
      </c>
      <c r="G39" s="31">
        <f t="shared" si="1"/>
        <v>0</v>
      </c>
      <c r="H39" s="33"/>
      <c r="I39" s="32">
        <f t="shared" si="2"/>
        <v>0</v>
      </c>
      <c r="J39" s="33"/>
      <c r="K39" s="31">
        <f t="shared" si="3"/>
        <v>0</v>
      </c>
      <c r="L39" s="30">
        <f t="shared" si="4"/>
        <v>0</v>
      </c>
      <c r="M39" s="31">
        <f t="shared" si="5"/>
        <v>0</v>
      </c>
      <c r="N39" s="33"/>
      <c r="O39" s="31">
        <f t="shared" si="6"/>
        <v>0</v>
      </c>
      <c r="P39" s="32">
        <f t="shared" si="7"/>
        <v>0</v>
      </c>
    </row>
    <row r="40" spans="1:16" x14ac:dyDescent="0.25">
      <c r="A40" s="26">
        <v>3110203</v>
      </c>
      <c r="B40" s="27" t="s">
        <v>56</v>
      </c>
      <c r="C40" s="28"/>
      <c r="D40" s="29">
        <f>SUM(D41:D42)</f>
        <v>21646104348</v>
      </c>
      <c r="E40" s="29">
        <f>SUM(E41:E42)</f>
        <v>6653591538</v>
      </c>
      <c r="F40" s="30">
        <f t="shared" si="0"/>
        <v>28299695886</v>
      </c>
      <c r="G40" s="31">
        <f t="shared" si="1"/>
        <v>1.7125976671986645</v>
      </c>
      <c r="H40" s="29">
        <f>SUM(H41:H42)</f>
        <v>0</v>
      </c>
      <c r="I40" s="32">
        <f t="shared" si="2"/>
        <v>28299695886</v>
      </c>
      <c r="J40" s="29">
        <f>SUM(J41:J42)</f>
        <v>26353278614</v>
      </c>
      <c r="K40" s="31">
        <f t="shared" si="3"/>
        <v>93.122126542133969</v>
      </c>
      <c r="L40" s="30">
        <f t="shared" si="4"/>
        <v>1423568063</v>
      </c>
      <c r="M40" s="31">
        <f t="shared" si="5"/>
        <v>5.0303298973055268</v>
      </c>
      <c r="N40" s="29">
        <f>SUM(N41:N42)</f>
        <v>27776846677</v>
      </c>
      <c r="O40" s="31">
        <f t="shared" si="6"/>
        <v>98.15245643943949</v>
      </c>
      <c r="P40" s="32">
        <f t="shared" si="7"/>
        <v>522849209</v>
      </c>
    </row>
    <row r="41" spans="1:16" x14ac:dyDescent="0.25">
      <c r="A41" s="26">
        <v>311020301</v>
      </c>
      <c r="B41" s="35" t="s">
        <v>57</v>
      </c>
      <c r="C41" s="28"/>
      <c r="D41" s="33">
        <v>21646104348</v>
      </c>
      <c r="E41" s="33">
        <v>6653591538</v>
      </c>
      <c r="F41" s="30">
        <f t="shared" si="0"/>
        <v>28299695886</v>
      </c>
      <c r="G41" s="31">
        <f t="shared" si="1"/>
        <v>1.7125976671986645</v>
      </c>
      <c r="H41" s="33"/>
      <c r="I41" s="32">
        <f t="shared" si="2"/>
        <v>28299695886</v>
      </c>
      <c r="J41" s="33">
        <v>26353278614</v>
      </c>
      <c r="K41" s="31">
        <f t="shared" si="3"/>
        <v>93.122126542133969</v>
      </c>
      <c r="L41" s="30">
        <f t="shared" si="4"/>
        <v>1423568063</v>
      </c>
      <c r="M41" s="31">
        <f t="shared" si="5"/>
        <v>5.0303298973055268</v>
      </c>
      <c r="N41" s="33">
        <v>27776846677</v>
      </c>
      <c r="O41" s="31">
        <f t="shared" si="6"/>
        <v>98.15245643943949</v>
      </c>
      <c r="P41" s="32">
        <f t="shared" si="7"/>
        <v>522849209</v>
      </c>
    </row>
    <row r="42" spans="1:16" x14ac:dyDescent="0.25">
      <c r="A42" s="26">
        <v>311020302</v>
      </c>
      <c r="B42" s="35" t="s">
        <v>58</v>
      </c>
      <c r="C42" s="28"/>
      <c r="D42" s="33"/>
      <c r="E42" s="33"/>
      <c r="F42" s="30">
        <f t="shared" si="0"/>
        <v>0</v>
      </c>
      <c r="G42" s="31">
        <f t="shared" si="1"/>
        <v>0</v>
      </c>
      <c r="H42" s="33"/>
      <c r="I42" s="32">
        <f t="shared" si="2"/>
        <v>0</v>
      </c>
      <c r="J42" s="33"/>
      <c r="K42" s="31">
        <f t="shared" si="3"/>
        <v>0</v>
      </c>
      <c r="L42" s="30">
        <f t="shared" si="4"/>
        <v>0</v>
      </c>
      <c r="M42" s="31">
        <f t="shared" si="5"/>
        <v>0</v>
      </c>
      <c r="N42" s="33"/>
      <c r="O42" s="31">
        <f t="shared" si="6"/>
        <v>0</v>
      </c>
      <c r="P42" s="32">
        <f t="shared" si="7"/>
        <v>0</v>
      </c>
    </row>
    <row r="43" spans="1:16" x14ac:dyDescent="0.25">
      <c r="A43" s="26">
        <v>3110204</v>
      </c>
      <c r="B43" s="27" t="s">
        <v>59</v>
      </c>
      <c r="C43" s="28"/>
      <c r="D43" s="33">
        <v>30699765548</v>
      </c>
      <c r="E43" s="33">
        <v>10495104103</v>
      </c>
      <c r="F43" s="30">
        <f t="shared" si="0"/>
        <v>41194869651</v>
      </c>
      <c r="G43" s="31">
        <f t="shared" si="1"/>
        <v>2.4929680498707132</v>
      </c>
      <c r="H43" s="33"/>
      <c r="I43" s="32">
        <f t="shared" si="2"/>
        <v>41194869651</v>
      </c>
      <c r="J43" s="33">
        <v>39704888533</v>
      </c>
      <c r="K43" s="31">
        <f t="shared" si="3"/>
        <v>96.383090587194445</v>
      </c>
      <c r="L43" s="30">
        <f t="shared" si="4"/>
        <v>865578410</v>
      </c>
      <c r="M43" s="31">
        <f t="shared" si="5"/>
        <v>2.1011801161967951</v>
      </c>
      <c r="N43" s="33">
        <v>40570466943</v>
      </c>
      <c r="O43" s="31">
        <f t="shared" si="6"/>
        <v>98.484270703391232</v>
      </c>
      <c r="P43" s="32">
        <f t="shared" si="7"/>
        <v>624402708</v>
      </c>
    </row>
    <row r="44" spans="1:16" x14ac:dyDescent="0.25">
      <c r="A44" s="26">
        <v>3110205</v>
      </c>
      <c r="B44" s="35" t="s">
        <v>60</v>
      </c>
      <c r="C44" s="28"/>
      <c r="D44" s="33"/>
      <c r="E44" s="33"/>
      <c r="F44" s="30">
        <f t="shared" si="0"/>
        <v>0</v>
      </c>
      <c r="G44" s="31">
        <f t="shared" si="1"/>
        <v>0</v>
      </c>
      <c r="H44" s="33"/>
      <c r="I44" s="32">
        <f t="shared" si="2"/>
        <v>0</v>
      </c>
      <c r="J44" s="33"/>
      <c r="K44" s="31">
        <f t="shared" si="3"/>
        <v>0</v>
      </c>
      <c r="L44" s="30">
        <f t="shared" si="4"/>
        <v>0</v>
      </c>
      <c r="M44" s="31">
        <f t="shared" si="5"/>
        <v>0</v>
      </c>
      <c r="N44" s="33"/>
      <c r="O44" s="31">
        <f t="shared" si="6"/>
        <v>0</v>
      </c>
      <c r="P44" s="32">
        <f t="shared" si="7"/>
        <v>0</v>
      </c>
    </row>
    <row r="45" spans="1:16" x14ac:dyDescent="0.25">
      <c r="A45" s="26">
        <v>3110299</v>
      </c>
      <c r="B45" s="35" t="s">
        <v>61</v>
      </c>
      <c r="C45" s="28"/>
      <c r="D45" s="33">
        <v>16000000</v>
      </c>
      <c r="E45" s="33">
        <v>-2492000</v>
      </c>
      <c r="F45" s="30">
        <f t="shared" si="0"/>
        <v>13508000</v>
      </c>
      <c r="G45" s="31">
        <f t="shared" si="1"/>
        <v>8.1745646249025425E-4</v>
      </c>
      <c r="H45" s="33"/>
      <c r="I45" s="32">
        <f t="shared" si="2"/>
        <v>13508000</v>
      </c>
      <c r="J45" s="33">
        <v>12505948</v>
      </c>
      <c r="K45" s="31">
        <f t="shared" si="3"/>
        <v>92.58178856973646</v>
      </c>
      <c r="L45" s="30">
        <f t="shared" si="4"/>
        <v>0</v>
      </c>
      <c r="M45" s="31">
        <f t="shared" si="5"/>
        <v>0</v>
      </c>
      <c r="N45" s="33">
        <v>12505948</v>
      </c>
      <c r="O45" s="31">
        <f t="shared" si="6"/>
        <v>92.58178856973646</v>
      </c>
      <c r="P45" s="32">
        <f t="shared" si="7"/>
        <v>1002052</v>
      </c>
    </row>
    <row r="46" spans="1:16" x14ac:dyDescent="0.25">
      <c r="A46" s="19">
        <v>31103</v>
      </c>
      <c r="B46" s="20" t="s">
        <v>62</v>
      </c>
      <c r="C46" s="21"/>
      <c r="D46" s="22">
        <f>SUM(D47+D53+D63)</f>
        <v>18841901835</v>
      </c>
      <c r="E46" s="22">
        <f>SUM(E47+E53+E63)</f>
        <v>-271478142</v>
      </c>
      <c r="F46" s="30">
        <f t="shared" si="0"/>
        <v>18570423693</v>
      </c>
      <c r="G46" s="24">
        <f t="shared" si="1"/>
        <v>1.1238164686870731</v>
      </c>
      <c r="H46" s="22">
        <f>SUM(H47+H53+H63)</f>
        <v>0</v>
      </c>
      <c r="I46" s="25">
        <f t="shared" si="2"/>
        <v>18570423693</v>
      </c>
      <c r="J46" s="22">
        <f>SUM(J47+J53+J63)</f>
        <v>17030127585</v>
      </c>
      <c r="K46" s="24">
        <f t="shared" si="3"/>
        <v>91.705649082306053</v>
      </c>
      <c r="L46" s="23">
        <f t="shared" si="4"/>
        <v>160223824</v>
      </c>
      <c r="M46" s="24">
        <f t="shared" si="5"/>
        <v>0.86279035227610523</v>
      </c>
      <c r="N46" s="22">
        <f>SUM(N47+N53+N63)</f>
        <v>17190351409</v>
      </c>
      <c r="O46" s="24">
        <f t="shared" si="6"/>
        <v>92.56843943458216</v>
      </c>
      <c r="P46" s="25">
        <f t="shared" si="7"/>
        <v>1380072284</v>
      </c>
    </row>
    <row r="47" spans="1:16" x14ac:dyDescent="0.25">
      <c r="A47" s="26">
        <v>3110301</v>
      </c>
      <c r="B47" s="27" t="s">
        <v>63</v>
      </c>
      <c r="C47" s="28"/>
      <c r="D47" s="29">
        <f>SUM(D48:D52)</f>
        <v>12924281412</v>
      </c>
      <c r="E47" s="29">
        <f>SUM(E48:E52)</f>
        <v>-108898854</v>
      </c>
      <c r="F47" s="30">
        <f t="shared" si="0"/>
        <v>12815382558</v>
      </c>
      <c r="G47" s="31">
        <f t="shared" si="1"/>
        <v>0.77554170057166016</v>
      </c>
      <c r="H47" s="29">
        <f>SUM(H48:H52)</f>
        <v>0</v>
      </c>
      <c r="I47" s="32">
        <f t="shared" si="2"/>
        <v>12815382558</v>
      </c>
      <c r="J47" s="29">
        <f>SUM(J48:J52)</f>
        <v>11835948497</v>
      </c>
      <c r="K47" s="31">
        <f t="shared" si="3"/>
        <v>92.357356040155125</v>
      </c>
      <c r="L47" s="30">
        <f t="shared" si="4"/>
        <v>72720989</v>
      </c>
      <c r="M47" s="31">
        <f t="shared" si="5"/>
        <v>0.56745078557646289</v>
      </c>
      <c r="N47" s="29">
        <f>SUM(N48:N52)</f>
        <v>11908669486</v>
      </c>
      <c r="O47" s="31">
        <f t="shared" si="6"/>
        <v>92.924806825731594</v>
      </c>
      <c r="P47" s="32">
        <f t="shared" si="7"/>
        <v>906713072</v>
      </c>
    </row>
    <row r="48" spans="1:16" x14ac:dyDescent="0.25">
      <c r="A48" s="26">
        <v>311030101</v>
      </c>
      <c r="B48" s="27" t="s">
        <v>64</v>
      </c>
      <c r="C48" s="28"/>
      <c r="D48" s="33">
        <v>3830873079</v>
      </c>
      <c r="E48" s="33">
        <v>517360420</v>
      </c>
      <c r="F48" s="30">
        <f t="shared" si="0"/>
        <v>4348233499</v>
      </c>
      <c r="G48" s="31">
        <f t="shared" si="1"/>
        <v>0.2631397375017886</v>
      </c>
      <c r="H48" s="33"/>
      <c r="I48" s="32">
        <f t="shared" si="2"/>
        <v>4348233499</v>
      </c>
      <c r="J48" s="33">
        <v>4039562450</v>
      </c>
      <c r="K48" s="31">
        <f t="shared" si="3"/>
        <v>92.901231061510671</v>
      </c>
      <c r="L48" s="30">
        <f t="shared" si="4"/>
        <v>2718479</v>
      </c>
      <c r="M48" s="31">
        <f t="shared" si="5"/>
        <v>6.2519158656617488E-2</v>
      </c>
      <c r="N48" s="33">
        <v>4042280929</v>
      </c>
      <c r="O48" s="31">
        <f t="shared" si="6"/>
        <v>92.963750220167285</v>
      </c>
      <c r="P48" s="32">
        <f t="shared" si="7"/>
        <v>305952570</v>
      </c>
    </row>
    <row r="49" spans="1:16" x14ac:dyDescent="0.25">
      <c r="A49" s="26">
        <v>311030102</v>
      </c>
      <c r="B49" s="27" t="s">
        <v>65</v>
      </c>
      <c r="C49" s="28"/>
      <c r="D49" s="33">
        <v>3236492508</v>
      </c>
      <c r="E49" s="33">
        <v>-311522570</v>
      </c>
      <c r="F49" s="30">
        <f t="shared" si="0"/>
        <v>2924969938</v>
      </c>
      <c r="G49" s="31">
        <f t="shared" si="1"/>
        <v>0.17700885241396344</v>
      </c>
      <c r="H49" s="33"/>
      <c r="I49" s="32">
        <f t="shared" si="2"/>
        <v>2924969938</v>
      </c>
      <c r="J49" s="33">
        <v>2732985299</v>
      </c>
      <c r="K49" s="31">
        <f t="shared" si="3"/>
        <v>93.436355139729301</v>
      </c>
      <c r="L49" s="30">
        <f t="shared" si="4"/>
        <v>0</v>
      </c>
      <c r="M49" s="31">
        <f t="shared" si="5"/>
        <v>0</v>
      </c>
      <c r="N49" s="33">
        <v>2732985299</v>
      </c>
      <c r="O49" s="31">
        <f t="shared" si="6"/>
        <v>93.436355139729301</v>
      </c>
      <c r="P49" s="32">
        <f t="shared" si="7"/>
        <v>191984639</v>
      </c>
    </row>
    <row r="50" spans="1:16" x14ac:dyDescent="0.25">
      <c r="A50" s="26">
        <v>311030103</v>
      </c>
      <c r="B50" s="27" t="s">
        <v>66</v>
      </c>
      <c r="C50" s="28"/>
      <c r="D50" s="33">
        <v>3412139253</v>
      </c>
      <c r="E50" s="33">
        <v>-166461729</v>
      </c>
      <c r="F50" s="30">
        <f t="shared" si="0"/>
        <v>3245677524</v>
      </c>
      <c r="G50" s="31">
        <f t="shared" si="1"/>
        <v>0.19641694308211188</v>
      </c>
      <c r="H50" s="33"/>
      <c r="I50" s="32">
        <f t="shared" si="2"/>
        <v>3245677524</v>
      </c>
      <c r="J50" s="33">
        <v>3068820217</v>
      </c>
      <c r="K50" s="31">
        <f t="shared" si="3"/>
        <v>94.550989564051349</v>
      </c>
      <c r="L50" s="30">
        <f t="shared" si="4"/>
        <v>0</v>
      </c>
      <c r="M50" s="31">
        <f t="shared" si="5"/>
        <v>0</v>
      </c>
      <c r="N50" s="33">
        <v>3068820217</v>
      </c>
      <c r="O50" s="31">
        <f t="shared" si="6"/>
        <v>94.550989564051349</v>
      </c>
      <c r="P50" s="32">
        <f t="shared" si="7"/>
        <v>176857307</v>
      </c>
    </row>
    <row r="51" spans="1:16" x14ac:dyDescent="0.25">
      <c r="A51" s="26">
        <v>311030104</v>
      </c>
      <c r="B51" s="27" t="s">
        <v>67</v>
      </c>
      <c r="C51" s="28"/>
      <c r="D51" s="33">
        <v>517269011</v>
      </c>
      <c r="E51" s="33">
        <v>-3531301</v>
      </c>
      <c r="F51" s="30">
        <f t="shared" si="0"/>
        <v>513737710</v>
      </c>
      <c r="G51" s="31">
        <f t="shared" si="1"/>
        <v>3.108959217237519E-2</v>
      </c>
      <c r="H51" s="33"/>
      <c r="I51" s="32">
        <f t="shared" si="2"/>
        <v>513737710</v>
      </c>
      <c r="J51" s="33">
        <v>455209160</v>
      </c>
      <c r="K51" s="31">
        <f t="shared" si="3"/>
        <v>88.607308970953298</v>
      </c>
      <c r="L51" s="30">
        <f t="shared" si="4"/>
        <v>242</v>
      </c>
      <c r="M51" s="31">
        <f t="shared" si="5"/>
        <v>4.7105749741439068E-5</v>
      </c>
      <c r="N51" s="33">
        <v>455209402</v>
      </c>
      <c r="O51" s="31">
        <f t="shared" si="6"/>
        <v>88.607356076703041</v>
      </c>
      <c r="P51" s="32">
        <f t="shared" si="7"/>
        <v>58528308</v>
      </c>
    </row>
    <row r="52" spans="1:16" x14ac:dyDescent="0.25">
      <c r="A52" s="26">
        <v>311030105</v>
      </c>
      <c r="B52" s="27" t="s">
        <v>68</v>
      </c>
      <c r="C52" s="28"/>
      <c r="D52" s="33">
        <v>1927507561</v>
      </c>
      <c r="E52" s="33">
        <v>-144743674</v>
      </c>
      <c r="F52" s="30">
        <f t="shared" si="0"/>
        <v>1782763887</v>
      </c>
      <c r="G52" s="31">
        <f t="shared" si="1"/>
        <v>0.10788657540142102</v>
      </c>
      <c r="H52" s="33"/>
      <c r="I52" s="32">
        <f t="shared" si="2"/>
        <v>1782763887</v>
      </c>
      <c r="J52" s="33">
        <v>1539371371</v>
      </c>
      <c r="K52" s="31">
        <f t="shared" si="3"/>
        <v>86.347462062989393</v>
      </c>
      <c r="L52" s="30">
        <f t="shared" si="4"/>
        <v>70002268</v>
      </c>
      <c r="M52" s="31">
        <f t="shared" si="5"/>
        <v>3.9266146521398544</v>
      </c>
      <c r="N52" s="33">
        <v>1609373639</v>
      </c>
      <c r="O52" s="31">
        <f t="shared" si="6"/>
        <v>90.274076715129254</v>
      </c>
      <c r="P52" s="32">
        <f t="shared" si="7"/>
        <v>173390248</v>
      </c>
    </row>
    <row r="53" spans="1:16" x14ac:dyDescent="0.25">
      <c r="A53" s="26">
        <v>3110302</v>
      </c>
      <c r="B53" s="27" t="s">
        <v>69</v>
      </c>
      <c r="C53" s="28"/>
      <c r="D53" s="29">
        <f>SUM(D54:D62)</f>
        <v>5902620423</v>
      </c>
      <c r="E53" s="29">
        <f>SUM(E54:E62)</f>
        <v>-161579288</v>
      </c>
      <c r="F53" s="30">
        <f t="shared" si="0"/>
        <v>5741041135</v>
      </c>
      <c r="G53" s="31">
        <f t="shared" si="1"/>
        <v>0.34742753755020239</v>
      </c>
      <c r="H53" s="29">
        <f>SUM(H54:H62)</f>
        <v>0</v>
      </c>
      <c r="I53" s="32">
        <f t="shared" si="2"/>
        <v>5741041135</v>
      </c>
      <c r="J53" s="29">
        <f>SUM(J54:J62)</f>
        <v>5183386634</v>
      </c>
      <c r="K53" s="31">
        <f t="shared" si="3"/>
        <v>90.286526644091012</v>
      </c>
      <c r="L53" s="30">
        <f t="shared" si="4"/>
        <v>87502835</v>
      </c>
      <c r="M53" s="31">
        <f t="shared" si="5"/>
        <v>1.5241631777647942</v>
      </c>
      <c r="N53" s="29">
        <f>SUM(N54:N62)</f>
        <v>5270889469</v>
      </c>
      <c r="O53" s="31">
        <f t="shared" si="6"/>
        <v>91.810689821855803</v>
      </c>
      <c r="P53" s="32">
        <f t="shared" si="7"/>
        <v>470151666</v>
      </c>
    </row>
    <row r="54" spans="1:16" x14ac:dyDescent="0.25">
      <c r="A54" s="26">
        <v>311030201</v>
      </c>
      <c r="B54" s="27" t="s">
        <v>70</v>
      </c>
      <c r="C54" s="28"/>
      <c r="D54" s="33">
        <v>1523906064</v>
      </c>
      <c r="E54" s="33">
        <v>11512010</v>
      </c>
      <c r="F54" s="30">
        <f t="shared" si="0"/>
        <v>1535418074</v>
      </c>
      <c r="G54" s="31">
        <f t="shared" si="1"/>
        <v>9.2918080190675101E-2</v>
      </c>
      <c r="H54" s="33"/>
      <c r="I54" s="32">
        <f t="shared" si="2"/>
        <v>1535418074</v>
      </c>
      <c r="J54" s="33">
        <v>1468806082</v>
      </c>
      <c r="K54" s="31">
        <f t="shared" si="3"/>
        <v>95.661638147422252</v>
      </c>
      <c r="L54" s="30">
        <f t="shared" si="4"/>
        <v>0</v>
      </c>
      <c r="M54" s="31">
        <f t="shared" si="5"/>
        <v>0</v>
      </c>
      <c r="N54" s="33">
        <v>1468806082</v>
      </c>
      <c r="O54" s="31">
        <f t="shared" si="6"/>
        <v>95.661638147422252</v>
      </c>
      <c r="P54" s="32">
        <f t="shared" si="7"/>
        <v>66611992</v>
      </c>
    </row>
    <row r="55" spans="1:16" x14ac:dyDescent="0.25">
      <c r="A55" s="26">
        <v>311030202</v>
      </c>
      <c r="B55" s="27" t="s">
        <v>71</v>
      </c>
      <c r="C55" s="28"/>
      <c r="D55" s="33">
        <v>1812633821</v>
      </c>
      <c r="E55" s="33">
        <v>7230778</v>
      </c>
      <c r="F55" s="30">
        <f t="shared" si="0"/>
        <v>1819864599</v>
      </c>
      <c r="G55" s="31">
        <f t="shared" si="1"/>
        <v>0.11013177948695477</v>
      </c>
      <c r="H55" s="33"/>
      <c r="I55" s="32">
        <f t="shared" si="2"/>
        <v>1819864599</v>
      </c>
      <c r="J55" s="33">
        <v>1668500618</v>
      </c>
      <c r="K55" s="31">
        <f t="shared" si="3"/>
        <v>91.682678970557845</v>
      </c>
      <c r="L55" s="30">
        <f t="shared" si="4"/>
        <v>0</v>
      </c>
      <c r="M55" s="31">
        <f t="shared" si="5"/>
        <v>0</v>
      </c>
      <c r="N55" s="33">
        <v>1668500618</v>
      </c>
      <c r="O55" s="31">
        <f t="shared" si="6"/>
        <v>91.682678970557845</v>
      </c>
      <c r="P55" s="32">
        <f t="shared" si="7"/>
        <v>151363981</v>
      </c>
    </row>
    <row r="56" spans="1:16" x14ac:dyDescent="0.25">
      <c r="A56" s="26">
        <v>311030203</v>
      </c>
      <c r="B56" s="27" t="s">
        <v>72</v>
      </c>
      <c r="C56" s="28"/>
      <c r="D56" s="33">
        <v>62243952</v>
      </c>
      <c r="E56" s="33">
        <v>20978956</v>
      </c>
      <c r="F56" s="30">
        <f t="shared" si="0"/>
        <v>83222908</v>
      </c>
      <c r="G56" s="31">
        <f t="shared" si="1"/>
        <v>5.0363565273787289E-3</v>
      </c>
      <c r="H56" s="33"/>
      <c r="I56" s="32">
        <f t="shared" si="2"/>
        <v>83222908</v>
      </c>
      <c r="J56" s="33">
        <v>57657864</v>
      </c>
      <c r="K56" s="31">
        <f t="shared" si="3"/>
        <v>69.281241650435959</v>
      </c>
      <c r="L56" s="30">
        <f t="shared" si="4"/>
        <v>0</v>
      </c>
      <c r="M56" s="31">
        <f t="shared" si="5"/>
        <v>0</v>
      </c>
      <c r="N56" s="33">
        <v>57657864</v>
      </c>
      <c r="O56" s="31">
        <f t="shared" si="6"/>
        <v>69.281241650435959</v>
      </c>
      <c r="P56" s="32">
        <f t="shared" si="7"/>
        <v>25565044</v>
      </c>
    </row>
    <row r="57" spans="1:16" x14ac:dyDescent="0.25">
      <c r="A57" s="26">
        <v>311030204</v>
      </c>
      <c r="B57" s="27" t="s">
        <v>73</v>
      </c>
      <c r="C57" s="28"/>
      <c r="D57" s="33">
        <v>66359000</v>
      </c>
      <c r="E57" s="33">
        <v>-1250973</v>
      </c>
      <c r="F57" s="30">
        <f t="shared" si="0"/>
        <v>65108027</v>
      </c>
      <c r="G57" s="31">
        <f t="shared" si="1"/>
        <v>3.940107893925078E-3</v>
      </c>
      <c r="H57" s="33"/>
      <c r="I57" s="32">
        <f t="shared" si="2"/>
        <v>65108027</v>
      </c>
      <c r="J57" s="33">
        <v>65108027</v>
      </c>
      <c r="K57" s="31">
        <f t="shared" si="3"/>
        <v>100</v>
      </c>
      <c r="L57" s="30">
        <f t="shared" si="4"/>
        <v>0</v>
      </c>
      <c r="M57" s="31">
        <f t="shared" si="5"/>
        <v>0</v>
      </c>
      <c r="N57" s="33">
        <v>65108027</v>
      </c>
      <c r="O57" s="31">
        <f t="shared" si="6"/>
        <v>100</v>
      </c>
      <c r="P57" s="32">
        <f t="shared" si="7"/>
        <v>0</v>
      </c>
    </row>
    <row r="58" spans="1:16" hidden="1" x14ac:dyDescent="0.25">
      <c r="A58" s="26">
        <v>311030205</v>
      </c>
      <c r="B58" s="35" t="s">
        <v>74</v>
      </c>
      <c r="C58" s="28"/>
      <c r="D58" s="33"/>
      <c r="E58" s="33"/>
      <c r="F58" s="30">
        <f t="shared" si="0"/>
        <v>0</v>
      </c>
      <c r="G58" s="31">
        <f t="shared" si="1"/>
        <v>0</v>
      </c>
      <c r="H58" s="33"/>
      <c r="I58" s="32">
        <f t="shared" si="2"/>
        <v>0</v>
      </c>
      <c r="J58" s="33"/>
      <c r="K58" s="31">
        <f t="shared" si="3"/>
        <v>0</v>
      </c>
      <c r="L58" s="30">
        <f t="shared" si="4"/>
        <v>0</v>
      </c>
      <c r="M58" s="31">
        <f t="shared" si="5"/>
        <v>0</v>
      </c>
      <c r="N58" s="33"/>
      <c r="O58" s="31">
        <f t="shared" si="6"/>
        <v>0</v>
      </c>
      <c r="P58" s="32">
        <f t="shared" si="7"/>
        <v>0</v>
      </c>
    </row>
    <row r="59" spans="1:16" x14ac:dyDescent="0.25">
      <c r="A59" s="26">
        <v>311030206</v>
      </c>
      <c r="B59" s="35" t="s">
        <v>75</v>
      </c>
      <c r="C59" s="28"/>
      <c r="D59" s="33">
        <v>1449028369</v>
      </c>
      <c r="E59" s="33">
        <v>-106646304</v>
      </c>
      <c r="F59" s="30">
        <f t="shared" si="0"/>
        <v>1342382065</v>
      </c>
      <c r="G59" s="31">
        <f t="shared" si="1"/>
        <v>8.12362225470286E-2</v>
      </c>
      <c r="H59" s="33"/>
      <c r="I59" s="32">
        <f t="shared" si="2"/>
        <v>1342382065</v>
      </c>
      <c r="J59" s="33">
        <v>1153981862</v>
      </c>
      <c r="K59" s="31">
        <f t="shared" si="3"/>
        <v>85.965232409448205</v>
      </c>
      <c r="L59" s="30">
        <f t="shared" si="4"/>
        <v>52501702</v>
      </c>
      <c r="M59" s="31">
        <f t="shared" si="5"/>
        <v>3.9110848817843822</v>
      </c>
      <c r="N59" s="33">
        <v>1206483564</v>
      </c>
      <c r="O59" s="31">
        <f t="shared" si="6"/>
        <v>89.876317291232581</v>
      </c>
      <c r="P59" s="32">
        <f t="shared" si="7"/>
        <v>135898501</v>
      </c>
    </row>
    <row r="60" spans="1:16" x14ac:dyDescent="0.25">
      <c r="A60" s="26">
        <v>311030207</v>
      </c>
      <c r="B60" s="35" t="s">
        <v>76</v>
      </c>
      <c r="C60" s="28"/>
      <c r="D60" s="33">
        <v>986449217</v>
      </c>
      <c r="E60" s="33">
        <v>-93403755</v>
      </c>
      <c r="F60" s="30">
        <f t="shared" si="0"/>
        <v>893045462</v>
      </c>
      <c r="G60" s="31">
        <f t="shared" si="1"/>
        <v>5.4043957966352883E-2</v>
      </c>
      <c r="H60" s="33"/>
      <c r="I60" s="32">
        <f t="shared" si="2"/>
        <v>893045462</v>
      </c>
      <c r="J60" s="33">
        <v>768755639</v>
      </c>
      <c r="K60" s="31">
        <f t="shared" si="3"/>
        <v>86.082475272686622</v>
      </c>
      <c r="L60" s="30">
        <f t="shared" si="4"/>
        <v>35001133</v>
      </c>
      <c r="M60" s="31">
        <f t="shared" si="5"/>
        <v>3.9193002472252636</v>
      </c>
      <c r="N60" s="33">
        <v>803756772</v>
      </c>
      <c r="O60" s="31">
        <f t="shared" si="6"/>
        <v>90.001775519911888</v>
      </c>
      <c r="P60" s="32">
        <f t="shared" si="7"/>
        <v>89288690</v>
      </c>
    </row>
    <row r="61" spans="1:16" hidden="1" x14ac:dyDescent="0.25">
      <c r="A61" s="26">
        <v>311030208</v>
      </c>
      <c r="B61" s="35" t="s">
        <v>77</v>
      </c>
      <c r="C61" s="28"/>
      <c r="D61" s="33"/>
      <c r="E61" s="33"/>
      <c r="F61" s="30">
        <f t="shared" si="0"/>
        <v>0</v>
      </c>
      <c r="G61" s="31">
        <f t="shared" si="1"/>
        <v>0</v>
      </c>
      <c r="H61" s="33"/>
      <c r="I61" s="32">
        <f t="shared" si="2"/>
        <v>0</v>
      </c>
      <c r="J61" s="33"/>
      <c r="K61" s="31">
        <f t="shared" si="3"/>
        <v>0</v>
      </c>
      <c r="L61" s="30">
        <f t="shared" si="4"/>
        <v>0</v>
      </c>
      <c r="M61" s="31">
        <f t="shared" si="5"/>
        <v>0</v>
      </c>
      <c r="N61" s="33"/>
      <c r="O61" s="31">
        <f t="shared" si="6"/>
        <v>0</v>
      </c>
      <c r="P61" s="32">
        <f t="shared" si="7"/>
        <v>0</v>
      </c>
    </row>
    <row r="62" spans="1:16" x14ac:dyDescent="0.25">
      <c r="A62" s="26">
        <v>311030209</v>
      </c>
      <c r="B62" s="27" t="s">
        <v>78</v>
      </c>
      <c r="C62" s="28"/>
      <c r="D62" s="33">
        <v>2000000</v>
      </c>
      <c r="E62" s="33"/>
      <c r="F62" s="30">
        <f t="shared" si="0"/>
        <v>2000000</v>
      </c>
      <c r="G62" s="31">
        <f t="shared" si="1"/>
        <v>1.2103293788721561E-4</v>
      </c>
      <c r="H62" s="33"/>
      <c r="I62" s="32">
        <f t="shared" si="2"/>
        <v>2000000</v>
      </c>
      <c r="J62" s="33">
        <v>576542</v>
      </c>
      <c r="K62" s="31">
        <f t="shared" si="3"/>
        <v>28.827100000000002</v>
      </c>
      <c r="L62" s="30">
        <f t="shared" si="4"/>
        <v>0</v>
      </c>
      <c r="M62" s="31">
        <f t="shared" si="5"/>
        <v>0</v>
      </c>
      <c r="N62" s="33">
        <v>576542</v>
      </c>
      <c r="O62" s="31">
        <f t="shared" si="6"/>
        <v>28.827100000000002</v>
      </c>
      <c r="P62" s="32">
        <f t="shared" si="7"/>
        <v>1423458</v>
      </c>
    </row>
    <row r="63" spans="1:16" x14ac:dyDescent="0.25">
      <c r="A63" s="26">
        <v>3110303</v>
      </c>
      <c r="B63" s="27" t="s">
        <v>79</v>
      </c>
      <c r="C63" s="28"/>
      <c r="D63" s="29">
        <v>15000000</v>
      </c>
      <c r="E63" s="29">
        <v>-1000000</v>
      </c>
      <c r="F63" s="30">
        <f t="shared" si="0"/>
        <v>14000000</v>
      </c>
      <c r="G63" s="31">
        <f t="shared" si="1"/>
        <v>8.4723056521050918E-4</v>
      </c>
      <c r="H63" s="29"/>
      <c r="I63" s="32">
        <f t="shared" si="2"/>
        <v>14000000</v>
      </c>
      <c r="J63" s="29">
        <v>10792454</v>
      </c>
      <c r="K63" s="31">
        <f>IF(OR(J63=0,F63=0),0,J63/F63)*100</f>
        <v>77.08895714285714</v>
      </c>
      <c r="L63" s="30">
        <f>SUM(N63-J63)</f>
        <v>0</v>
      </c>
      <c r="M63" s="31">
        <f>IF(OR(L63=0,F63=0),0,L63/F63)*100</f>
        <v>0</v>
      </c>
      <c r="N63" s="29">
        <v>10792454</v>
      </c>
      <c r="O63" s="31">
        <f>IF(OR(N63=0,F63=0),0,N63/F63)*100</f>
        <v>77.08895714285714</v>
      </c>
      <c r="P63" s="32">
        <f>SUM(F63-N63)</f>
        <v>3207546</v>
      </c>
    </row>
    <row r="64" spans="1:16" x14ac:dyDescent="0.25">
      <c r="A64" s="36">
        <v>312</v>
      </c>
      <c r="B64" s="20" t="s">
        <v>80</v>
      </c>
      <c r="C64" s="21"/>
      <c r="D64" s="22">
        <f>SUM(D65+D71+D102)</f>
        <v>113745179933</v>
      </c>
      <c r="E64" s="22">
        <f>SUM(E65+E71+E102)</f>
        <v>29723259338</v>
      </c>
      <c r="F64" s="30">
        <f t="shared" si="0"/>
        <v>143468439271</v>
      </c>
      <c r="G64" s="24">
        <f t="shared" si="1"/>
        <v>8.6822033495313526</v>
      </c>
      <c r="H64" s="22">
        <f>SUM(H65+H71+H102)</f>
        <v>0</v>
      </c>
      <c r="I64" s="25">
        <f t="shared" si="2"/>
        <v>143468439271</v>
      </c>
      <c r="J64" s="22">
        <f>SUM(J65+J71+J102)</f>
        <v>106589829501</v>
      </c>
      <c r="K64" s="24">
        <f t="shared" si="3"/>
        <v>74.29496692276733</v>
      </c>
      <c r="L64" s="23">
        <f t="shared" si="4"/>
        <v>26089196683</v>
      </c>
      <c r="M64" s="24">
        <f t="shared" si="5"/>
        <v>18.184624308709228</v>
      </c>
      <c r="N64" s="22">
        <f>SUM(N65+N71+N102)</f>
        <v>132679026184</v>
      </c>
      <c r="O64" s="24">
        <f t="shared" si="6"/>
        <v>92.479591231476562</v>
      </c>
      <c r="P64" s="25">
        <f t="shared" si="7"/>
        <v>10789413087</v>
      </c>
    </row>
    <row r="65" spans="1:16" x14ac:dyDescent="0.25">
      <c r="A65" s="26">
        <v>31201</v>
      </c>
      <c r="B65" s="27" t="s">
        <v>81</v>
      </c>
      <c r="C65" s="28"/>
      <c r="D65" s="29">
        <f>SUM(D66:D70)</f>
        <v>16030927049</v>
      </c>
      <c r="E65" s="29">
        <f>SUM(E66:E70)</f>
        <v>3095125678</v>
      </c>
      <c r="F65" s="30">
        <f t="shared" si="0"/>
        <v>19126052727</v>
      </c>
      <c r="G65" s="31">
        <f t="shared" si="1"/>
        <v>1.1574411758673009</v>
      </c>
      <c r="H65" s="29">
        <f>SUM(H66:H70)</f>
        <v>0</v>
      </c>
      <c r="I65" s="32">
        <f t="shared" si="2"/>
        <v>19126052727</v>
      </c>
      <c r="J65" s="29">
        <f>SUM(J66:J70)</f>
        <v>11998635308</v>
      </c>
      <c r="K65" s="31">
        <f t="shared" si="3"/>
        <v>62.734509202004254</v>
      </c>
      <c r="L65" s="30">
        <f t="shared" si="4"/>
        <v>4594338493</v>
      </c>
      <c r="M65" s="31">
        <f t="shared" si="5"/>
        <v>24.021362685643087</v>
      </c>
      <c r="N65" s="29">
        <f>SUM(N66:N70)</f>
        <v>16592973801</v>
      </c>
      <c r="O65" s="31">
        <f t="shared" si="6"/>
        <v>86.755871887647345</v>
      </c>
      <c r="P65" s="32">
        <f t="shared" si="7"/>
        <v>2533078926</v>
      </c>
    </row>
    <row r="66" spans="1:16" x14ac:dyDescent="0.25">
      <c r="A66" s="26">
        <v>3120101</v>
      </c>
      <c r="B66" s="27" t="s">
        <v>82</v>
      </c>
      <c r="C66" s="28"/>
      <c r="D66" s="33">
        <v>890772501</v>
      </c>
      <c r="E66" s="33">
        <v>244824969</v>
      </c>
      <c r="F66" s="30">
        <f t="shared" si="0"/>
        <v>1135597470</v>
      </c>
      <c r="G66" s="31">
        <f t="shared" si="1"/>
        <v>6.8722349025694587E-2</v>
      </c>
      <c r="H66" s="33"/>
      <c r="I66" s="32">
        <f t="shared" si="2"/>
        <v>1135597470</v>
      </c>
      <c r="J66" s="33">
        <v>781837359</v>
      </c>
      <c r="K66" s="31">
        <f t="shared" si="3"/>
        <v>68.848106803196742</v>
      </c>
      <c r="L66" s="30">
        <f t="shared" si="4"/>
        <v>266305588</v>
      </c>
      <c r="M66" s="31">
        <f t="shared" si="5"/>
        <v>23.450702826944479</v>
      </c>
      <c r="N66" s="33">
        <v>1048142947</v>
      </c>
      <c r="O66" s="31">
        <f t="shared" si="6"/>
        <v>92.298809630141221</v>
      </c>
      <c r="P66" s="32">
        <f t="shared" si="7"/>
        <v>87454523</v>
      </c>
    </row>
    <row r="67" spans="1:16" x14ac:dyDescent="0.25">
      <c r="A67" s="26">
        <v>3120102</v>
      </c>
      <c r="B67" s="27" t="s">
        <v>83</v>
      </c>
      <c r="C67" s="28"/>
      <c r="D67" s="33">
        <v>5911580187</v>
      </c>
      <c r="E67" s="33">
        <v>1841383520</v>
      </c>
      <c r="F67" s="30">
        <f t="shared" si="0"/>
        <v>7752963707</v>
      </c>
      <c r="G67" s="31">
        <f t="shared" si="1"/>
        <v>0.46918198739558392</v>
      </c>
      <c r="H67" s="33"/>
      <c r="I67" s="32">
        <f t="shared" si="2"/>
        <v>7752963707</v>
      </c>
      <c r="J67" s="33">
        <v>4222619492</v>
      </c>
      <c r="K67" s="31">
        <f t="shared" si="3"/>
        <v>54.46458479081334</v>
      </c>
      <c r="L67" s="30">
        <f t="shared" si="4"/>
        <v>2590647214</v>
      </c>
      <c r="M67" s="31">
        <f t="shared" si="5"/>
        <v>33.414927657419</v>
      </c>
      <c r="N67" s="33">
        <v>6813266706</v>
      </c>
      <c r="O67" s="31">
        <f t="shared" si="6"/>
        <v>87.879512448232333</v>
      </c>
      <c r="P67" s="32">
        <f t="shared" si="7"/>
        <v>939697001</v>
      </c>
    </row>
    <row r="68" spans="1:16" x14ac:dyDescent="0.25">
      <c r="A68" s="26">
        <v>3120103</v>
      </c>
      <c r="B68" s="27" t="s">
        <v>84</v>
      </c>
      <c r="C68" s="28"/>
      <c r="D68" s="33">
        <v>2162238752</v>
      </c>
      <c r="E68" s="33">
        <v>122938978</v>
      </c>
      <c r="F68" s="30">
        <f t="shared" si="0"/>
        <v>2285177730</v>
      </c>
      <c r="G68" s="31">
        <f t="shared" si="1"/>
        <v>0.13829088712816917</v>
      </c>
      <c r="H68" s="33"/>
      <c r="I68" s="32">
        <f t="shared" si="2"/>
        <v>2285177730</v>
      </c>
      <c r="J68" s="33">
        <v>1514574039</v>
      </c>
      <c r="K68" s="31">
        <f t="shared" si="3"/>
        <v>66.278172551594054</v>
      </c>
      <c r="L68" s="30">
        <f t="shared" si="4"/>
        <v>521582712</v>
      </c>
      <c r="M68" s="31">
        <f t="shared" si="5"/>
        <v>22.824601568299023</v>
      </c>
      <c r="N68" s="33">
        <v>2036156751</v>
      </c>
      <c r="O68" s="31">
        <f t="shared" si="6"/>
        <v>89.10277411989307</v>
      </c>
      <c r="P68" s="32">
        <f t="shared" si="7"/>
        <v>249020979</v>
      </c>
    </row>
    <row r="69" spans="1:16" x14ac:dyDescent="0.25">
      <c r="A69" s="26">
        <v>3120104</v>
      </c>
      <c r="B69" s="27" t="s">
        <v>85</v>
      </c>
      <c r="C69" s="28"/>
      <c r="D69" s="33">
        <v>6946957569</v>
      </c>
      <c r="E69" s="33">
        <v>905158352</v>
      </c>
      <c r="F69" s="30">
        <f t="shared" si="0"/>
        <v>7852115921</v>
      </c>
      <c r="G69" s="31">
        <f t="shared" si="1"/>
        <v>0.47518232927480486</v>
      </c>
      <c r="H69" s="33"/>
      <c r="I69" s="32">
        <f t="shared" si="2"/>
        <v>7852115921</v>
      </c>
      <c r="J69" s="33">
        <v>5408336842</v>
      </c>
      <c r="K69" s="31">
        <f t="shared" si="3"/>
        <v>68.87744521875608</v>
      </c>
      <c r="L69" s="30">
        <f t="shared" si="4"/>
        <v>1205383879</v>
      </c>
      <c r="M69" s="31">
        <f t="shared" si="5"/>
        <v>15.351070859464455</v>
      </c>
      <c r="N69" s="33">
        <v>6613720721</v>
      </c>
      <c r="O69" s="31">
        <f t="shared" si="6"/>
        <v>84.228516078220537</v>
      </c>
      <c r="P69" s="32">
        <f t="shared" si="7"/>
        <v>1238395200</v>
      </c>
    </row>
    <row r="70" spans="1:16" x14ac:dyDescent="0.25">
      <c r="A70" s="26">
        <v>3120105</v>
      </c>
      <c r="B70" s="27" t="s">
        <v>86</v>
      </c>
      <c r="C70" s="28"/>
      <c r="D70" s="33">
        <v>119378040</v>
      </c>
      <c r="E70" s="33">
        <v>-19180141</v>
      </c>
      <c r="F70" s="30">
        <f t="shared" si="0"/>
        <v>100197899</v>
      </c>
      <c r="G70" s="31">
        <f t="shared" si="1"/>
        <v>6.0636230430482514E-3</v>
      </c>
      <c r="H70" s="33"/>
      <c r="I70" s="32">
        <f t="shared" si="2"/>
        <v>100197899</v>
      </c>
      <c r="J70" s="33">
        <v>71267576</v>
      </c>
      <c r="K70" s="31">
        <f t="shared" si="3"/>
        <v>71.126816740937855</v>
      </c>
      <c r="L70" s="30">
        <f t="shared" si="4"/>
        <v>10419100</v>
      </c>
      <c r="M70" s="31">
        <f t="shared" si="5"/>
        <v>10.398521430075096</v>
      </c>
      <c r="N70" s="33">
        <v>81686676</v>
      </c>
      <c r="O70" s="31">
        <f t="shared" si="6"/>
        <v>81.525338171012947</v>
      </c>
      <c r="P70" s="32">
        <f t="shared" si="7"/>
        <v>18511223</v>
      </c>
    </row>
    <row r="71" spans="1:16" x14ac:dyDescent="0.25">
      <c r="A71" s="26">
        <v>31202</v>
      </c>
      <c r="B71" s="27" t="s">
        <v>87</v>
      </c>
      <c r="C71" s="28"/>
      <c r="D71" s="29">
        <f>SUM(D72:D101)-D76-D79-D84-D90-D96</f>
        <v>96482688296</v>
      </c>
      <c r="E71" s="29">
        <f>SUM(E72:E101)-E76-E79-E84-E90-E96</f>
        <v>22806390991</v>
      </c>
      <c r="F71" s="30">
        <f t="shared" si="0"/>
        <v>119289079287</v>
      </c>
      <c r="G71" s="31">
        <f t="shared" si="1"/>
        <v>7.2189538619833042</v>
      </c>
      <c r="H71" s="29">
        <f>SUM(H72:H101)-H76-H79-H84-H90-H96</f>
        <v>0</v>
      </c>
      <c r="I71" s="32">
        <f t="shared" si="2"/>
        <v>119289079287</v>
      </c>
      <c r="J71" s="29">
        <f>SUM(J72:J101)-J76-J79-J84-J90-J96</f>
        <v>90094866308</v>
      </c>
      <c r="K71" s="31">
        <f t="shared" si="3"/>
        <v>75.526499866126841</v>
      </c>
      <c r="L71" s="30">
        <f t="shared" si="4"/>
        <v>21411589682</v>
      </c>
      <c r="M71" s="31">
        <f t="shared" si="5"/>
        <v>17.949329318307022</v>
      </c>
      <c r="N71" s="29">
        <f>SUM(N72:N101)-N76-N79-N84-N90-N96</f>
        <v>111506455990</v>
      </c>
      <c r="O71" s="31">
        <f t="shared" si="6"/>
        <v>93.475829184433863</v>
      </c>
      <c r="P71" s="32">
        <f t="shared" si="7"/>
        <v>7782623297</v>
      </c>
    </row>
    <row r="72" spans="1:16" x14ac:dyDescent="0.25">
      <c r="A72" s="26">
        <v>3120201</v>
      </c>
      <c r="B72" s="27" t="s">
        <v>88</v>
      </c>
      <c r="C72" s="28"/>
      <c r="D72" s="33">
        <v>8234513372</v>
      </c>
      <c r="E72" s="33">
        <v>6337783423</v>
      </c>
      <c r="F72" s="30">
        <f t="shared" ref="F72:F135" si="8">SUM(D72+E72)</f>
        <v>14572296795</v>
      </c>
      <c r="G72" s="31">
        <f t="shared" ref="G72:G135" si="9">IF(OR(F72=0,F$7=0),0,F72/F$7)*100</f>
        <v>0.88186394643165289</v>
      </c>
      <c r="H72" s="33"/>
      <c r="I72" s="32">
        <f t="shared" ref="I72:I135" si="10">SUM(F72-H72)</f>
        <v>14572296795</v>
      </c>
      <c r="J72" s="33">
        <v>11159345509</v>
      </c>
      <c r="K72" s="31">
        <f t="shared" ref="K72:K135" si="11">IF(OR(J72=0,F72=0),0,J72/F72)*100</f>
        <v>76.579180797559374</v>
      </c>
      <c r="L72" s="30">
        <f t="shared" si="4"/>
        <v>3019636156</v>
      </c>
      <c r="M72" s="31">
        <f t="shared" ref="M72:M135" si="12">IF(OR(L72=0,F72=0),0,L72/F72)*100</f>
        <v>20.721758542799428</v>
      </c>
      <c r="N72" s="33">
        <v>14178981665</v>
      </c>
      <c r="O72" s="31">
        <f t="shared" ref="O72:O135" si="13">IF(OR(N72=0,F72=0),0,N72/F72)*100</f>
        <v>97.300939340358809</v>
      </c>
      <c r="P72" s="32">
        <f t="shared" si="7"/>
        <v>393315130</v>
      </c>
    </row>
    <row r="73" spans="1:16" x14ac:dyDescent="0.25">
      <c r="A73" s="26">
        <v>3120202</v>
      </c>
      <c r="B73" s="27" t="s">
        <v>89</v>
      </c>
      <c r="C73" s="28"/>
      <c r="D73" s="33">
        <v>59000000</v>
      </c>
      <c r="E73" s="33">
        <v>-29712288</v>
      </c>
      <c r="F73" s="30">
        <f t="shared" si="8"/>
        <v>29287712</v>
      </c>
      <c r="G73" s="31">
        <f t="shared" si="9"/>
        <v>1.7723889136773295E-3</v>
      </c>
      <c r="H73" s="33"/>
      <c r="I73" s="32">
        <f t="shared" si="10"/>
        <v>29287712</v>
      </c>
      <c r="J73" s="33">
        <v>12539959</v>
      </c>
      <c r="K73" s="31">
        <f t="shared" si="11"/>
        <v>42.816451486548353</v>
      </c>
      <c r="L73" s="30">
        <f t="shared" si="4"/>
        <v>0</v>
      </c>
      <c r="M73" s="31">
        <f t="shared" si="12"/>
        <v>0</v>
      </c>
      <c r="N73" s="33">
        <v>12539959</v>
      </c>
      <c r="O73" s="31">
        <f t="shared" si="13"/>
        <v>42.816451486548353</v>
      </c>
      <c r="P73" s="32">
        <f t="shared" si="7"/>
        <v>16747753</v>
      </c>
    </row>
    <row r="74" spans="1:16" x14ac:dyDescent="0.25">
      <c r="A74" s="26">
        <v>3120203</v>
      </c>
      <c r="B74" s="27" t="s">
        <v>90</v>
      </c>
      <c r="C74" s="28"/>
      <c r="D74" s="33">
        <v>4976727465</v>
      </c>
      <c r="E74" s="33">
        <v>1657083296</v>
      </c>
      <c r="F74" s="30">
        <f t="shared" si="8"/>
        <v>6633810761</v>
      </c>
      <c r="G74" s="31">
        <f t="shared" si="9"/>
        <v>0.40145480289582774</v>
      </c>
      <c r="H74" s="33"/>
      <c r="I74" s="32">
        <f t="shared" si="10"/>
        <v>6633810761</v>
      </c>
      <c r="J74" s="33">
        <v>5441757033</v>
      </c>
      <c r="K74" s="31">
        <f t="shared" si="11"/>
        <v>82.03063411142125</v>
      </c>
      <c r="L74" s="30">
        <f t="shared" si="4"/>
        <v>810671195</v>
      </c>
      <c r="M74" s="31">
        <f t="shared" si="12"/>
        <v>12.220294250265846</v>
      </c>
      <c r="N74" s="33">
        <v>6252428228</v>
      </c>
      <c r="O74" s="31">
        <f t="shared" si="13"/>
        <v>94.250928361687102</v>
      </c>
      <c r="P74" s="32">
        <f t="shared" si="7"/>
        <v>381382533</v>
      </c>
    </row>
    <row r="75" spans="1:16" x14ac:dyDescent="0.25">
      <c r="A75" s="26">
        <v>3120204</v>
      </c>
      <c r="B75" s="27" t="s">
        <v>91</v>
      </c>
      <c r="C75" s="28"/>
      <c r="D75" s="33">
        <v>4337308946</v>
      </c>
      <c r="E75" s="33">
        <v>838014218</v>
      </c>
      <c r="F75" s="30">
        <f t="shared" si="8"/>
        <v>5175323164</v>
      </c>
      <c r="G75" s="31">
        <f t="shared" si="9"/>
        <v>0.31319228352734002</v>
      </c>
      <c r="H75" s="33"/>
      <c r="I75" s="32">
        <f t="shared" si="10"/>
        <v>5175323164</v>
      </c>
      <c r="J75" s="33">
        <v>3631985417</v>
      </c>
      <c r="K75" s="31">
        <f t="shared" si="11"/>
        <v>70.178910609184911</v>
      </c>
      <c r="L75" s="30">
        <f t="shared" si="4"/>
        <v>1018516762</v>
      </c>
      <c r="M75" s="31">
        <f t="shared" si="12"/>
        <v>19.68025434788095</v>
      </c>
      <c r="N75" s="33">
        <v>4650502179</v>
      </c>
      <c r="O75" s="31">
        <f t="shared" si="13"/>
        <v>89.859164957065857</v>
      </c>
      <c r="P75" s="32">
        <f t="shared" si="7"/>
        <v>524820985</v>
      </c>
    </row>
    <row r="76" spans="1:16" x14ac:dyDescent="0.25">
      <c r="A76" s="26">
        <v>3120205</v>
      </c>
      <c r="B76" s="27" t="s">
        <v>92</v>
      </c>
      <c r="C76" s="28"/>
      <c r="D76" s="29">
        <f>SUM(D77:D78)</f>
        <v>54605547616</v>
      </c>
      <c r="E76" s="29">
        <f>SUM(E77:E78)</f>
        <v>12668272358</v>
      </c>
      <c r="F76" s="30">
        <f t="shared" si="8"/>
        <v>67273819974</v>
      </c>
      <c r="G76" s="31">
        <f t="shared" si="9"/>
        <v>4.0711740371744334</v>
      </c>
      <c r="H76" s="29">
        <f>SUM(H77:H78)</f>
        <v>0</v>
      </c>
      <c r="I76" s="32">
        <f t="shared" si="10"/>
        <v>67273819974</v>
      </c>
      <c r="J76" s="29">
        <f>SUM(J77:J78)</f>
        <v>47814453632</v>
      </c>
      <c r="K76" s="31">
        <f t="shared" si="11"/>
        <v>71.07438473165243</v>
      </c>
      <c r="L76" s="30">
        <f t="shared" si="4"/>
        <v>15003373235</v>
      </c>
      <c r="M76" s="31">
        <f t="shared" si="12"/>
        <v>22.301949318172369</v>
      </c>
      <c r="N76" s="29">
        <f>SUM(N77:N78)</f>
        <v>62817826867</v>
      </c>
      <c r="O76" s="31">
        <f t="shared" si="13"/>
        <v>93.376334049824806</v>
      </c>
      <c r="P76" s="32">
        <f t="shared" si="7"/>
        <v>4455993107</v>
      </c>
    </row>
    <row r="77" spans="1:16" x14ac:dyDescent="0.25">
      <c r="A77" s="26">
        <v>312020501</v>
      </c>
      <c r="B77" s="27" t="s">
        <v>93</v>
      </c>
      <c r="C77" s="28"/>
      <c r="D77" s="33">
        <v>54605547616</v>
      </c>
      <c r="E77" s="33">
        <v>12668272358</v>
      </c>
      <c r="F77" s="30">
        <f t="shared" si="8"/>
        <v>67273819974</v>
      </c>
      <c r="G77" s="31">
        <f t="shared" si="9"/>
        <v>4.0711740371744334</v>
      </c>
      <c r="H77" s="33"/>
      <c r="I77" s="32">
        <f t="shared" si="10"/>
        <v>67273819974</v>
      </c>
      <c r="J77" s="33">
        <v>47814453632</v>
      </c>
      <c r="K77" s="31">
        <f t="shared" si="11"/>
        <v>71.07438473165243</v>
      </c>
      <c r="L77" s="30">
        <f t="shared" si="4"/>
        <v>15003373235</v>
      </c>
      <c r="M77" s="31">
        <f t="shared" si="12"/>
        <v>22.301949318172369</v>
      </c>
      <c r="N77" s="33">
        <v>62817826867</v>
      </c>
      <c r="O77" s="31">
        <f t="shared" si="13"/>
        <v>93.376334049824806</v>
      </c>
      <c r="P77" s="32">
        <f t="shared" si="7"/>
        <v>4455993107</v>
      </c>
    </row>
    <row r="78" spans="1:16" hidden="1" x14ac:dyDescent="0.25">
      <c r="A78" s="26">
        <v>312020502</v>
      </c>
      <c r="B78" s="35" t="s">
        <v>94</v>
      </c>
      <c r="C78" s="28"/>
      <c r="D78" s="33"/>
      <c r="E78" s="33"/>
      <c r="F78" s="30">
        <f t="shared" si="8"/>
        <v>0</v>
      </c>
      <c r="G78" s="31">
        <f t="shared" si="9"/>
        <v>0</v>
      </c>
      <c r="H78" s="33"/>
      <c r="I78" s="32">
        <f t="shared" si="10"/>
        <v>0</v>
      </c>
      <c r="J78" s="33"/>
      <c r="K78" s="31">
        <f t="shared" si="11"/>
        <v>0</v>
      </c>
      <c r="L78" s="30">
        <f t="shared" si="4"/>
        <v>0</v>
      </c>
      <c r="M78" s="31">
        <f t="shared" si="12"/>
        <v>0</v>
      </c>
      <c r="N78" s="33"/>
      <c r="O78" s="31">
        <f t="shared" si="13"/>
        <v>0</v>
      </c>
      <c r="P78" s="32">
        <f t="shared" si="7"/>
        <v>0</v>
      </c>
    </row>
    <row r="79" spans="1:16" x14ac:dyDescent="0.25">
      <c r="A79" s="26">
        <v>3120206</v>
      </c>
      <c r="B79" s="27" t="s">
        <v>95</v>
      </c>
      <c r="C79" s="28"/>
      <c r="D79" s="29">
        <f>SUM(D80:D82)</f>
        <v>5335592814</v>
      </c>
      <c r="E79" s="29">
        <f>SUM(E80:E82)</f>
        <v>440120727</v>
      </c>
      <c r="F79" s="30">
        <f t="shared" si="8"/>
        <v>5775713541</v>
      </c>
      <c r="G79" s="31">
        <f t="shared" si="9"/>
        <v>0.34952578913110155</v>
      </c>
      <c r="H79" s="29">
        <f>SUM(H80:H82)</f>
        <v>0</v>
      </c>
      <c r="I79" s="32">
        <f t="shared" si="10"/>
        <v>5775713541</v>
      </c>
      <c r="J79" s="29">
        <f>SUM(J80:J82)</f>
        <v>5185287972</v>
      </c>
      <c r="K79" s="31">
        <f t="shared" si="11"/>
        <v>89.777443690571701</v>
      </c>
      <c r="L79" s="30">
        <f t="shared" si="4"/>
        <v>265103034</v>
      </c>
      <c r="M79" s="31">
        <f t="shared" si="12"/>
        <v>4.5899616059230732</v>
      </c>
      <c r="N79" s="29">
        <f>SUM(N80:N82)</f>
        <v>5450391006</v>
      </c>
      <c r="O79" s="31">
        <f t="shared" si="13"/>
        <v>94.36740529649478</v>
      </c>
      <c r="P79" s="32">
        <f t="shared" si="7"/>
        <v>325322535</v>
      </c>
    </row>
    <row r="80" spans="1:16" x14ac:dyDescent="0.25">
      <c r="A80" s="26">
        <v>312020601</v>
      </c>
      <c r="B80" s="35" t="s">
        <v>96</v>
      </c>
      <c r="C80" s="28"/>
      <c r="D80" s="33">
        <v>5335592814</v>
      </c>
      <c r="E80" s="33">
        <v>440120727</v>
      </c>
      <c r="F80" s="30">
        <f t="shared" si="8"/>
        <v>5775713541</v>
      </c>
      <c r="G80" s="31">
        <f t="shared" si="9"/>
        <v>0.34952578913110155</v>
      </c>
      <c r="H80" s="33"/>
      <c r="I80" s="32">
        <f t="shared" si="10"/>
        <v>5775713541</v>
      </c>
      <c r="J80" s="33">
        <v>5185287972</v>
      </c>
      <c r="K80" s="31">
        <f t="shared" si="11"/>
        <v>89.777443690571701</v>
      </c>
      <c r="L80" s="30">
        <f t="shared" ref="L80:L143" si="14">SUM(N80-J80)</f>
        <v>265103034</v>
      </c>
      <c r="M80" s="31">
        <f t="shared" si="12"/>
        <v>4.5899616059230732</v>
      </c>
      <c r="N80" s="33">
        <v>5450391006</v>
      </c>
      <c r="O80" s="31">
        <f t="shared" si="13"/>
        <v>94.36740529649478</v>
      </c>
      <c r="P80" s="32">
        <f t="shared" ref="P80:P142" si="15">SUM(F80-N80)</f>
        <v>325322535</v>
      </c>
    </row>
    <row r="81" spans="1:16" hidden="1" x14ac:dyDescent="0.25">
      <c r="A81" s="26">
        <v>312020602</v>
      </c>
      <c r="B81" s="35" t="s">
        <v>97</v>
      </c>
      <c r="C81" s="28"/>
      <c r="D81" s="33"/>
      <c r="E81" s="33"/>
      <c r="F81" s="30">
        <f t="shared" si="8"/>
        <v>0</v>
      </c>
      <c r="G81" s="31">
        <f t="shared" si="9"/>
        <v>0</v>
      </c>
      <c r="H81" s="33"/>
      <c r="I81" s="32">
        <f t="shared" si="10"/>
        <v>0</v>
      </c>
      <c r="J81" s="33"/>
      <c r="K81" s="31">
        <f t="shared" si="11"/>
        <v>0</v>
      </c>
      <c r="L81" s="30">
        <f t="shared" si="14"/>
        <v>0</v>
      </c>
      <c r="M81" s="31">
        <f t="shared" si="12"/>
        <v>0</v>
      </c>
      <c r="N81" s="33"/>
      <c r="O81" s="31">
        <f t="shared" si="13"/>
        <v>0</v>
      </c>
      <c r="P81" s="32">
        <f t="shared" si="15"/>
        <v>0</v>
      </c>
    </row>
    <row r="82" spans="1:16" hidden="1" x14ac:dyDescent="0.25">
      <c r="A82" s="26">
        <v>312020603</v>
      </c>
      <c r="B82" s="35" t="s">
        <v>98</v>
      </c>
      <c r="C82" s="28"/>
      <c r="D82" s="33"/>
      <c r="E82" s="33"/>
      <c r="F82" s="30">
        <f t="shared" si="8"/>
        <v>0</v>
      </c>
      <c r="G82" s="31">
        <f t="shared" si="9"/>
        <v>0</v>
      </c>
      <c r="H82" s="33"/>
      <c r="I82" s="32">
        <f t="shared" si="10"/>
        <v>0</v>
      </c>
      <c r="J82" s="33"/>
      <c r="K82" s="31">
        <f t="shared" si="11"/>
        <v>0</v>
      </c>
      <c r="L82" s="30">
        <f t="shared" si="14"/>
        <v>0</v>
      </c>
      <c r="M82" s="31">
        <f t="shared" si="12"/>
        <v>0</v>
      </c>
      <c r="N82" s="33"/>
      <c r="O82" s="31">
        <f t="shared" si="13"/>
        <v>0</v>
      </c>
      <c r="P82" s="32">
        <f t="shared" si="15"/>
        <v>0</v>
      </c>
    </row>
    <row r="83" spans="1:16" hidden="1" x14ac:dyDescent="0.25">
      <c r="A83" s="26">
        <v>3120207</v>
      </c>
      <c r="B83" s="35" t="s">
        <v>99</v>
      </c>
      <c r="C83" s="28"/>
      <c r="D83" s="29"/>
      <c r="E83" s="29"/>
      <c r="F83" s="30">
        <f t="shared" si="8"/>
        <v>0</v>
      </c>
      <c r="G83" s="31">
        <f t="shared" si="9"/>
        <v>0</v>
      </c>
      <c r="H83" s="29"/>
      <c r="I83" s="32">
        <f t="shared" si="10"/>
        <v>0</v>
      </c>
      <c r="J83" s="29"/>
      <c r="K83" s="31">
        <f t="shared" si="11"/>
        <v>0</v>
      </c>
      <c r="L83" s="30">
        <f t="shared" si="14"/>
        <v>0</v>
      </c>
      <c r="M83" s="31">
        <f t="shared" si="12"/>
        <v>0</v>
      </c>
      <c r="N83" s="29"/>
      <c r="O83" s="31">
        <f t="shared" si="13"/>
        <v>0</v>
      </c>
      <c r="P83" s="32">
        <f t="shared" si="15"/>
        <v>0</v>
      </c>
    </row>
    <row r="84" spans="1:16" x14ac:dyDescent="0.25">
      <c r="A84" s="26">
        <v>3120208</v>
      </c>
      <c r="B84" s="27" t="s">
        <v>100</v>
      </c>
      <c r="C84" s="28"/>
      <c r="D84" s="29">
        <f>SUM(D85:D89)</f>
        <v>15311389866</v>
      </c>
      <c r="E84" s="29">
        <f>SUM(E85:E89)</f>
        <v>-88783236</v>
      </c>
      <c r="F84" s="30">
        <f t="shared" si="8"/>
        <v>15222606630</v>
      </c>
      <c r="G84" s="31">
        <f t="shared" si="9"/>
        <v>0.92121840136515309</v>
      </c>
      <c r="H84" s="29">
        <f>SUM(H85:H89)</f>
        <v>0</v>
      </c>
      <c r="I84" s="32">
        <f t="shared" si="10"/>
        <v>15222606630</v>
      </c>
      <c r="J84" s="29">
        <f>SUM(J85:J89)</f>
        <v>14316746165</v>
      </c>
      <c r="K84" s="31">
        <f t="shared" si="11"/>
        <v>94.049242110646318</v>
      </c>
      <c r="L84" s="30">
        <f t="shared" si="14"/>
        <v>111128665</v>
      </c>
      <c r="M84" s="31">
        <f t="shared" si="12"/>
        <v>0.73002388947627961</v>
      </c>
      <c r="N84" s="29">
        <f>SUM(N85:N89)</f>
        <v>14427874830</v>
      </c>
      <c r="O84" s="31">
        <f t="shared" si="13"/>
        <v>94.779266000122604</v>
      </c>
      <c r="P84" s="32">
        <f t="shared" si="15"/>
        <v>794731800</v>
      </c>
    </row>
    <row r="85" spans="1:16" x14ac:dyDescent="0.25">
      <c r="A85" s="26">
        <v>312020801</v>
      </c>
      <c r="B85" s="27" t="s">
        <v>101</v>
      </c>
      <c r="C85" s="28"/>
      <c r="D85" s="33">
        <v>5752672285</v>
      </c>
      <c r="E85" s="33">
        <v>199620615</v>
      </c>
      <c r="F85" s="30">
        <f t="shared" si="8"/>
        <v>5952292900</v>
      </c>
      <c r="G85" s="31">
        <f t="shared" si="9"/>
        <v>0.3602117484261072</v>
      </c>
      <c r="H85" s="33"/>
      <c r="I85" s="32">
        <f t="shared" si="10"/>
        <v>5952292900</v>
      </c>
      <c r="J85" s="33">
        <v>5686484669</v>
      </c>
      <c r="K85" s="31">
        <f t="shared" si="11"/>
        <v>95.534355659816413</v>
      </c>
      <c r="L85" s="30">
        <f t="shared" si="14"/>
        <v>39210410</v>
      </c>
      <c r="M85" s="31">
        <f t="shared" si="12"/>
        <v>0.65874463267760219</v>
      </c>
      <c r="N85" s="33">
        <v>5725695079</v>
      </c>
      <c r="O85" s="31">
        <f t="shared" si="13"/>
        <v>96.193100292494009</v>
      </c>
      <c r="P85" s="32">
        <f t="shared" si="15"/>
        <v>226597821</v>
      </c>
    </row>
    <row r="86" spans="1:16" x14ac:dyDescent="0.25">
      <c r="A86" s="26">
        <v>312020802</v>
      </c>
      <c r="B86" s="27" t="s">
        <v>102</v>
      </c>
      <c r="C86" s="28"/>
      <c r="D86" s="33">
        <v>3132098004</v>
      </c>
      <c r="E86" s="33">
        <v>56311514</v>
      </c>
      <c r="F86" s="30">
        <f t="shared" si="8"/>
        <v>3188409518</v>
      </c>
      <c r="G86" s="31">
        <f t="shared" si="9"/>
        <v>0.1929512855755505</v>
      </c>
      <c r="H86" s="33"/>
      <c r="I86" s="32">
        <f t="shared" si="10"/>
        <v>3188409518</v>
      </c>
      <c r="J86" s="33">
        <v>3000783007</v>
      </c>
      <c r="K86" s="31">
        <f t="shared" si="11"/>
        <v>94.115357204249818</v>
      </c>
      <c r="L86" s="30">
        <f t="shared" si="14"/>
        <v>52706940</v>
      </c>
      <c r="M86" s="31">
        <f t="shared" si="12"/>
        <v>1.6530793708413463</v>
      </c>
      <c r="N86" s="33">
        <v>3053489947</v>
      </c>
      <c r="O86" s="31">
        <f t="shared" si="13"/>
        <v>95.768436575091158</v>
      </c>
      <c r="P86" s="32">
        <f t="shared" si="15"/>
        <v>134919571</v>
      </c>
    </row>
    <row r="87" spans="1:16" x14ac:dyDescent="0.25">
      <c r="A87" s="26">
        <v>312020803</v>
      </c>
      <c r="B87" s="27" t="s">
        <v>103</v>
      </c>
      <c r="C87" s="28"/>
      <c r="D87" s="33">
        <v>2292296735</v>
      </c>
      <c r="E87" s="33">
        <v>233233330</v>
      </c>
      <c r="F87" s="30">
        <f t="shared" si="8"/>
        <v>2525530065</v>
      </c>
      <c r="G87" s="31">
        <f t="shared" si="9"/>
        <v>0.15283616174472028</v>
      </c>
      <c r="H87" s="33"/>
      <c r="I87" s="32">
        <f t="shared" si="10"/>
        <v>2525530065</v>
      </c>
      <c r="J87" s="33">
        <v>2313570484</v>
      </c>
      <c r="K87" s="31">
        <f t="shared" si="11"/>
        <v>91.607322995776727</v>
      </c>
      <c r="L87" s="30">
        <f t="shared" si="14"/>
        <v>17757115</v>
      </c>
      <c r="M87" s="31">
        <f t="shared" si="12"/>
        <v>0.70310447878196214</v>
      </c>
      <c r="N87" s="33">
        <v>2331327599</v>
      </c>
      <c r="O87" s="31">
        <f t="shared" si="13"/>
        <v>92.310427474558693</v>
      </c>
      <c r="P87" s="32">
        <f t="shared" si="15"/>
        <v>194202466</v>
      </c>
    </row>
    <row r="88" spans="1:16" x14ac:dyDescent="0.25">
      <c r="A88" s="26">
        <v>312020804</v>
      </c>
      <c r="B88" s="27" t="s">
        <v>104</v>
      </c>
      <c r="C88" s="28"/>
      <c r="D88" s="33">
        <v>2496234466</v>
      </c>
      <c r="E88" s="33">
        <v>-288783857</v>
      </c>
      <c r="F88" s="30">
        <f t="shared" si="8"/>
        <v>2207450609</v>
      </c>
      <c r="G88" s="31">
        <f t="shared" si="9"/>
        <v>0.13358711622409664</v>
      </c>
      <c r="H88" s="33"/>
      <c r="I88" s="32">
        <f t="shared" si="10"/>
        <v>2207450609</v>
      </c>
      <c r="J88" s="33">
        <v>2067881263</v>
      </c>
      <c r="K88" s="31">
        <f t="shared" si="11"/>
        <v>93.67735135585994</v>
      </c>
      <c r="L88" s="30">
        <f t="shared" si="14"/>
        <v>0</v>
      </c>
      <c r="M88" s="31">
        <f t="shared" si="12"/>
        <v>0</v>
      </c>
      <c r="N88" s="33">
        <v>2067881263</v>
      </c>
      <c r="O88" s="31">
        <f t="shared" si="13"/>
        <v>93.67735135585994</v>
      </c>
      <c r="P88" s="32">
        <f t="shared" si="15"/>
        <v>139569346</v>
      </c>
    </row>
    <row r="89" spans="1:16" x14ac:dyDescent="0.25">
      <c r="A89" s="26">
        <v>312020805</v>
      </c>
      <c r="B89" s="27" t="s">
        <v>105</v>
      </c>
      <c r="C89" s="28"/>
      <c r="D89" s="33">
        <v>1638088376</v>
      </c>
      <c r="E89" s="33">
        <v>-289164838</v>
      </c>
      <c r="F89" s="30">
        <f t="shared" si="8"/>
        <v>1348923538</v>
      </c>
      <c r="G89" s="31">
        <f t="shared" si="9"/>
        <v>8.1632089394678559E-2</v>
      </c>
      <c r="H89" s="33"/>
      <c r="I89" s="32">
        <f t="shared" si="10"/>
        <v>1348923538</v>
      </c>
      <c r="J89" s="33">
        <v>1248026742</v>
      </c>
      <c r="K89" s="31">
        <f t="shared" si="11"/>
        <v>92.520199021095294</v>
      </c>
      <c r="L89" s="30">
        <f t="shared" si="14"/>
        <v>1454200</v>
      </c>
      <c r="M89" s="31">
        <f t="shared" si="12"/>
        <v>0.10780447957458653</v>
      </c>
      <c r="N89" s="33">
        <v>1249480942</v>
      </c>
      <c r="O89" s="31">
        <f t="shared" si="13"/>
        <v>92.628003500669877</v>
      </c>
      <c r="P89" s="32">
        <f t="shared" si="15"/>
        <v>99442596</v>
      </c>
    </row>
    <row r="90" spans="1:16" x14ac:dyDescent="0.25">
      <c r="A90" s="26">
        <v>3120209</v>
      </c>
      <c r="B90" s="27" t="s">
        <v>106</v>
      </c>
      <c r="C90" s="28"/>
      <c r="D90" s="29">
        <f>SUM(D91:D92)</f>
        <v>809255984</v>
      </c>
      <c r="E90" s="29">
        <f>SUM(E91:E92)</f>
        <v>-208824000</v>
      </c>
      <c r="F90" s="30">
        <f t="shared" si="8"/>
        <v>600431984</v>
      </c>
      <c r="G90" s="31">
        <f t="shared" si="9"/>
        <v>3.6336023512484814E-2</v>
      </c>
      <c r="H90" s="29">
        <f>SUM(H91:H92)</f>
        <v>0</v>
      </c>
      <c r="I90" s="32">
        <f t="shared" si="10"/>
        <v>600431984</v>
      </c>
      <c r="J90" s="29">
        <f>SUM(J91:J92)</f>
        <v>172046569</v>
      </c>
      <c r="K90" s="31">
        <f t="shared" si="11"/>
        <v>28.653798196066781</v>
      </c>
      <c r="L90" s="30">
        <f t="shared" si="14"/>
        <v>196649312</v>
      </c>
      <c r="M90" s="31">
        <f t="shared" si="12"/>
        <v>32.751305266909299</v>
      </c>
      <c r="N90" s="29">
        <f>SUM(N91:N92)</f>
        <v>368695881</v>
      </c>
      <c r="O90" s="31">
        <f t="shared" si="13"/>
        <v>61.405103462976086</v>
      </c>
      <c r="P90" s="32">
        <f t="shared" si="15"/>
        <v>231736103</v>
      </c>
    </row>
    <row r="91" spans="1:16" x14ac:dyDescent="0.25">
      <c r="A91" s="26">
        <v>312020901</v>
      </c>
      <c r="B91" s="35" t="s">
        <v>107</v>
      </c>
      <c r="C91" s="28"/>
      <c r="D91" s="33">
        <v>809255984</v>
      </c>
      <c r="E91" s="33">
        <v>-208824000</v>
      </c>
      <c r="F91" s="30">
        <f t="shared" si="8"/>
        <v>600431984</v>
      </c>
      <c r="G91" s="31">
        <f t="shared" si="9"/>
        <v>3.6336023512484814E-2</v>
      </c>
      <c r="H91" s="33"/>
      <c r="I91" s="32">
        <f t="shared" si="10"/>
        <v>600431984</v>
      </c>
      <c r="J91" s="33">
        <v>172046569</v>
      </c>
      <c r="K91" s="31">
        <f t="shared" si="11"/>
        <v>28.653798196066781</v>
      </c>
      <c r="L91" s="30">
        <f t="shared" si="14"/>
        <v>196649312</v>
      </c>
      <c r="M91" s="31">
        <f t="shared" si="12"/>
        <v>32.751305266909299</v>
      </c>
      <c r="N91" s="33">
        <v>368695881</v>
      </c>
      <c r="O91" s="31">
        <f t="shared" si="13"/>
        <v>61.405103462976086</v>
      </c>
      <c r="P91" s="32">
        <f t="shared" si="15"/>
        <v>231736103</v>
      </c>
    </row>
    <row r="92" spans="1:16" hidden="1" x14ac:dyDescent="0.25">
      <c r="A92" s="26">
        <v>312020902</v>
      </c>
      <c r="B92" s="35" t="s">
        <v>108</v>
      </c>
      <c r="C92" s="28"/>
      <c r="D92" s="33"/>
      <c r="E92" s="33"/>
      <c r="F92" s="30">
        <f t="shared" si="8"/>
        <v>0</v>
      </c>
      <c r="G92" s="31">
        <f t="shared" si="9"/>
        <v>0</v>
      </c>
      <c r="H92" s="33"/>
      <c r="I92" s="32">
        <f t="shared" si="10"/>
        <v>0</v>
      </c>
      <c r="J92" s="33"/>
      <c r="K92" s="31">
        <f t="shared" si="11"/>
        <v>0</v>
      </c>
      <c r="L92" s="30">
        <f t="shared" si="14"/>
        <v>0</v>
      </c>
      <c r="M92" s="31">
        <f t="shared" si="12"/>
        <v>0</v>
      </c>
      <c r="N92" s="33"/>
      <c r="O92" s="31">
        <f t="shared" si="13"/>
        <v>0</v>
      </c>
      <c r="P92" s="32">
        <f t="shared" si="15"/>
        <v>0</v>
      </c>
    </row>
    <row r="93" spans="1:16" x14ac:dyDescent="0.25">
      <c r="A93" s="26">
        <v>3120210</v>
      </c>
      <c r="B93" s="27" t="s">
        <v>109</v>
      </c>
      <c r="C93" s="28"/>
      <c r="D93" s="33">
        <v>868457837</v>
      </c>
      <c r="E93" s="33">
        <v>-44216574</v>
      </c>
      <c r="F93" s="30">
        <f t="shared" si="8"/>
        <v>824241263</v>
      </c>
      <c r="G93" s="31">
        <f t="shared" si="9"/>
        <v>4.9880170794379571E-2</v>
      </c>
      <c r="H93" s="33"/>
      <c r="I93" s="32">
        <f t="shared" si="10"/>
        <v>824241263</v>
      </c>
      <c r="J93" s="33">
        <v>366275981</v>
      </c>
      <c r="K93" s="31">
        <f t="shared" si="11"/>
        <v>44.437957360550143</v>
      </c>
      <c r="L93" s="30">
        <f t="shared" si="14"/>
        <v>232914195</v>
      </c>
      <c r="M93" s="31">
        <f t="shared" si="12"/>
        <v>28.258011999091099</v>
      </c>
      <c r="N93" s="33">
        <v>599190176</v>
      </c>
      <c r="O93" s="31">
        <f t="shared" si="13"/>
        <v>72.695969359641239</v>
      </c>
      <c r="P93" s="32">
        <f t="shared" si="15"/>
        <v>225051087</v>
      </c>
    </row>
    <row r="94" spans="1:16" x14ac:dyDescent="0.25">
      <c r="A94" s="26">
        <v>3120211</v>
      </c>
      <c r="B94" s="27" t="s">
        <v>110</v>
      </c>
      <c r="C94" s="28"/>
      <c r="D94" s="33">
        <v>892964000</v>
      </c>
      <c r="E94" s="33">
        <v>-33842653</v>
      </c>
      <c r="F94" s="30">
        <f t="shared" si="8"/>
        <v>859121347</v>
      </c>
      <c r="G94" s="31">
        <f t="shared" si="9"/>
        <v>5.1990990314516004E-2</v>
      </c>
      <c r="H94" s="33"/>
      <c r="I94" s="32">
        <f t="shared" si="10"/>
        <v>859121347</v>
      </c>
      <c r="J94" s="33">
        <v>685052648</v>
      </c>
      <c r="K94" s="31">
        <f t="shared" si="11"/>
        <v>79.738752900525938</v>
      </c>
      <c r="L94" s="30">
        <f t="shared" si="14"/>
        <v>65421213</v>
      </c>
      <c r="M94" s="31">
        <f t="shared" si="12"/>
        <v>7.6148978521424171</v>
      </c>
      <c r="N94" s="33">
        <v>750473861</v>
      </c>
      <c r="O94" s="31">
        <f t="shared" si="13"/>
        <v>87.353650752668358</v>
      </c>
      <c r="P94" s="32">
        <f t="shared" si="15"/>
        <v>108647486</v>
      </c>
    </row>
    <row r="95" spans="1:16" x14ac:dyDescent="0.25">
      <c r="A95" s="26">
        <v>3120212</v>
      </c>
      <c r="B95" s="27" t="s">
        <v>111</v>
      </c>
      <c r="C95" s="28"/>
      <c r="D95" s="33">
        <v>855355090</v>
      </c>
      <c r="E95" s="33">
        <v>113976806</v>
      </c>
      <c r="F95" s="30">
        <f t="shared" si="8"/>
        <v>969331896</v>
      </c>
      <c r="G95" s="31">
        <f t="shared" si="9"/>
        <v>5.8660543580332465E-2</v>
      </c>
      <c r="H95" s="33"/>
      <c r="I95" s="32">
        <f t="shared" si="10"/>
        <v>969331896</v>
      </c>
      <c r="J95" s="33">
        <v>266276302</v>
      </c>
      <c r="K95" s="31">
        <f t="shared" si="11"/>
        <v>27.470085643400722</v>
      </c>
      <c r="L95" s="30">
        <f t="shared" si="14"/>
        <v>423196556</v>
      </c>
      <c r="M95" s="31">
        <f t="shared" si="12"/>
        <v>43.65858151850189</v>
      </c>
      <c r="N95" s="33">
        <v>689472858</v>
      </c>
      <c r="O95" s="31">
        <f t="shared" si="13"/>
        <v>71.128667161902612</v>
      </c>
      <c r="P95" s="32">
        <f t="shared" si="15"/>
        <v>279859038</v>
      </c>
    </row>
    <row r="96" spans="1:16" x14ac:dyDescent="0.25">
      <c r="A96" s="26">
        <v>3120213</v>
      </c>
      <c r="B96" s="27" t="s">
        <v>112</v>
      </c>
      <c r="C96" s="28"/>
      <c r="D96" s="29">
        <f>SUM(D97:D98)</f>
        <v>127575306</v>
      </c>
      <c r="E96" s="29">
        <f>SUM(E97:E98)</f>
        <v>1191822454</v>
      </c>
      <c r="F96" s="30">
        <f t="shared" si="8"/>
        <v>1319397760</v>
      </c>
      <c r="G96" s="31">
        <f t="shared" si="9"/>
        <v>7.98452935673057E-2</v>
      </c>
      <c r="H96" s="29">
        <f>SUM(H97:H98)</f>
        <v>0</v>
      </c>
      <c r="I96" s="32">
        <f t="shared" si="10"/>
        <v>1319397760</v>
      </c>
      <c r="J96" s="29">
        <f>SUM(J97:J98)</f>
        <v>1023069990</v>
      </c>
      <c r="K96" s="31">
        <f t="shared" si="11"/>
        <v>77.540679620374675</v>
      </c>
      <c r="L96" s="30">
        <f t="shared" si="14"/>
        <v>256123118</v>
      </c>
      <c r="M96" s="31">
        <f t="shared" si="12"/>
        <v>19.412123149276834</v>
      </c>
      <c r="N96" s="29">
        <f>SUM(N97:N98)</f>
        <v>1279193108</v>
      </c>
      <c r="O96" s="31">
        <f t="shared" si="13"/>
        <v>96.952802769651512</v>
      </c>
      <c r="P96" s="32">
        <f t="shared" si="15"/>
        <v>40204652</v>
      </c>
    </row>
    <row r="97" spans="1:16" hidden="1" x14ac:dyDescent="0.25">
      <c r="A97" s="26">
        <v>312021302</v>
      </c>
      <c r="B97" s="27" t="s">
        <v>113</v>
      </c>
      <c r="C97" s="28"/>
      <c r="D97" s="33"/>
      <c r="E97" s="33"/>
      <c r="F97" s="30">
        <f t="shared" si="8"/>
        <v>0</v>
      </c>
      <c r="G97" s="31">
        <f t="shared" si="9"/>
        <v>0</v>
      </c>
      <c r="H97" s="33"/>
      <c r="I97" s="32">
        <f t="shared" si="10"/>
        <v>0</v>
      </c>
      <c r="J97" s="33"/>
      <c r="K97" s="31">
        <f t="shared" si="11"/>
        <v>0</v>
      </c>
      <c r="L97" s="30">
        <f t="shared" si="14"/>
        <v>0</v>
      </c>
      <c r="M97" s="31">
        <f t="shared" si="12"/>
        <v>0</v>
      </c>
      <c r="N97" s="33"/>
      <c r="O97" s="31">
        <f t="shared" si="13"/>
        <v>0</v>
      </c>
      <c r="P97" s="32">
        <f t="shared" si="15"/>
        <v>0</v>
      </c>
    </row>
    <row r="98" spans="1:16" x14ac:dyDescent="0.25">
      <c r="A98" s="26">
        <v>312021399</v>
      </c>
      <c r="B98" s="35" t="s">
        <v>114</v>
      </c>
      <c r="C98" s="28"/>
      <c r="D98" s="33">
        <v>127575306</v>
      </c>
      <c r="E98" s="33">
        <v>1191822454</v>
      </c>
      <c r="F98" s="30">
        <f t="shared" si="8"/>
        <v>1319397760</v>
      </c>
      <c r="G98" s="31">
        <f t="shared" si="9"/>
        <v>7.98452935673057E-2</v>
      </c>
      <c r="H98" s="33"/>
      <c r="I98" s="32">
        <f t="shared" si="10"/>
        <v>1319397760</v>
      </c>
      <c r="J98" s="33">
        <v>1023069990</v>
      </c>
      <c r="K98" s="31">
        <f t="shared" si="11"/>
        <v>77.540679620374675</v>
      </c>
      <c r="L98" s="30">
        <f t="shared" si="14"/>
        <v>256123118</v>
      </c>
      <c r="M98" s="31">
        <f t="shared" si="12"/>
        <v>19.412123149276834</v>
      </c>
      <c r="N98" s="33">
        <v>1279193108</v>
      </c>
      <c r="O98" s="31">
        <f t="shared" si="13"/>
        <v>96.952802769651512</v>
      </c>
      <c r="P98" s="32">
        <f t="shared" si="15"/>
        <v>40204652</v>
      </c>
    </row>
    <row r="99" spans="1:16" hidden="1" x14ac:dyDescent="0.25">
      <c r="A99" s="26">
        <v>3120215</v>
      </c>
      <c r="B99" s="35" t="s">
        <v>115</v>
      </c>
      <c r="C99" s="28"/>
      <c r="D99" s="29"/>
      <c r="E99" s="29"/>
      <c r="F99" s="30">
        <f t="shared" si="8"/>
        <v>0</v>
      </c>
      <c r="G99" s="31">
        <f t="shared" si="9"/>
        <v>0</v>
      </c>
      <c r="H99" s="29"/>
      <c r="I99" s="32">
        <f t="shared" si="10"/>
        <v>0</v>
      </c>
      <c r="J99" s="29"/>
      <c r="K99" s="31">
        <f t="shared" si="11"/>
        <v>0</v>
      </c>
      <c r="L99" s="30">
        <f t="shared" si="14"/>
        <v>0</v>
      </c>
      <c r="M99" s="31">
        <f t="shared" si="12"/>
        <v>0</v>
      </c>
      <c r="N99" s="29"/>
      <c r="O99" s="31">
        <f t="shared" si="13"/>
        <v>0</v>
      </c>
      <c r="P99" s="32">
        <f t="shared" si="15"/>
        <v>0</v>
      </c>
    </row>
    <row r="100" spans="1:16" x14ac:dyDescent="0.25">
      <c r="A100" s="26">
        <v>3120217</v>
      </c>
      <c r="B100" s="27" t="s">
        <v>116</v>
      </c>
      <c r="C100" s="28"/>
      <c r="D100" s="33">
        <v>40000000</v>
      </c>
      <c r="E100" s="33">
        <v>-11303540</v>
      </c>
      <c r="F100" s="30">
        <f t="shared" si="8"/>
        <v>28696460</v>
      </c>
      <c r="G100" s="31">
        <f t="shared" si="9"/>
        <v>1.7366084303814834E-3</v>
      </c>
      <c r="H100" s="33"/>
      <c r="I100" s="32">
        <f t="shared" si="10"/>
        <v>28696460</v>
      </c>
      <c r="J100" s="33">
        <v>15239259</v>
      </c>
      <c r="K100" s="31">
        <f t="shared" si="11"/>
        <v>53.105013649767251</v>
      </c>
      <c r="L100" s="30">
        <f t="shared" si="14"/>
        <v>8856241</v>
      </c>
      <c r="M100" s="31">
        <f t="shared" si="12"/>
        <v>30.861789224176086</v>
      </c>
      <c r="N100" s="33">
        <v>24095500</v>
      </c>
      <c r="O100" s="31">
        <f t="shared" si="13"/>
        <v>83.966802873943337</v>
      </c>
      <c r="P100" s="32">
        <f t="shared" si="15"/>
        <v>4600960</v>
      </c>
    </row>
    <row r="101" spans="1:16" x14ac:dyDescent="0.25">
      <c r="A101" s="26">
        <v>3120218</v>
      </c>
      <c r="B101" s="27" t="s">
        <v>117</v>
      </c>
      <c r="C101" s="28"/>
      <c r="D101" s="33">
        <v>29000000</v>
      </c>
      <c r="E101" s="33">
        <v>-24000000</v>
      </c>
      <c r="F101" s="30">
        <f t="shared" si="8"/>
        <v>5000000</v>
      </c>
      <c r="G101" s="31">
        <f t="shared" si="9"/>
        <v>3.0258234471803902E-4</v>
      </c>
      <c r="H101" s="33"/>
      <c r="I101" s="32">
        <f t="shared" si="10"/>
        <v>5000000</v>
      </c>
      <c r="J101" s="33">
        <v>4789872</v>
      </c>
      <c r="K101" s="31">
        <f t="shared" si="11"/>
        <v>95.797439999999995</v>
      </c>
      <c r="L101" s="30">
        <f t="shared" si="14"/>
        <v>0</v>
      </c>
      <c r="M101" s="31">
        <f t="shared" si="12"/>
        <v>0</v>
      </c>
      <c r="N101" s="33">
        <v>4789872</v>
      </c>
      <c r="O101" s="31">
        <f t="shared" si="13"/>
        <v>95.797439999999995</v>
      </c>
      <c r="P101" s="32">
        <f t="shared" si="15"/>
        <v>210128</v>
      </c>
    </row>
    <row r="102" spans="1:16" x14ac:dyDescent="0.25">
      <c r="A102" s="26">
        <v>31203</v>
      </c>
      <c r="B102" s="35" t="s">
        <v>118</v>
      </c>
      <c r="C102" s="28"/>
      <c r="D102" s="33">
        <f>SUM(D104:D108)</f>
        <v>1231564588</v>
      </c>
      <c r="E102" s="33">
        <f>SUM(E104:E108)</f>
        <v>3821742669</v>
      </c>
      <c r="F102" s="30">
        <f t="shared" si="8"/>
        <v>5053307257</v>
      </c>
      <c r="G102" s="31">
        <f t="shared" si="9"/>
        <v>0.30580831168074846</v>
      </c>
      <c r="H102" s="33">
        <f>SUM(H104:H108)</f>
        <v>0</v>
      </c>
      <c r="I102" s="32">
        <f t="shared" si="10"/>
        <v>5053307257</v>
      </c>
      <c r="J102" s="33">
        <f>SUM(J104:J108)</f>
        <v>4496327885</v>
      </c>
      <c r="K102" s="31">
        <f t="shared" si="11"/>
        <v>88.977923888786805</v>
      </c>
      <c r="L102" s="30">
        <f t="shared" si="14"/>
        <v>83268508</v>
      </c>
      <c r="M102" s="31">
        <f t="shared" si="12"/>
        <v>1.6478021969602945</v>
      </c>
      <c r="N102" s="33">
        <f>SUM(N104:N108)</f>
        <v>4579596393</v>
      </c>
      <c r="O102" s="31">
        <f t="shared" si="13"/>
        <v>90.62572608574709</v>
      </c>
      <c r="P102" s="32">
        <f t="shared" si="15"/>
        <v>473710864</v>
      </c>
    </row>
    <row r="103" spans="1:16" x14ac:dyDescent="0.25">
      <c r="A103" s="26">
        <v>3120301</v>
      </c>
      <c r="B103" s="35" t="s">
        <v>119</v>
      </c>
      <c r="C103" s="28"/>
      <c r="D103" s="29">
        <f>SUM(D104)</f>
        <v>0</v>
      </c>
      <c r="E103" s="29">
        <f>SUM(E104)</f>
        <v>4134896384</v>
      </c>
      <c r="F103" s="30">
        <f t="shared" si="8"/>
        <v>4134896384</v>
      </c>
      <c r="G103" s="31">
        <f t="shared" si="9"/>
        <v>0.25022932860737218</v>
      </c>
      <c r="H103" s="29">
        <f>SUM(H104)</f>
        <v>0</v>
      </c>
      <c r="I103" s="32">
        <f t="shared" si="10"/>
        <v>4134896384</v>
      </c>
      <c r="J103" s="29">
        <f>SUM(J104)</f>
        <v>3844364541</v>
      </c>
      <c r="K103" s="31">
        <f t="shared" si="11"/>
        <v>92.973660860663543</v>
      </c>
      <c r="L103" s="30">
        <f t="shared" si="14"/>
        <v>35100639</v>
      </c>
      <c r="M103" s="31">
        <f t="shared" si="12"/>
        <v>0.84888799477109211</v>
      </c>
      <c r="N103" s="29">
        <f>SUM(N104)</f>
        <v>3879465180</v>
      </c>
      <c r="O103" s="31">
        <f t="shared" si="13"/>
        <v>93.822548855434633</v>
      </c>
      <c r="P103" s="32">
        <f t="shared" si="15"/>
        <v>255431204</v>
      </c>
    </row>
    <row r="104" spans="1:16" x14ac:dyDescent="0.25">
      <c r="A104" s="26">
        <v>312030102</v>
      </c>
      <c r="B104" s="27" t="s">
        <v>120</v>
      </c>
      <c r="C104" s="28"/>
      <c r="D104" s="33"/>
      <c r="E104" s="33">
        <v>4134896384</v>
      </c>
      <c r="F104" s="30">
        <f t="shared" si="8"/>
        <v>4134896384</v>
      </c>
      <c r="G104" s="31">
        <f t="shared" si="9"/>
        <v>0.25022932860737218</v>
      </c>
      <c r="H104" s="33"/>
      <c r="I104" s="32">
        <f t="shared" si="10"/>
        <v>4134896384</v>
      </c>
      <c r="J104" s="33">
        <v>3844364541</v>
      </c>
      <c r="K104" s="31">
        <f t="shared" si="11"/>
        <v>92.973660860663543</v>
      </c>
      <c r="L104" s="30">
        <f t="shared" si="14"/>
        <v>35100639</v>
      </c>
      <c r="M104" s="31">
        <f t="shared" si="12"/>
        <v>0.84888799477109211</v>
      </c>
      <c r="N104" s="33">
        <v>3879465180</v>
      </c>
      <c r="O104" s="31">
        <f t="shared" si="13"/>
        <v>93.822548855434633</v>
      </c>
      <c r="P104" s="32">
        <f t="shared" si="15"/>
        <v>255431204</v>
      </c>
    </row>
    <row r="105" spans="1:16" ht="25.5" x14ac:dyDescent="0.25">
      <c r="A105" s="26">
        <v>3120302</v>
      </c>
      <c r="B105" s="35" t="s">
        <v>121</v>
      </c>
      <c r="C105" s="28"/>
      <c r="D105" s="33">
        <v>1136014588</v>
      </c>
      <c r="E105" s="33">
        <v>-285938585</v>
      </c>
      <c r="F105" s="30">
        <f t="shared" si="8"/>
        <v>850076003</v>
      </c>
      <c r="G105" s="31">
        <f t="shared" si="9"/>
        <v>5.144359803525575E-2</v>
      </c>
      <c r="H105" s="33"/>
      <c r="I105" s="32">
        <f t="shared" si="10"/>
        <v>850076003</v>
      </c>
      <c r="J105" s="33">
        <v>636189937</v>
      </c>
      <c r="K105" s="31">
        <f t="shared" si="11"/>
        <v>74.839183173601469</v>
      </c>
      <c r="L105" s="30">
        <f t="shared" si="14"/>
        <v>48167869</v>
      </c>
      <c r="M105" s="31">
        <f t="shared" si="12"/>
        <v>5.6663014636351292</v>
      </c>
      <c r="N105" s="33">
        <v>684357806</v>
      </c>
      <c r="O105" s="31">
        <f t="shared" si="13"/>
        <v>80.505484637236606</v>
      </c>
      <c r="P105" s="32">
        <f t="shared" si="15"/>
        <v>165718197</v>
      </c>
    </row>
    <row r="106" spans="1:16" x14ac:dyDescent="0.25">
      <c r="A106" s="26">
        <v>3120303</v>
      </c>
      <c r="B106" s="35" t="s">
        <v>122</v>
      </c>
      <c r="C106" s="28"/>
      <c r="D106" s="33">
        <v>95550000</v>
      </c>
      <c r="E106" s="33">
        <v>-28500000</v>
      </c>
      <c r="F106" s="30">
        <f t="shared" si="8"/>
        <v>67050000</v>
      </c>
      <c r="G106" s="31">
        <f t="shared" si="9"/>
        <v>4.0576292426689033E-3</v>
      </c>
      <c r="H106" s="33"/>
      <c r="I106" s="32">
        <f t="shared" si="10"/>
        <v>67050000</v>
      </c>
      <c r="J106" s="33">
        <v>15157407</v>
      </c>
      <c r="K106" s="31">
        <f t="shared" si="11"/>
        <v>22.606125279642058</v>
      </c>
      <c r="L106" s="30">
        <f t="shared" si="14"/>
        <v>0</v>
      </c>
      <c r="M106" s="31">
        <f t="shared" si="12"/>
        <v>0</v>
      </c>
      <c r="N106" s="33">
        <v>15157407</v>
      </c>
      <c r="O106" s="31">
        <f t="shared" si="13"/>
        <v>22.606125279642058</v>
      </c>
      <c r="P106" s="32">
        <f t="shared" si="15"/>
        <v>51892593</v>
      </c>
    </row>
    <row r="107" spans="1:16" hidden="1" x14ac:dyDescent="0.25">
      <c r="A107" s="26">
        <v>3120306</v>
      </c>
      <c r="B107" s="37" t="s">
        <v>123</v>
      </c>
      <c r="C107" s="28"/>
      <c r="D107" s="33"/>
      <c r="E107" s="33"/>
      <c r="F107" s="30">
        <f t="shared" si="8"/>
        <v>0</v>
      </c>
      <c r="G107" s="31">
        <f t="shared" si="9"/>
        <v>0</v>
      </c>
      <c r="H107" s="33"/>
      <c r="I107" s="32">
        <f t="shared" si="10"/>
        <v>0</v>
      </c>
      <c r="J107" s="33"/>
      <c r="K107" s="31">
        <f t="shared" si="11"/>
        <v>0</v>
      </c>
      <c r="L107" s="30">
        <f t="shared" si="14"/>
        <v>0</v>
      </c>
      <c r="M107" s="31">
        <f t="shared" si="12"/>
        <v>0</v>
      </c>
      <c r="N107" s="33"/>
      <c r="O107" s="31">
        <f t="shared" si="13"/>
        <v>0</v>
      </c>
      <c r="P107" s="32">
        <f t="shared" si="15"/>
        <v>0</v>
      </c>
    </row>
    <row r="108" spans="1:16" x14ac:dyDescent="0.25">
      <c r="A108" s="26">
        <v>3120399</v>
      </c>
      <c r="B108" s="35" t="s">
        <v>118</v>
      </c>
      <c r="C108" s="28"/>
      <c r="D108" s="33"/>
      <c r="E108" s="33">
        <v>1284870</v>
      </c>
      <c r="F108" s="30">
        <f t="shared" si="8"/>
        <v>1284870</v>
      </c>
      <c r="G108" s="31">
        <f t="shared" si="9"/>
        <v>7.7755795451573347E-5</v>
      </c>
      <c r="H108" s="33"/>
      <c r="I108" s="32">
        <f t="shared" si="10"/>
        <v>1284870</v>
      </c>
      <c r="J108" s="33">
        <v>616000</v>
      </c>
      <c r="K108" s="31">
        <f t="shared" si="11"/>
        <v>47.942593414119713</v>
      </c>
      <c r="L108" s="30">
        <f t="shared" si="14"/>
        <v>0</v>
      </c>
      <c r="M108" s="31">
        <f t="shared" si="12"/>
        <v>0</v>
      </c>
      <c r="N108" s="33">
        <v>616000</v>
      </c>
      <c r="O108" s="31">
        <f t="shared" si="13"/>
        <v>47.942593414119713</v>
      </c>
      <c r="P108" s="32">
        <f t="shared" si="15"/>
        <v>668870</v>
      </c>
    </row>
    <row r="109" spans="1:16" hidden="1" x14ac:dyDescent="0.25">
      <c r="A109" s="19">
        <v>313</v>
      </c>
      <c r="B109" s="38" t="s">
        <v>124</v>
      </c>
      <c r="C109" s="21"/>
      <c r="D109" s="22">
        <f>SUM(D110+D137+D170+D172+D179+D175)</f>
        <v>0</v>
      </c>
      <c r="E109" s="22">
        <f>SUM(E110+E137+E170+E172+E179+E175)</f>
        <v>0</v>
      </c>
      <c r="F109" s="30">
        <f t="shared" si="8"/>
        <v>0</v>
      </c>
      <c r="G109" s="24">
        <f t="shared" si="9"/>
        <v>0</v>
      </c>
      <c r="H109" s="22">
        <f>SUM(H110+H137+H170+H172+H179+H175)</f>
        <v>0</v>
      </c>
      <c r="I109" s="25">
        <f t="shared" si="10"/>
        <v>0</v>
      </c>
      <c r="J109" s="22">
        <f>SUM(J110+J137+J170+J172+J179+J175)</f>
        <v>0</v>
      </c>
      <c r="K109" s="24">
        <f t="shared" si="11"/>
        <v>0</v>
      </c>
      <c r="L109" s="23">
        <f t="shared" si="14"/>
        <v>0</v>
      </c>
      <c r="M109" s="24">
        <f t="shared" si="12"/>
        <v>0</v>
      </c>
      <c r="N109" s="22">
        <f>SUM(N110+N137+N170+N172+N179+N175)</f>
        <v>0</v>
      </c>
      <c r="O109" s="24">
        <f t="shared" si="13"/>
        <v>0</v>
      </c>
      <c r="P109" s="25">
        <f t="shared" si="15"/>
        <v>0</v>
      </c>
    </row>
    <row r="110" spans="1:16" hidden="1" x14ac:dyDescent="0.25">
      <c r="A110" s="26">
        <v>31301</v>
      </c>
      <c r="B110" s="38" t="s">
        <v>125</v>
      </c>
      <c r="C110" s="28"/>
      <c r="D110" s="22">
        <f>SUM(D111:D136)-D125-D129</f>
        <v>0</v>
      </c>
      <c r="E110" s="22">
        <f>SUM(E111:E136)-E125-E129</f>
        <v>0</v>
      </c>
      <c r="F110" s="30">
        <f t="shared" si="8"/>
        <v>0</v>
      </c>
      <c r="G110" s="24">
        <f t="shared" si="9"/>
        <v>0</v>
      </c>
      <c r="H110" s="22">
        <f>SUM(H111:H136)-H125-H129</f>
        <v>0</v>
      </c>
      <c r="I110" s="25">
        <f t="shared" si="10"/>
        <v>0</v>
      </c>
      <c r="J110" s="22">
        <f>SUM(J111:J136)-J125-J129</f>
        <v>0</v>
      </c>
      <c r="K110" s="24">
        <f t="shared" si="11"/>
        <v>0</v>
      </c>
      <c r="L110" s="23">
        <f t="shared" si="14"/>
        <v>0</v>
      </c>
      <c r="M110" s="24">
        <f t="shared" si="12"/>
        <v>0</v>
      </c>
      <c r="N110" s="22">
        <f>SUM(N111:N136)-N125-N129</f>
        <v>0</v>
      </c>
      <c r="O110" s="24">
        <f t="shared" si="13"/>
        <v>0</v>
      </c>
      <c r="P110" s="25">
        <f t="shared" si="15"/>
        <v>0</v>
      </c>
    </row>
    <row r="111" spans="1:16" hidden="1" x14ac:dyDescent="0.25">
      <c r="A111" s="26">
        <v>3130104</v>
      </c>
      <c r="B111" s="35" t="s">
        <v>126</v>
      </c>
      <c r="C111" s="28"/>
      <c r="D111" s="22"/>
      <c r="E111" s="22"/>
      <c r="F111" s="30">
        <f t="shared" si="8"/>
        <v>0</v>
      </c>
      <c r="G111" s="24">
        <f t="shared" si="9"/>
        <v>0</v>
      </c>
      <c r="H111" s="22"/>
      <c r="I111" s="25">
        <f t="shared" si="10"/>
        <v>0</v>
      </c>
      <c r="J111" s="22"/>
      <c r="K111" s="24">
        <f t="shared" si="11"/>
        <v>0</v>
      </c>
      <c r="L111" s="23">
        <f t="shared" si="14"/>
        <v>0</v>
      </c>
      <c r="M111" s="24">
        <f t="shared" si="12"/>
        <v>0</v>
      </c>
      <c r="N111" s="22"/>
      <c r="O111" s="24">
        <f t="shared" si="13"/>
        <v>0</v>
      </c>
      <c r="P111" s="25">
        <f t="shared" si="15"/>
        <v>0</v>
      </c>
    </row>
    <row r="112" spans="1:16" ht="25.5" hidden="1" x14ac:dyDescent="0.25">
      <c r="A112" s="26">
        <v>3130105</v>
      </c>
      <c r="B112" s="35" t="s">
        <v>127</v>
      </c>
      <c r="C112" s="28"/>
      <c r="D112" s="22"/>
      <c r="E112" s="22"/>
      <c r="F112" s="30">
        <f t="shared" si="8"/>
        <v>0</v>
      </c>
      <c r="G112" s="24">
        <f t="shared" si="9"/>
        <v>0</v>
      </c>
      <c r="H112" s="22"/>
      <c r="I112" s="25">
        <f t="shared" si="10"/>
        <v>0</v>
      </c>
      <c r="J112" s="22"/>
      <c r="K112" s="24">
        <f t="shared" si="11"/>
        <v>0</v>
      </c>
      <c r="L112" s="23">
        <f t="shared" si="14"/>
        <v>0</v>
      </c>
      <c r="M112" s="24">
        <f t="shared" si="12"/>
        <v>0</v>
      </c>
      <c r="N112" s="22"/>
      <c r="O112" s="24">
        <f t="shared" si="13"/>
        <v>0</v>
      </c>
      <c r="P112" s="25">
        <f t="shared" si="15"/>
        <v>0</v>
      </c>
    </row>
    <row r="113" spans="1:16" hidden="1" x14ac:dyDescent="0.25">
      <c r="A113" s="26">
        <v>3130107</v>
      </c>
      <c r="B113" s="35" t="s">
        <v>128</v>
      </c>
      <c r="C113" s="28"/>
      <c r="D113" s="22"/>
      <c r="E113" s="22"/>
      <c r="F113" s="30">
        <f t="shared" si="8"/>
        <v>0</v>
      </c>
      <c r="G113" s="24">
        <f t="shared" si="9"/>
        <v>0</v>
      </c>
      <c r="H113" s="22"/>
      <c r="I113" s="25">
        <f t="shared" si="10"/>
        <v>0</v>
      </c>
      <c r="J113" s="22"/>
      <c r="K113" s="24">
        <f t="shared" si="11"/>
        <v>0</v>
      </c>
      <c r="L113" s="23">
        <f t="shared" si="14"/>
        <v>0</v>
      </c>
      <c r="M113" s="24">
        <f t="shared" si="12"/>
        <v>0</v>
      </c>
      <c r="N113" s="22"/>
      <c r="O113" s="24">
        <f t="shared" si="13"/>
        <v>0</v>
      </c>
      <c r="P113" s="25">
        <f t="shared" si="15"/>
        <v>0</v>
      </c>
    </row>
    <row r="114" spans="1:16" hidden="1" x14ac:dyDescent="0.25">
      <c r="A114" s="26">
        <v>3130109</v>
      </c>
      <c r="B114" s="35" t="s">
        <v>129</v>
      </c>
      <c r="C114" s="28"/>
      <c r="D114" s="22"/>
      <c r="E114" s="22"/>
      <c r="F114" s="30">
        <f t="shared" si="8"/>
        <v>0</v>
      </c>
      <c r="G114" s="24">
        <f t="shared" si="9"/>
        <v>0</v>
      </c>
      <c r="H114" s="22"/>
      <c r="I114" s="25">
        <f t="shared" si="10"/>
        <v>0</v>
      </c>
      <c r="J114" s="22"/>
      <c r="K114" s="24">
        <f t="shared" si="11"/>
        <v>0</v>
      </c>
      <c r="L114" s="23">
        <f t="shared" si="14"/>
        <v>0</v>
      </c>
      <c r="M114" s="24">
        <f t="shared" si="12"/>
        <v>0</v>
      </c>
      <c r="N114" s="22"/>
      <c r="O114" s="24">
        <f t="shared" si="13"/>
        <v>0</v>
      </c>
      <c r="P114" s="25">
        <f t="shared" si="15"/>
        <v>0</v>
      </c>
    </row>
    <row r="115" spans="1:16" ht="25.5" hidden="1" x14ac:dyDescent="0.25">
      <c r="A115" s="26">
        <v>3130111</v>
      </c>
      <c r="B115" s="35" t="s">
        <v>130</v>
      </c>
      <c r="C115" s="28"/>
      <c r="D115" s="22"/>
      <c r="E115" s="22"/>
      <c r="F115" s="30">
        <f t="shared" si="8"/>
        <v>0</v>
      </c>
      <c r="G115" s="24">
        <f t="shared" si="9"/>
        <v>0</v>
      </c>
      <c r="H115" s="22"/>
      <c r="I115" s="25">
        <f t="shared" si="10"/>
        <v>0</v>
      </c>
      <c r="J115" s="22"/>
      <c r="K115" s="24">
        <f t="shared" si="11"/>
        <v>0</v>
      </c>
      <c r="L115" s="23">
        <f t="shared" si="14"/>
        <v>0</v>
      </c>
      <c r="M115" s="24">
        <f t="shared" si="12"/>
        <v>0</v>
      </c>
      <c r="N115" s="22"/>
      <c r="O115" s="24">
        <f t="shared" si="13"/>
        <v>0</v>
      </c>
      <c r="P115" s="25">
        <f t="shared" si="15"/>
        <v>0</v>
      </c>
    </row>
    <row r="116" spans="1:16" ht="25.5" hidden="1" x14ac:dyDescent="0.25">
      <c r="A116" s="26">
        <v>3130114</v>
      </c>
      <c r="B116" s="35" t="s">
        <v>131</v>
      </c>
      <c r="C116" s="28"/>
      <c r="D116" s="22"/>
      <c r="E116" s="22"/>
      <c r="F116" s="30">
        <f t="shared" si="8"/>
        <v>0</v>
      </c>
      <c r="G116" s="24">
        <f t="shared" si="9"/>
        <v>0</v>
      </c>
      <c r="H116" s="22"/>
      <c r="I116" s="25">
        <f t="shared" si="10"/>
        <v>0</v>
      </c>
      <c r="J116" s="22"/>
      <c r="K116" s="24">
        <f t="shared" si="11"/>
        <v>0</v>
      </c>
      <c r="L116" s="23">
        <f t="shared" si="14"/>
        <v>0</v>
      </c>
      <c r="M116" s="24">
        <f t="shared" si="12"/>
        <v>0</v>
      </c>
      <c r="N116" s="22"/>
      <c r="O116" s="24">
        <f t="shared" si="13"/>
        <v>0</v>
      </c>
      <c r="P116" s="25">
        <f t="shared" si="15"/>
        <v>0</v>
      </c>
    </row>
    <row r="117" spans="1:16" hidden="1" x14ac:dyDescent="0.25">
      <c r="A117" s="26">
        <v>3130115</v>
      </c>
      <c r="B117" s="35" t="s">
        <v>132</v>
      </c>
      <c r="C117" s="28"/>
      <c r="D117" s="22"/>
      <c r="E117" s="22"/>
      <c r="F117" s="30">
        <f t="shared" si="8"/>
        <v>0</v>
      </c>
      <c r="G117" s="24">
        <f t="shared" si="9"/>
        <v>0</v>
      </c>
      <c r="H117" s="22"/>
      <c r="I117" s="25">
        <f t="shared" si="10"/>
        <v>0</v>
      </c>
      <c r="J117" s="22"/>
      <c r="K117" s="24">
        <f t="shared" si="11"/>
        <v>0</v>
      </c>
      <c r="L117" s="23">
        <f t="shared" si="14"/>
        <v>0</v>
      </c>
      <c r="M117" s="24">
        <f t="shared" si="12"/>
        <v>0</v>
      </c>
      <c r="N117" s="22"/>
      <c r="O117" s="24">
        <f t="shared" si="13"/>
        <v>0</v>
      </c>
      <c r="P117" s="25">
        <f t="shared" si="15"/>
        <v>0</v>
      </c>
    </row>
    <row r="118" spans="1:16" hidden="1" x14ac:dyDescent="0.25">
      <c r="A118" s="26">
        <v>3130116</v>
      </c>
      <c r="B118" s="35" t="s">
        <v>133</v>
      </c>
      <c r="C118" s="28"/>
      <c r="D118" s="22"/>
      <c r="E118" s="22"/>
      <c r="F118" s="30">
        <f t="shared" si="8"/>
        <v>0</v>
      </c>
      <c r="G118" s="24">
        <f t="shared" si="9"/>
        <v>0</v>
      </c>
      <c r="H118" s="22"/>
      <c r="I118" s="25">
        <f t="shared" si="10"/>
        <v>0</v>
      </c>
      <c r="J118" s="22"/>
      <c r="K118" s="24">
        <f t="shared" si="11"/>
        <v>0</v>
      </c>
      <c r="L118" s="23">
        <f t="shared" si="14"/>
        <v>0</v>
      </c>
      <c r="M118" s="24">
        <f t="shared" si="12"/>
        <v>0</v>
      </c>
      <c r="N118" s="22"/>
      <c r="O118" s="24">
        <f t="shared" si="13"/>
        <v>0</v>
      </c>
      <c r="P118" s="25">
        <f t="shared" si="15"/>
        <v>0</v>
      </c>
    </row>
    <row r="119" spans="1:16" hidden="1" x14ac:dyDescent="0.25">
      <c r="A119" s="26">
        <v>3130117</v>
      </c>
      <c r="B119" s="35" t="s">
        <v>134</v>
      </c>
      <c r="C119" s="28"/>
      <c r="D119" s="22"/>
      <c r="E119" s="22"/>
      <c r="F119" s="30">
        <f t="shared" si="8"/>
        <v>0</v>
      </c>
      <c r="G119" s="24">
        <f t="shared" si="9"/>
        <v>0</v>
      </c>
      <c r="H119" s="22"/>
      <c r="I119" s="25">
        <f t="shared" si="10"/>
        <v>0</v>
      </c>
      <c r="J119" s="22"/>
      <c r="K119" s="24">
        <f t="shared" si="11"/>
        <v>0</v>
      </c>
      <c r="L119" s="23">
        <f t="shared" si="14"/>
        <v>0</v>
      </c>
      <c r="M119" s="24">
        <f t="shared" si="12"/>
        <v>0</v>
      </c>
      <c r="N119" s="22"/>
      <c r="O119" s="24">
        <f t="shared" si="13"/>
        <v>0</v>
      </c>
      <c r="P119" s="25">
        <f t="shared" si="15"/>
        <v>0</v>
      </c>
    </row>
    <row r="120" spans="1:16" hidden="1" x14ac:dyDescent="0.25">
      <c r="A120" s="26">
        <v>3130118</v>
      </c>
      <c r="B120" s="35" t="s">
        <v>135</v>
      </c>
      <c r="C120" s="28"/>
      <c r="D120" s="22"/>
      <c r="E120" s="22"/>
      <c r="F120" s="30">
        <f t="shared" si="8"/>
        <v>0</v>
      </c>
      <c r="G120" s="24">
        <f t="shared" si="9"/>
        <v>0</v>
      </c>
      <c r="H120" s="22"/>
      <c r="I120" s="25">
        <f t="shared" si="10"/>
        <v>0</v>
      </c>
      <c r="J120" s="22"/>
      <c r="K120" s="24">
        <f t="shared" si="11"/>
        <v>0</v>
      </c>
      <c r="L120" s="23">
        <f t="shared" si="14"/>
        <v>0</v>
      </c>
      <c r="M120" s="24">
        <f t="shared" si="12"/>
        <v>0</v>
      </c>
      <c r="N120" s="22"/>
      <c r="O120" s="24">
        <f t="shared" si="13"/>
        <v>0</v>
      </c>
      <c r="P120" s="25">
        <f t="shared" si="15"/>
        <v>0</v>
      </c>
    </row>
    <row r="121" spans="1:16" ht="25.5" hidden="1" x14ac:dyDescent="0.25">
      <c r="A121" s="26">
        <v>3130119</v>
      </c>
      <c r="B121" s="35" t="s">
        <v>136</v>
      </c>
      <c r="C121" s="28"/>
      <c r="D121" s="22"/>
      <c r="E121" s="22"/>
      <c r="F121" s="30">
        <f t="shared" si="8"/>
        <v>0</v>
      </c>
      <c r="G121" s="24">
        <f t="shared" si="9"/>
        <v>0</v>
      </c>
      <c r="H121" s="22"/>
      <c r="I121" s="25">
        <f t="shared" si="10"/>
        <v>0</v>
      </c>
      <c r="J121" s="22"/>
      <c r="K121" s="24">
        <f t="shared" si="11"/>
        <v>0</v>
      </c>
      <c r="L121" s="23">
        <f t="shared" si="14"/>
        <v>0</v>
      </c>
      <c r="M121" s="24">
        <f t="shared" si="12"/>
        <v>0</v>
      </c>
      <c r="N121" s="22"/>
      <c r="O121" s="24">
        <f t="shared" si="13"/>
        <v>0</v>
      </c>
      <c r="P121" s="25">
        <f t="shared" si="15"/>
        <v>0</v>
      </c>
    </row>
    <row r="122" spans="1:16" ht="25.5" hidden="1" x14ac:dyDescent="0.25">
      <c r="A122" s="26">
        <v>3130120</v>
      </c>
      <c r="B122" s="35" t="s">
        <v>137</v>
      </c>
      <c r="C122" s="28"/>
      <c r="D122" s="22"/>
      <c r="E122" s="22"/>
      <c r="F122" s="30">
        <f t="shared" si="8"/>
        <v>0</v>
      </c>
      <c r="G122" s="24">
        <f t="shared" si="9"/>
        <v>0</v>
      </c>
      <c r="H122" s="22"/>
      <c r="I122" s="25">
        <f t="shared" si="10"/>
        <v>0</v>
      </c>
      <c r="J122" s="22"/>
      <c r="K122" s="24">
        <f t="shared" si="11"/>
        <v>0</v>
      </c>
      <c r="L122" s="23">
        <f t="shared" si="14"/>
        <v>0</v>
      </c>
      <c r="M122" s="24">
        <f t="shared" si="12"/>
        <v>0</v>
      </c>
      <c r="N122" s="22"/>
      <c r="O122" s="24">
        <f t="shared" si="13"/>
        <v>0</v>
      </c>
      <c r="P122" s="25">
        <f t="shared" si="15"/>
        <v>0</v>
      </c>
    </row>
    <row r="123" spans="1:16" hidden="1" x14ac:dyDescent="0.25">
      <c r="A123" s="26">
        <v>3130121</v>
      </c>
      <c r="B123" s="35" t="s">
        <v>138</v>
      </c>
      <c r="C123" s="28"/>
      <c r="D123" s="22"/>
      <c r="E123" s="22"/>
      <c r="F123" s="30">
        <f t="shared" si="8"/>
        <v>0</v>
      </c>
      <c r="G123" s="24">
        <f t="shared" si="9"/>
        <v>0</v>
      </c>
      <c r="H123" s="22"/>
      <c r="I123" s="25">
        <f t="shared" si="10"/>
        <v>0</v>
      </c>
      <c r="J123" s="22"/>
      <c r="K123" s="24">
        <f t="shared" si="11"/>
        <v>0</v>
      </c>
      <c r="L123" s="23">
        <f t="shared" si="14"/>
        <v>0</v>
      </c>
      <c r="M123" s="24">
        <f t="shared" si="12"/>
        <v>0</v>
      </c>
      <c r="N123" s="22"/>
      <c r="O123" s="24">
        <f t="shared" si="13"/>
        <v>0</v>
      </c>
      <c r="P123" s="25">
        <f t="shared" si="15"/>
        <v>0</v>
      </c>
    </row>
    <row r="124" spans="1:16" ht="25.5" hidden="1" x14ac:dyDescent="0.25">
      <c r="A124" s="26">
        <v>3130122</v>
      </c>
      <c r="B124" s="35" t="s">
        <v>139</v>
      </c>
      <c r="C124" s="28"/>
      <c r="D124" s="22"/>
      <c r="E124" s="22"/>
      <c r="F124" s="30">
        <f t="shared" si="8"/>
        <v>0</v>
      </c>
      <c r="G124" s="24">
        <f t="shared" si="9"/>
        <v>0</v>
      </c>
      <c r="H124" s="22"/>
      <c r="I124" s="25">
        <f t="shared" si="10"/>
        <v>0</v>
      </c>
      <c r="J124" s="22"/>
      <c r="K124" s="24">
        <f t="shared" si="11"/>
        <v>0</v>
      </c>
      <c r="L124" s="23">
        <f t="shared" si="14"/>
        <v>0</v>
      </c>
      <c r="M124" s="24">
        <f t="shared" si="12"/>
        <v>0</v>
      </c>
      <c r="N124" s="22"/>
      <c r="O124" s="24">
        <f t="shared" si="13"/>
        <v>0</v>
      </c>
      <c r="P124" s="25">
        <f t="shared" si="15"/>
        <v>0</v>
      </c>
    </row>
    <row r="125" spans="1:16" ht="25.5" hidden="1" x14ac:dyDescent="0.25">
      <c r="A125" s="26">
        <v>3130123</v>
      </c>
      <c r="B125" s="35" t="s">
        <v>140</v>
      </c>
      <c r="C125" s="28"/>
      <c r="D125" s="22">
        <f>SUM(D126:D127)</f>
        <v>0</v>
      </c>
      <c r="E125" s="22">
        <f>SUM(E126:E127)</f>
        <v>0</v>
      </c>
      <c r="F125" s="30">
        <f t="shared" si="8"/>
        <v>0</v>
      </c>
      <c r="G125" s="24">
        <f t="shared" si="9"/>
        <v>0</v>
      </c>
      <c r="H125" s="22">
        <f>SUM(H126:H127)</f>
        <v>0</v>
      </c>
      <c r="I125" s="25">
        <f t="shared" si="10"/>
        <v>0</v>
      </c>
      <c r="J125" s="22">
        <f>SUM(J126:J127)</f>
        <v>0</v>
      </c>
      <c r="K125" s="24">
        <f t="shared" si="11"/>
        <v>0</v>
      </c>
      <c r="L125" s="23">
        <f t="shared" si="14"/>
        <v>0</v>
      </c>
      <c r="M125" s="24">
        <f t="shared" si="12"/>
        <v>0</v>
      </c>
      <c r="N125" s="22">
        <f>SUM(N126:N127)</f>
        <v>0</v>
      </c>
      <c r="O125" s="24">
        <f t="shared" si="13"/>
        <v>0</v>
      </c>
      <c r="P125" s="25">
        <f t="shared" si="15"/>
        <v>0</v>
      </c>
    </row>
    <row r="126" spans="1:16" hidden="1" x14ac:dyDescent="0.25">
      <c r="A126" s="26">
        <v>313012301</v>
      </c>
      <c r="B126" s="27" t="s">
        <v>25</v>
      </c>
      <c r="C126" s="28"/>
      <c r="D126" s="22"/>
      <c r="E126" s="22"/>
      <c r="F126" s="30">
        <f t="shared" si="8"/>
        <v>0</v>
      </c>
      <c r="G126" s="24">
        <f t="shared" si="9"/>
        <v>0</v>
      </c>
      <c r="H126" s="22"/>
      <c r="I126" s="25">
        <f t="shared" si="10"/>
        <v>0</v>
      </c>
      <c r="J126" s="22"/>
      <c r="K126" s="24">
        <f t="shared" si="11"/>
        <v>0</v>
      </c>
      <c r="L126" s="23">
        <f t="shared" si="14"/>
        <v>0</v>
      </c>
      <c r="M126" s="24">
        <f t="shared" si="12"/>
        <v>0</v>
      </c>
      <c r="N126" s="22"/>
      <c r="O126" s="24">
        <f t="shared" si="13"/>
        <v>0</v>
      </c>
      <c r="P126" s="25">
        <f t="shared" si="15"/>
        <v>0</v>
      </c>
    </row>
    <row r="127" spans="1:16" hidden="1" x14ac:dyDescent="0.25">
      <c r="A127" s="26">
        <v>313012302</v>
      </c>
      <c r="B127" s="27" t="s">
        <v>141</v>
      </c>
      <c r="C127" s="28"/>
      <c r="D127" s="22"/>
      <c r="E127" s="22"/>
      <c r="F127" s="30">
        <f t="shared" si="8"/>
        <v>0</v>
      </c>
      <c r="G127" s="24">
        <f t="shared" si="9"/>
        <v>0</v>
      </c>
      <c r="H127" s="22"/>
      <c r="I127" s="25">
        <f t="shared" si="10"/>
        <v>0</v>
      </c>
      <c r="J127" s="22"/>
      <c r="K127" s="24">
        <f t="shared" si="11"/>
        <v>0</v>
      </c>
      <c r="L127" s="23">
        <f t="shared" si="14"/>
        <v>0</v>
      </c>
      <c r="M127" s="24">
        <f t="shared" si="12"/>
        <v>0</v>
      </c>
      <c r="N127" s="22"/>
      <c r="O127" s="24">
        <f t="shared" si="13"/>
        <v>0</v>
      </c>
      <c r="P127" s="25">
        <f t="shared" si="15"/>
        <v>0</v>
      </c>
    </row>
    <row r="128" spans="1:16" hidden="1" x14ac:dyDescent="0.25">
      <c r="A128" s="39">
        <v>3130124</v>
      </c>
      <c r="B128" s="35" t="s">
        <v>142</v>
      </c>
      <c r="C128" s="28"/>
      <c r="D128" s="22"/>
      <c r="E128" s="22"/>
      <c r="F128" s="30">
        <f t="shared" si="8"/>
        <v>0</v>
      </c>
      <c r="G128" s="24">
        <f t="shared" si="9"/>
        <v>0</v>
      </c>
      <c r="H128" s="22"/>
      <c r="I128" s="25">
        <f t="shared" si="10"/>
        <v>0</v>
      </c>
      <c r="J128" s="22"/>
      <c r="K128" s="24">
        <f t="shared" si="11"/>
        <v>0</v>
      </c>
      <c r="L128" s="23">
        <f t="shared" si="14"/>
        <v>0</v>
      </c>
      <c r="M128" s="24">
        <f t="shared" si="12"/>
        <v>0</v>
      </c>
      <c r="N128" s="22"/>
      <c r="O128" s="24">
        <f t="shared" si="13"/>
        <v>0</v>
      </c>
      <c r="P128" s="25">
        <f t="shared" si="15"/>
        <v>0</v>
      </c>
    </row>
    <row r="129" spans="1:16" ht="25.5" hidden="1" x14ac:dyDescent="0.25">
      <c r="A129" s="39">
        <v>3130125</v>
      </c>
      <c r="B129" s="35" t="s">
        <v>143</v>
      </c>
      <c r="C129" s="28"/>
      <c r="D129" s="22">
        <f>SUM(D130:D133)</f>
        <v>0</v>
      </c>
      <c r="E129" s="22">
        <f>SUM(E130:E133)</f>
        <v>0</v>
      </c>
      <c r="F129" s="30">
        <f t="shared" si="8"/>
        <v>0</v>
      </c>
      <c r="G129" s="24">
        <f t="shared" si="9"/>
        <v>0</v>
      </c>
      <c r="H129" s="22">
        <f>SUM(H130:H133)</f>
        <v>0</v>
      </c>
      <c r="I129" s="25">
        <f t="shared" si="10"/>
        <v>0</v>
      </c>
      <c r="J129" s="22">
        <f>SUM(J130:J133)</f>
        <v>0</v>
      </c>
      <c r="K129" s="24">
        <f t="shared" si="11"/>
        <v>0</v>
      </c>
      <c r="L129" s="23">
        <f t="shared" si="14"/>
        <v>0</v>
      </c>
      <c r="M129" s="24">
        <f t="shared" si="12"/>
        <v>0</v>
      </c>
      <c r="N129" s="22">
        <f>SUM(N130:N133)</f>
        <v>0</v>
      </c>
      <c r="O129" s="24">
        <f t="shared" si="13"/>
        <v>0</v>
      </c>
      <c r="P129" s="25">
        <f t="shared" si="15"/>
        <v>0</v>
      </c>
    </row>
    <row r="130" spans="1:16" hidden="1" x14ac:dyDescent="0.25">
      <c r="A130" s="26">
        <v>313012503</v>
      </c>
      <c r="B130" s="27" t="s">
        <v>25</v>
      </c>
      <c r="C130" s="28"/>
      <c r="D130" s="22"/>
      <c r="E130" s="22"/>
      <c r="F130" s="30">
        <f t="shared" si="8"/>
        <v>0</v>
      </c>
      <c r="G130" s="24">
        <f t="shared" si="9"/>
        <v>0</v>
      </c>
      <c r="H130" s="22"/>
      <c r="I130" s="25">
        <f t="shared" si="10"/>
        <v>0</v>
      </c>
      <c r="J130" s="22"/>
      <c r="K130" s="24">
        <f t="shared" si="11"/>
        <v>0</v>
      </c>
      <c r="L130" s="23">
        <f t="shared" si="14"/>
        <v>0</v>
      </c>
      <c r="M130" s="24">
        <f t="shared" si="12"/>
        <v>0</v>
      </c>
      <c r="N130" s="22"/>
      <c r="O130" s="24">
        <f t="shared" si="13"/>
        <v>0</v>
      </c>
      <c r="P130" s="25">
        <f t="shared" si="15"/>
        <v>0</v>
      </c>
    </row>
    <row r="131" spans="1:16" hidden="1" x14ac:dyDescent="0.25">
      <c r="A131" s="26">
        <v>313012504</v>
      </c>
      <c r="B131" s="35" t="s">
        <v>144</v>
      </c>
      <c r="C131" s="28"/>
      <c r="D131" s="22"/>
      <c r="E131" s="22"/>
      <c r="F131" s="30">
        <f t="shared" si="8"/>
        <v>0</v>
      </c>
      <c r="G131" s="24">
        <f t="shared" si="9"/>
        <v>0</v>
      </c>
      <c r="H131" s="22"/>
      <c r="I131" s="25">
        <f t="shared" si="10"/>
        <v>0</v>
      </c>
      <c r="J131" s="22"/>
      <c r="K131" s="24">
        <f t="shared" si="11"/>
        <v>0</v>
      </c>
      <c r="L131" s="23">
        <f t="shared" si="14"/>
        <v>0</v>
      </c>
      <c r="M131" s="24">
        <f t="shared" si="12"/>
        <v>0</v>
      </c>
      <c r="N131" s="22"/>
      <c r="O131" s="24">
        <f t="shared" si="13"/>
        <v>0</v>
      </c>
      <c r="P131" s="25">
        <f t="shared" si="15"/>
        <v>0</v>
      </c>
    </row>
    <row r="132" spans="1:16" ht="26.25" hidden="1" x14ac:dyDescent="0.25">
      <c r="A132" s="26">
        <v>313012505</v>
      </c>
      <c r="B132" s="27" t="s">
        <v>145</v>
      </c>
      <c r="C132" s="28"/>
      <c r="D132" s="22"/>
      <c r="E132" s="22"/>
      <c r="F132" s="30">
        <f t="shared" si="8"/>
        <v>0</v>
      </c>
      <c r="G132" s="24">
        <f t="shared" si="9"/>
        <v>0</v>
      </c>
      <c r="H132" s="22"/>
      <c r="I132" s="25">
        <f t="shared" si="10"/>
        <v>0</v>
      </c>
      <c r="J132" s="22"/>
      <c r="K132" s="24">
        <f t="shared" si="11"/>
        <v>0</v>
      </c>
      <c r="L132" s="23">
        <f t="shared" si="14"/>
        <v>0</v>
      </c>
      <c r="M132" s="24">
        <f t="shared" si="12"/>
        <v>0</v>
      </c>
      <c r="N132" s="22"/>
      <c r="O132" s="24">
        <f t="shared" si="13"/>
        <v>0</v>
      </c>
      <c r="P132" s="25">
        <f t="shared" si="15"/>
        <v>0</v>
      </c>
    </row>
    <row r="133" spans="1:16" hidden="1" x14ac:dyDescent="0.25">
      <c r="A133" s="26">
        <v>313012507</v>
      </c>
      <c r="B133" s="35" t="s">
        <v>146</v>
      </c>
      <c r="C133" s="28"/>
      <c r="D133" s="22"/>
      <c r="E133" s="22"/>
      <c r="F133" s="30">
        <f t="shared" si="8"/>
        <v>0</v>
      </c>
      <c r="G133" s="24">
        <f t="shared" si="9"/>
        <v>0</v>
      </c>
      <c r="H133" s="22"/>
      <c r="I133" s="25">
        <f t="shared" si="10"/>
        <v>0</v>
      </c>
      <c r="J133" s="22"/>
      <c r="K133" s="24">
        <f t="shared" si="11"/>
        <v>0</v>
      </c>
      <c r="L133" s="23">
        <f t="shared" si="14"/>
        <v>0</v>
      </c>
      <c r="M133" s="24">
        <f t="shared" si="12"/>
        <v>0</v>
      </c>
      <c r="N133" s="22"/>
      <c r="O133" s="24">
        <f t="shared" si="13"/>
        <v>0</v>
      </c>
      <c r="P133" s="25">
        <f t="shared" si="15"/>
        <v>0</v>
      </c>
    </row>
    <row r="134" spans="1:16" hidden="1" x14ac:dyDescent="0.25">
      <c r="A134" s="26">
        <v>3130126</v>
      </c>
      <c r="B134" s="35" t="s">
        <v>147</v>
      </c>
      <c r="C134" s="28"/>
      <c r="D134" s="22"/>
      <c r="E134" s="22"/>
      <c r="F134" s="30">
        <f t="shared" si="8"/>
        <v>0</v>
      </c>
      <c r="G134" s="24">
        <f t="shared" si="9"/>
        <v>0</v>
      </c>
      <c r="H134" s="22"/>
      <c r="I134" s="25">
        <f t="shared" si="10"/>
        <v>0</v>
      </c>
      <c r="J134" s="22"/>
      <c r="K134" s="24">
        <f t="shared" si="11"/>
        <v>0</v>
      </c>
      <c r="L134" s="23">
        <f t="shared" si="14"/>
        <v>0</v>
      </c>
      <c r="M134" s="24">
        <f t="shared" si="12"/>
        <v>0</v>
      </c>
      <c r="N134" s="22"/>
      <c r="O134" s="24">
        <f t="shared" si="13"/>
        <v>0</v>
      </c>
      <c r="P134" s="25">
        <f t="shared" si="15"/>
        <v>0</v>
      </c>
    </row>
    <row r="135" spans="1:16" hidden="1" x14ac:dyDescent="0.25">
      <c r="A135" s="26">
        <v>3130127</v>
      </c>
      <c r="B135" s="35" t="s">
        <v>148</v>
      </c>
      <c r="C135" s="28"/>
      <c r="D135" s="22"/>
      <c r="E135" s="22"/>
      <c r="F135" s="30">
        <f t="shared" si="8"/>
        <v>0</v>
      </c>
      <c r="G135" s="24">
        <f t="shared" si="9"/>
        <v>0</v>
      </c>
      <c r="H135" s="22"/>
      <c r="I135" s="25">
        <f t="shared" si="10"/>
        <v>0</v>
      </c>
      <c r="J135" s="22"/>
      <c r="K135" s="24">
        <f t="shared" si="11"/>
        <v>0</v>
      </c>
      <c r="L135" s="23">
        <f t="shared" si="14"/>
        <v>0</v>
      </c>
      <c r="M135" s="24">
        <f t="shared" si="12"/>
        <v>0</v>
      </c>
      <c r="N135" s="22"/>
      <c r="O135" s="24">
        <f t="shared" si="13"/>
        <v>0</v>
      </c>
      <c r="P135" s="25">
        <f t="shared" si="15"/>
        <v>0</v>
      </c>
    </row>
    <row r="136" spans="1:16" hidden="1" x14ac:dyDescent="0.25">
      <c r="A136" s="26">
        <v>3130128</v>
      </c>
      <c r="B136" s="35" t="s">
        <v>149</v>
      </c>
      <c r="C136" s="28"/>
      <c r="D136" s="22"/>
      <c r="E136" s="22"/>
      <c r="F136" s="30">
        <f t="shared" ref="F136:F199" si="16">SUM(D136+E136)</f>
        <v>0</v>
      </c>
      <c r="G136" s="24">
        <f t="shared" ref="G136:G200" si="17">IF(OR(F136=0,F$7=0),0,F136/F$7)*100</f>
        <v>0</v>
      </c>
      <c r="H136" s="22"/>
      <c r="I136" s="25">
        <f t="shared" ref="I136:I200" si="18">SUM(F136-H136)</f>
        <v>0</v>
      </c>
      <c r="J136" s="22"/>
      <c r="K136" s="24">
        <f t="shared" ref="K136:K199" si="19">IF(OR(J136=0,F136=0),0,J136/F136)*100</f>
        <v>0</v>
      </c>
      <c r="L136" s="23">
        <f t="shared" si="14"/>
        <v>0</v>
      </c>
      <c r="M136" s="24">
        <f t="shared" ref="M136:M199" si="20">IF(OR(L136=0,F136=0),0,L136/F136)*100</f>
        <v>0</v>
      </c>
      <c r="N136" s="22"/>
      <c r="O136" s="24">
        <f t="shared" ref="O136:O199" si="21">IF(OR(N136=0,F136=0),0,N136/F136)*100</f>
        <v>0</v>
      </c>
      <c r="P136" s="25">
        <f t="shared" si="15"/>
        <v>0</v>
      </c>
    </row>
    <row r="137" spans="1:16" hidden="1" x14ac:dyDescent="0.25">
      <c r="A137" s="26">
        <v>31302</v>
      </c>
      <c r="B137" s="38" t="s">
        <v>150</v>
      </c>
      <c r="C137" s="28"/>
      <c r="D137" s="22">
        <f>SUM(D138:D169)-D147</f>
        <v>0</v>
      </c>
      <c r="E137" s="22">
        <f>SUM(E138:E169)-E147</f>
        <v>0</v>
      </c>
      <c r="F137" s="30">
        <f t="shared" si="16"/>
        <v>0</v>
      </c>
      <c r="G137" s="24">
        <f t="shared" si="17"/>
        <v>0</v>
      </c>
      <c r="H137" s="22">
        <f>SUM(H138:H169)-H147</f>
        <v>0</v>
      </c>
      <c r="I137" s="25">
        <f t="shared" si="18"/>
        <v>0</v>
      </c>
      <c r="J137" s="22">
        <f>SUM(J138:J169)-J147</f>
        <v>0</v>
      </c>
      <c r="K137" s="24">
        <f t="shared" si="19"/>
        <v>0</v>
      </c>
      <c r="L137" s="23">
        <f t="shared" si="14"/>
        <v>0</v>
      </c>
      <c r="M137" s="24">
        <f t="shared" si="20"/>
        <v>0</v>
      </c>
      <c r="N137" s="22">
        <f>SUM(N138:N169)-N147</f>
        <v>0</v>
      </c>
      <c r="O137" s="24">
        <f t="shared" si="21"/>
        <v>0</v>
      </c>
      <c r="P137" s="25">
        <f t="shared" si="15"/>
        <v>0</v>
      </c>
    </row>
    <row r="138" spans="1:16" hidden="1" x14ac:dyDescent="0.25">
      <c r="A138" s="26">
        <v>3130201</v>
      </c>
      <c r="B138" s="35" t="s">
        <v>151</v>
      </c>
      <c r="C138" s="28"/>
      <c r="D138" s="33"/>
      <c r="E138" s="33"/>
      <c r="F138" s="30">
        <f t="shared" si="16"/>
        <v>0</v>
      </c>
      <c r="G138" s="31">
        <f t="shared" si="17"/>
        <v>0</v>
      </c>
      <c r="H138" s="33"/>
      <c r="I138" s="32">
        <f t="shared" si="18"/>
        <v>0</v>
      </c>
      <c r="J138" s="33"/>
      <c r="K138" s="31">
        <f t="shared" si="19"/>
        <v>0</v>
      </c>
      <c r="L138" s="30">
        <f t="shared" si="14"/>
        <v>0</v>
      </c>
      <c r="M138" s="31">
        <f t="shared" si="20"/>
        <v>0</v>
      </c>
      <c r="N138" s="33"/>
      <c r="O138" s="31">
        <f t="shared" si="21"/>
        <v>0</v>
      </c>
      <c r="P138" s="32">
        <f t="shared" si="15"/>
        <v>0</v>
      </c>
    </row>
    <row r="139" spans="1:16" hidden="1" x14ac:dyDescent="0.25">
      <c r="A139" s="26">
        <v>3130202</v>
      </c>
      <c r="B139" s="35" t="s">
        <v>152</v>
      </c>
      <c r="C139" s="28"/>
      <c r="D139" s="33"/>
      <c r="E139" s="33"/>
      <c r="F139" s="30">
        <f t="shared" si="16"/>
        <v>0</v>
      </c>
      <c r="G139" s="31">
        <f t="shared" si="17"/>
        <v>0</v>
      </c>
      <c r="H139" s="33"/>
      <c r="I139" s="32">
        <f t="shared" si="18"/>
        <v>0</v>
      </c>
      <c r="J139" s="33"/>
      <c r="K139" s="31">
        <f t="shared" si="19"/>
        <v>0</v>
      </c>
      <c r="L139" s="30">
        <f t="shared" si="14"/>
        <v>0</v>
      </c>
      <c r="M139" s="31">
        <f t="shared" si="20"/>
        <v>0</v>
      </c>
      <c r="N139" s="33"/>
      <c r="O139" s="31">
        <f t="shared" si="21"/>
        <v>0</v>
      </c>
      <c r="P139" s="32">
        <f t="shared" si="15"/>
        <v>0</v>
      </c>
    </row>
    <row r="140" spans="1:16" hidden="1" x14ac:dyDescent="0.25">
      <c r="A140" s="26">
        <v>3130203</v>
      </c>
      <c r="B140" s="35" t="s">
        <v>153</v>
      </c>
      <c r="C140" s="28"/>
      <c r="D140" s="33"/>
      <c r="E140" s="33"/>
      <c r="F140" s="30">
        <f t="shared" si="16"/>
        <v>0</v>
      </c>
      <c r="G140" s="31">
        <f t="shared" si="17"/>
        <v>0</v>
      </c>
      <c r="H140" s="33"/>
      <c r="I140" s="32">
        <f t="shared" si="18"/>
        <v>0</v>
      </c>
      <c r="J140" s="33"/>
      <c r="K140" s="31">
        <f t="shared" si="19"/>
        <v>0</v>
      </c>
      <c r="L140" s="30">
        <f t="shared" si="14"/>
        <v>0</v>
      </c>
      <c r="M140" s="31">
        <f t="shared" si="20"/>
        <v>0</v>
      </c>
      <c r="N140" s="33"/>
      <c r="O140" s="31">
        <f t="shared" si="21"/>
        <v>0</v>
      </c>
      <c r="P140" s="32">
        <f t="shared" si="15"/>
        <v>0</v>
      </c>
    </row>
    <row r="141" spans="1:16" hidden="1" x14ac:dyDescent="0.25">
      <c r="A141" s="26">
        <v>3130204</v>
      </c>
      <c r="B141" s="35" t="s">
        <v>154</v>
      </c>
      <c r="C141" s="28"/>
      <c r="D141" s="33"/>
      <c r="E141" s="33"/>
      <c r="F141" s="30">
        <f t="shared" si="16"/>
        <v>0</v>
      </c>
      <c r="G141" s="31">
        <f t="shared" si="17"/>
        <v>0</v>
      </c>
      <c r="H141" s="33"/>
      <c r="I141" s="32">
        <f t="shared" si="18"/>
        <v>0</v>
      </c>
      <c r="J141" s="33"/>
      <c r="K141" s="31">
        <f t="shared" si="19"/>
        <v>0</v>
      </c>
      <c r="L141" s="30">
        <f t="shared" si="14"/>
        <v>0</v>
      </c>
      <c r="M141" s="31">
        <f t="shared" si="20"/>
        <v>0</v>
      </c>
      <c r="N141" s="33"/>
      <c r="O141" s="31">
        <f t="shared" si="21"/>
        <v>0</v>
      </c>
      <c r="P141" s="32">
        <f t="shared" si="15"/>
        <v>0</v>
      </c>
    </row>
    <row r="142" spans="1:16" hidden="1" x14ac:dyDescent="0.25">
      <c r="A142" s="26">
        <v>3130206</v>
      </c>
      <c r="B142" s="35" t="s">
        <v>155</v>
      </c>
      <c r="C142" s="28"/>
      <c r="D142" s="33"/>
      <c r="E142" s="33"/>
      <c r="F142" s="30">
        <f t="shared" si="16"/>
        <v>0</v>
      </c>
      <c r="G142" s="31">
        <f t="shared" si="17"/>
        <v>0</v>
      </c>
      <c r="H142" s="33"/>
      <c r="I142" s="32">
        <f t="shared" si="18"/>
        <v>0</v>
      </c>
      <c r="J142" s="33"/>
      <c r="K142" s="31">
        <f t="shared" si="19"/>
        <v>0</v>
      </c>
      <c r="L142" s="30">
        <f t="shared" si="14"/>
        <v>0</v>
      </c>
      <c r="M142" s="31">
        <f t="shared" si="20"/>
        <v>0</v>
      </c>
      <c r="N142" s="33"/>
      <c r="O142" s="31">
        <f t="shared" si="21"/>
        <v>0</v>
      </c>
      <c r="P142" s="32">
        <f t="shared" si="15"/>
        <v>0</v>
      </c>
    </row>
    <row r="143" spans="1:16" hidden="1" x14ac:dyDescent="0.25">
      <c r="A143" s="26">
        <v>3130207</v>
      </c>
      <c r="B143" s="40" t="s">
        <v>156</v>
      </c>
      <c r="C143" s="28"/>
      <c r="D143" s="33"/>
      <c r="E143" s="33"/>
      <c r="F143" s="30">
        <f t="shared" si="16"/>
        <v>0</v>
      </c>
      <c r="G143" s="31">
        <f t="shared" si="17"/>
        <v>0</v>
      </c>
      <c r="H143" s="33"/>
      <c r="I143" s="32">
        <f t="shared" si="18"/>
        <v>0</v>
      </c>
      <c r="J143" s="33"/>
      <c r="K143" s="31">
        <f t="shared" si="19"/>
        <v>0</v>
      </c>
      <c r="L143" s="30">
        <f t="shared" si="14"/>
        <v>0</v>
      </c>
      <c r="M143" s="31">
        <f t="shared" si="20"/>
        <v>0</v>
      </c>
      <c r="N143" s="33"/>
      <c r="O143" s="31">
        <f t="shared" si="21"/>
        <v>0</v>
      </c>
      <c r="P143" s="32">
        <f t="shared" ref="P143:P206" si="22">SUM(F143-N143)</f>
        <v>0</v>
      </c>
    </row>
    <row r="144" spans="1:16" hidden="1" x14ac:dyDescent="0.25">
      <c r="A144" s="26">
        <v>3130212</v>
      </c>
      <c r="B144" s="35" t="s">
        <v>157</v>
      </c>
      <c r="C144" s="28"/>
      <c r="D144" s="33"/>
      <c r="E144" s="33"/>
      <c r="F144" s="30">
        <f t="shared" si="16"/>
        <v>0</v>
      </c>
      <c r="G144" s="31">
        <f t="shared" si="17"/>
        <v>0</v>
      </c>
      <c r="H144" s="33"/>
      <c r="I144" s="32">
        <f t="shared" si="18"/>
        <v>0</v>
      </c>
      <c r="J144" s="33"/>
      <c r="K144" s="31">
        <f t="shared" si="19"/>
        <v>0</v>
      </c>
      <c r="L144" s="30">
        <f t="shared" ref="L144:L207" si="23">SUM(N144-J144)</f>
        <v>0</v>
      </c>
      <c r="M144" s="31">
        <f t="shared" si="20"/>
        <v>0</v>
      </c>
      <c r="N144" s="33"/>
      <c r="O144" s="31">
        <f t="shared" si="21"/>
        <v>0</v>
      </c>
      <c r="P144" s="32">
        <f t="shared" si="22"/>
        <v>0</v>
      </c>
    </row>
    <row r="145" spans="1:16" hidden="1" x14ac:dyDescent="0.25">
      <c r="A145" s="26">
        <v>3130214</v>
      </c>
      <c r="B145" s="35" t="s">
        <v>158</v>
      </c>
      <c r="C145" s="28"/>
      <c r="D145" s="33"/>
      <c r="E145" s="33"/>
      <c r="F145" s="30">
        <f t="shared" si="16"/>
        <v>0</v>
      </c>
      <c r="G145" s="31">
        <f t="shared" si="17"/>
        <v>0</v>
      </c>
      <c r="H145" s="33"/>
      <c r="I145" s="32">
        <f t="shared" si="18"/>
        <v>0</v>
      </c>
      <c r="J145" s="33"/>
      <c r="K145" s="31">
        <f t="shared" si="19"/>
        <v>0</v>
      </c>
      <c r="L145" s="30">
        <f t="shared" si="23"/>
        <v>0</v>
      </c>
      <c r="M145" s="31">
        <f t="shared" si="20"/>
        <v>0</v>
      </c>
      <c r="N145" s="33"/>
      <c r="O145" s="31">
        <f t="shared" si="21"/>
        <v>0</v>
      </c>
      <c r="P145" s="32">
        <f t="shared" si="22"/>
        <v>0</v>
      </c>
    </row>
    <row r="146" spans="1:16" hidden="1" x14ac:dyDescent="0.25">
      <c r="A146" s="26">
        <v>3130215</v>
      </c>
      <c r="B146" s="35" t="s">
        <v>159</v>
      </c>
      <c r="C146" s="28"/>
      <c r="D146" s="33"/>
      <c r="E146" s="33"/>
      <c r="F146" s="30">
        <f t="shared" si="16"/>
        <v>0</v>
      </c>
      <c r="G146" s="31">
        <f t="shared" si="17"/>
        <v>0</v>
      </c>
      <c r="H146" s="33"/>
      <c r="I146" s="32">
        <f t="shared" si="18"/>
        <v>0</v>
      </c>
      <c r="J146" s="33"/>
      <c r="K146" s="31">
        <f t="shared" si="19"/>
        <v>0</v>
      </c>
      <c r="L146" s="30">
        <f t="shared" si="23"/>
        <v>0</v>
      </c>
      <c r="M146" s="31">
        <f t="shared" si="20"/>
        <v>0</v>
      </c>
      <c r="N146" s="33"/>
      <c r="O146" s="31">
        <f t="shared" si="21"/>
        <v>0</v>
      </c>
      <c r="P146" s="32">
        <f t="shared" si="22"/>
        <v>0</v>
      </c>
    </row>
    <row r="147" spans="1:16" hidden="1" x14ac:dyDescent="0.25">
      <c r="A147" s="26">
        <v>3130219</v>
      </c>
      <c r="B147" s="35" t="s">
        <v>160</v>
      </c>
      <c r="C147" s="28"/>
      <c r="D147" s="29">
        <f>SUM(D148:D167)</f>
        <v>0</v>
      </c>
      <c r="E147" s="29">
        <f>SUM(E148:E167)</f>
        <v>0</v>
      </c>
      <c r="F147" s="30">
        <f t="shared" si="16"/>
        <v>0</v>
      </c>
      <c r="G147" s="31">
        <f t="shared" si="17"/>
        <v>0</v>
      </c>
      <c r="H147" s="29">
        <f>SUM(H148:H167)</f>
        <v>0</v>
      </c>
      <c r="I147" s="32">
        <f t="shared" si="18"/>
        <v>0</v>
      </c>
      <c r="J147" s="29">
        <f>SUM(J148:J167)</f>
        <v>0</v>
      </c>
      <c r="K147" s="31">
        <f t="shared" si="19"/>
        <v>0</v>
      </c>
      <c r="L147" s="30">
        <f t="shared" si="23"/>
        <v>0</v>
      </c>
      <c r="M147" s="31">
        <f t="shared" si="20"/>
        <v>0</v>
      </c>
      <c r="N147" s="29">
        <f>SUM(N148:N167)</f>
        <v>0</v>
      </c>
      <c r="O147" s="31">
        <f t="shared" si="21"/>
        <v>0</v>
      </c>
      <c r="P147" s="32">
        <f t="shared" si="22"/>
        <v>0</v>
      </c>
    </row>
    <row r="148" spans="1:16" hidden="1" x14ac:dyDescent="0.25">
      <c r="A148" s="26">
        <v>313021901</v>
      </c>
      <c r="B148" s="35" t="s">
        <v>161</v>
      </c>
      <c r="C148" s="28"/>
      <c r="D148" s="33"/>
      <c r="E148" s="33"/>
      <c r="F148" s="30">
        <f t="shared" si="16"/>
        <v>0</v>
      </c>
      <c r="G148" s="31">
        <f t="shared" si="17"/>
        <v>0</v>
      </c>
      <c r="H148" s="33"/>
      <c r="I148" s="32">
        <f t="shared" si="18"/>
        <v>0</v>
      </c>
      <c r="J148" s="33"/>
      <c r="K148" s="31">
        <f t="shared" si="19"/>
        <v>0</v>
      </c>
      <c r="L148" s="30">
        <f t="shared" si="23"/>
        <v>0</v>
      </c>
      <c r="M148" s="31">
        <f t="shared" si="20"/>
        <v>0</v>
      </c>
      <c r="N148" s="33"/>
      <c r="O148" s="31">
        <f t="shared" si="21"/>
        <v>0</v>
      </c>
      <c r="P148" s="32">
        <f t="shared" si="22"/>
        <v>0</v>
      </c>
    </row>
    <row r="149" spans="1:16" hidden="1" x14ac:dyDescent="0.25">
      <c r="A149" s="26">
        <v>313021902</v>
      </c>
      <c r="B149" s="35" t="s">
        <v>162</v>
      </c>
      <c r="C149" s="28"/>
      <c r="D149" s="33"/>
      <c r="E149" s="33"/>
      <c r="F149" s="30">
        <f t="shared" si="16"/>
        <v>0</v>
      </c>
      <c r="G149" s="31">
        <f t="shared" si="17"/>
        <v>0</v>
      </c>
      <c r="H149" s="33"/>
      <c r="I149" s="32">
        <f t="shared" si="18"/>
        <v>0</v>
      </c>
      <c r="J149" s="33"/>
      <c r="K149" s="31">
        <f t="shared" si="19"/>
        <v>0</v>
      </c>
      <c r="L149" s="30">
        <f t="shared" si="23"/>
        <v>0</v>
      </c>
      <c r="M149" s="31">
        <f t="shared" si="20"/>
        <v>0</v>
      </c>
      <c r="N149" s="33"/>
      <c r="O149" s="31">
        <f t="shared" si="21"/>
        <v>0</v>
      </c>
      <c r="P149" s="32">
        <f t="shared" si="22"/>
        <v>0</v>
      </c>
    </row>
    <row r="150" spans="1:16" hidden="1" x14ac:dyDescent="0.25">
      <c r="A150" s="26">
        <v>313021903</v>
      </c>
      <c r="B150" s="35" t="s">
        <v>163</v>
      </c>
      <c r="C150" s="28"/>
      <c r="D150" s="33"/>
      <c r="E150" s="33"/>
      <c r="F150" s="30">
        <f t="shared" si="16"/>
        <v>0</v>
      </c>
      <c r="G150" s="31">
        <f t="shared" si="17"/>
        <v>0</v>
      </c>
      <c r="H150" s="33"/>
      <c r="I150" s="32">
        <f t="shared" si="18"/>
        <v>0</v>
      </c>
      <c r="J150" s="33"/>
      <c r="K150" s="31">
        <f t="shared" si="19"/>
        <v>0</v>
      </c>
      <c r="L150" s="30">
        <f t="shared" si="23"/>
        <v>0</v>
      </c>
      <c r="M150" s="31">
        <f t="shared" si="20"/>
        <v>0</v>
      </c>
      <c r="N150" s="33"/>
      <c r="O150" s="31">
        <f t="shared" si="21"/>
        <v>0</v>
      </c>
      <c r="P150" s="32">
        <f t="shared" si="22"/>
        <v>0</v>
      </c>
    </row>
    <row r="151" spans="1:16" hidden="1" x14ac:dyDescent="0.25">
      <c r="A151" s="26">
        <v>313021904</v>
      </c>
      <c r="B151" s="35" t="s">
        <v>164</v>
      </c>
      <c r="C151" s="28"/>
      <c r="D151" s="33"/>
      <c r="E151" s="33"/>
      <c r="F151" s="30">
        <f t="shared" si="16"/>
        <v>0</v>
      </c>
      <c r="G151" s="31">
        <f t="shared" si="17"/>
        <v>0</v>
      </c>
      <c r="H151" s="33"/>
      <c r="I151" s="32">
        <f t="shared" si="18"/>
        <v>0</v>
      </c>
      <c r="J151" s="33"/>
      <c r="K151" s="31">
        <f t="shared" si="19"/>
        <v>0</v>
      </c>
      <c r="L151" s="30">
        <f t="shared" si="23"/>
        <v>0</v>
      </c>
      <c r="M151" s="31">
        <f t="shared" si="20"/>
        <v>0</v>
      </c>
      <c r="N151" s="33"/>
      <c r="O151" s="31">
        <f t="shared" si="21"/>
        <v>0</v>
      </c>
      <c r="P151" s="32">
        <f t="shared" si="22"/>
        <v>0</v>
      </c>
    </row>
    <row r="152" spans="1:16" hidden="1" x14ac:dyDescent="0.25">
      <c r="A152" s="26">
        <v>313021905</v>
      </c>
      <c r="B152" s="35" t="s">
        <v>165</v>
      </c>
      <c r="C152" s="28"/>
      <c r="D152" s="33"/>
      <c r="E152" s="33"/>
      <c r="F152" s="30">
        <f t="shared" si="16"/>
        <v>0</v>
      </c>
      <c r="G152" s="31">
        <f t="shared" si="17"/>
        <v>0</v>
      </c>
      <c r="H152" s="33"/>
      <c r="I152" s="32">
        <f t="shared" si="18"/>
        <v>0</v>
      </c>
      <c r="J152" s="33"/>
      <c r="K152" s="31">
        <f t="shared" si="19"/>
        <v>0</v>
      </c>
      <c r="L152" s="30">
        <f t="shared" si="23"/>
        <v>0</v>
      </c>
      <c r="M152" s="31">
        <f t="shared" si="20"/>
        <v>0</v>
      </c>
      <c r="N152" s="33"/>
      <c r="O152" s="31">
        <f t="shared" si="21"/>
        <v>0</v>
      </c>
      <c r="P152" s="32">
        <f t="shared" si="22"/>
        <v>0</v>
      </c>
    </row>
    <row r="153" spans="1:16" hidden="1" x14ac:dyDescent="0.25">
      <c r="A153" s="26">
        <v>313021906</v>
      </c>
      <c r="B153" s="35" t="s">
        <v>166</v>
      </c>
      <c r="C153" s="28"/>
      <c r="D153" s="33"/>
      <c r="E153" s="33"/>
      <c r="F153" s="30">
        <f t="shared" si="16"/>
        <v>0</v>
      </c>
      <c r="G153" s="31">
        <f t="shared" si="17"/>
        <v>0</v>
      </c>
      <c r="H153" s="33"/>
      <c r="I153" s="32">
        <f t="shared" si="18"/>
        <v>0</v>
      </c>
      <c r="J153" s="33"/>
      <c r="K153" s="31">
        <f t="shared" si="19"/>
        <v>0</v>
      </c>
      <c r="L153" s="30">
        <f t="shared" si="23"/>
        <v>0</v>
      </c>
      <c r="M153" s="31">
        <f t="shared" si="20"/>
        <v>0</v>
      </c>
      <c r="N153" s="33"/>
      <c r="O153" s="31">
        <f t="shared" si="21"/>
        <v>0</v>
      </c>
      <c r="P153" s="32">
        <f t="shared" si="22"/>
        <v>0</v>
      </c>
    </row>
    <row r="154" spans="1:16" hidden="1" x14ac:dyDescent="0.25">
      <c r="A154" s="26">
        <v>313021907</v>
      </c>
      <c r="B154" s="35" t="s">
        <v>167</v>
      </c>
      <c r="C154" s="28"/>
      <c r="D154" s="33"/>
      <c r="E154" s="33"/>
      <c r="F154" s="30">
        <f t="shared" si="16"/>
        <v>0</v>
      </c>
      <c r="G154" s="31">
        <f t="shared" si="17"/>
        <v>0</v>
      </c>
      <c r="H154" s="33"/>
      <c r="I154" s="32">
        <f t="shared" si="18"/>
        <v>0</v>
      </c>
      <c r="J154" s="33"/>
      <c r="K154" s="31">
        <f t="shared" si="19"/>
        <v>0</v>
      </c>
      <c r="L154" s="30">
        <f t="shared" si="23"/>
        <v>0</v>
      </c>
      <c r="M154" s="31">
        <f t="shared" si="20"/>
        <v>0</v>
      </c>
      <c r="N154" s="33"/>
      <c r="O154" s="31">
        <f t="shared" si="21"/>
        <v>0</v>
      </c>
      <c r="P154" s="32">
        <f t="shared" si="22"/>
        <v>0</v>
      </c>
    </row>
    <row r="155" spans="1:16" hidden="1" x14ac:dyDescent="0.25">
      <c r="A155" s="26">
        <v>313021908</v>
      </c>
      <c r="B155" s="35" t="s">
        <v>168</v>
      </c>
      <c r="C155" s="28"/>
      <c r="D155" s="33"/>
      <c r="E155" s="33"/>
      <c r="F155" s="30">
        <f t="shared" si="16"/>
        <v>0</v>
      </c>
      <c r="G155" s="31">
        <f t="shared" si="17"/>
        <v>0</v>
      </c>
      <c r="H155" s="33"/>
      <c r="I155" s="32">
        <f t="shared" si="18"/>
        <v>0</v>
      </c>
      <c r="J155" s="33"/>
      <c r="K155" s="31">
        <f t="shared" si="19"/>
        <v>0</v>
      </c>
      <c r="L155" s="30">
        <f t="shared" si="23"/>
        <v>0</v>
      </c>
      <c r="M155" s="31">
        <f t="shared" si="20"/>
        <v>0</v>
      </c>
      <c r="N155" s="33"/>
      <c r="O155" s="31">
        <f t="shared" si="21"/>
        <v>0</v>
      </c>
      <c r="P155" s="32">
        <f t="shared" si="22"/>
        <v>0</v>
      </c>
    </row>
    <row r="156" spans="1:16" hidden="1" x14ac:dyDescent="0.25">
      <c r="A156" s="26">
        <v>313021909</v>
      </c>
      <c r="B156" s="35" t="s">
        <v>169</v>
      </c>
      <c r="C156" s="28"/>
      <c r="D156" s="33"/>
      <c r="E156" s="33"/>
      <c r="F156" s="30">
        <f t="shared" si="16"/>
        <v>0</v>
      </c>
      <c r="G156" s="31">
        <f t="shared" si="17"/>
        <v>0</v>
      </c>
      <c r="H156" s="33"/>
      <c r="I156" s="32">
        <f t="shared" si="18"/>
        <v>0</v>
      </c>
      <c r="J156" s="33"/>
      <c r="K156" s="31">
        <f t="shared" si="19"/>
        <v>0</v>
      </c>
      <c r="L156" s="30">
        <f t="shared" si="23"/>
        <v>0</v>
      </c>
      <c r="M156" s="31">
        <f t="shared" si="20"/>
        <v>0</v>
      </c>
      <c r="N156" s="33"/>
      <c r="O156" s="31">
        <f t="shared" si="21"/>
        <v>0</v>
      </c>
      <c r="P156" s="32">
        <f t="shared" si="22"/>
        <v>0</v>
      </c>
    </row>
    <row r="157" spans="1:16" hidden="1" x14ac:dyDescent="0.25">
      <c r="A157" s="26">
        <v>313021910</v>
      </c>
      <c r="B157" s="35" t="s">
        <v>170</v>
      </c>
      <c r="C157" s="28"/>
      <c r="D157" s="33"/>
      <c r="E157" s="33"/>
      <c r="F157" s="30">
        <f t="shared" si="16"/>
        <v>0</v>
      </c>
      <c r="G157" s="31">
        <f t="shared" si="17"/>
        <v>0</v>
      </c>
      <c r="H157" s="33"/>
      <c r="I157" s="32">
        <f t="shared" si="18"/>
        <v>0</v>
      </c>
      <c r="J157" s="33"/>
      <c r="K157" s="31">
        <f t="shared" si="19"/>
        <v>0</v>
      </c>
      <c r="L157" s="30">
        <f t="shared" si="23"/>
        <v>0</v>
      </c>
      <c r="M157" s="31">
        <f t="shared" si="20"/>
        <v>0</v>
      </c>
      <c r="N157" s="33"/>
      <c r="O157" s="31">
        <f t="shared" si="21"/>
        <v>0</v>
      </c>
      <c r="P157" s="32">
        <f t="shared" si="22"/>
        <v>0</v>
      </c>
    </row>
    <row r="158" spans="1:16" hidden="1" x14ac:dyDescent="0.25">
      <c r="A158" s="26">
        <v>313021911</v>
      </c>
      <c r="B158" s="35" t="s">
        <v>171</v>
      </c>
      <c r="C158" s="28"/>
      <c r="D158" s="33"/>
      <c r="E158" s="33"/>
      <c r="F158" s="30">
        <f t="shared" si="16"/>
        <v>0</v>
      </c>
      <c r="G158" s="31">
        <f t="shared" si="17"/>
        <v>0</v>
      </c>
      <c r="H158" s="33"/>
      <c r="I158" s="32">
        <f t="shared" si="18"/>
        <v>0</v>
      </c>
      <c r="J158" s="33"/>
      <c r="K158" s="31">
        <f t="shared" si="19"/>
        <v>0</v>
      </c>
      <c r="L158" s="30">
        <f t="shared" si="23"/>
        <v>0</v>
      </c>
      <c r="M158" s="31">
        <f t="shared" si="20"/>
        <v>0</v>
      </c>
      <c r="N158" s="33"/>
      <c r="O158" s="31">
        <f t="shared" si="21"/>
        <v>0</v>
      </c>
      <c r="P158" s="32">
        <f t="shared" si="22"/>
        <v>0</v>
      </c>
    </row>
    <row r="159" spans="1:16" hidden="1" x14ac:dyDescent="0.25">
      <c r="A159" s="26">
        <v>313021912</v>
      </c>
      <c r="B159" s="35" t="s">
        <v>172</v>
      </c>
      <c r="C159" s="28"/>
      <c r="D159" s="33"/>
      <c r="E159" s="33"/>
      <c r="F159" s="30">
        <f t="shared" si="16"/>
        <v>0</v>
      </c>
      <c r="G159" s="31">
        <f t="shared" si="17"/>
        <v>0</v>
      </c>
      <c r="H159" s="33"/>
      <c r="I159" s="32">
        <f t="shared" si="18"/>
        <v>0</v>
      </c>
      <c r="J159" s="33"/>
      <c r="K159" s="31">
        <f t="shared" si="19"/>
        <v>0</v>
      </c>
      <c r="L159" s="30">
        <f t="shared" si="23"/>
        <v>0</v>
      </c>
      <c r="M159" s="31">
        <f t="shared" si="20"/>
        <v>0</v>
      </c>
      <c r="N159" s="33"/>
      <c r="O159" s="31">
        <f t="shared" si="21"/>
        <v>0</v>
      </c>
      <c r="P159" s="32">
        <f t="shared" si="22"/>
        <v>0</v>
      </c>
    </row>
    <row r="160" spans="1:16" hidden="1" x14ac:dyDescent="0.25">
      <c r="A160" s="26">
        <v>313021913</v>
      </c>
      <c r="B160" s="35" t="s">
        <v>173</v>
      </c>
      <c r="C160" s="28"/>
      <c r="D160" s="33"/>
      <c r="E160" s="33"/>
      <c r="F160" s="30">
        <f t="shared" si="16"/>
        <v>0</v>
      </c>
      <c r="G160" s="31">
        <f t="shared" si="17"/>
        <v>0</v>
      </c>
      <c r="H160" s="33"/>
      <c r="I160" s="32">
        <f t="shared" si="18"/>
        <v>0</v>
      </c>
      <c r="J160" s="33"/>
      <c r="K160" s="31">
        <f t="shared" si="19"/>
        <v>0</v>
      </c>
      <c r="L160" s="30">
        <f t="shared" si="23"/>
        <v>0</v>
      </c>
      <c r="M160" s="31">
        <f t="shared" si="20"/>
        <v>0</v>
      </c>
      <c r="N160" s="33"/>
      <c r="O160" s="31">
        <f t="shared" si="21"/>
        <v>0</v>
      </c>
      <c r="P160" s="32">
        <f t="shared" si="22"/>
        <v>0</v>
      </c>
    </row>
    <row r="161" spans="1:16" hidden="1" x14ac:dyDescent="0.25">
      <c r="A161" s="26">
        <v>313021914</v>
      </c>
      <c r="B161" s="35" t="s">
        <v>174</v>
      </c>
      <c r="C161" s="28"/>
      <c r="D161" s="33"/>
      <c r="E161" s="33"/>
      <c r="F161" s="30">
        <f t="shared" si="16"/>
        <v>0</v>
      </c>
      <c r="G161" s="31">
        <f t="shared" si="17"/>
        <v>0</v>
      </c>
      <c r="H161" s="33"/>
      <c r="I161" s="32">
        <f t="shared" si="18"/>
        <v>0</v>
      </c>
      <c r="J161" s="33"/>
      <c r="K161" s="31">
        <f t="shared" si="19"/>
        <v>0</v>
      </c>
      <c r="L161" s="30">
        <f t="shared" si="23"/>
        <v>0</v>
      </c>
      <c r="M161" s="31">
        <f t="shared" si="20"/>
        <v>0</v>
      </c>
      <c r="N161" s="33"/>
      <c r="O161" s="31">
        <f t="shared" si="21"/>
        <v>0</v>
      </c>
      <c r="P161" s="32">
        <f t="shared" si="22"/>
        <v>0</v>
      </c>
    </row>
    <row r="162" spans="1:16" hidden="1" x14ac:dyDescent="0.25">
      <c r="A162" s="26">
        <v>313021915</v>
      </c>
      <c r="B162" s="35" t="s">
        <v>175</v>
      </c>
      <c r="C162" s="28"/>
      <c r="D162" s="33"/>
      <c r="E162" s="33"/>
      <c r="F162" s="30">
        <f t="shared" si="16"/>
        <v>0</v>
      </c>
      <c r="G162" s="31">
        <f t="shared" si="17"/>
        <v>0</v>
      </c>
      <c r="H162" s="33"/>
      <c r="I162" s="32">
        <f t="shared" si="18"/>
        <v>0</v>
      </c>
      <c r="J162" s="33"/>
      <c r="K162" s="31">
        <f t="shared" si="19"/>
        <v>0</v>
      </c>
      <c r="L162" s="30">
        <f t="shared" si="23"/>
        <v>0</v>
      </c>
      <c r="M162" s="31">
        <f t="shared" si="20"/>
        <v>0</v>
      </c>
      <c r="N162" s="33"/>
      <c r="O162" s="31">
        <f t="shared" si="21"/>
        <v>0</v>
      </c>
      <c r="P162" s="32">
        <f t="shared" si="22"/>
        <v>0</v>
      </c>
    </row>
    <row r="163" spans="1:16" hidden="1" x14ac:dyDescent="0.25">
      <c r="A163" s="26">
        <v>313021916</v>
      </c>
      <c r="B163" s="35" t="s">
        <v>176</v>
      </c>
      <c r="C163" s="28"/>
      <c r="D163" s="33"/>
      <c r="E163" s="33"/>
      <c r="F163" s="30">
        <f t="shared" si="16"/>
        <v>0</v>
      </c>
      <c r="G163" s="31">
        <f t="shared" si="17"/>
        <v>0</v>
      </c>
      <c r="H163" s="33"/>
      <c r="I163" s="32">
        <f t="shared" si="18"/>
        <v>0</v>
      </c>
      <c r="J163" s="33"/>
      <c r="K163" s="31">
        <f t="shared" si="19"/>
        <v>0</v>
      </c>
      <c r="L163" s="30">
        <f t="shared" si="23"/>
        <v>0</v>
      </c>
      <c r="M163" s="31">
        <f t="shared" si="20"/>
        <v>0</v>
      </c>
      <c r="N163" s="33"/>
      <c r="O163" s="31">
        <f t="shared" si="21"/>
        <v>0</v>
      </c>
      <c r="P163" s="32">
        <f t="shared" si="22"/>
        <v>0</v>
      </c>
    </row>
    <row r="164" spans="1:16" hidden="1" x14ac:dyDescent="0.25">
      <c r="A164" s="26">
        <v>313021917</v>
      </c>
      <c r="B164" s="35" t="s">
        <v>177</v>
      </c>
      <c r="C164" s="28"/>
      <c r="D164" s="33"/>
      <c r="E164" s="33"/>
      <c r="F164" s="30">
        <f t="shared" si="16"/>
        <v>0</v>
      </c>
      <c r="G164" s="31">
        <f t="shared" si="17"/>
        <v>0</v>
      </c>
      <c r="H164" s="33"/>
      <c r="I164" s="32">
        <f t="shared" si="18"/>
        <v>0</v>
      </c>
      <c r="J164" s="33"/>
      <c r="K164" s="31">
        <f t="shared" si="19"/>
        <v>0</v>
      </c>
      <c r="L164" s="30">
        <f t="shared" si="23"/>
        <v>0</v>
      </c>
      <c r="M164" s="31">
        <f t="shared" si="20"/>
        <v>0</v>
      </c>
      <c r="N164" s="33"/>
      <c r="O164" s="31">
        <f t="shared" si="21"/>
        <v>0</v>
      </c>
      <c r="P164" s="32">
        <f t="shared" si="22"/>
        <v>0</v>
      </c>
    </row>
    <row r="165" spans="1:16" hidden="1" x14ac:dyDescent="0.25">
      <c r="A165" s="26">
        <v>313021918</v>
      </c>
      <c r="B165" s="35" t="s">
        <v>178</v>
      </c>
      <c r="C165" s="28"/>
      <c r="D165" s="33"/>
      <c r="E165" s="33"/>
      <c r="F165" s="30">
        <f t="shared" si="16"/>
        <v>0</v>
      </c>
      <c r="G165" s="31">
        <f t="shared" si="17"/>
        <v>0</v>
      </c>
      <c r="H165" s="33"/>
      <c r="I165" s="32">
        <f t="shared" si="18"/>
        <v>0</v>
      </c>
      <c r="J165" s="33"/>
      <c r="K165" s="31">
        <f t="shared" si="19"/>
        <v>0</v>
      </c>
      <c r="L165" s="30">
        <f t="shared" si="23"/>
        <v>0</v>
      </c>
      <c r="M165" s="31">
        <f t="shared" si="20"/>
        <v>0</v>
      </c>
      <c r="N165" s="33"/>
      <c r="O165" s="31">
        <f t="shared" si="21"/>
        <v>0</v>
      </c>
      <c r="P165" s="32">
        <f t="shared" si="22"/>
        <v>0</v>
      </c>
    </row>
    <row r="166" spans="1:16" hidden="1" x14ac:dyDescent="0.25">
      <c r="A166" s="26">
        <v>313021919</v>
      </c>
      <c r="B166" s="35" t="s">
        <v>179</v>
      </c>
      <c r="C166" s="28"/>
      <c r="D166" s="33"/>
      <c r="E166" s="33"/>
      <c r="F166" s="30">
        <f t="shared" si="16"/>
        <v>0</v>
      </c>
      <c r="G166" s="31">
        <f t="shared" si="17"/>
        <v>0</v>
      </c>
      <c r="H166" s="33"/>
      <c r="I166" s="32">
        <f t="shared" si="18"/>
        <v>0</v>
      </c>
      <c r="J166" s="33"/>
      <c r="K166" s="31">
        <f t="shared" si="19"/>
        <v>0</v>
      </c>
      <c r="L166" s="30">
        <f t="shared" si="23"/>
        <v>0</v>
      </c>
      <c r="M166" s="31">
        <f t="shared" si="20"/>
        <v>0</v>
      </c>
      <c r="N166" s="33"/>
      <c r="O166" s="31">
        <f t="shared" si="21"/>
        <v>0</v>
      </c>
      <c r="P166" s="32">
        <f t="shared" si="22"/>
        <v>0</v>
      </c>
    </row>
    <row r="167" spans="1:16" hidden="1" x14ac:dyDescent="0.25">
      <c r="A167" s="26">
        <v>313021920</v>
      </c>
      <c r="B167" s="35" t="s">
        <v>180</v>
      </c>
      <c r="C167" s="28"/>
      <c r="D167" s="33"/>
      <c r="E167" s="33"/>
      <c r="F167" s="30">
        <f t="shared" si="16"/>
        <v>0</v>
      </c>
      <c r="G167" s="31">
        <f t="shared" si="17"/>
        <v>0</v>
      </c>
      <c r="H167" s="33"/>
      <c r="I167" s="32">
        <f t="shared" si="18"/>
        <v>0</v>
      </c>
      <c r="J167" s="33"/>
      <c r="K167" s="31">
        <f t="shared" si="19"/>
        <v>0</v>
      </c>
      <c r="L167" s="30">
        <f t="shared" si="23"/>
        <v>0</v>
      </c>
      <c r="M167" s="31">
        <f t="shared" si="20"/>
        <v>0</v>
      </c>
      <c r="N167" s="33"/>
      <c r="O167" s="31">
        <f t="shared" si="21"/>
        <v>0</v>
      </c>
      <c r="P167" s="32">
        <f t="shared" si="22"/>
        <v>0</v>
      </c>
    </row>
    <row r="168" spans="1:16" hidden="1" x14ac:dyDescent="0.25">
      <c r="A168" s="26">
        <v>3130221</v>
      </c>
      <c r="B168" s="35" t="s">
        <v>181</v>
      </c>
      <c r="C168" s="28"/>
      <c r="D168" s="33"/>
      <c r="E168" s="33"/>
      <c r="F168" s="30">
        <f t="shared" si="16"/>
        <v>0</v>
      </c>
      <c r="G168" s="31">
        <f t="shared" si="17"/>
        <v>0</v>
      </c>
      <c r="H168" s="33"/>
      <c r="I168" s="32">
        <f t="shared" si="18"/>
        <v>0</v>
      </c>
      <c r="J168" s="33"/>
      <c r="K168" s="31">
        <f t="shared" si="19"/>
        <v>0</v>
      </c>
      <c r="L168" s="30">
        <f t="shared" si="23"/>
        <v>0</v>
      </c>
      <c r="M168" s="31">
        <f t="shared" si="20"/>
        <v>0</v>
      </c>
      <c r="N168" s="33"/>
      <c r="O168" s="31">
        <f t="shared" si="21"/>
        <v>0</v>
      </c>
      <c r="P168" s="32">
        <f t="shared" si="22"/>
        <v>0</v>
      </c>
    </row>
    <row r="169" spans="1:16" hidden="1" x14ac:dyDescent="0.25">
      <c r="A169" s="26">
        <v>3130299</v>
      </c>
      <c r="B169" s="35" t="s">
        <v>182</v>
      </c>
      <c r="C169" s="28"/>
      <c r="D169" s="33"/>
      <c r="E169" s="33"/>
      <c r="F169" s="30">
        <f t="shared" si="16"/>
        <v>0</v>
      </c>
      <c r="G169" s="31">
        <f t="shared" si="17"/>
        <v>0</v>
      </c>
      <c r="H169" s="33"/>
      <c r="I169" s="32">
        <f t="shared" si="18"/>
        <v>0</v>
      </c>
      <c r="J169" s="33"/>
      <c r="K169" s="31">
        <f t="shared" si="19"/>
        <v>0</v>
      </c>
      <c r="L169" s="30">
        <f t="shared" si="23"/>
        <v>0</v>
      </c>
      <c r="M169" s="31">
        <f t="shared" si="20"/>
        <v>0</v>
      </c>
      <c r="N169" s="33"/>
      <c r="O169" s="31">
        <f t="shared" si="21"/>
        <v>0</v>
      </c>
      <c r="P169" s="32">
        <f t="shared" si="22"/>
        <v>0</v>
      </c>
    </row>
    <row r="170" spans="1:16" hidden="1" x14ac:dyDescent="0.25">
      <c r="A170" s="26">
        <v>31303</v>
      </c>
      <c r="B170" s="35" t="s">
        <v>183</v>
      </c>
      <c r="C170" s="28"/>
      <c r="D170" s="29"/>
      <c r="E170" s="29"/>
      <c r="F170" s="30">
        <f t="shared" si="16"/>
        <v>0</v>
      </c>
      <c r="G170" s="31">
        <f t="shared" si="17"/>
        <v>0</v>
      </c>
      <c r="H170" s="29"/>
      <c r="I170" s="32">
        <f t="shared" si="18"/>
        <v>0</v>
      </c>
      <c r="J170" s="29"/>
      <c r="K170" s="31">
        <f t="shared" si="19"/>
        <v>0</v>
      </c>
      <c r="L170" s="30">
        <f t="shared" si="23"/>
        <v>0</v>
      </c>
      <c r="M170" s="31">
        <f t="shared" si="20"/>
        <v>0</v>
      </c>
      <c r="N170" s="29"/>
      <c r="O170" s="31">
        <f t="shared" si="21"/>
        <v>0</v>
      </c>
      <c r="P170" s="32">
        <f t="shared" si="22"/>
        <v>0</v>
      </c>
    </row>
    <row r="171" spans="1:16" hidden="1" x14ac:dyDescent="0.25">
      <c r="A171" s="26">
        <v>3130301</v>
      </c>
      <c r="B171" s="35" t="s">
        <v>184</v>
      </c>
      <c r="C171" s="28"/>
      <c r="D171" s="29"/>
      <c r="E171" s="29"/>
      <c r="F171" s="30">
        <f t="shared" si="16"/>
        <v>0</v>
      </c>
      <c r="G171" s="31">
        <f t="shared" si="17"/>
        <v>0</v>
      </c>
      <c r="H171" s="29"/>
      <c r="I171" s="32">
        <f t="shared" si="18"/>
        <v>0</v>
      </c>
      <c r="J171" s="29"/>
      <c r="K171" s="31">
        <f t="shared" si="19"/>
        <v>0</v>
      </c>
      <c r="L171" s="30">
        <f t="shared" si="23"/>
        <v>0</v>
      </c>
      <c r="M171" s="31">
        <f t="shared" si="20"/>
        <v>0</v>
      </c>
      <c r="N171" s="29"/>
      <c r="O171" s="31">
        <f t="shared" si="21"/>
        <v>0</v>
      </c>
      <c r="P171" s="32">
        <f t="shared" si="22"/>
        <v>0</v>
      </c>
    </row>
    <row r="172" spans="1:16" hidden="1" x14ac:dyDescent="0.25">
      <c r="A172" s="26">
        <v>31304</v>
      </c>
      <c r="B172" s="35" t="s">
        <v>185</v>
      </c>
      <c r="C172" s="28"/>
      <c r="D172" s="29"/>
      <c r="E172" s="29"/>
      <c r="F172" s="30">
        <f t="shared" si="16"/>
        <v>0</v>
      </c>
      <c r="G172" s="31">
        <f t="shared" si="17"/>
        <v>0</v>
      </c>
      <c r="H172" s="29"/>
      <c r="I172" s="32">
        <f t="shared" si="18"/>
        <v>0</v>
      </c>
      <c r="J172" s="29"/>
      <c r="K172" s="31">
        <f t="shared" si="19"/>
        <v>0</v>
      </c>
      <c r="L172" s="30">
        <f t="shared" si="23"/>
        <v>0</v>
      </c>
      <c r="M172" s="31">
        <f t="shared" si="20"/>
        <v>0</v>
      </c>
      <c r="N172" s="29"/>
      <c r="O172" s="31">
        <f t="shared" si="21"/>
        <v>0</v>
      </c>
      <c r="P172" s="32">
        <f t="shared" si="22"/>
        <v>0</v>
      </c>
    </row>
    <row r="173" spans="1:16" hidden="1" x14ac:dyDescent="0.25">
      <c r="A173" s="41">
        <v>3130401</v>
      </c>
      <c r="B173" s="35" t="s">
        <v>186</v>
      </c>
      <c r="C173" s="28"/>
      <c r="D173" s="29"/>
      <c r="E173" s="29"/>
      <c r="F173" s="30">
        <f t="shared" si="16"/>
        <v>0</v>
      </c>
      <c r="G173" s="31">
        <f t="shared" si="17"/>
        <v>0</v>
      </c>
      <c r="H173" s="29"/>
      <c r="I173" s="32">
        <f t="shared" si="18"/>
        <v>0</v>
      </c>
      <c r="J173" s="29"/>
      <c r="K173" s="31">
        <f t="shared" si="19"/>
        <v>0</v>
      </c>
      <c r="L173" s="30">
        <f t="shared" si="23"/>
        <v>0</v>
      </c>
      <c r="M173" s="31">
        <f t="shared" si="20"/>
        <v>0</v>
      </c>
      <c r="N173" s="29"/>
      <c r="O173" s="31">
        <f t="shared" si="21"/>
        <v>0</v>
      </c>
      <c r="P173" s="32">
        <f t="shared" si="22"/>
        <v>0</v>
      </c>
    </row>
    <row r="174" spans="1:16" hidden="1" x14ac:dyDescent="0.25">
      <c r="A174" s="26">
        <v>313040101</v>
      </c>
      <c r="B174" s="35" t="s">
        <v>187</v>
      </c>
      <c r="C174" s="28"/>
      <c r="D174" s="29"/>
      <c r="E174" s="29"/>
      <c r="F174" s="30">
        <f t="shared" si="16"/>
        <v>0</v>
      </c>
      <c r="G174" s="31">
        <f t="shared" si="17"/>
        <v>0</v>
      </c>
      <c r="H174" s="29"/>
      <c r="I174" s="32">
        <f t="shared" si="18"/>
        <v>0</v>
      </c>
      <c r="J174" s="29"/>
      <c r="K174" s="31">
        <f t="shared" si="19"/>
        <v>0</v>
      </c>
      <c r="L174" s="30">
        <f t="shared" si="23"/>
        <v>0</v>
      </c>
      <c r="M174" s="31">
        <f t="shared" si="20"/>
        <v>0</v>
      </c>
      <c r="N174" s="29"/>
      <c r="O174" s="31">
        <f t="shared" si="21"/>
        <v>0</v>
      </c>
      <c r="P174" s="32">
        <f t="shared" si="22"/>
        <v>0</v>
      </c>
    </row>
    <row r="175" spans="1:16" hidden="1" x14ac:dyDescent="0.25">
      <c r="A175" s="42">
        <v>31305</v>
      </c>
      <c r="B175" s="35" t="s">
        <v>188</v>
      </c>
      <c r="C175" s="28"/>
      <c r="D175" s="29"/>
      <c r="E175" s="29"/>
      <c r="F175" s="30">
        <f t="shared" si="16"/>
        <v>0</v>
      </c>
      <c r="G175" s="31">
        <f t="shared" si="17"/>
        <v>0</v>
      </c>
      <c r="H175" s="29"/>
      <c r="I175" s="32">
        <f t="shared" si="18"/>
        <v>0</v>
      </c>
      <c r="J175" s="29"/>
      <c r="K175" s="31">
        <f t="shared" si="19"/>
        <v>0</v>
      </c>
      <c r="L175" s="30">
        <f t="shared" si="23"/>
        <v>0</v>
      </c>
      <c r="M175" s="31">
        <f t="shared" si="20"/>
        <v>0</v>
      </c>
      <c r="N175" s="29"/>
      <c r="O175" s="31">
        <f t="shared" si="21"/>
        <v>0</v>
      </c>
      <c r="P175" s="32">
        <f t="shared" si="22"/>
        <v>0</v>
      </c>
    </row>
    <row r="176" spans="1:16" hidden="1" x14ac:dyDescent="0.25">
      <c r="A176" s="42">
        <v>3130501</v>
      </c>
      <c r="B176" s="35" t="s">
        <v>189</v>
      </c>
      <c r="C176" s="28"/>
      <c r="D176" s="29"/>
      <c r="E176" s="29"/>
      <c r="F176" s="30">
        <f t="shared" si="16"/>
        <v>0</v>
      </c>
      <c r="G176" s="31">
        <f t="shared" si="17"/>
        <v>0</v>
      </c>
      <c r="H176" s="29"/>
      <c r="I176" s="32">
        <f t="shared" si="18"/>
        <v>0</v>
      </c>
      <c r="J176" s="29"/>
      <c r="K176" s="31">
        <f t="shared" si="19"/>
        <v>0</v>
      </c>
      <c r="L176" s="30">
        <f t="shared" si="23"/>
        <v>0</v>
      </c>
      <c r="M176" s="31">
        <f t="shared" si="20"/>
        <v>0</v>
      </c>
      <c r="N176" s="29"/>
      <c r="O176" s="31">
        <f t="shared" si="21"/>
        <v>0</v>
      </c>
      <c r="P176" s="32">
        <f t="shared" si="22"/>
        <v>0</v>
      </c>
    </row>
    <row r="177" spans="1:16" hidden="1" x14ac:dyDescent="0.25">
      <c r="A177" s="42">
        <v>3130502</v>
      </c>
      <c r="B177" s="35" t="s">
        <v>190</v>
      </c>
      <c r="C177" s="28"/>
      <c r="D177" s="29"/>
      <c r="E177" s="29"/>
      <c r="F177" s="30">
        <f t="shared" si="16"/>
        <v>0</v>
      </c>
      <c r="G177" s="31">
        <f t="shared" si="17"/>
        <v>0</v>
      </c>
      <c r="H177" s="29"/>
      <c r="I177" s="32">
        <f t="shared" si="18"/>
        <v>0</v>
      </c>
      <c r="J177" s="29"/>
      <c r="K177" s="31">
        <f t="shared" si="19"/>
        <v>0</v>
      </c>
      <c r="L177" s="30">
        <f t="shared" si="23"/>
        <v>0</v>
      </c>
      <c r="M177" s="31">
        <f t="shared" si="20"/>
        <v>0</v>
      </c>
      <c r="N177" s="29"/>
      <c r="O177" s="31">
        <f t="shared" si="21"/>
        <v>0</v>
      </c>
      <c r="P177" s="32">
        <f t="shared" si="22"/>
        <v>0</v>
      </c>
    </row>
    <row r="178" spans="1:16" hidden="1" x14ac:dyDescent="0.25">
      <c r="A178" s="42">
        <v>3130503</v>
      </c>
      <c r="B178" s="35" t="s">
        <v>191</v>
      </c>
      <c r="C178" s="28"/>
      <c r="D178" s="29"/>
      <c r="E178" s="29"/>
      <c r="F178" s="30">
        <f t="shared" si="16"/>
        <v>0</v>
      </c>
      <c r="G178" s="31">
        <f t="shared" si="17"/>
        <v>0</v>
      </c>
      <c r="H178" s="29"/>
      <c r="I178" s="32">
        <f t="shared" si="18"/>
        <v>0</v>
      </c>
      <c r="J178" s="29"/>
      <c r="K178" s="31">
        <f t="shared" si="19"/>
        <v>0</v>
      </c>
      <c r="L178" s="30">
        <f t="shared" si="23"/>
        <v>0</v>
      </c>
      <c r="M178" s="31">
        <f t="shared" si="20"/>
        <v>0</v>
      </c>
      <c r="N178" s="29"/>
      <c r="O178" s="31">
        <f t="shared" si="21"/>
        <v>0</v>
      </c>
      <c r="P178" s="32">
        <f t="shared" si="22"/>
        <v>0</v>
      </c>
    </row>
    <row r="179" spans="1:16" hidden="1" x14ac:dyDescent="0.25">
      <c r="A179" s="42">
        <v>31306</v>
      </c>
      <c r="B179" s="35" t="s">
        <v>150</v>
      </c>
      <c r="C179" s="28"/>
      <c r="D179" s="29"/>
      <c r="E179" s="29"/>
      <c r="F179" s="30">
        <f t="shared" si="16"/>
        <v>0</v>
      </c>
      <c r="G179" s="31">
        <f t="shared" si="17"/>
        <v>0</v>
      </c>
      <c r="H179" s="29"/>
      <c r="I179" s="32">
        <f t="shared" si="18"/>
        <v>0</v>
      </c>
      <c r="J179" s="29"/>
      <c r="K179" s="31">
        <f t="shared" si="19"/>
        <v>0</v>
      </c>
      <c r="L179" s="30">
        <f t="shared" si="23"/>
        <v>0</v>
      </c>
      <c r="M179" s="31">
        <f t="shared" si="20"/>
        <v>0</v>
      </c>
      <c r="N179" s="29"/>
      <c r="O179" s="31">
        <f t="shared" si="21"/>
        <v>0</v>
      </c>
      <c r="P179" s="32">
        <f t="shared" si="22"/>
        <v>0</v>
      </c>
    </row>
    <row r="180" spans="1:16" hidden="1" x14ac:dyDescent="0.25">
      <c r="A180" s="42">
        <v>3130601</v>
      </c>
      <c r="B180" s="35" t="s">
        <v>192</v>
      </c>
      <c r="C180" s="28"/>
      <c r="D180" s="29"/>
      <c r="E180" s="29"/>
      <c r="F180" s="30">
        <f t="shared" si="16"/>
        <v>0</v>
      </c>
      <c r="G180" s="31">
        <f t="shared" si="17"/>
        <v>0</v>
      </c>
      <c r="H180" s="29"/>
      <c r="I180" s="32">
        <f t="shared" si="18"/>
        <v>0</v>
      </c>
      <c r="J180" s="29"/>
      <c r="K180" s="31">
        <f t="shared" si="19"/>
        <v>0</v>
      </c>
      <c r="L180" s="30">
        <f t="shared" si="23"/>
        <v>0</v>
      </c>
      <c r="M180" s="31">
        <f t="shared" si="20"/>
        <v>0</v>
      </c>
      <c r="N180" s="29"/>
      <c r="O180" s="31">
        <f t="shared" si="21"/>
        <v>0</v>
      </c>
      <c r="P180" s="32">
        <f t="shared" si="22"/>
        <v>0</v>
      </c>
    </row>
    <row r="181" spans="1:16" hidden="1" x14ac:dyDescent="0.25">
      <c r="A181" s="42">
        <v>3130602</v>
      </c>
      <c r="B181" s="35" t="s">
        <v>193</v>
      </c>
      <c r="C181" s="28"/>
      <c r="D181" s="29"/>
      <c r="E181" s="29"/>
      <c r="F181" s="30">
        <f t="shared" si="16"/>
        <v>0</v>
      </c>
      <c r="G181" s="31">
        <f t="shared" si="17"/>
        <v>0</v>
      </c>
      <c r="H181" s="29"/>
      <c r="I181" s="32">
        <f t="shared" si="18"/>
        <v>0</v>
      </c>
      <c r="J181" s="29"/>
      <c r="K181" s="31">
        <f t="shared" si="19"/>
        <v>0</v>
      </c>
      <c r="L181" s="30">
        <f t="shared" si="23"/>
        <v>0</v>
      </c>
      <c r="M181" s="31">
        <f t="shared" si="20"/>
        <v>0</v>
      </c>
      <c r="N181" s="29"/>
      <c r="O181" s="31">
        <f t="shared" si="21"/>
        <v>0</v>
      </c>
      <c r="P181" s="32">
        <f t="shared" si="22"/>
        <v>0</v>
      </c>
    </row>
    <row r="182" spans="1:16" hidden="1" x14ac:dyDescent="0.25">
      <c r="A182" s="42">
        <v>3130603</v>
      </c>
      <c r="B182" s="35" t="s">
        <v>194</v>
      </c>
      <c r="C182" s="28"/>
      <c r="D182" s="29"/>
      <c r="E182" s="29"/>
      <c r="F182" s="30">
        <f t="shared" si="16"/>
        <v>0</v>
      </c>
      <c r="G182" s="31">
        <f t="shared" si="17"/>
        <v>0</v>
      </c>
      <c r="H182" s="29"/>
      <c r="I182" s="32">
        <f t="shared" si="18"/>
        <v>0</v>
      </c>
      <c r="J182" s="29"/>
      <c r="K182" s="31">
        <f t="shared" si="19"/>
        <v>0</v>
      </c>
      <c r="L182" s="30">
        <f t="shared" si="23"/>
        <v>0</v>
      </c>
      <c r="M182" s="31">
        <f t="shared" si="20"/>
        <v>0</v>
      </c>
      <c r="N182" s="29"/>
      <c r="O182" s="31">
        <f t="shared" si="21"/>
        <v>0</v>
      </c>
      <c r="P182" s="32">
        <f t="shared" si="22"/>
        <v>0</v>
      </c>
    </row>
    <row r="183" spans="1:16" hidden="1" x14ac:dyDescent="0.25">
      <c r="A183" s="42">
        <v>3130604</v>
      </c>
      <c r="B183" s="43" t="s">
        <v>195</v>
      </c>
      <c r="C183" s="28"/>
      <c r="D183" s="29"/>
      <c r="E183" s="29"/>
      <c r="F183" s="30">
        <f t="shared" si="16"/>
        <v>0</v>
      </c>
      <c r="G183" s="31">
        <f t="shared" si="17"/>
        <v>0</v>
      </c>
      <c r="H183" s="29"/>
      <c r="I183" s="32">
        <f t="shared" si="18"/>
        <v>0</v>
      </c>
      <c r="J183" s="29"/>
      <c r="K183" s="31">
        <f t="shared" si="19"/>
        <v>0</v>
      </c>
      <c r="L183" s="30">
        <f t="shared" si="23"/>
        <v>0</v>
      </c>
      <c r="M183" s="31">
        <f t="shared" si="20"/>
        <v>0</v>
      </c>
      <c r="N183" s="29"/>
      <c r="O183" s="31">
        <f t="shared" si="21"/>
        <v>0</v>
      </c>
      <c r="P183" s="32">
        <f t="shared" si="22"/>
        <v>0</v>
      </c>
    </row>
    <row r="184" spans="1:16" x14ac:dyDescent="0.25">
      <c r="A184" s="19">
        <v>314</v>
      </c>
      <c r="B184" s="44" t="s">
        <v>196</v>
      </c>
      <c r="C184" s="21"/>
      <c r="D184" s="22">
        <v>27129204253</v>
      </c>
      <c r="E184" s="22">
        <v>16035479640</v>
      </c>
      <c r="F184" s="30">
        <f t="shared" si="16"/>
        <v>43164683893</v>
      </c>
      <c r="G184" s="24">
        <f t="shared" si="17"/>
        <v>2.6121742522713824</v>
      </c>
      <c r="H184" s="22"/>
      <c r="I184" s="32">
        <f t="shared" si="18"/>
        <v>43164683893</v>
      </c>
      <c r="J184" s="22">
        <v>37722063905</v>
      </c>
      <c r="K184" s="31">
        <f t="shared" si="19"/>
        <v>87.391034760056172</v>
      </c>
      <c r="L184" s="30">
        <f t="shared" si="23"/>
        <v>4725802723</v>
      </c>
      <c r="M184" s="31">
        <f t="shared" si="20"/>
        <v>10.948308424346834</v>
      </c>
      <c r="N184" s="22">
        <v>42447866628</v>
      </c>
      <c r="O184" s="31">
        <f t="shared" si="21"/>
        <v>98.33934318440302</v>
      </c>
      <c r="P184" s="32">
        <f t="shared" si="22"/>
        <v>716817265</v>
      </c>
    </row>
    <row r="185" spans="1:16" hidden="1" x14ac:dyDescent="0.25">
      <c r="A185" s="26">
        <v>315</v>
      </c>
      <c r="B185" s="35" t="s">
        <v>197</v>
      </c>
      <c r="C185" s="28"/>
      <c r="D185" s="45">
        <v>0</v>
      </c>
      <c r="E185" s="45">
        <v>0</v>
      </c>
      <c r="F185" s="30">
        <f t="shared" si="16"/>
        <v>0</v>
      </c>
      <c r="G185" s="31">
        <f t="shared" si="17"/>
        <v>0</v>
      </c>
      <c r="H185" s="45">
        <v>0</v>
      </c>
      <c r="I185" s="32">
        <f t="shared" si="18"/>
        <v>0</v>
      </c>
      <c r="J185" s="45">
        <v>0</v>
      </c>
      <c r="K185" s="31">
        <f t="shared" si="19"/>
        <v>0</v>
      </c>
      <c r="L185" s="30">
        <f t="shared" si="23"/>
        <v>0</v>
      </c>
      <c r="M185" s="31">
        <f t="shared" si="20"/>
        <v>0</v>
      </c>
      <c r="N185" s="45">
        <v>0</v>
      </c>
      <c r="O185" s="31">
        <f t="shared" si="21"/>
        <v>0</v>
      </c>
      <c r="P185" s="32">
        <f t="shared" si="22"/>
        <v>0</v>
      </c>
    </row>
    <row r="186" spans="1:16" hidden="1" x14ac:dyDescent="0.25">
      <c r="A186" s="26">
        <v>317</v>
      </c>
      <c r="B186" s="35" t="s">
        <v>198</v>
      </c>
      <c r="C186" s="28"/>
      <c r="D186" s="29">
        <f>SUM(D187)</f>
        <v>0</v>
      </c>
      <c r="E186" s="29">
        <f>SUM(E187)</f>
        <v>0</v>
      </c>
      <c r="F186" s="30">
        <f t="shared" si="16"/>
        <v>0</v>
      </c>
      <c r="G186" s="31">
        <f t="shared" si="17"/>
        <v>0</v>
      </c>
      <c r="H186" s="29">
        <f>SUM(H187)</f>
        <v>0</v>
      </c>
      <c r="I186" s="32">
        <f t="shared" si="18"/>
        <v>0</v>
      </c>
      <c r="J186" s="29">
        <f>SUM(J187)</f>
        <v>0</v>
      </c>
      <c r="K186" s="31">
        <f t="shared" si="19"/>
        <v>0</v>
      </c>
      <c r="L186" s="30">
        <f t="shared" si="23"/>
        <v>0</v>
      </c>
      <c r="M186" s="31">
        <f t="shared" si="20"/>
        <v>0</v>
      </c>
      <c r="N186" s="29">
        <f>SUM(N187)</f>
        <v>0</v>
      </c>
      <c r="O186" s="31">
        <f t="shared" si="21"/>
        <v>0</v>
      </c>
      <c r="P186" s="32">
        <f t="shared" si="22"/>
        <v>0</v>
      </c>
    </row>
    <row r="187" spans="1:16" hidden="1" x14ac:dyDescent="0.25">
      <c r="A187" s="26">
        <v>31701</v>
      </c>
      <c r="B187" s="35" t="s">
        <v>199</v>
      </c>
      <c r="C187" s="28"/>
      <c r="D187" s="33"/>
      <c r="E187" s="33"/>
      <c r="F187" s="30">
        <f t="shared" si="16"/>
        <v>0</v>
      </c>
      <c r="G187" s="31">
        <f t="shared" si="17"/>
        <v>0</v>
      </c>
      <c r="H187" s="33"/>
      <c r="I187" s="32">
        <f t="shared" si="18"/>
        <v>0</v>
      </c>
      <c r="J187" s="33"/>
      <c r="K187" s="31">
        <f t="shared" si="19"/>
        <v>0</v>
      </c>
      <c r="L187" s="30">
        <f t="shared" si="23"/>
        <v>0</v>
      </c>
      <c r="M187" s="31">
        <f t="shared" si="20"/>
        <v>0</v>
      </c>
      <c r="N187" s="33"/>
      <c r="O187" s="31">
        <f t="shared" si="21"/>
        <v>0</v>
      </c>
      <c r="P187" s="32">
        <f t="shared" si="22"/>
        <v>0</v>
      </c>
    </row>
    <row r="188" spans="1:16" x14ac:dyDescent="0.25">
      <c r="A188" s="47">
        <v>319</v>
      </c>
      <c r="B188" s="20" t="s">
        <v>200</v>
      </c>
      <c r="C188" s="48"/>
      <c r="D188" s="77">
        <f>SUM(D189+D264+D305)</f>
        <v>887426000000</v>
      </c>
      <c r="E188" s="77">
        <f>SUM(E189+E264+E305)</f>
        <v>316450379696</v>
      </c>
      <c r="F188" s="30">
        <f t="shared" si="16"/>
        <v>1203876379696</v>
      </c>
      <c r="G188" s="24">
        <f t="shared" si="17"/>
        <v>72.854347543815976</v>
      </c>
      <c r="H188" s="77">
        <f>SUM(H189+H264+H305)</f>
        <v>0</v>
      </c>
      <c r="I188" s="32">
        <f t="shared" si="18"/>
        <v>1203876379696</v>
      </c>
      <c r="J188" s="77">
        <f>SUM(J189+J264+J305)</f>
        <v>1067903444771</v>
      </c>
      <c r="K188" s="31">
        <f t="shared" si="19"/>
        <v>88.705407198093241</v>
      </c>
      <c r="L188" s="30">
        <f t="shared" si="23"/>
        <v>102426081510</v>
      </c>
      <c r="M188" s="31">
        <f t="shared" si="20"/>
        <v>8.5080231855586685</v>
      </c>
      <c r="N188" s="77">
        <f>SUM(N189+N264+N305)</f>
        <v>1170329526281</v>
      </c>
      <c r="O188" s="31">
        <f t="shared" si="21"/>
        <v>97.213430383651925</v>
      </c>
      <c r="P188" s="32">
        <f t="shared" si="22"/>
        <v>33546853415</v>
      </c>
    </row>
    <row r="189" spans="1:16" x14ac:dyDescent="0.25">
      <c r="A189" s="49">
        <v>3191</v>
      </c>
      <c r="B189" s="27" t="s">
        <v>201</v>
      </c>
      <c r="C189" s="50"/>
      <c r="D189" s="80">
        <f>SUM(D190+D232+D237+D244+D246+D252)</f>
        <v>766935235377</v>
      </c>
      <c r="E189" s="80">
        <f>SUM(E190+E232+E237+E244+E246+E252)</f>
        <v>288493619903</v>
      </c>
      <c r="F189" s="30">
        <f t="shared" si="16"/>
        <v>1055428855280</v>
      </c>
      <c r="G189" s="31">
        <f t="shared" si="17"/>
        <v>63.870827542739647</v>
      </c>
      <c r="H189" s="80">
        <f>SUM(H190+H232+H237+H244+H246+H252)</f>
        <v>0</v>
      </c>
      <c r="I189" s="32">
        <f t="shared" si="18"/>
        <v>1055428855280</v>
      </c>
      <c r="J189" s="80">
        <f>SUM(J190+J232+J237+J244+J246+J252)</f>
        <v>938443002151</v>
      </c>
      <c r="K189" s="31">
        <f t="shared" si="19"/>
        <v>88.915799246557057</v>
      </c>
      <c r="L189" s="30">
        <f t="shared" si="23"/>
        <v>89164550231</v>
      </c>
      <c r="M189" s="31">
        <f t="shared" si="20"/>
        <v>8.44818196744726</v>
      </c>
      <c r="N189" s="80">
        <f>SUM(N190+N232+N237+N244+N246+N252)</f>
        <v>1027607552382</v>
      </c>
      <c r="O189" s="31">
        <f t="shared" si="21"/>
        <v>97.363981214004312</v>
      </c>
      <c r="P189" s="32">
        <f t="shared" si="22"/>
        <v>27821302898</v>
      </c>
    </row>
    <row r="190" spans="1:16" x14ac:dyDescent="0.25">
      <c r="A190" s="49">
        <v>319101</v>
      </c>
      <c r="B190" s="27" t="s">
        <v>26</v>
      </c>
      <c r="C190" s="50"/>
      <c r="D190" s="80">
        <f>SUM(D191+D214+D216)</f>
        <v>288656772649</v>
      </c>
      <c r="E190" s="80">
        <f>SUM(E191+E214+E216)</f>
        <v>-35698508053</v>
      </c>
      <c r="F190" s="30">
        <f t="shared" si="16"/>
        <v>252958264596</v>
      </c>
      <c r="G190" s="31">
        <f t="shared" si="17"/>
        <v>15.308140963452759</v>
      </c>
      <c r="H190" s="80">
        <f>SUM(H191+H214+H216)</f>
        <v>0</v>
      </c>
      <c r="I190" s="32">
        <f t="shared" si="18"/>
        <v>252958264596</v>
      </c>
      <c r="J190" s="80">
        <f>SUM(J191+J214+J216)</f>
        <v>242802362630</v>
      </c>
      <c r="K190" s="31">
        <f t="shared" si="19"/>
        <v>95.985147201171699</v>
      </c>
      <c r="L190" s="30">
        <f t="shared" si="23"/>
        <v>1135548051</v>
      </c>
      <c r="M190" s="31">
        <f t="shared" si="20"/>
        <v>0.44890727441287015</v>
      </c>
      <c r="N190" s="80">
        <f>SUM(N191+N214+N216)</f>
        <v>243937910681</v>
      </c>
      <c r="O190" s="31">
        <f t="shared" si="21"/>
        <v>96.434054475584574</v>
      </c>
      <c r="P190" s="32">
        <f t="shared" si="22"/>
        <v>9020353915</v>
      </c>
    </row>
    <row r="191" spans="1:16" x14ac:dyDescent="0.25">
      <c r="A191" s="49">
        <v>31910101</v>
      </c>
      <c r="B191" s="27" t="s">
        <v>27</v>
      </c>
      <c r="C191" s="50"/>
      <c r="D191" s="80">
        <f>SUM(D192:D213)-D209</f>
        <v>214792313824</v>
      </c>
      <c r="E191" s="80">
        <f>SUM(E192:E213)-E209</f>
        <v>-34150251532</v>
      </c>
      <c r="F191" s="30">
        <f t="shared" si="16"/>
        <v>180642062292</v>
      </c>
      <c r="G191" s="31">
        <f t="shared" si="17"/>
        <v>10.931819752603083</v>
      </c>
      <c r="H191" s="80">
        <f>SUM(H192:H213)-H209</f>
        <v>0</v>
      </c>
      <c r="I191" s="32">
        <f t="shared" si="18"/>
        <v>180642062292</v>
      </c>
      <c r="J191" s="80">
        <f>SUM(J192:J213)-J209</f>
        <v>175549321675</v>
      </c>
      <c r="K191" s="31">
        <f t="shared" si="19"/>
        <v>97.18075593669441</v>
      </c>
      <c r="L191" s="30">
        <f t="shared" si="23"/>
        <v>373505704</v>
      </c>
      <c r="M191" s="31">
        <f t="shared" si="20"/>
        <v>0.20676563324229785</v>
      </c>
      <c r="N191" s="80">
        <f>SUM(N192:N213)-N209</f>
        <v>175922827379</v>
      </c>
      <c r="O191" s="31">
        <f t="shared" si="21"/>
        <v>97.387521569936709</v>
      </c>
      <c r="P191" s="32">
        <f t="shared" si="22"/>
        <v>4719234913</v>
      </c>
    </row>
    <row r="192" spans="1:16" x14ac:dyDescent="0.25">
      <c r="A192" s="49">
        <v>3191010101</v>
      </c>
      <c r="B192" s="27" t="s">
        <v>28</v>
      </c>
      <c r="C192" s="50"/>
      <c r="D192" s="80">
        <v>122264753928</v>
      </c>
      <c r="E192" s="80">
        <v>-22545303826</v>
      </c>
      <c r="F192" s="30">
        <f t="shared" si="16"/>
        <v>99719450102</v>
      </c>
      <c r="G192" s="31">
        <f t="shared" si="17"/>
        <v>6.034669005171331</v>
      </c>
      <c r="H192" s="80"/>
      <c r="I192" s="32">
        <f t="shared" si="18"/>
        <v>99719450102</v>
      </c>
      <c r="J192" s="80">
        <v>97912029187</v>
      </c>
      <c r="K192" s="31">
        <f t="shared" si="19"/>
        <v>98.187494101550655</v>
      </c>
      <c r="L192" s="30">
        <f t="shared" si="23"/>
        <v>194206374</v>
      </c>
      <c r="M192" s="31">
        <f t="shared" si="20"/>
        <v>0.19475275264890871</v>
      </c>
      <c r="N192" s="80">
        <v>98106235561</v>
      </c>
      <c r="O192" s="31">
        <f t="shared" si="21"/>
        <v>98.382246854199565</v>
      </c>
      <c r="P192" s="32">
        <f t="shared" si="22"/>
        <v>1613214541</v>
      </c>
    </row>
    <row r="193" spans="1:16" x14ac:dyDescent="0.25">
      <c r="A193" s="49">
        <v>3191010102</v>
      </c>
      <c r="B193" s="27" t="s">
        <v>29</v>
      </c>
      <c r="C193" s="50"/>
      <c r="D193" s="80">
        <v>1094971723</v>
      </c>
      <c r="E193" s="80">
        <v>-34584870</v>
      </c>
      <c r="F193" s="30">
        <f t="shared" si="16"/>
        <v>1060386853</v>
      </c>
      <c r="G193" s="31">
        <f t="shared" si="17"/>
        <v>6.4170868057784505E-2</v>
      </c>
      <c r="H193" s="80"/>
      <c r="I193" s="32">
        <f t="shared" si="18"/>
        <v>1060386853</v>
      </c>
      <c r="J193" s="80">
        <v>1029241490</v>
      </c>
      <c r="K193" s="31">
        <f t="shared" si="19"/>
        <v>97.062830144311491</v>
      </c>
      <c r="L193" s="30">
        <f t="shared" si="23"/>
        <v>0</v>
      </c>
      <c r="M193" s="31">
        <f t="shared" si="20"/>
        <v>0</v>
      </c>
      <c r="N193" s="80">
        <v>1029241490</v>
      </c>
      <c r="O193" s="31">
        <f t="shared" si="21"/>
        <v>97.062830144311491</v>
      </c>
      <c r="P193" s="32">
        <f t="shared" si="22"/>
        <v>31145363</v>
      </c>
    </row>
    <row r="194" spans="1:16" ht="26.25" x14ac:dyDescent="0.25">
      <c r="A194" s="49">
        <v>3191010103</v>
      </c>
      <c r="B194" s="27" t="s">
        <v>202</v>
      </c>
      <c r="C194" s="50"/>
      <c r="D194" s="80">
        <v>12153911038</v>
      </c>
      <c r="E194" s="80">
        <v>61416223</v>
      </c>
      <c r="F194" s="30">
        <f t="shared" si="16"/>
        <v>12215327261</v>
      </c>
      <c r="G194" s="31">
        <f t="shared" si="17"/>
        <v>0.73922847282631221</v>
      </c>
      <c r="H194" s="80"/>
      <c r="I194" s="32">
        <f t="shared" si="18"/>
        <v>12215327261</v>
      </c>
      <c r="J194" s="80">
        <v>11631025087</v>
      </c>
      <c r="K194" s="31">
        <f t="shared" si="19"/>
        <v>95.216647401126068</v>
      </c>
      <c r="L194" s="30">
        <f t="shared" si="23"/>
        <v>0</v>
      </c>
      <c r="M194" s="31">
        <f t="shared" si="20"/>
        <v>0</v>
      </c>
      <c r="N194" s="80">
        <v>11631025087</v>
      </c>
      <c r="O194" s="31">
        <f t="shared" si="21"/>
        <v>95.216647401126068</v>
      </c>
      <c r="P194" s="32">
        <f t="shared" si="22"/>
        <v>584302174</v>
      </c>
    </row>
    <row r="195" spans="1:16" x14ac:dyDescent="0.25">
      <c r="A195" s="49">
        <v>3191010104</v>
      </c>
      <c r="B195" s="27" t="s">
        <v>31</v>
      </c>
      <c r="C195" s="50"/>
      <c r="D195" s="80">
        <v>386974276</v>
      </c>
      <c r="E195" s="80">
        <v>-62038738</v>
      </c>
      <c r="F195" s="30">
        <f t="shared" si="16"/>
        <v>324935538</v>
      </c>
      <c r="G195" s="31">
        <f t="shared" si="17"/>
        <v>1.9663951394051492E-2</v>
      </c>
      <c r="H195" s="80"/>
      <c r="I195" s="32">
        <f t="shared" si="18"/>
        <v>324935538</v>
      </c>
      <c r="J195" s="80">
        <v>297173178</v>
      </c>
      <c r="K195" s="31">
        <f t="shared" si="19"/>
        <v>91.456040736301375</v>
      </c>
      <c r="L195" s="30">
        <f t="shared" si="23"/>
        <v>0</v>
      </c>
      <c r="M195" s="31">
        <f t="shared" si="20"/>
        <v>0</v>
      </c>
      <c r="N195" s="80">
        <v>297173178</v>
      </c>
      <c r="O195" s="31">
        <f t="shared" si="21"/>
        <v>91.456040736301375</v>
      </c>
      <c r="P195" s="32">
        <f t="shared" si="22"/>
        <v>27762360</v>
      </c>
    </row>
    <row r="196" spans="1:16" x14ac:dyDescent="0.25">
      <c r="A196" s="49">
        <v>3191010105</v>
      </c>
      <c r="B196" s="27" t="s">
        <v>32</v>
      </c>
      <c r="C196" s="50"/>
      <c r="D196" s="80">
        <v>454734084</v>
      </c>
      <c r="E196" s="80">
        <v>-81913224</v>
      </c>
      <c r="F196" s="30">
        <f t="shared" si="16"/>
        <v>372820860</v>
      </c>
      <c r="G196" s="31">
        <f t="shared" si="17"/>
        <v>2.2561801995719152E-2</v>
      </c>
      <c r="H196" s="80"/>
      <c r="I196" s="32">
        <f t="shared" si="18"/>
        <v>372820860</v>
      </c>
      <c r="J196" s="80">
        <v>340491066</v>
      </c>
      <c r="K196" s="31">
        <f t="shared" si="19"/>
        <v>91.328330179808077</v>
      </c>
      <c r="L196" s="30">
        <f t="shared" si="23"/>
        <v>0</v>
      </c>
      <c r="M196" s="31">
        <f t="shared" si="20"/>
        <v>0</v>
      </c>
      <c r="N196" s="80">
        <v>340491066</v>
      </c>
      <c r="O196" s="31">
        <f t="shared" si="21"/>
        <v>91.328330179808077</v>
      </c>
      <c r="P196" s="32">
        <f t="shared" si="22"/>
        <v>32329794</v>
      </c>
    </row>
    <row r="197" spans="1:16" x14ac:dyDescent="0.25">
      <c r="A197" s="49">
        <v>3191010106</v>
      </c>
      <c r="B197" s="27" t="s">
        <v>33</v>
      </c>
      <c r="C197" s="50"/>
      <c r="D197" s="80">
        <v>3796365601</v>
      </c>
      <c r="E197" s="80">
        <v>-565755142</v>
      </c>
      <c r="F197" s="30">
        <f t="shared" si="16"/>
        <v>3230610459</v>
      </c>
      <c r="G197" s="31">
        <f t="shared" si="17"/>
        <v>0.19550513751096804</v>
      </c>
      <c r="H197" s="80"/>
      <c r="I197" s="32">
        <f t="shared" si="18"/>
        <v>3230610459</v>
      </c>
      <c r="J197" s="80">
        <v>3097587961</v>
      </c>
      <c r="K197" s="31">
        <f t="shared" si="19"/>
        <v>95.882434614503921</v>
      </c>
      <c r="L197" s="30">
        <f t="shared" si="23"/>
        <v>4777415</v>
      </c>
      <c r="M197" s="31">
        <f t="shared" si="20"/>
        <v>0.14787963639165572</v>
      </c>
      <c r="N197" s="80">
        <v>3102365376</v>
      </c>
      <c r="O197" s="31">
        <f t="shared" si="21"/>
        <v>96.030314250895572</v>
      </c>
      <c r="P197" s="32">
        <f t="shared" si="22"/>
        <v>128245083</v>
      </c>
    </row>
    <row r="198" spans="1:16" x14ac:dyDescent="0.25">
      <c r="A198" s="49">
        <v>3191010107</v>
      </c>
      <c r="B198" s="27" t="s">
        <v>34</v>
      </c>
      <c r="C198" s="50"/>
      <c r="D198" s="80">
        <v>8056856465</v>
      </c>
      <c r="E198" s="80">
        <v>-1659563100</v>
      </c>
      <c r="F198" s="30">
        <f t="shared" si="16"/>
        <v>6397293365</v>
      </c>
      <c r="G198" s="31">
        <f t="shared" si="17"/>
        <v>0.38714160524617069</v>
      </c>
      <c r="H198" s="80"/>
      <c r="I198" s="32">
        <f t="shared" si="18"/>
        <v>6397293365</v>
      </c>
      <c r="J198" s="80">
        <v>6336475387</v>
      </c>
      <c r="K198" s="31">
        <f t="shared" si="19"/>
        <v>99.049317038784892</v>
      </c>
      <c r="L198" s="30">
        <f t="shared" si="23"/>
        <v>26497356</v>
      </c>
      <c r="M198" s="31">
        <f t="shared" si="20"/>
        <v>0.4141963559928129</v>
      </c>
      <c r="N198" s="80">
        <v>6362972743</v>
      </c>
      <c r="O198" s="31">
        <f t="shared" si="21"/>
        <v>99.463513394777706</v>
      </c>
      <c r="P198" s="32">
        <f t="shared" si="22"/>
        <v>34320622</v>
      </c>
    </row>
    <row r="199" spans="1:16" x14ac:dyDescent="0.25">
      <c r="A199" s="49">
        <v>3191010108</v>
      </c>
      <c r="B199" s="27" t="s">
        <v>35</v>
      </c>
      <c r="C199" s="50"/>
      <c r="D199" s="80">
        <v>9278464441</v>
      </c>
      <c r="E199" s="80">
        <v>-1473926786</v>
      </c>
      <c r="F199" s="30">
        <f t="shared" si="16"/>
        <v>7804537655</v>
      </c>
      <c r="G199" s="31">
        <f t="shared" si="17"/>
        <v>0.47230306061802513</v>
      </c>
      <c r="H199" s="80"/>
      <c r="I199" s="32">
        <f t="shared" si="18"/>
        <v>7804537655</v>
      </c>
      <c r="J199" s="80">
        <v>7624999507</v>
      </c>
      <c r="K199" s="31">
        <f t="shared" si="19"/>
        <v>97.699567150079943</v>
      </c>
      <c r="L199" s="30">
        <f t="shared" si="23"/>
        <v>0</v>
      </c>
      <c r="M199" s="31">
        <f t="shared" si="20"/>
        <v>0</v>
      </c>
      <c r="N199" s="80">
        <v>7624999507</v>
      </c>
      <c r="O199" s="31">
        <f t="shared" si="21"/>
        <v>97.699567150079943</v>
      </c>
      <c r="P199" s="32">
        <f t="shared" si="22"/>
        <v>179538148</v>
      </c>
    </row>
    <row r="200" spans="1:16" x14ac:dyDescent="0.25">
      <c r="A200" s="49">
        <v>3191010109</v>
      </c>
      <c r="B200" s="27" t="s">
        <v>36</v>
      </c>
      <c r="C200" s="50"/>
      <c r="D200" s="80">
        <v>15218530209</v>
      </c>
      <c r="E200" s="80">
        <v>-2458170836</v>
      </c>
      <c r="F200" s="30">
        <f t="shared" ref="F200:F263" si="24">SUM(D200+E200)</f>
        <v>12760359373</v>
      </c>
      <c r="G200" s="31">
        <f t="shared" si="17"/>
        <v>0.77221189170542914</v>
      </c>
      <c r="H200" s="80"/>
      <c r="I200" s="32">
        <f t="shared" si="18"/>
        <v>12760359373</v>
      </c>
      <c r="J200" s="80">
        <v>12049322234</v>
      </c>
      <c r="K200" s="31">
        <f t="shared" ref="K200:K263" si="25">IF(OR(J200=0,F200=0),0,J200/F200)*100</f>
        <v>94.427765565094475</v>
      </c>
      <c r="L200" s="30">
        <f t="shared" si="23"/>
        <v>27891301</v>
      </c>
      <c r="M200" s="31">
        <f t="shared" ref="M200:M263" si="26">IF(OR(L200=0,F200=0),0,L200/F200)*100</f>
        <v>0.21857770760763981</v>
      </c>
      <c r="N200" s="80">
        <v>12077213535</v>
      </c>
      <c r="O200" s="31">
        <f t="shared" ref="O200:O263" si="27">IF(OR(N200=0,F200=0),0,N200/F200)*100</f>
        <v>94.646343272702111</v>
      </c>
      <c r="P200" s="32">
        <f t="shared" si="22"/>
        <v>683145838</v>
      </c>
    </row>
    <row r="201" spans="1:16" x14ac:dyDescent="0.25">
      <c r="A201" s="49">
        <v>3191010110</v>
      </c>
      <c r="B201" s="27" t="s">
        <v>37</v>
      </c>
      <c r="C201" s="50"/>
      <c r="D201" s="80">
        <v>7873486128</v>
      </c>
      <c r="E201" s="80">
        <v>-1047202315</v>
      </c>
      <c r="F201" s="30">
        <f t="shared" si="24"/>
        <v>6826283813</v>
      </c>
      <c r="G201" s="31">
        <f t="shared" ref="G201:G264" si="28">IF(OR(F201=0,F$7=0),0,F201/F$7)*100</f>
        <v>0.41310259236966712</v>
      </c>
      <c r="H201" s="80"/>
      <c r="I201" s="32">
        <f t="shared" ref="I201:I264" si="29">SUM(F201-H201)</f>
        <v>6826283813</v>
      </c>
      <c r="J201" s="80">
        <v>6425555117</v>
      </c>
      <c r="K201" s="31">
        <f t="shared" si="25"/>
        <v>94.129621519151456</v>
      </c>
      <c r="L201" s="30">
        <f t="shared" si="23"/>
        <v>29957259</v>
      </c>
      <c r="M201" s="31">
        <f t="shared" si="26"/>
        <v>0.43885164784606939</v>
      </c>
      <c r="N201" s="80">
        <v>6455512376</v>
      </c>
      <c r="O201" s="31">
        <f t="shared" si="27"/>
        <v>94.568473166997506</v>
      </c>
      <c r="P201" s="32">
        <f t="shared" si="22"/>
        <v>370771437</v>
      </c>
    </row>
    <row r="202" spans="1:16" x14ac:dyDescent="0.25">
      <c r="A202" s="49">
        <v>3191010111</v>
      </c>
      <c r="B202" s="27" t="s">
        <v>38</v>
      </c>
      <c r="C202" s="50"/>
      <c r="D202" s="80">
        <v>24152343257</v>
      </c>
      <c r="E202" s="80">
        <v>-4368612529</v>
      </c>
      <c r="F202" s="30">
        <f t="shared" si="24"/>
        <v>19783730728</v>
      </c>
      <c r="G202" s="31">
        <f t="shared" si="28"/>
        <v>1.1972415261897114</v>
      </c>
      <c r="H202" s="80"/>
      <c r="I202" s="32">
        <f t="shared" si="29"/>
        <v>19783730728</v>
      </c>
      <c r="J202" s="80">
        <v>19347610575</v>
      </c>
      <c r="K202" s="31">
        <f t="shared" si="25"/>
        <v>97.79556162082838</v>
      </c>
      <c r="L202" s="30">
        <f t="shared" si="23"/>
        <v>77653070</v>
      </c>
      <c r="M202" s="31">
        <f t="shared" si="26"/>
        <v>0.39250973978379761</v>
      </c>
      <c r="N202" s="80">
        <v>19425263645</v>
      </c>
      <c r="O202" s="31">
        <f t="shared" si="27"/>
        <v>98.188071360612184</v>
      </c>
      <c r="P202" s="32">
        <f t="shared" si="22"/>
        <v>358467083</v>
      </c>
    </row>
    <row r="203" spans="1:16" x14ac:dyDescent="0.25">
      <c r="A203" s="49">
        <v>3191010112</v>
      </c>
      <c r="B203" s="27" t="s">
        <v>39</v>
      </c>
      <c r="C203" s="50"/>
      <c r="D203" s="80">
        <v>5024950951</v>
      </c>
      <c r="E203" s="80">
        <v>-490966524</v>
      </c>
      <c r="F203" s="30">
        <f t="shared" si="24"/>
        <v>4533984427</v>
      </c>
      <c r="G203" s="31">
        <f t="shared" si="28"/>
        <v>0.27438072776734695</v>
      </c>
      <c r="H203" s="80"/>
      <c r="I203" s="32">
        <f t="shared" si="29"/>
        <v>4533984427</v>
      </c>
      <c r="J203" s="80">
        <v>4436851539</v>
      </c>
      <c r="K203" s="31">
        <f t="shared" si="25"/>
        <v>97.857670453794</v>
      </c>
      <c r="L203" s="30">
        <f t="shared" si="23"/>
        <v>3978732</v>
      </c>
      <c r="M203" s="31">
        <f t="shared" si="26"/>
        <v>8.7753543578723905E-2</v>
      </c>
      <c r="N203" s="80">
        <v>4440830271</v>
      </c>
      <c r="O203" s="31">
        <f t="shared" si="27"/>
        <v>97.945423997372714</v>
      </c>
      <c r="P203" s="32">
        <f t="shared" si="22"/>
        <v>93154156</v>
      </c>
    </row>
    <row r="204" spans="1:16" x14ac:dyDescent="0.25">
      <c r="A204" s="49">
        <v>3191010114</v>
      </c>
      <c r="B204" s="27" t="s">
        <v>41</v>
      </c>
      <c r="C204" s="50"/>
      <c r="D204" s="80">
        <v>137571926</v>
      </c>
      <c r="E204" s="80">
        <v>-2085432</v>
      </c>
      <c r="F204" s="30">
        <f t="shared" si="24"/>
        <v>135486494</v>
      </c>
      <c r="G204" s="31">
        <f t="shared" si="28"/>
        <v>8.1991642064293043E-3</v>
      </c>
      <c r="H204" s="80"/>
      <c r="I204" s="32">
        <f t="shared" si="29"/>
        <v>135486494</v>
      </c>
      <c r="J204" s="80">
        <v>118285089</v>
      </c>
      <c r="K204" s="31">
        <f t="shared" si="25"/>
        <v>87.303970682125694</v>
      </c>
      <c r="L204" s="30">
        <f t="shared" si="23"/>
        <v>0</v>
      </c>
      <c r="M204" s="31">
        <f t="shared" si="26"/>
        <v>0</v>
      </c>
      <c r="N204" s="80">
        <v>118285089</v>
      </c>
      <c r="O204" s="31">
        <f t="shared" si="27"/>
        <v>87.303970682125694</v>
      </c>
      <c r="P204" s="32">
        <f t="shared" si="22"/>
        <v>17201405</v>
      </c>
    </row>
    <row r="205" spans="1:16" x14ac:dyDescent="0.25">
      <c r="A205" s="49">
        <v>3191010115</v>
      </c>
      <c r="B205" s="27" t="s">
        <v>42</v>
      </c>
      <c r="C205" s="50"/>
      <c r="D205" s="80">
        <v>221774288</v>
      </c>
      <c r="E205" s="80">
        <v>-66326056</v>
      </c>
      <c r="F205" s="30">
        <f t="shared" si="24"/>
        <v>155448232</v>
      </c>
      <c r="G205" s="31">
        <f t="shared" si="28"/>
        <v>9.4071781041667399E-3</v>
      </c>
      <c r="H205" s="80"/>
      <c r="I205" s="32">
        <f t="shared" si="29"/>
        <v>155448232</v>
      </c>
      <c r="J205" s="80">
        <v>1884514</v>
      </c>
      <c r="K205" s="31">
        <f t="shared" si="25"/>
        <v>1.2123097032071743</v>
      </c>
      <c r="L205" s="30">
        <f t="shared" si="23"/>
        <v>0</v>
      </c>
      <c r="M205" s="31">
        <f t="shared" si="26"/>
        <v>0</v>
      </c>
      <c r="N205" s="80">
        <v>1884514</v>
      </c>
      <c r="O205" s="31">
        <f t="shared" si="27"/>
        <v>1.2123097032071743</v>
      </c>
      <c r="P205" s="32">
        <f t="shared" si="22"/>
        <v>153563718</v>
      </c>
    </row>
    <row r="206" spans="1:16" x14ac:dyDescent="0.25">
      <c r="A206" s="49">
        <v>3191010116</v>
      </c>
      <c r="B206" s="27" t="s">
        <v>43</v>
      </c>
      <c r="C206" s="50"/>
      <c r="D206" s="80">
        <v>805793233</v>
      </c>
      <c r="E206" s="80">
        <v>357763523</v>
      </c>
      <c r="F206" s="30">
        <f t="shared" si="24"/>
        <v>1163556756</v>
      </c>
      <c r="G206" s="31">
        <f t="shared" si="28"/>
        <v>7.0414346288599036E-2</v>
      </c>
      <c r="H206" s="80"/>
      <c r="I206" s="32">
        <f t="shared" si="29"/>
        <v>1163556756</v>
      </c>
      <c r="J206" s="80">
        <v>958796841</v>
      </c>
      <c r="K206" s="31">
        <f t="shared" si="25"/>
        <v>82.402240892493268</v>
      </c>
      <c r="L206" s="30">
        <f t="shared" si="23"/>
        <v>2601738</v>
      </c>
      <c r="M206" s="31">
        <f t="shared" si="26"/>
        <v>0.22360215662741595</v>
      </c>
      <c r="N206" s="80">
        <v>961398579</v>
      </c>
      <c r="O206" s="31">
        <f t="shared" si="27"/>
        <v>82.625843049120675</v>
      </c>
      <c r="P206" s="32">
        <f t="shared" si="22"/>
        <v>202158177</v>
      </c>
    </row>
    <row r="207" spans="1:16" hidden="1" x14ac:dyDescent="0.25">
      <c r="A207" s="49">
        <v>3191010117</v>
      </c>
      <c r="B207" s="27" t="s">
        <v>44</v>
      </c>
      <c r="C207" s="50"/>
      <c r="D207" s="80"/>
      <c r="E207" s="80"/>
      <c r="F207" s="30">
        <f t="shared" si="24"/>
        <v>0</v>
      </c>
      <c r="G207" s="31">
        <f t="shared" si="28"/>
        <v>0</v>
      </c>
      <c r="H207" s="80"/>
      <c r="I207" s="32">
        <f t="shared" si="29"/>
        <v>0</v>
      </c>
      <c r="J207" s="80"/>
      <c r="K207" s="31">
        <f t="shared" si="25"/>
        <v>0</v>
      </c>
      <c r="L207" s="30">
        <f t="shared" si="23"/>
        <v>0</v>
      </c>
      <c r="M207" s="31">
        <f t="shared" si="26"/>
        <v>0</v>
      </c>
      <c r="N207" s="80"/>
      <c r="O207" s="31">
        <f t="shared" si="27"/>
        <v>0</v>
      </c>
      <c r="P207" s="32">
        <f t="shared" ref="P207:P270" si="30">SUM(F207-N207)</f>
        <v>0</v>
      </c>
    </row>
    <row r="208" spans="1:16" hidden="1" x14ac:dyDescent="0.25">
      <c r="A208" s="49">
        <v>3191010118</v>
      </c>
      <c r="B208" s="27" t="s">
        <v>203</v>
      </c>
      <c r="C208" s="50"/>
      <c r="D208" s="80"/>
      <c r="E208" s="80"/>
      <c r="F208" s="30">
        <f t="shared" si="24"/>
        <v>0</v>
      </c>
      <c r="G208" s="31">
        <f t="shared" si="28"/>
        <v>0</v>
      </c>
      <c r="H208" s="80"/>
      <c r="I208" s="32">
        <f t="shared" si="29"/>
        <v>0</v>
      </c>
      <c r="J208" s="80"/>
      <c r="K208" s="31">
        <f t="shared" si="25"/>
        <v>0</v>
      </c>
      <c r="L208" s="30">
        <f t="shared" ref="L208:L271" si="31">SUM(N208-J208)</f>
        <v>0</v>
      </c>
      <c r="M208" s="31">
        <f t="shared" si="26"/>
        <v>0</v>
      </c>
      <c r="N208" s="80"/>
      <c r="O208" s="31">
        <f t="shared" si="27"/>
        <v>0</v>
      </c>
      <c r="P208" s="32">
        <f t="shared" si="30"/>
        <v>0</v>
      </c>
    </row>
    <row r="209" spans="1:16" x14ac:dyDescent="0.25">
      <c r="A209" s="49">
        <v>3191010119</v>
      </c>
      <c r="B209" s="27" t="s">
        <v>204</v>
      </c>
      <c r="C209" s="50"/>
      <c r="D209" s="80">
        <f>SUM(D210:D211)</f>
        <v>386629021</v>
      </c>
      <c r="E209" s="80">
        <f>SUM(E210:E211)</f>
        <v>-153291560</v>
      </c>
      <c r="F209" s="30">
        <f t="shared" si="24"/>
        <v>233337461</v>
      </c>
      <c r="G209" s="31">
        <f t="shared" si="28"/>
        <v>1.4120759211986796E-2</v>
      </c>
      <c r="H209" s="80">
        <f>SUM(H210:H211)</f>
        <v>0</v>
      </c>
      <c r="I209" s="32">
        <f t="shared" si="29"/>
        <v>233337461</v>
      </c>
      <c r="J209" s="80">
        <f>SUM(J210:J211)</f>
        <v>213980281</v>
      </c>
      <c r="K209" s="31">
        <f t="shared" si="25"/>
        <v>91.704212466767174</v>
      </c>
      <c r="L209" s="30">
        <f t="shared" si="31"/>
        <v>0</v>
      </c>
      <c r="M209" s="31">
        <f t="shared" si="26"/>
        <v>0</v>
      </c>
      <c r="N209" s="80">
        <f>SUM(N210:N211)</f>
        <v>213980281</v>
      </c>
      <c r="O209" s="31">
        <f t="shared" si="27"/>
        <v>91.704212466767174</v>
      </c>
      <c r="P209" s="32">
        <f t="shared" si="30"/>
        <v>19357180</v>
      </c>
    </row>
    <row r="210" spans="1:16" x14ac:dyDescent="0.25">
      <c r="A210" s="49">
        <v>319101011901</v>
      </c>
      <c r="B210" s="27" t="s">
        <v>47</v>
      </c>
      <c r="C210" s="50"/>
      <c r="D210" s="80">
        <v>228188428</v>
      </c>
      <c r="E210" s="80">
        <v>-156774175</v>
      </c>
      <c r="F210" s="30">
        <f t="shared" si="24"/>
        <v>71414253</v>
      </c>
      <c r="G210" s="31">
        <f t="shared" si="28"/>
        <v>4.3217384238054503E-3</v>
      </c>
      <c r="H210" s="80"/>
      <c r="I210" s="32">
        <f t="shared" si="29"/>
        <v>71414253</v>
      </c>
      <c r="J210" s="80">
        <v>53924851</v>
      </c>
      <c r="K210" s="31">
        <f t="shared" si="25"/>
        <v>75.509927969140833</v>
      </c>
      <c r="L210" s="30">
        <f t="shared" si="31"/>
        <v>0</v>
      </c>
      <c r="M210" s="31">
        <f t="shared" si="26"/>
        <v>0</v>
      </c>
      <c r="N210" s="80">
        <v>53924851</v>
      </c>
      <c r="O210" s="31">
        <f t="shared" si="27"/>
        <v>75.509927969140833</v>
      </c>
      <c r="P210" s="32">
        <f t="shared" si="30"/>
        <v>17489402</v>
      </c>
    </row>
    <row r="211" spans="1:16" x14ac:dyDescent="0.25">
      <c r="A211" s="49">
        <v>319101011903</v>
      </c>
      <c r="B211" s="27" t="s">
        <v>49</v>
      </c>
      <c r="C211" s="50"/>
      <c r="D211" s="80">
        <v>158440593</v>
      </c>
      <c r="E211" s="80">
        <v>3482615</v>
      </c>
      <c r="F211" s="30">
        <f t="shared" si="24"/>
        <v>161923208</v>
      </c>
      <c r="G211" s="31">
        <f t="shared" si="28"/>
        <v>9.7990207881813469E-3</v>
      </c>
      <c r="H211" s="80"/>
      <c r="I211" s="32">
        <f t="shared" si="29"/>
        <v>161923208</v>
      </c>
      <c r="J211" s="80">
        <v>160055430</v>
      </c>
      <c r="K211" s="31">
        <f t="shared" si="25"/>
        <v>98.846503831618747</v>
      </c>
      <c r="L211" s="30">
        <f t="shared" si="31"/>
        <v>0</v>
      </c>
      <c r="M211" s="31">
        <f t="shared" si="26"/>
        <v>0</v>
      </c>
      <c r="N211" s="80">
        <v>160055430</v>
      </c>
      <c r="O211" s="31">
        <f t="shared" si="27"/>
        <v>98.846503831618747</v>
      </c>
      <c r="P211" s="32">
        <f t="shared" si="30"/>
        <v>1867778</v>
      </c>
    </row>
    <row r="212" spans="1:16" x14ac:dyDescent="0.25">
      <c r="A212" s="49">
        <v>3191010120</v>
      </c>
      <c r="B212" s="27" t="s">
        <v>50</v>
      </c>
      <c r="C212" s="50"/>
      <c r="D212" s="80">
        <v>695728652</v>
      </c>
      <c r="E212" s="80">
        <v>-88186698</v>
      </c>
      <c r="F212" s="30">
        <f t="shared" si="24"/>
        <v>607541954</v>
      </c>
      <c r="G212" s="31">
        <f t="shared" si="28"/>
        <v>3.6766293791179794E-2</v>
      </c>
      <c r="H212" s="80"/>
      <c r="I212" s="32">
        <f t="shared" si="29"/>
        <v>607541954</v>
      </c>
      <c r="J212" s="80">
        <v>564811443</v>
      </c>
      <c r="K212" s="31">
        <f t="shared" si="25"/>
        <v>92.966656752070165</v>
      </c>
      <c r="L212" s="30">
        <f t="shared" si="31"/>
        <v>938900</v>
      </c>
      <c r="M212" s="31">
        <f t="shared" si="26"/>
        <v>0.15454076773107919</v>
      </c>
      <c r="N212" s="80">
        <v>565750343</v>
      </c>
      <c r="O212" s="31">
        <f t="shared" si="27"/>
        <v>93.121197519801242</v>
      </c>
      <c r="P212" s="32">
        <f t="shared" si="30"/>
        <v>41791611</v>
      </c>
    </row>
    <row r="213" spans="1:16" ht="26.25" x14ac:dyDescent="0.25">
      <c r="A213" s="49">
        <v>3191010122</v>
      </c>
      <c r="B213" s="27" t="s">
        <v>52</v>
      </c>
      <c r="C213" s="50"/>
      <c r="D213" s="80">
        <v>2788474603</v>
      </c>
      <c r="E213" s="80">
        <v>528496358</v>
      </c>
      <c r="F213" s="30">
        <f t="shared" si="24"/>
        <v>3316970961</v>
      </c>
      <c r="G213" s="31">
        <f t="shared" si="28"/>
        <v>0.20073137014820541</v>
      </c>
      <c r="H213" s="80"/>
      <c r="I213" s="32">
        <f t="shared" si="29"/>
        <v>3316970961</v>
      </c>
      <c r="J213" s="80">
        <v>3163201179</v>
      </c>
      <c r="K213" s="31">
        <f t="shared" si="25"/>
        <v>95.364150491277087</v>
      </c>
      <c r="L213" s="30">
        <f t="shared" si="31"/>
        <v>5003559</v>
      </c>
      <c r="M213" s="31">
        <f t="shared" si="26"/>
        <v>0.15084723559025454</v>
      </c>
      <c r="N213" s="80">
        <v>3168204738</v>
      </c>
      <c r="O213" s="31">
        <f t="shared" si="27"/>
        <v>95.51499772686735</v>
      </c>
      <c r="P213" s="32">
        <f t="shared" si="30"/>
        <v>148766223</v>
      </c>
    </row>
    <row r="214" spans="1:16" x14ac:dyDescent="0.25">
      <c r="A214" s="49">
        <v>31910102</v>
      </c>
      <c r="B214" s="27" t="s">
        <v>53</v>
      </c>
      <c r="C214" s="50"/>
      <c r="D214" s="80">
        <f>SUM(D215)</f>
        <v>3000000</v>
      </c>
      <c r="E214" s="80">
        <f>SUM(E215)</f>
        <v>-3000000</v>
      </c>
      <c r="F214" s="30">
        <f t="shared" si="24"/>
        <v>0</v>
      </c>
      <c r="G214" s="31">
        <f t="shared" si="28"/>
        <v>0</v>
      </c>
      <c r="H214" s="80">
        <f>SUM(H215)</f>
        <v>0</v>
      </c>
      <c r="I214" s="32">
        <f t="shared" si="29"/>
        <v>0</v>
      </c>
      <c r="J214" s="80">
        <f>SUM(J215)</f>
        <v>0</v>
      </c>
      <c r="K214" s="31">
        <f t="shared" si="25"/>
        <v>0</v>
      </c>
      <c r="L214" s="30">
        <f t="shared" si="31"/>
        <v>0</v>
      </c>
      <c r="M214" s="31">
        <f t="shared" si="26"/>
        <v>0</v>
      </c>
      <c r="N214" s="80">
        <f>SUM(N215)</f>
        <v>0</v>
      </c>
      <c r="O214" s="31">
        <f t="shared" si="27"/>
        <v>0</v>
      </c>
      <c r="P214" s="32">
        <f t="shared" si="30"/>
        <v>0</v>
      </c>
    </row>
    <row r="215" spans="1:16" x14ac:dyDescent="0.25">
      <c r="A215" s="49">
        <v>3191010299</v>
      </c>
      <c r="B215" s="27" t="s">
        <v>61</v>
      </c>
      <c r="C215" s="50"/>
      <c r="D215" s="80">
        <v>3000000</v>
      </c>
      <c r="E215" s="80">
        <v>-3000000</v>
      </c>
      <c r="F215" s="30">
        <f t="shared" si="24"/>
        <v>0</v>
      </c>
      <c r="G215" s="31">
        <f t="shared" si="28"/>
        <v>0</v>
      </c>
      <c r="H215" s="80"/>
      <c r="I215" s="32">
        <f t="shared" si="29"/>
        <v>0</v>
      </c>
      <c r="J215" s="80"/>
      <c r="K215" s="31">
        <f t="shared" si="25"/>
        <v>0</v>
      </c>
      <c r="L215" s="30">
        <f t="shared" si="31"/>
        <v>0</v>
      </c>
      <c r="M215" s="31">
        <f t="shared" si="26"/>
        <v>0</v>
      </c>
      <c r="N215" s="80"/>
      <c r="O215" s="31">
        <f t="shared" si="27"/>
        <v>0</v>
      </c>
      <c r="P215" s="32">
        <f t="shared" si="30"/>
        <v>0</v>
      </c>
    </row>
    <row r="216" spans="1:16" x14ac:dyDescent="0.25">
      <c r="A216" s="49">
        <v>31910103</v>
      </c>
      <c r="B216" s="27" t="s">
        <v>205</v>
      </c>
      <c r="C216" s="50"/>
      <c r="D216" s="80">
        <f>SUM(D217+D223)</f>
        <v>73861458825</v>
      </c>
      <c r="E216" s="80">
        <f>SUM(E217+E223)</f>
        <v>-1545256521</v>
      </c>
      <c r="F216" s="30">
        <f t="shared" si="24"/>
        <v>72316202304</v>
      </c>
      <c r="G216" s="31">
        <f t="shared" si="28"/>
        <v>4.3763212108496745</v>
      </c>
      <c r="H216" s="80">
        <f>SUM(H217+H223)</f>
        <v>0</v>
      </c>
      <c r="I216" s="32">
        <f t="shared" si="29"/>
        <v>72316202304</v>
      </c>
      <c r="J216" s="80">
        <f>SUM(J217+J223)</f>
        <v>67253040955</v>
      </c>
      <c r="K216" s="31">
        <f t="shared" si="25"/>
        <v>92.998579588408575</v>
      </c>
      <c r="L216" s="30">
        <f t="shared" si="31"/>
        <v>762042347</v>
      </c>
      <c r="M216" s="31">
        <f t="shared" si="26"/>
        <v>1.0537643331940418</v>
      </c>
      <c r="N216" s="80">
        <f>SUM(N217+N223)</f>
        <v>68015083302</v>
      </c>
      <c r="O216" s="31">
        <f t="shared" si="27"/>
        <v>94.052343921602628</v>
      </c>
      <c r="P216" s="32">
        <f t="shared" si="30"/>
        <v>4301119002</v>
      </c>
    </row>
    <row r="217" spans="1:16" x14ac:dyDescent="0.25">
      <c r="A217" s="49">
        <v>3191010301</v>
      </c>
      <c r="B217" s="27" t="s">
        <v>63</v>
      </c>
      <c r="C217" s="50"/>
      <c r="D217" s="80">
        <f>SUM(D218:D222)</f>
        <v>53976858008</v>
      </c>
      <c r="E217" s="80">
        <f>SUM(E218:E222)</f>
        <v>-493922269</v>
      </c>
      <c r="F217" s="30">
        <f t="shared" si="24"/>
        <v>53482935739</v>
      </c>
      <c r="G217" s="31">
        <f t="shared" si="28"/>
        <v>3.2365984196621649</v>
      </c>
      <c r="H217" s="80">
        <f>SUM(H218:H222)</f>
        <v>0</v>
      </c>
      <c r="I217" s="32">
        <f t="shared" si="29"/>
        <v>53482935739</v>
      </c>
      <c r="J217" s="80">
        <f>SUM(J218:J222)</f>
        <v>50143941228</v>
      </c>
      <c r="K217" s="31">
        <f t="shared" si="25"/>
        <v>93.756897476057603</v>
      </c>
      <c r="L217" s="30">
        <f t="shared" si="31"/>
        <v>390011213</v>
      </c>
      <c r="M217" s="31">
        <f t="shared" si="26"/>
        <v>0.72922551391583779</v>
      </c>
      <c r="N217" s="80">
        <f>SUM(N218:N222)</f>
        <v>50533952441</v>
      </c>
      <c r="O217" s="31">
        <f t="shared" si="27"/>
        <v>94.486122989973438</v>
      </c>
      <c r="P217" s="32">
        <f t="shared" si="30"/>
        <v>2948983298</v>
      </c>
    </row>
    <row r="218" spans="1:16" x14ac:dyDescent="0.25">
      <c r="A218" s="49">
        <v>319101030101</v>
      </c>
      <c r="B218" s="27" t="s">
        <v>64</v>
      </c>
      <c r="C218" s="50"/>
      <c r="D218" s="80">
        <v>13565298463</v>
      </c>
      <c r="E218" s="80">
        <v>3364071149</v>
      </c>
      <c r="F218" s="30">
        <f t="shared" si="24"/>
        <v>16929369612</v>
      </c>
      <c r="G218" s="31">
        <f t="shared" si="28"/>
        <v>1.0245056703594557</v>
      </c>
      <c r="H218" s="80"/>
      <c r="I218" s="32">
        <f t="shared" si="29"/>
        <v>16929369612</v>
      </c>
      <c r="J218" s="80">
        <v>16094954143</v>
      </c>
      <c r="K218" s="31">
        <f t="shared" si="25"/>
        <v>95.071195867750774</v>
      </c>
      <c r="L218" s="30">
        <f t="shared" si="31"/>
        <v>33790783</v>
      </c>
      <c r="M218" s="31">
        <f t="shared" si="26"/>
        <v>0.19959858975521549</v>
      </c>
      <c r="N218" s="80">
        <v>16128744926</v>
      </c>
      <c r="O218" s="31">
        <f t="shared" si="27"/>
        <v>95.270794457505986</v>
      </c>
      <c r="P218" s="32">
        <f t="shared" si="30"/>
        <v>800624686</v>
      </c>
    </row>
    <row r="219" spans="1:16" x14ac:dyDescent="0.25">
      <c r="A219" s="49">
        <v>319101030102</v>
      </c>
      <c r="B219" s="27" t="s">
        <v>65</v>
      </c>
      <c r="C219" s="50"/>
      <c r="D219" s="80">
        <v>14111372685</v>
      </c>
      <c r="E219" s="80">
        <v>-1667440192</v>
      </c>
      <c r="F219" s="30">
        <f t="shared" si="24"/>
        <v>12443932493</v>
      </c>
      <c r="G219" s="31">
        <f t="shared" si="28"/>
        <v>0.75306285424898645</v>
      </c>
      <c r="H219" s="80"/>
      <c r="I219" s="32">
        <f t="shared" si="29"/>
        <v>12443932493</v>
      </c>
      <c r="J219" s="80">
        <v>11774678779</v>
      </c>
      <c r="K219" s="31">
        <f t="shared" si="25"/>
        <v>94.621847118051534</v>
      </c>
      <c r="L219" s="30">
        <f t="shared" si="31"/>
        <v>33859323</v>
      </c>
      <c r="M219" s="31">
        <f t="shared" si="26"/>
        <v>0.27209503924138656</v>
      </c>
      <c r="N219" s="80">
        <v>11808538102</v>
      </c>
      <c r="O219" s="31">
        <f t="shared" si="27"/>
        <v>94.893942157292926</v>
      </c>
      <c r="P219" s="32">
        <f t="shared" si="30"/>
        <v>635394391</v>
      </c>
    </row>
    <row r="220" spans="1:16" x14ac:dyDescent="0.25">
      <c r="A220" s="49">
        <v>319101030103</v>
      </c>
      <c r="B220" s="27" t="s">
        <v>66</v>
      </c>
      <c r="C220" s="50"/>
      <c r="D220" s="80">
        <v>14389100107</v>
      </c>
      <c r="E220" s="80">
        <v>-1010791708</v>
      </c>
      <c r="F220" s="30">
        <f t="shared" si="24"/>
        <v>13378308399</v>
      </c>
      <c r="G220" s="31">
        <f t="shared" si="28"/>
        <v>0.80960798474609097</v>
      </c>
      <c r="H220" s="80"/>
      <c r="I220" s="32">
        <f t="shared" si="29"/>
        <v>13378308399</v>
      </c>
      <c r="J220" s="80">
        <v>12570959524</v>
      </c>
      <c r="K220" s="31">
        <f t="shared" si="25"/>
        <v>93.965239468837865</v>
      </c>
      <c r="L220" s="30">
        <f t="shared" si="31"/>
        <v>24536036</v>
      </c>
      <c r="M220" s="31">
        <f t="shared" si="26"/>
        <v>0.18340163246523766</v>
      </c>
      <c r="N220" s="80">
        <v>12595495560</v>
      </c>
      <c r="O220" s="31">
        <f t="shared" si="27"/>
        <v>94.148641101303113</v>
      </c>
      <c r="P220" s="32">
        <f t="shared" si="30"/>
        <v>782812839</v>
      </c>
    </row>
    <row r="221" spans="1:16" x14ac:dyDescent="0.25">
      <c r="A221" s="49">
        <v>319101030104</v>
      </c>
      <c r="B221" s="27" t="s">
        <v>67</v>
      </c>
      <c r="C221" s="50"/>
      <c r="D221" s="80">
        <v>4111398053</v>
      </c>
      <c r="E221" s="80">
        <v>-306602412</v>
      </c>
      <c r="F221" s="30">
        <f t="shared" si="24"/>
        <v>3804795641</v>
      </c>
      <c r="G221" s="31">
        <f t="shared" si="28"/>
        <v>0.23025279724535083</v>
      </c>
      <c r="H221" s="80"/>
      <c r="I221" s="32">
        <f t="shared" si="29"/>
        <v>3804795641</v>
      </c>
      <c r="J221" s="80">
        <v>3459086232</v>
      </c>
      <c r="K221" s="31">
        <f t="shared" si="25"/>
        <v>90.913850792019446</v>
      </c>
      <c r="L221" s="30">
        <f t="shared" si="31"/>
        <v>304</v>
      </c>
      <c r="M221" s="31">
        <f t="shared" si="26"/>
        <v>7.9899166389945945E-6</v>
      </c>
      <c r="N221" s="80">
        <v>3459086536</v>
      </c>
      <c r="O221" s="31">
        <f t="shared" si="27"/>
        <v>90.913858781936085</v>
      </c>
      <c r="P221" s="32">
        <f t="shared" si="30"/>
        <v>345709105</v>
      </c>
    </row>
    <row r="222" spans="1:16" x14ac:dyDescent="0.25">
      <c r="A222" s="49">
        <v>319101030105</v>
      </c>
      <c r="B222" s="27" t="s">
        <v>68</v>
      </c>
      <c r="C222" s="50"/>
      <c r="D222" s="80">
        <v>7799688700</v>
      </c>
      <c r="E222" s="80">
        <v>-873159106</v>
      </c>
      <c r="F222" s="30">
        <f t="shared" si="24"/>
        <v>6926529594</v>
      </c>
      <c r="G222" s="31">
        <f t="shared" si="28"/>
        <v>0.41916911306228138</v>
      </c>
      <c r="H222" s="80"/>
      <c r="I222" s="32">
        <f t="shared" si="29"/>
        <v>6926529594</v>
      </c>
      <c r="J222" s="80">
        <v>6244262550</v>
      </c>
      <c r="K222" s="31">
        <f t="shared" si="25"/>
        <v>90.149943998059229</v>
      </c>
      <c r="L222" s="30">
        <f t="shared" si="31"/>
        <v>297824767</v>
      </c>
      <c r="M222" s="31">
        <f t="shared" si="26"/>
        <v>4.2997689240797605</v>
      </c>
      <c r="N222" s="80">
        <v>6542087317</v>
      </c>
      <c r="O222" s="31">
        <f t="shared" si="27"/>
        <v>94.449712922139</v>
      </c>
      <c r="P222" s="32">
        <f t="shared" si="30"/>
        <v>384442277</v>
      </c>
    </row>
    <row r="223" spans="1:16" x14ac:dyDescent="0.25">
      <c r="A223" s="49">
        <v>3191010302</v>
      </c>
      <c r="B223" s="27" t="s">
        <v>69</v>
      </c>
      <c r="C223" s="50"/>
      <c r="D223" s="80">
        <f>SUM(D224:D231)</f>
        <v>19884600817</v>
      </c>
      <c r="E223" s="80">
        <f>SUM(E224:E231)</f>
        <v>-1051334252</v>
      </c>
      <c r="F223" s="30">
        <f t="shared" si="24"/>
        <v>18833266565</v>
      </c>
      <c r="G223" s="31">
        <f t="shared" si="28"/>
        <v>1.1397227911875096</v>
      </c>
      <c r="H223" s="80">
        <f>SUM(H224:H231)</f>
        <v>0</v>
      </c>
      <c r="I223" s="32">
        <f t="shared" si="29"/>
        <v>18833266565</v>
      </c>
      <c r="J223" s="80">
        <f>SUM(J224:J231)</f>
        <v>17109099727</v>
      </c>
      <c r="K223" s="31">
        <f t="shared" si="25"/>
        <v>90.845099377480182</v>
      </c>
      <c r="L223" s="30">
        <f t="shared" si="31"/>
        <v>372031134</v>
      </c>
      <c r="M223" s="31">
        <f t="shared" si="26"/>
        <v>1.9753935554195774</v>
      </c>
      <c r="N223" s="80">
        <f>SUM(N224:N231)</f>
        <v>17481130861</v>
      </c>
      <c r="O223" s="31">
        <f t="shared" si="27"/>
        <v>92.820492932899768</v>
      </c>
      <c r="P223" s="32">
        <f t="shared" si="30"/>
        <v>1352135704</v>
      </c>
    </row>
    <row r="224" spans="1:16" x14ac:dyDescent="0.25">
      <c r="A224" s="49">
        <v>319101030201</v>
      </c>
      <c r="B224" s="27" t="s">
        <v>70</v>
      </c>
      <c r="C224" s="50"/>
      <c r="D224" s="80">
        <v>3047646998</v>
      </c>
      <c r="E224" s="80">
        <v>-108055185</v>
      </c>
      <c r="F224" s="30">
        <f t="shared" si="24"/>
        <v>2939591813</v>
      </c>
      <c r="G224" s="31">
        <f t="shared" si="28"/>
        <v>0.17789371665829823</v>
      </c>
      <c r="H224" s="80"/>
      <c r="I224" s="32">
        <f t="shared" si="29"/>
        <v>2939591813</v>
      </c>
      <c r="J224" s="80">
        <v>2830581390</v>
      </c>
      <c r="K224" s="31">
        <f t="shared" si="25"/>
        <v>96.291647618628062</v>
      </c>
      <c r="L224" s="30">
        <f t="shared" si="31"/>
        <v>0</v>
      </c>
      <c r="M224" s="31">
        <f t="shared" si="26"/>
        <v>0</v>
      </c>
      <c r="N224" s="80">
        <v>2830581390</v>
      </c>
      <c r="O224" s="31">
        <f t="shared" si="27"/>
        <v>96.291647618628062</v>
      </c>
      <c r="P224" s="32">
        <f t="shared" si="30"/>
        <v>109010423</v>
      </c>
    </row>
    <row r="225" spans="1:16" x14ac:dyDescent="0.25">
      <c r="A225" s="49">
        <v>319101030202</v>
      </c>
      <c r="B225" s="27" t="s">
        <v>71</v>
      </c>
      <c r="C225" s="50"/>
      <c r="D225" s="80">
        <v>6510720625</v>
      </c>
      <c r="E225" s="80">
        <v>74342671</v>
      </c>
      <c r="F225" s="30">
        <f t="shared" si="24"/>
        <v>6585063296</v>
      </c>
      <c r="G225" s="31">
        <f t="shared" si="28"/>
        <v>0.39850477844407567</v>
      </c>
      <c r="H225" s="80"/>
      <c r="I225" s="32">
        <f t="shared" si="29"/>
        <v>6585063296</v>
      </c>
      <c r="J225" s="80">
        <v>5953604457</v>
      </c>
      <c r="K225" s="31">
        <f t="shared" si="25"/>
        <v>90.410740024570899</v>
      </c>
      <c r="L225" s="30">
        <f t="shared" si="31"/>
        <v>0</v>
      </c>
      <c r="M225" s="31">
        <f t="shared" si="26"/>
        <v>0</v>
      </c>
      <c r="N225" s="80">
        <v>5953604457</v>
      </c>
      <c r="O225" s="31">
        <f t="shared" si="27"/>
        <v>90.410740024570899</v>
      </c>
      <c r="P225" s="32">
        <f t="shared" si="30"/>
        <v>631458839</v>
      </c>
    </row>
    <row r="226" spans="1:16" x14ac:dyDescent="0.25">
      <c r="A226" s="49">
        <v>319101030203</v>
      </c>
      <c r="B226" s="27" t="s">
        <v>206</v>
      </c>
      <c r="C226" s="50"/>
      <c r="D226" s="80">
        <v>254781279</v>
      </c>
      <c r="E226" s="80">
        <v>79865505</v>
      </c>
      <c r="F226" s="30">
        <f t="shared" si="24"/>
        <v>334646784</v>
      </c>
      <c r="G226" s="31">
        <f t="shared" si="28"/>
        <v>2.0251641711014227E-2</v>
      </c>
      <c r="H226" s="80"/>
      <c r="I226" s="32">
        <f t="shared" si="29"/>
        <v>334646784</v>
      </c>
      <c r="J226" s="80">
        <v>285761219</v>
      </c>
      <c r="K226" s="31">
        <f t="shared" si="25"/>
        <v>85.391891589192738</v>
      </c>
      <c r="L226" s="30">
        <f t="shared" si="31"/>
        <v>0</v>
      </c>
      <c r="M226" s="31">
        <f t="shared" si="26"/>
        <v>0</v>
      </c>
      <c r="N226" s="80">
        <v>285761219</v>
      </c>
      <c r="O226" s="31">
        <f t="shared" si="27"/>
        <v>85.391891589192738</v>
      </c>
      <c r="P226" s="32">
        <f t="shared" si="30"/>
        <v>48885565</v>
      </c>
    </row>
    <row r="227" spans="1:16" x14ac:dyDescent="0.25">
      <c r="A227" s="49">
        <v>319101030204</v>
      </c>
      <c r="B227" s="27" t="s">
        <v>73</v>
      </c>
      <c r="C227" s="50"/>
      <c r="D227" s="80">
        <v>172379000</v>
      </c>
      <c r="E227" s="80">
        <v>-1308350</v>
      </c>
      <c r="F227" s="30">
        <f t="shared" si="24"/>
        <v>171070650</v>
      </c>
      <c r="G227" s="31">
        <f t="shared" si="28"/>
        <v>1.0352591677887799E-2</v>
      </c>
      <c r="H227" s="80"/>
      <c r="I227" s="32">
        <f t="shared" si="29"/>
        <v>171070650</v>
      </c>
      <c r="J227" s="80">
        <v>171070650</v>
      </c>
      <c r="K227" s="31">
        <f t="shared" si="25"/>
        <v>100</v>
      </c>
      <c r="L227" s="30">
        <f t="shared" si="31"/>
        <v>0</v>
      </c>
      <c r="M227" s="31">
        <f t="shared" si="26"/>
        <v>0</v>
      </c>
      <c r="N227" s="80">
        <v>171070650</v>
      </c>
      <c r="O227" s="31">
        <f t="shared" si="27"/>
        <v>100</v>
      </c>
      <c r="P227" s="32">
        <f t="shared" si="30"/>
        <v>0</v>
      </c>
    </row>
    <row r="228" spans="1:16" x14ac:dyDescent="0.25">
      <c r="A228" s="49">
        <v>319101030206</v>
      </c>
      <c r="B228" s="27" t="s">
        <v>207</v>
      </c>
      <c r="C228" s="50"/>
      <c r="D228" s="80">
        <v>5873651554</v>
      </c>
      <c r="E228" s="80">
        <v>-657092238</v>
      </c>
      <c r="F228" s="30">
        <f t="shared" si="24"/>
        <v>5216559316</v>
      </c>
      <c r="G228" s="31">
        <f t="shared" si="28"/>
        <v>0.31568774983920195</v>
      </c>
      <c r="H228" s="80"/>
      <c r="I228" s="32">
        <f t="shared" si="29"/>
        <v>5216559316</v>
      </c>
      <c r="J228" s="80">
        <v>4692286423</v>
      </c>
      <c r="K228" s="31">
        <f t="shared" si="25"/>
        <v>89.949833573405883</v>
      </c>
      <c r="L228" s="30">
        <f t="shared" si="31"/>
        <v>223618201</v>
      </c>
      <c r="M228" s="31">
        <f t="shared" si="26"/>
        <v>4.2866990952087551</v>
      </c>
      <c r="N228" s="80">
        <v>4915904624</v>
      </c>
      <c r="O228" s="31">
        <f t="shared" si="27"/>
        <v>94.236532668614643</v>
      </c>
      <c r="P228" s="32">
        <f t="shared" si="30"/>
        <v>300654692</v>
      </c>
    </row>
    <row r="229" spans="1:16" x14ac:dyDescent="0.25">
      <c r="A229" s="49">
        <v>319101030207</v>
      </c>
      <c r="B229" s="27" t="s">
        <v>208</v>
      </c>
      <c r="C229" s="50"/>
      <c r="D229" s="80">
        <v>3955421361</v>
      </c>
      <c r="E229" s="80">
        <v>-427086655</v>
      </c>
      <c r="F229" s="30">
        <f t="shared" si="24"/>
        <v>3528334706</v>
      </c>
      <c r="G229" s="31">
        <f t="shared" si="28"/>
        <v>0.21352235765830255</v>
      </c>
      <c r="H229" s="80"/>
      <c r="I229" s="32">
        <f t="shared" si="29"/>
        <v>3528334706</v>
      </c>
      <c r="J229" s="80">
        <v>3128200359</v>
      </c>
      <c r="K229" s="31">
        <f t="shared" si="25"/>
        <v>88.65939939542686</v>
      </c>
      <c r="L229" s="30">
        <f t="shared" si="31"/>
        <v>148412933</v>
      </c>
      <c r="M229" s="31">
        <f t="shared" si="26"/>
        <v>4.2063167291816441</v>
      </c>
      <c r="N229" s="80">
        <v>3276613292</v>
      </c>
      <c r="O229" s="31">
        <f t="shared" si="27"/>
        <v>92.865716124608497</v>
      </c>
      <c r="P229" s="32">
        <f t="shared" si="30"/>
        <v>251721414</v>
      </c>
    </row>
    <row r="230" spans="1:16" x14ac:dyDescent="0.25">
      <c r="A230" s="49">
        <v>319101030208</v>
      </c>
      <c r="B230" s="27" t="s">
        <v>78</v>
      </c>
      <c r="C230" s="50"/>
      <c r="D230" s="80">
        <v>10000000</v>
      </c>
      <c r="E230" s="80"/>
      <c r="F230" s="30">
        <f t="shared" si="24"/>
        <v>10000000</v>
      </c>
      <c r="G230" s="31">
        <f t="shared" si="28"/>
        <v>6.0516468943607805E-4</v>
      </c>
      <c r="H230" s="80"/>
      <c r="I230" s="32">
        <f t="shared" si="29"/>
        <v>10000000</v>
      </c>
      <c r="J230" s="80">
        <v>2578201</v>
      </c>
      <c r="K230" s="31">
        <f t="shared" si="25"/>
        <v>25.78201</v>
      </c>
      <c r="L230" s="30">
        <f t="shared" si="31"/>
        <v>0</v>
      </c>
      <c r="M230" s="31">
        <f t="shared" si="26"/>
        <v>0</v>
      </c>
      <c r="N230" s="80">
        <v>2578201</v>
      </c>
      <c r="O230" s="31">
        <f t="shared" si="27"/>
        <v>25.78201</v>
      </c>
      <c r="P230" s="32">
        <f t="shared" si="30"/>
        <v>7421799</v>
      </c>
    </row>
    <row r="231" spans="1:16" x14ac:dyDescent="0.25">
      <c r="A231" s="49">
        <v>319101030299</v>
      </c>
      <c r="B231" s="27" t="s">
        <v>79</v>
      </c>
      <c r="C231" s="50"/>
      <c r="D231" s="80">
        <v>60000000</v>
      </c>
      <c r="E231" s="80">
        <v>-12000000</v>
      </c>
      <c r="F231" s="30">
        <f t="shared" si="24"/>
        <v>48000000</v>
      </c>
      <c r="G231" s="31">
        <f t="shared" si="28"/>
        <v>2.9047905092931744E-3</v>
      </c>
      <c r="H231" s="80"/>
      <c r="I231" s="32">
        <f t="shared" si="29"/>
        <v>48000000</v>
      </c>
      <c r="J231" s="80">
        <v>45017028</v>
      </c>
      <c r="K231" s="31">
        <f t="shared" si="25"/>
        <v>93.785474999999991</v>
      </c>
      <c r="L231" s="30">
        <f t="shared" si="31"/>
        <v>0</v>
      </c>
      <c r="M231" s="31">
        <f t="shared" si="26"/>
        <v>0</v>
      </c>
      <c r="N231" s="80">
        <v>45017028</v>
      </c>
      <c r="O231" s="31">
        <f t="shared" si="27"/>
        <v>93.785474999999991</v>
      </c>
      <c r="P231" s="32">
        <f t="shared" si="30"/>
        <v>2982972</v>
      </c>
    </row>
    <row r="232" spans="1:16" x14ac:dyDescent="0.25">
      <c r="A232" s="51">
        <v>319102</v>
      </c>
      <c r="B232" s="27" t="s">
        <v>209</v>
      </c>
      <c r="C232" s="50"/>
      <c r="D232" s="80">
        <f>SUM(D233:D236)</f>
        <v>119192185265</v>
      </c>
      <c r="E232" s="80">
        <f>SUM(E233:E236)</f>
        <v>50288047598</v>
      </c>
      <c r="F232" s="30">
        <f t="shared" si="24"/>
        <v>169480232863</v>
      </c>
      <c r="G232" s="31">
        <f t="shared" si="28"/>
        <v>10.256345248609158</v>
      </c>
      <c r="H232" s="80">
        <f>SUM(H233:H236)</f>
        <v>0</v>
      </c>
      <c r="I232" s="32">
        <f t="shared" si="29"/>
        <v>169480232863</v>
      </c>
      <c r="J232" s="80">
        <f>SUM(J233:J236)</f>
        <v>119266292442</v>
      </c>
      <c r="K232" s="31">
        <f t="shared" si="25"/>
        <v>70.371801140024033</v>
      </c>
      <c r="L232" s="30">
        <f t="shared" si="31"/>
        <v>45754631300</v>
      </c>
      <c r="M232" s="31">
        <f t="shared" si="26"/>
        <v>26.997031174122789</v>
      </c>
      <c r="N232" s="80">
        <f>SUM(N233:N236)</f>
        <v>165020923742</v>
      </c>
      <c r="O232" s="31">
        <f t="shared" si="27"/>
        <v>97.3688323141468</v>
      </c>
      <c r="P232" s="32">
        <f t="shared" si="30"/>
        <v>4459309121</v>
      </c>
    </row>
    <row r="233" spans="1:16" hidden="1" x14ac:dyDescent="0.25">
      <c r="A233" s="51">
        <v>31910201</v>
      </c>
      <c r="B233" s="27" t="s">
        <v>210</v>
      </c>
      <c r="C233" s="50"/>
      <c r="D233" s="80"/>
      <c r="E233" s="82"/>
      <c r="F233" s="30">
        <f t="shared" si="24"/>
        <v>0</v>
      </c>
      <c r="G233" s="31">
        <f t="shared" si="28"/>
        <v>0</v>
      </c>
      <c r="H233" s="80"/>
      <c r="I233" s="32">
        <f t="shared" si="29"/>
        <v>0</v>
      </c>
      <c r="J233" s="80"/>
      <c r="K233" s="31">
        <f t="shared" si="25"/>
        <v>0</v>
      </c>
      <c r="L233" s="30">
        <f t="shared" si="31"/>
        <v>0</v>
      </c>
      <c r="M233" s="31">
        <f t="shared" si="26"/>
        <v>0</v>
      </c>
      <c r="N233" s="80"/>
      <c r="O233" s="31">
        <f t="shared" si="27"/>
        <v>0</v>
      </c>
      <c r="P233" s="32">
        <f t="shared" si="30"/>
        <v>0</v>
      </c>
    </row>
    <row r="234" spans="1:16" x14ac:dyDescent="0.25">
      <c r="A234" s="51">
        <v>31910202</v>
      </c>
      <c r="B234" s="27" t="s">
        <v>211</v>
      </c>
      <c r="C234" s="50"/>
      <c r="D234" s="80">
        <v>49792734413</v>
      </c>
      <c r="E234" s="80">
        <v>10225396421</v>
      </c>
      <c r="F234" s="30">
        <f t="shared" si="24"/>
        <v>60018130834</v>
      </c>
      <c r="G234" s="31">
        <f t="shared" si="28"/>
        <v>3.6320853506691506</v>
      </c>
      <c r="H234" s="80"/>
      <c r="I234" s="32">
        <f t="shared" si="29"/>
        <v>60018130834</v>
      </c>
      <c r="J234" s="80">
        <v>40191528764</v>
      </c>
      <c r="K234" s="31">
        <f t="shared" si="25"/>
        <v>66.965645556611847</v>
      </c>
      <c r="L234" s="30">
        <f t="shared" si="31"/>
        <v>18582443197</v>
      </c>
      <c r="M234" s="31">
        <f t="shared" si="26"/>
        <v>30.961382733487479</v>
      </c>
      <c r="N234" s="80">
        <v>58773971961</v>
      </c>
      <c r="O234" s="31">
        <f t="shared" si="27"/>
        <v>97.927028290099315</v>
      </c>
      <c r="P234" s="32">
        <f t="shared" si="30"/>
        <v>1244158873</v>
      </c>
    </row>
    <row r="235" spans="1:16" x14ac:dyDescent="0.25">
      <c r="A235" s="51">
        <v>31910203</v>
      </c>
      <c r="B235" s="27" t="s">
        <v>212</v>
      </c>
      <c r="C235" s="50"/>
      <c r="D235" s="80">
        <v>66885687852</v>
      </c>
      <c r="E235" s="80">
        <v>38861238227</v>
      </c>
      <c r="F235" s="30">
        <f t="shared" si="24"/>
        <v>105746926079</v>
      </c>
      <c r="G235" s="31">
        <f t="shared" si="28"/>
        <v>6.3994305679417938</v>
      </c>
      <c r="H235" s="80"/>
      <c r="I235" s="32">
        <f t="shared" si="29"/>
        <v>105746926079</v>
      </c>
      <c r="J235" s="80">
        <v>77021230511</v>
      </c>
      <c r="K235" s="31">
        <f t="shared" si="25"/>
        <v>72.835432070583323</v>
      </c>
      <c r="L235" s="30">
        <f t="shared" si="31"/>
        <v>26095018464</v>
      </c>
      <c r="M235" s="31">
        <f t="shared" si="26"/>
        <v>24.676857693721786</v>
      </c>
      <c r="N235" s="80">
        <v>103116248975</v>
      </c>
      <c r="O235" s="31">
        <f t="shared" si="27"/>
        <v>97.512289764305109</v>
      </c>
      <c r="P235" s="32">
        <f t="shared" si="30"/>
        <v>2630677104</v>
      </c>
    </row>
    <row r="236" spans="1:16" x14ac:dyDescent="0.25">
      <c r="A236" s="51">
        <v>31910204</v>
      </c>
      <c r="B236" s="27" t="s">
        <v>213</v>
      </c>
      <c r="C236" s="50"/>
      <c r="D236" s="80">
        <f>878672000+1635091000</f>
        <v>2513763000</v>
      </c>
      <c r="E236" s="80">
        <f>1379504226-178091276</f>
        <v>1201412950</v>
      </c>
      <c r="F236" s="30">
        <f t="shared" si="24"/>
        <v>3715175950</v>
      </c>
      <c r="G236" s="31">
        <f t="shared" si="28"/>
        <v>0.22482932999821362</v>
      </c>
      <c r="H236" s="80"/>
      <c r="I236" s="32">
        <f t="shared" si="29"/>
        <v>3715175950</v>
      </c>
      <c r="J236" s="80">
        <f>443194160+1610339007</f>
        <v>2053533167</v>
      </c>
      <c r="K236" s="31">
        <f t="shared" si="25"/>
        <v>55.274183366739337</v>
      </c>
      <c r="L236" s="30">
        <f t="shared" si="31"/>
        <v>1077169639</v>
      </c>
      <c r="M236" s="31">
        <f t="shared" si="26"/>
        <v>28.993771856215854</v>
      </c>
      <c r="N236" s="80">
        <f>530557092+2600145714</f>
        <v>3130702806</v>
      </c>
      <c r="O236" s="31">
        <f t="shared" si="27"/>
        <v>84.26795522295518</v>
      </c>
      <c r="P236" s="32">
        <f t="shared" si="30"/>
        <v>584473144</v>
      </c>
    </row>
    <row r="237" spans="1:16" x14ac:dyDescent="0.25">
      <c r="A237" s="51">
        <v>319103</v>
      </c>
      <c r="B237" s="27" t="s">
        <v>214</v>
      </c>
      <c r="C237" s="50"/>
      <c r="D237" s="80">
        <f>SUM(D238:D243)</f>
        <v>357557355024</v>
      </c>
      <c r="E237" s="80">
        <f>SUM(E238:E243)</f>
        <v>258838414206</v>
      </c>
      <c r="F237" s="30">
        <f t="shared" si="24"/>
        <v>616395769230</v>
      </c>
      <c r="G237" s="31">
        <f t="shared" si="28"/>
        <v>37.302095425578536</v>
      </c>
      <c r="H237" s="80">
        <f>SUM(H238:H243)</f>
        <v>0</v>
      </c>
      <c r="I237" s="32">
        <f t="shared" si="29"/>
        <v>616395769230</v>
      </c>
      <c r="J237" s="80">
        <f>SUM(J238:J243)</f>
        <v>562401938803</v>
      </c>
      <c r="K237" s="31">
        <f t="shared" si="25"/>
        <v>91.240395680449112</v>
      </c>
      <c r="L237" s="30">
        <f t="shared" si="31"/>
        <v>41718945507</v>
      </c>
      <c r="M237" s="31">
        <f t="shared" si="26"/>
        <v>6.7682076337277906</v>
      </c>
      <c r="N237" s="80">
        <f>SUM(N238:N243)</f>
        <v>604120884310</v>
      </c>
      <c r="O237" s="31">
        <f t="shared" si="27"/>
        <v>98.008603314176895</v>
      </c>
      <c r="P237" s="32">
        <f t="shared" si="30"/>
        <v>12274884920</v>
      </c>
    </row>
    <row r="238" spans="1:16" x14ac:dyDescent="0.25">
      <c r="A238" s="49">
        <v>31910301</v>
      </c>
      <c r="B238" s="52" t="s">
        <v>215</v>
      </c>
      <c r="C238" s="50"/>
      <c r="D238" s="80">
        <v>7479740922</v>
      </c>
      <c r="E238" s="80">
        <v>751391186</v>
      </c>
      <c r="F238" s="30">
        <f t="shared" si="24"/>
        <v>8231132108</v>
      </c>
      <c r="G238" s="31">
        <f t="shared" si="28"/>
        <v>0.49811905058451506</v>
      </c>
      <c r="H238" s="80"/>
      <c r="I238" s="32">
        <f t="shared" si="29"/>
        <v>8231132108</v>
      </c>
      <c r="J238" s="80">
        <v>3888196987</v>
      </c>
      <c r="K238" s="31">
        <f t="shared" si="25"/>
        <v>47.237693867420546</v>
      </c>
      <c r="L238" s="30">
        <f t="shared" si="31"/>
        <v>3082710111</v>
      </c>
      <c r="M238" s="31">
        <f t="shared" si="26"/>
        <v>37.451836157554233</v>
      </c>
      <c r="N238" s="80">
        <v>6970907098</v>
      </c>
      <c r="O238" s="31">
        <f t="shared" si="27"/>
        <v>84.689530024974786</v>
      </c>
      <c r="P238" s="32">
        <f t="shared" si="30"/>
        <v>1260225010</v>
      </c>
    </row>
    <row r="239" spans="1:16" x14ac:dyDescent="0.25">
      <c r="A239" s="49">
        <v>31910302</v>
      </c>
      <c r="B239" s="27" t="s">
        <v>216</v>
      </c>
      <c r="C239" s="50"/>
      <c r="D239" s="80">
        <v>5246330570</v>
      </c>
      <c r="E239" s="80">
        <v>915818919</v>
      </c>
      <c r="F239" s="30">
        <f t="shared" si="24"/>
        <v>6162149489</v>
      </c>
      <c r="G239" s="31">
        <f t="shared" si="28"/>
        <v>0.37291152817693718</v>
      </c>
      <c r="H239" s="80"/>
      <c r="I239" s="32">
        <f t="shared" si="29"/>
        <v>6162149489</v>
      </c>
      <c r="J239" s="80">
        <v>4672076361</v>
      </c>
      <c r="K239" s="31">
        <f t="shared" si="25"/>
        <v>75.818938981277284</v>
      </c>
      <c r="L239" s="30">
        <f t="shared" si="31"/>
        <v>1201457194</v>
      </c>
      <c r="M239" s="31">
        <f t="shared" si="26"/>
        <v>19.497371755500428</v>
      </c>
      <c r="N239" s="80">
        <v>5873533555</v>
      </c>
      <c r="O239" s="31">
        <f t="shared" si="27"/>
        <v>95.316310736777709</v>
      </c>
      <c r="P239" s="32">
        <f t="shared" si="30"/>
        <v>288615934</v>
      </c>
    </row>
    <row r="240" spans="1:16" x14ac:dyDescent="0.25">
      <c r="A240" s="49">
        <v>31910303</v>
      </c>
      <c r="B240" s="27" t="s">
        <v>99</v>
      </c>
      <c r="C240" s="50"/>
      <c r="D240" s="80">
        <v>11620759915</v>
      </c>
      <c r="E240" s="80">
        <v>4618126353</v>
      </c>
      <c r="F240" s="30">
        <f t="shared" si="24"/>
        <v>16238886268</v>
      </c>
      <c r="G240" s="31">
        <f t="shared" si="28"/>
        <v>0.9827200565162012</v>
      </c>
      <c r="H240" s="80"/>
      <c r="I240" s="32">
        <f t="shared" si="29"/>
        <v>16238886268</v>
      </c>
      <c r="J240" s="80">
        <v>12522810379</v>
      </c>
      <c r="K240" s="31">
        <f t="shared" si="25"/>
        <v>77.116189942638997</v>
      </c>
      <c r="L240" s="30">
        <f t="shared" si="31"/>
        <v>3373628327</v>
      </c>
      <c r="M240" s="31">
        <f t="shared" si="26"/>
        <v>20.774998182282978</v>
      </c>
      <c r="N240" s="80">
        <v>15896438706</v>
      </c>
      <c r="O240" s="31">
        <f t="shared" si="27"/>
        <v>97.891188124921968</v>
      </c>
      <c r="P240" s="32">
        <f t="shared" si="30"/>
        <v>342447562</v>
      </c>
    </row>
    <row r="241" spans="1:16" x14ac:dyDescent="0.25">
      <c r="A241" s="49">
        <v>31910304</v>
      </c>
      <c r="B241" s="27" t="s">
        <v>217</v>
      </c>
      <c r="C241" s="50"/>
      <c r="D241" s="80">
        <v>31555692880</v>
      </c>
      <c r="E241" s="80">
        <v>33465875383</v>
      </c>
      <c r="F241" s="30">
        <f t="shared" si="24"/>
        <v>65021568263</v>
      </c>
      <c r="G241" s="31">
        <f t="shared" si="28"/>
        <v>3.9348757164525141</v>
      </c>
      <c r="H241" s="80"/>
      <c r="I241" s="32">
        <f t="shared" si="29"/>
        <v>65021568263</v>
      </c>
      <c r="J241" s="80">
        <v>51680411259</v>
      </c>
      <c r="K241" s="31">
        <f t="shared" si="25"/>
        <v>79.481951357990127</v>
      </c>
      <c r="L241" s="30">
        <f t="shared" si="31"/>
        <v>12457851455</v>
      </c>
      <c r="M241" s="31">
        <f t="shared" si="26"/>
        <v>19.159567798503932</v>
      </c>
      <c r="N241" s="80">
        <v>64138262714</v>
      </c>
      <c r="O241" s="31">
        <f t="shared" si="27"/>
        <v>98.641519156494056</v>
      </c>
      <c r="P241" s="32">
        <f t="shared" si="30"/>
        <v>883305549</v>
      </c>
    </row>
    <row r="242" spans="1:16" x14ac:dyDescent="0.25">
      <c r="A242" s="49">
        <v>31910305</v>
      </c>
      <c r="B242" s="27" t="s">
        <v>218</v>
      </c>
      <c r="C242" s="50"/>
      <c r="D242" s="80">
        <f>169294795926+125031531770</f>
        <v>294326327696</v>
      </c>
      <c r="E242" s="80">
        <v>214199291884</v>
      </c>
      <c r="F242" s="30">
        <f t="shared" si="24"/>
        <v>508525619580</v>
      </c>
      <c r="G242" s="31">
        <f t="shared" si="28"/>
        <v>30.774174864341987</v>
      </c>
      <c r="H242" s="80"/>
      <c r="I242" s="32">
        <f t="shared" si="29"/>
        <v>508525619580</v>
      </c>
      <c r="J242" s="80">
        <v>480079142160</v>
      </c>
      <c r="K242" s="31">
        <f t="shared" si="25"/>
        <v>94.406087653264265</v>
      </c>
      <c r="L242" s="30">
        <f t="shared" si="31"/>
        <v>19397798761</v>
      </c>
      <c r="M242" s="31">
        <f t="shared" si="26"/>
        <v>3.8145175019935031</v>
      </c>
      <c r="N242" s="80">
        <v>499476940921</v>
      </c>
      <c r="O242" s="31">
        <f t="shared" si="27"/>
        <v>98.220605155257772</v>
      </c>
      <c r="P242" s="32">
        <f t="shared" si="30"/>
        <v>9048678659</v>
      </c>
    </row>
    <row r="243" spans="1:16" x14ac:dyDescent="0.25">
      <c r="A243" s="49">
        <v>31910306</v>
      </c>
      <c r="B243" s="27" t="s">
        <v>219</v>
      </c>
      <c r="C243" s="50"/>
      <c r="D243" s="80">
        <v>7328503041</v>
      </c>
      <c r="E243" s="80">
        <v>4887910481</v>
      </c>
      <c r="F243" s="30">
        <f t="shared" si="24"/>
        <v>12216413522</v>
      </c>
      <c r="G243" s="31">
        <f t="shared" si="28"/>
        <v>0.73929420950638336</v>
      </c>
      <c r="H243" s="80"/>
      <c r="I243" s="32">
        <f t="shared" si="29"/>
        <v>12216413522</v>
      </c>
      <c r="J243" s="80">
        <v>9559301657</v>
      </c>
      <c r="K243" s="31">
        <f t="shared" si="25"/>
        <v>78.24965682264336</v>
      </c>
      <c r="L243" s="30">
        <f t="shared" si="31"/>
        <v>2205499659</v>
      </c>
      <c r="M243" s="31">
        <f t="shared" si="26"/>
        <v>18.053577304240832</v>
      </c>
      <c r="N243" s="80">
        <v>11764801316</v>
      </c>
      <c r="O243" s="31">
        <f t="shared" si="27"/>
        <v>96.303234126884192</v>
      </c>
      <c r="P243" s="32">
        <f t="shared" si="30"/>
        <v>451612206</v>
      </c>
    </row>
    <row r="244" spans="1:16" x14ac:dyDescent="0.25">
      <c r="A244" s="49">
        <v>319104</v>
      </c>
      <c r="B244" s="27" t="s">
        <v>220</v>
      </c>
      <c r="C244" s="50"/>
      <c r="D244" s="80">
        <f>SUM(D245)</f>
        <v>491759344</v>
      </c>
      <c r="E244" s="80">
        <f>SUM(E245)</f>
        <v>55578179</v>
      </c>
      <c r="F244" s="30">
        <f t="shared" si="24"/>
        <v>547337523</v>
      </c>
      <c r="G244" s="31">
        <f t="shared" si="28"/>
        <v>3.3122934212300725E-2</v>
      </c>
      <c r="H244" s="80">
        <f>SUM(H245)</f>
        <v>0</v>
      </c>
      <c r="I244" s="32">
        <f t="shared" si="29"/>
        <v>547337523</v>
      </c>
      <c r="J244" s="80">
        <f>SUM(J245)</f>
        <v>256110326</v>
      </c>
      <c r="K244" s="31">
        <f t="shared" si="25"/>
        <v>46.792027814252378</v>
      </c>
      <c r="L244" s="30">
        <f t="shared" si="31"/>
        <v>295714092</v>
      </c>
      <c r="M244" s="31">
        <f t="shared" si="26"/>
        <v>54.027739662204745</v>
      </c>
      <c r="N244" s="80">
        <f>SUM(N245)</f>
        <v>551824418</v>
      </c>
      <c r="O244" s="31">
        <f t="shared" si="27"/>
        <v>100.81976747645712</v>
      </c>
      <c r="P244" s="32">
        <f t="shared" si="30"/>
        <v>-4486895</v>
      </c>
    </row>
    <row r="245" spans="1:16" x14ac:dyDescent="0.25">
      <c r="A245" s="49">
        <v>31910401</v>
      </c>
      <c r="B245" s="27" t="s">
        <v>221</v>
      </c>
      <c r="C245" s="50"/>
      <c r="D245" s="80">
        <v>491759344</v>
      </c>
      <c r="E245" s="80">
        <v>55578179</v>
      </c>
      <c r="F245" s="30">
        <f t="shared" si="24"/>
        <v>547337523</v>
      </c>
      <c r="G245" s="31">
        <f t="shared" si="28"/>
        <v>3.3122934212300725E-2</v>
      </c>
      <c r="H245" s="80"/>
      <c r="I245" s="32">
        <f t="shared" si="29"/>
        <v>547337523</v>
      </c>
      <c r="J245" s="80">
        <v>256110326</v>
      </c>
      <c r="K245" s="31">
        <f t="shared" si="25"/>
        <v>46.792027814252378</v>
      </c>
      <c r="L245" s="30">
        <f t="shared" si="31"/>
        <v>295714092</v>
      </c>
      <c r="M245" s="31">
        <f t="shared" si="26"/>
        <v>54.027739662204745</v>
      </c>
      <c r="N245" s="80">
        <v>551824418</v>
      </c>
      <c r="O245" s="31">
        <f t="shared" si="27"/>
        <v>100.81976747645712</v>
      </c>
      <c r="P245" s="32">
        <f t="shared" si="30"/>
        <v>-4486895</v>
      </c>
    </row>
    <row r="246" spans="1:16" hidden="1" x14ac:dyDescent="0.25">
      <c r="A246" s="53">
        <v>319105</v>
      </c>
      <c r="B246" s="27" t="s">
        <v>222</v>
      </c>
      <c r="C246" s="50"/>
      <c r="D246" s="80">
        <f>SUM(D247:D251)</f>
        <v>0</v>
      </c>
      <c r="E246" s="80">
        <f>SUM(E247:E251)</f>
        <v>0</v>
      </c>
      <c r="F246" s="30">
        <f t="shared" si="24"/>
        <v>0</v>
      </c>
      <c r="G246" s="31">
        <f t="shared" si="28"/>
        <v>0</v>
      </c>
      <c r="H246" s="80">
        <f>SUM(H247:H251)</f>
        <v>0</v>
      </c>
      <c r="I246" s="32">
        <f t="shared" si="29"/>
        <v>0</v>
      </c>
      <c r="J246" s="80">
        <f>SUM(J247:J251)</f>
        <v>0</v>
      </c>
      <c r="K246" s="31">
        <f t="shared" si="25"/>
        <v>0</v>
      </c>
      <c r="L246" s="30">
        <f t="shared" si="31"/>
        <v>0</v>
      </c>
      <c r="M246" s="31">
        <f t="shared" si="26"/>
        <v>0</v>
      </c>
      <c r="N246" s="80">
        <f>SUM(N247:N251)</f>
        <v>0</v>
      </c>
      <c r="O246" s="31">
        <f t="shared" si="27"/>
        <v>0</v>
      </c>
      <c r="P246" s="32">
        <f t="shared" si="30"/>
        <v>0</v>
      </c>
    </row>
    <row r="247" spans="1:16" hidden="1" x14ac:dyDescent="0.25">
      <c r="A247" s="54">
        <v>31910501</v>
      </c>
      <c r="B247" s="27" t="s">
        <v>223</v>
      </c>
      <c r="C247" s="50"/>
      <c r="D247" s="80"/>
      <c r="E247" s="82"/>
      <c r="F247" s="30">
        <f t="shared" si="24"/>
        <v>0</v>
      </c>
      <c r="G247" s="31">
        <f t="shared" si="28"/>
        <v>0</v>
      </c>
      <c r="H247" s="80"/>
      <c r="I247" s="32">
        <f t="shared" si="29"/>
        <v>0</v>
      </c>
      <c r="J247" s="80"/>
      <c r="K247" s="31">
        <f t="shared" si="25"/>
        <v>0</v>
      </c>
      <c r="L247" s="30">
        <f t="shared" si="31"/>
        <v>0</v>
      </c>
      <c r="M247" s="31">
        <f t="shared" si="26"/>
        <v>0</v>
      </c>
      <c r="N247" s="80"/>
      <c r="O247" s="31">
        <f t="shared" si="27"/>
        <v>0</v>
      </c>
      <c r="P247" s="32">
        <f t="shared" si="30"/>
        <v>0</v>
      </c>
    </row>
    <row r="248" spans="1:16" hidden="1" x14ac:dyDescent="0.25">
      <c r="A248" s="54">
        <v>31910502</v>
      </c>
      <c r="B248" s="27" t="s">
        <v>224</v>
      </c>
      <c r="C248" s="50"/>
      <c r="D248" s="80"/>
      <c r="E248" s="82">
        <v>0</v>
      </c>
      <c r="F248" s="30">
        <f t="shared" si="24"/>
        <v>0</v>
      </c>
      <c r="G248" s="31">
        <f t="shared" si="28"/>
        <v>0</v>
      </c>
      <c r="H248" s="80"/>
      <c r="I248" s="32">
        <f t="shared" si="29"/>
        <v>0</v>
      </c>
      <c r="J248" s="80"/>
      <c r="K248" s="31">
        <f t="shared" si="25"/>
        <v>0</v>
      </c>
      <c r="L248" s="30">
        <f t="shared" si="31"/>
        <v>0</v>
      </c>
      <c r="M248" s="31">
        <f t="shared" si="26"/>
        <v>0</v>
      </c>
      <c r="N248" s="80"/>
      <c r="O248" s="31">
        <f t="shared" si="27"/>
        <v>0</v>
      </c>
      <c r="P248" s="32">
        <f t="shared" si="30"/>
        <v>0</v>
      </c>
    </row>
    <row r="249" spans="1:16" hidden="1" x14ac:dyDescent="0.25">
      <c r="A249" s="54">
        <v>31910503</v>
      </c>
      <c r="B249" s="27" t="s">
        <v>225</v>
      </c>
      <c r="C249" s="50"/>
      <c r="D249" s="80"/>
      <c r="E249" s="82"/>
      <c r="F249" s="30">
        <f t="shared" si="24"/>
        <v>0</v>
      </c>
      <c r="G249" s="31">
        <f t="shared" si="28"/>
        <v>0</v>
      </c>
      <c r="H249" s="80"/>
      <c r="I249" s="32">
        <f t="shared" si="29"/>
        <v>0</v>
      </c>
      <c r="J249" s="80"/>
      <c r="K249" s="31">
        <f t="shared" si="25"/>
        <v>0</v>
      </c>
      <c r="L249" s="30">
        <f t="shared" si="31"/>
        <v>0</v>
      </c>
      <c r="M249" s="31">
        <f t="shared" si="26"/>
        <v>0</v>
      </c>
      <c r="N249" s="80"/>
      <c r="O249" s="31">
        <f t="shared" si="27"/>
        <v>0</v>
      </c>
      <c r="P249" s="32">
        <f t="shared" si="30"/>
        <v>0</v>
      </c>
    </row>
    <row r="250" spans="1:16" hidden="1" x14ac:dyDescent="0.25">
      <c r="A250" s="54">
        <v>31910504</v>
      </c>
      <c r="B250" s="27" t="s">
        <v>226</v>
      </c>
      <c r="C250" s="50"/>
      <c r="D250" s="80"/>
      <c r="E250" s="80"/>
      <c r="F250" s="30">
        <f t="shared" si="24"/>
        <v>0</v>
      </c>
      <c r="G250" s="31">
        <f t="shared" si="28"/>
        <v>0</v>
      </c>
      <c r="H250" s="80"/>
      <c r="I250" s="32">
        <f t="shared" si="29"/>
        <v>0</v>
      </c>
      <c r="J250" s="80"/>
      <c r="K250" s="31">
        <f t="shared" si="25"/>
        <v>0</v>
      </c>
      <c r="L250" s="30">
        <f t="shared" si="31"/>
        <v>0</v>
      </c>
      <c r="M250" s="31">
        <f t="shared" si="26"/>
        <v>0</v>
      </c>
      <c r="N250" s="80"/>
      <c r="O250" s="31">
        <f t="shared" si="27"/>
        <v>0</v>
      </c>
      <c r="P250" s="32">
        <f t="shared" si="30"/>
        <v>0</v>
      </c>
    </row>
    <row r="251" spans="1:16" hidden="1" x14ac:dyDescent="0.25">
      <c r="A251" s="54">
        <v>31910505</v>
      </c>
      <c r="B251" s="27" t="s">
        <v>227</v>
      </c>
      <c r="C251" s="50"/>
      <c r="D251" s="80"/>
      <c r="E251" s="80"/>
      <c r="F251" s="30">
        <f t="shared" si="24"/>
        <v>0</v>
      </c>
      <c r="G251" s="31">
        <f t="shared" si="28"/>
        <v>0</v>
      </c>
      <c r="H251" s="80"/>
      <c r="I251" s="32">
        <f t="shared" si="29"/>
        <v>0</v>
      </c>
      <c r="J251" s="80"/>
      <c r="K251" s="31">
        <f t="shared" si="25"/>
        <v>0</v>
      </c>
      <c r="L251" s="30">
        <f t="shared" si="31"/>
        <v>0</v>
      </c>
      <c r="M251" s="31">
        <f t="shared" si="26"/>
        <v>0</v>
      </c>
      <c r="N251" s="80"/>
      <c r="O251" s="31">
        <f t="shared" si="27"/>
        <v>0</v>
      </c>
      <c r="P251" s="32">
        <f t="shared" si="30"/>
        <v>0</v>
      </c>
    </row>
    <row r="252" spans="1:16" x14ac:dyDescent="0.25">
      <c r="A252" s="54">
        <v>319106</v>
      </c>
      <c r="B252" s="27" t="s">
        <v>228</v>
      </c>
      <c r="C252" s="50"/>
      <c r="D252" s="80">
        <f>SUM(D253:D263)-D260</f>
        <v>1037163095</v>
      </c>
      <c r="E252" s="80">
        <f>SUM(E253:E263)-E260</f>
        <v>15010087973</v>
      </c>
      <c r="F252" s="30">
        <f t="shared" si="24"/>
        <v>16047251068</v>
      </c>
      <c r="G252" s="31">
        <f t="shared" si="28"/>
        <v>0.97112297088689914</v>
      </c>
      <c r="H252" s="80">
        <f>SUM(H253:H263)-H260</f>
        <v>0</v>
      </c>
      <c r="I252" s="32">
        <f t="shared" si="29"/>
        <v>16047251068</v>
      </c>
      <c r="J252" s="80">
        <f>SUM(J253:J263)-J260</f>
        <v>13716297950</v>
      </c>
      <c r="K252" s="31">
        <f t="shared" si="25"/>
        <v>85.474439777114355</v>
      </c>
      <c r="L252" s="30">
        <f t="shared" si="31"/>
        <v>259711281</v>
      </c>
      <c r="M252" s="31">
        <f t="shared" si="26"/>
        <v>1.6184160134310672</v>
      </c>
      <c r="N252" s="80">
        <f>SUM(N253:N263)-N260</f>
        <v>13976009231</v>
      </c>
      <c r="O252" s="31">
        <f t="shared" si="27"/>
        <v>87.092855790545414</v>
      </c>
      <c r="P252" s="32">
        <f t="shared" si="30"/>
        <v>2071241837</v>
      </c>
    </row>
    <row r="253" spans="1:16" hidden="1" x14ac:dyDescent="0.25">
      <c r="A253" s="54">
        <v>31910601</v>
      </c>
      <c r="B253" s="27" t="s">
        <v>229</v>
      </c>
      <c r="C253" s="50"/>
      <c r="D253" s="80"/>
      <c r="E253" s="80"/>
      <c r="F253" s="30">
        <f t="shared" si="24"/>
        <v>0</v>
      </c>
      <c r="G253" s="31">
        <f t="shared" si="28"/>
        <v>0</v>
      </c>
      <c r="H253" s="80"/>
      <c r="I253" s="32">
        <f t="shared" si="29"/>
        <v>0</v>
      </c>
      <c r="J253" s="80"/>
      <c r="K253" s="31">
        <f t="shared" si="25"/>
        <v>0</v>
      </c>
      <c r="L253" s="30">
        <f t="shared" si="31"/>
        <v>0</v>
      </c>
      <c r="M253" s="31">
        <f t="shared" si="26"/>
        <v>0</v>
      </c>
      <c r="N253" s="80"/>
      <c r="O253" s="31">
        <f t="shared" si="27"/>
        <v>0</v>
      </c>
      <c r="P253" s="32">
        <f t="shared" si="30"/>
        <v>0</v>
      </c>
    </row>
    <row r="254" spans="1:16" hidden="1" x14ac:dyDescent="0.25">
      <c r="A254" s="54">
        <v>31910602</v>
      </c>
      <c r="B254" s="27" t="s">
        <v>230</v>
      </c>
      <c r="C254" s="50"/>
      <c r="D254" s="80"/>
      <c r="E254" s="82"/>
      <c r="F254" s="30">
        <f t="shared" si="24"/>
        <v>0</v>
      </c>
      <c r="G254" s="31">
        <f t="shared" si="28"/>
        <v>0</v>
      </c>
      <c r="H254" s="80"/>
      <c r="I254" s="32">
        <f t="shared" si="29"/>
        <v>0</v>
      </c>
      <c r="J254" s="80"/>
      <c r="K254" s="31">
        <f t="shared" si="25"/>
        <v>0</v>
      </c>
      <c r="L254" s="30">
        <f t="shared" si="31"/>
        <v>0</v>
      </c>
      <c r="M254" s="31">
        <f t="shared" si="26"/>
        <v>0</v>
      </c>
      <c r="N254" s="80"/>
      <c r="O254" s="31">
        <f t="shared" si="27"/>
        <v>0</v>
      </c>
      <c r="P254" s="32">
        <f t="shared" si="30"/>
        <v>0</v>
      </c>
    </row>
    <row r="255" spans="1:16" hidden="1" x14ac:dyDescent="0.25">
      <c r="A255" s="54">
        <v>31910603</v>
      </c>
      <c r="B255" s="27" t="s">
        <v>231</v>
      </c>
      <c r="C255" s="50"/>
      <c r="D255" s="80"/>
      <c r="E255" s="82">
        <v>0</v>
      </c>
      <c r="F255" s="30">
        <f t="shared" si="24"/>
        <v>0</v>
      </c>
      <c r="G255" s="31">
        <f t="shared" si="28"/>
        <v>0</v>
      </c>
      <c r="H255" s="80"/>
      <c r="I255" s="32">
        <f t="shared" si="29"/>
        <v>0</v>
      </c>
      <c r="J255" s="80"/>
      <c r="K255" s="31">
        <f t="shared" si="25"/>
        <v>0</v>
      </c>
      <c r="L255" s="30">
        <f t="shared" si="31"/>
        <v>0</v>
      </c>
      <c r="M255" s="31">
        <f t="shared" si="26"/>
        <v>0</v>
      </c>
      <c r="N255" s="80"/>
      <c r="O255" s="31">
        <f t="shared" si="27"/>
        <v>0</v>
      </c>
      <c r="P255" s="32">
        <f t="shared" si="30"/>
        <v>0</v>
      </c>
    </row>
    <row r="256" spans="1:16" hidden="1" x14ac:dyDescent="0.25">
      <c r="A256" s="54">
        <v>31910604</v>
      </c>
      <c r="B256" s="27" t="s">
        <v>232</v>
      </c>
      <c r="C256" s="50"/>
      <c r="D256" s="80"/>
      <c r="E256" s="82">
        <v>0</v>
      </c>
      <c r="F256" s="30">
        <f t="shared" si="24"/>
        <v>0</v>
      </c>
      <c r="G256" s="31">
        <f t="shared" si="28"/>
        <v>0</v>
      </c>
      <c r="H256" s="80"/>
      <c r="I256" s="32">
        <f t="shared" si="29"/>
        <v>0</v>
      </c>
      <c r="J256" s="80"/>
      <c r="K256" s="31">
        <f t="shared" si="25"/>
        <v>0</v>
      </c>
      <c r="L256" s="30">
        <f t="shared" si="31"/>
        <v>0</v>
      </c>
      <c r="M256" s="31">
        <f t="shared" si="26"/>
        <v>0</v>
      </c>
      <c r="N256" s="80"/>
      <c r="O256" s="31">
        <f t="shared" si="27"/>
        <v>0</v>
      </c>
      <c r="P256" s="32">
        <f t="shared" si="30"/>
        <v>0</v>
      </c>
    </row>
    <row r="257" spans="1:16" hidden="1" x14ac:dyDescent="0.25">
      <c r="A257" s="54">
        <v>31910605</v>
      </c>
      <c r="B257" s="27" t="s">
        <v>233</v>
      </c>
      <c r="C257" s="50"/>
      <c r="D257" s="80"/>
      <c r="E257" s="82"/>
      <c r="F257" s="30">
        <f t="shared" si="24"/>
        <v>0</v>
      </c>
      <c r="G257" s="31">
        <f t="shared" si="28"/>
        <v>0</v>
      </c>
      <c r="H257" s="80"/>
      <c r="I257" s="32">
        <f t="shared" si="29"/>
        <v>0</v>
      </c>
      <c r="J257" s="80"/>
      <c r="K257" s="31">
        <f t="shared" si="25"/>
        <v>0</v>
      </c>
      <c r="L257" s="30">
        <f t="shared" si="31"/>
        <v>0</v>
      </c>
      <c r="M257" s="31">
        <f t="shared" si="26"/>
        <v>0</v>
      </c>
      <c r="N257" s="80"/>
      <c r="O257" s="31">
        <f t="shared" si="27"/>
        <v>0</v>
      </c>
      <c r="P257" s="32">
        <f t="shared" si="30"/>
        <v>0</v>
      </c>
    </row>
    <row r="258" spans="1:16" hidden="1" x14ac:dyDescent="0.25">
      <c r="A258" s="54">
        <v>31910606</v>
      </c>
      <c r="B258" s="27" t="s">
        <v>234</v>
      </c>
      <c r="C258" s="50"/>
      <c r="D258" s="80"/>
      <c r="E258" s="80"/>
      <c r="F258" s="30">
        <f t="shared" si="24"/>
        <v>0</v>
      </c>
      <c r="G258" s="31">
        <f t="shared" si="28"/>
        <v>0</v>
      </c>
      <c r="H258" s="80"/>
      <c r="I258" s="32">
        <f t="shared" si="29"/>
        <v>0</v>
      </c>
      <c r="J258" s="80"/>
      <c r="K258" s="31">
        <f t="shared" si="25"/>
        <v>0</v>
      </c>
      <c r="L258" s="30">
        <f t="shared" si="31"/>
        <v>0</v>
      </c>
      <c r="M258" s="31">
        <f t="shared" si="26"/>
        <v>0</v>
      </c>
      <c r="N258" s="80"/>
      <c r="O258" s="31">
        <f t="shared" si="27"/>
        <v>0</v>
      </c>
      <c r="P258" s="32">
        <f t="shared" si="30"/>
        <v>0</v>
      </c>
    </row>
    <row r="259" spans="1:16" hidden="1" x14ac:dyDescent="0.25">
      <c r="A259" s="54">
        <v>31910607</v>
      </c>
      <c r="B259" s="27" t="s">
        <v>235</v>
      </c>
      <c r="C259" s="50"/>
      <c r="D259" s="80"/>
      <c r="E259" s="80"/>
      <c r="F259" s="30">
        <f t="shared" si="24"/>
        <v>0</v>
      </c>
      <c r="G259" s="31">
        <f t="shared" si="28"/>
        <v>0</v>
      </c>
      <c r="H259" s="80"/>
      <c r="I259" s="32">
        <f t="shared" si="29"/>
        <v>0</v>
      </c>
      <c r="J259" s="80"/>
      <c r="K259" s="31">
        <f t="shared" si="25"/>
        <v>0</v>
      </c>
      <c r="L259" s="30">
        <f t="shared" si="31"/>
        <v>0</v>
      </c>
      <c r="M259" s="31">
        <f t="shared" si="26"/>
        <v>0</v>
      </c>
      <c r="N259" s="80"/>
      <c r="O259" s="31">
        <f t="shared" si="27"/>
        <v>0</v>
      </c>
      <c r="P259" s="32">
        <f t="shared" si="30"/>
        <v>0</v>
      </c>
    </row>
    <row r="260" spans="1:16" hidden="1" x14ac:dyDescent="0.25">
      <c r="A260" s="54">
        <v>31910608</v>
      </c>
      <c r="B260" s="27" t="s">
        <v>236</v>
      </c>
      <c r="C260" s="50"/>
      <c r="D260" s="80">
        <f>SUM(D261:D262)</f>
        <v>0</v>
      </c>
      <c r="E260" s="80">
        <f>SUM(E261:E262)</f>
        <v>0</v>
      </c>
      <c r="F260" s="30">
        <f t="shared" si="24"/>
        <v>0</v>
      </c>
      <c r="G260" s="31">
        <f t="shared" si="28"/>
        <v>0</v>
      </c>
      <c r="H260" s="80">
        <f>SUM(H261:H262)</f>
        <v>0</v>
      </c>
      <c r="I260" s="32">
        <f t="shared" si="29"/>
        <v>0</v>
      </c>
      <c r="J260" s="80">
        <f>SUM(J261:J262)</f>
        <v>0</v>
      </c>
      <c r="K260" s="31">
        <f t="shared" si="25"/>
        <v>0</v>
      </c>
      <c r="L260" s="30">
        <f t="shared" si="31"/>
        <v>0</v>
      </c>
      <c r="M260" s="31">
        <f t="shared" si="26"/>
        <v>0</v>
      </c>
      <c r="N260" s="80">
        <f>SUM(N261:N262)</f>
        <v>0</v>
      </c>
      <c r="O260" s="31">
        <f t="shared" si="27"/>
        <v>0</v>
      </c>
      <c r="P260" s="32">
        <f t="shared" si="30"/>
        <v>0</v>
      </c>
    </row>
    <row r="261" spans="1:16" hidden="1" x14ac:dyDescent="0.25">
      <c r="A261" s="54">
        <v>3191060801</v>
      </c>
      <c r="B261" s="27" t="s">
        <v>237</v>
      </c>
      <c r="C261" s="50"/>
      <c r="D261" s="80"/>
      <c r="E261" s="80"/>
      <c r="F261" s="30">
        <f t="shared" si="24"/>
        <v>0</v>
      </c>
      <c r="G261" s="31">
        <f t="shared" si="28"/>
        <v>0</v>
      </c>
      <c r="H261" s="80"/>
      <c r="I261" s="32">
        <f t="shared" si="29"/>
        <v>0</v>
      </c>
      <c r="J261" s="80"/>
      <c r="K261" s="31">
        <f t="shared" si="25"/>
        <v>0</v>
      </c>
      <c r="L261" s="30">
        <f t="shared" si="31"/>
        <v>0</v>
      </c>
      <c r="M261" s="31">
        <f t="shared" si="26"/>
        <v>0</v>
      </c>
      <c r="N261" s="80"/>
      <c r="O261" s="31">
        <f t="shared" si="27"/>
        <v>0</v>
      </c>
      <c r="P261" s="32">
        <f t="shared" si="30"/>
        <v>0</v>
      </c>
    </row>
    <row r="262" spans="1:16" hidden="1" x14ac:dyDescent="0.25">
      <c r="A262" s="54">
        <v>3191060802</v>
      </c>
      <c r="B262" s="27" t="s">
        <v>238</v>
      </c>
      <c r="C262" s="50"/>
      <c r="D262" s="80"/>
      <c r="E262" s="80"/>
      <c r="F262" s="30">
        <f t="shared" si="24"/>
        <v>0</v>
      </c>
      <c r="G262" s="31">
        <f t="shared" si="28"/>
        <v>0</v>
      </c>
      <c r="H262" s="80"/>
      <c r="I262" s="32">
        <f t="shared" si="29"/>
        <v>0</v>
      </c>
      <c r="J262" s="80"/>
      <c r="K262" s="31">
        <f t="shared" si="25"/>
        <v>0</v>
      </c>
      <c r="L262" s="30">
        <f t="shared" si="31"/>
        <v>0</v>
      </c>
      <c r="M262" s="31">
        <f t="shared" si="26"/>
        <v>0</v>
      </c>
      <c r="N262" s="80"/>
      <c r="O262" s="31">
        <f t="shared" si="27"/>
        <v>0</v>
      </c>
      <c r="P262" s="32">
        <f t="shared" si="30"/>
        <v>0</v>
      </c>
    </row>
    <row r="263" spans="1:16" x14ac:dyDescent="0.25">
      <c r="A263" s="54">
        <v>31910609</v>
      </c>
      <c r="B263" s="27" t="s">
        <v>239</v>
      </c>
      <c r="C263" s="50"/>
      <c r="D263" s="80">
        <v>1037163095</v>
      </c>
      <c r="E263" s="80">
        <v>15010087973</v>
      </c>
      <c r="F263" s="30">
        <f t="shared" si="24"/>
        <v>16047251068</v>
      </c>
      <c r="G263" s="31">
        <f t="shared" si="28"/>
        <v>0.97112297088689914</v>
      </c>
      <c r="H263" s="80"/>
      <c r="I263" s="32">
        <f t="shared" si="29"/>
        <v>16047251068</v>
      </c>
      <c r="J263" s="80">
        <v>13716297950</v>
      </c>
      <c r="K263" s="31">
        <f t="shared" si="25"/>
        <v>85.474439777114355</v>
      </c>
      <c r="L263" s="30">
        <f t="shared" si="31"/>
        <v>259711281</v>
      </c>
      <c r="M263" s="31">
        <f t="shared" si="26"/>
        <v>1.6184160134310672</v>
      </c>
      <c r="N263" s="80">
        <v>13976009231</v>
      </c>
      <c r="O263" s="31">
        <f t="shared" si="27"/>
        <v>87.092855790545414</v>
      </c>
      <c r="P263" s="32">
        <f t="shared" si="30"/>
        <v>2071241837</v>
      </c>
    </row>
    <row r="264" spans="1:16" hidden="1" x14ac:dyDescent="0.25">
      <c r="A264" s="54">
        <v>3192</v>
      </c>
      <c r="B264" s="27" t="s">
        <v>240</v>
      </c>
      <c r="C264" s="50"/>
      <c r="D264" s="80">
        <f>SUM(D265)</f>
        <v>0</v>
      </c>
      <c r="E264" s="80">
        <f>SUM(E265)</f>
        <v>0</v>
      </c>
      <c r="F264" s="30">
        <f t="shared" ref="F264:F327" si="32">SUM(D264+E264)</f>
        <v>0</v>
      </c>
      <c r="G264" s="31">
        <f t="shared" si="28"/>
        <v>0</v>
      </c>
      <c r="H264" s="80">
        <f>SUM(H265)</f>
        <v>0</v>
      </c>
      <c r="I264" s="32">
        <f t="shared" si="29"/>
        <v>0</v>
      </c>
      <c r="J264" s="80">
        <f>SUM(J265)</f>
        <v>0</v>
      </c>
      <c r="K264" s="31">
        <f t="shared" ref="K264:K327" si="33">IF(OR(J264=0,F264=0),0,J264/F264)*100</f>
        <v>0</v>
      </c>
      <c r="L264" s="30">
        <f t="shared" si="31"/>
        <v>0</v>
      </c>
      <c r="M264" s="31">
        <f t="shared" ref="M264:M327" si="34">IF(OR(L264=0,F264=0),0,L264/F264)*100</f>
        <v>0</v>
      </c>
      <c r="N264" s="80">
        <f>SUM(N265)</f>
        <v>0</v>
      </c>
      <c r="O264" s="31">
        <f t="shared" ref="O264:O327" si="35">IF(OR(N264=0,F264=0),0,N264/F264)*100</f>
        <v>0</v>
      </c>
      <c r="P264" s="32">
        <f t="shared" si="30"/>
        <v>0</v>
      </c>
    </row>
    <row r="265" spans="1:16" hidden="1" x14ac:dyDescent="0.25">
      <c r="A265" s="54">
        <v>319201</v>
      </c>
      <c r="B265" s="27" t="s">
        <v>241</v>
      </c>
      <c r="C265" s="50"/>
      <c r="D265" s="80">
        <f>SUM(D266:D304)-D271-D293-D302-D272-D278-D284-D290</f>
        <v>0</v>
      </c>
      <c r="E265" s="82">
        <f>SUM(E266:E304)-E271-E293-E302-E272-E278-E284-E290</f>
        <v>0</v>
      </c>
      <c r="F265" s="30">
        <f t="shared" si="32"/>
        <v>0</v>
      </c>
      <c r="G265" s="31">
        <f t="shared" ref="G265:G328" si="36">IF(OR(F265=0,F$7=0),0,F265/F$7)*100</f>
        <v>0</v>
      </c>
      <c r="H265" s="80">
        <f>SUM(H266:H304)-H271-H293-H302-H272-H278-H284-H290</f>
        <v>0</v>
      </c>
      <c r="I265" s="32">
        <f t="shared" ref="I265:I328" si="37">SUM(F265-H265)</f>
        <v>0</v>
      </c>
      <c r="J265" s="80">
        <f>SUM(J266:J304)-J271-J293-J302-J272-J278-J284-J290</f>
        <v>0</v>
      </c>
      <c r="K265" s="31">
        <f t="shared" si="33"/>
        <v>0</v>
      </c>
      <c r="L265" s="30">
        <f t="shared" si="31"/>
        <v>0</v>
      </c>
      <c r="M265" s="31">
        <f t="shared" si="34"/>
        <v>0</v>
      </c>
      <c r="N265" s="80">
        <f>SUM(N266:N304)-N271-N293-N302-N272-N278-N284-N290</f>
        <v>0</v>
      </c>
      <c r="O265" s="31">
        <f t="shared" si="35"/>
        <v>0</v>
      </c>
      <c r="P265" s="32">
        <f t="shared" si="30"/>
        <v>0</v>
      </c>
    </row>
    <row r="266" spans="1:16" hidden="1" x14ac:dyDescent="0.25">
      <c r="A266" s="54">
        <v>31920101</v>
      </c>
      <c r="B266" s="27" t="s">
        <v>242</v>
      </c>
      <c r="C266" s="50"/>
      <c r="D266" s="80"/>
      <c r="E266" s="82"/>
      <c r="F266" s="30">
        <f t="shared" si="32"/>
        <v>0</v>
      </c>
      <c r="G266" s="31">
        <f t="shared" si="36"/>
        <v>0</v>
      </c>
      <c r="H266" s="80"/>
      <c r="I266" s="32">
        <f t="shared" si="37"/>
        <v>0</v>
      </c>
      <c r="J266" s="80"/>
      <c r="K266" s="31">
        <f t="shared" si="33"/>
        <v>0</v>
      </c>
      <c r="L266" s="30">
        <f t="shared" si="31"/>
        <v>0</v>
      </c>
      <c r="M266" s="31">
        <f t="shared" si="34"/>
        <v>0</v>
      </c>
      <c r="N266" s="80"/>
      <c r="O266" s="31">
        <f t="shared" si="35"/>
        <v>0</v>
      </c>
      <c r="P266" s="32">
        <f t="shared" si="30"/>
        <v>0</v>
      </c>
    </row>
    <row r="267" spans="1:16" hidden="1" x14ac:dyDescent="0.25">
      <c r="A267" s="54">
        <v>31920102</v>
      </c>
      <c r="B267" s="27" t="s">
        <v>243</v>
      </c>
      <c r="C267" s="50"/>
      <c r="D267" s="80"/>
      <c r="E267" s="82"/>
      <c r="F267" s="30">
        <f t="shared" si="32"/>
        <v>0</v>
      </c>
      <c r="G267" s="31">
        <f t="shared" si="36"/>
        <v>0</v>
      </c>
      <c r="H267" s="80"/>
      <c r="I267" s="32">
        <f t="shared" si="37"/>
        <v>0</v>
      </c>
      <c r="J267" s="80"/>
      <c r="K267" s="31">
        <f t="shared" si="33"/>
        <v>0</v>
      </c>
      <c r="L267" s="30">
        <f t="shared" si="31"/>
        <v>0</v>
      </c>
      <c r="M267" s="31">
        <f t="shared" si="34"/>
        <v>0</v>
      </c>
      <c r="N267" s="80"/>
      <c r="O267" s="31">
        <f t="shared" si="35"/>
        <v>0</v>
      </c>
      <c r="P267" s="32">
        <f t="shared" si="30"/>
        <v>0</v>
      </c>
    </row>
    <row r="268" spans="1:16" hidden="1" x14ac:dyDescent="0.25">
      <c r="A268" s="54">
        <v>31920103</v>
      </c>
      <c r="B268" s="27" t="s">
        <v>244</v>
      </c>
      <c r="C268" s="50"/>
      <c r="D268" s="80"/>
      <c r="E268" s="82"/>
      <c r="F268" s="30">
        <f t="shared" si="32"/>
        <v>0</v>
      </c>
      <c r="G268" s="31">
        <f t="shared" si="36"/>
        <v>0</v>
      </c>
      <c r="H268" s="80"/>
      <c r="I268" s="32">
        <f t="shared" si="37"/>
        <v>0</v>
      </c>
      <c r="J268" s="80"/>
      <c r="K268" s="31">
        <f t="shared" si="33"/>
        <v>0</v>
      </c>
      <c r="L268" s="30">
        <f t="shared" si="31"/>
        <v>0</v>
      </c>
      <c r="M268" s="31">
        <f t="shared" si="34"/>
        <v>0</v>
      </c>
      <c r="N268" s="80"/>
      <c r="O268" s="31">
        <f t="shared" si="35"/>
        <v>0</v>
      </c>
      <c r="P268" s="32">
        <f t="shared" si="30"/>
        <v>0</v>
      </c>
    </row>
    <row r="269" spans="1:16" hidden="1" x14ac:dyDescent="0.25">
      <c r="A269" s="54">
        <v>31920104</v>
      </c>
      <c r="B269" s="27" t="s">
        <v>245</v>
      </c>
      <c r="C269" s="50"/>
      <c r="D269" s="80"/>
      <c r="E269" s="82"/>
      <c r="F269" s="30">
        <f t="shared" si="32"/>
        <v>0</v>
      </c>
      <c r="G269" s="31">
        <f t="shared" si="36"/>
        <v>0</v>
      </c>
      <c r="H269" s="80"/>
      <c r="I269" s="32">
        <f t="shared" si="37"/>
        <v>0</v>
      </c>
      <c r="J269" s="80"/>
      <c r="K269" s="31">
        <f t="shared" si="33"/>
        <v>0</v>
      </c>
      <c r="L269" s="30">
        <f t="shared" si="31"/>
        <v>0</v>
      </c>
      <c r="M269" s="31">
        <f t="shared" si="34"/>
        <v>0</v>
      </c>
      <c r="N269" s="80"/>
      <c r="O269" s="31">
        <f t="shared" si="35"/>
        <v>0</v>
      </c>
      <c r="P269" s="32">
        <f t="shared" si="30"/>
        <v>0</v>
      </c>
    </row>
    <row r="270" spans="1:16" hidden="1" x14ac:dyDescent="0.25">
      <c r="A270" s="54">
        <v>31920105</v>
      </c>
      <c r="B270" s="27" t="s">
        <v>246</v>
      </c>
      <c r="C270" s="50"/>
      <c r="D270" s="80"/>
      <c r="E270" s="80"/>
      <c r="F270" s="30">
        <f t="shared" si="32"/>
        <v>0</v>
      </c>
      <c r="G270" s="31">
        <f t="shared" si="36"/>
        <v>0</v>
      </c>
      <c r="H270" s="80"/>
      <c r="I270" s="32">
        <f t="shared" si="37"/>
        <v>0</v>
      </c>
      <c r="J270" s="80"/>
      <c r="K270" s="31">
        <f t="shared" si="33"/>
        <v>0</v>
      </c>
      <c r="L270" s="30">
        <f t="shared" si="31"/>
        <v>0</v>
      </c>
      <c r="M270" s="31">
        <f t="shared" si="34"/>
        <v>0</v>
      </c>
      <c r="N270" s="80"/>
      <c r="O270" s="31">
        <f t="shared" si="35"/>
        <v>0</v>
      </c>
      <c r="P270" s="32">
        <f t="shared" si="30"/>
        <v>0</v>
      </c>
    </row>
    <row r="271" spans="1:16" hidden="1" x14ac:dyDescent="0.25">
      <c r="A271" s="54">
        <v>31920106</v>
      </c>
      <c r="B271" s="27" t="s">
        <v>247</v>
      </c>
      <c r="C271" s="50"/>
      <c r="D271" s="80">
        <f>SUM(D272+D278+D284+D290)</f>
        <v>0</v>
      </c>
      <c r="E271" s="80">
        <f>SUM(E272+E278+E284+E290)</f>
        <v>0</v>
      </c>
      <c r="F271" s="30">
        <f t="shared" si="32"/>
        <v>0</v>
      </c>
      <c r="G271" s="31">
        <f t="shared" si="36"/>
        <v>0</v>
      </c>
      <c r="H271" s="80">
        <f>SUM(H272+H278+H284+H290)</f>
        <v>0</v>
      </c>
      <c r="I271" s="32">
        <f t="shared" si="37"/>
        <v>0</v>
      </c>
      <c r="J271" s="80">
        <f>SUM(J272+J278+J284+J290)</f>
        <v>0</v>
      </c>
      <c r="K271" s="31">
        <f t="shared" si="33"/>
        <v>0</v>
      </c>
      <c r="L271" s="30">
        <f t="shared" si="31"/>
        <v>0</v>
      </c>
      <c r="M271" s="31">
        <f t="shared" si="34"/>
        <v>0</v>
      </c>
      <c r="N271" s="80">
        <f>SUM(N272+N278+N284+N290)</f>
        <v>0</v>
      </c>
      <c r="O271" s="31">
        <f t="shared" si="35"/>
        <v>0</v>
      </c>
      <c r="P271" s="32">
        <f t="shared" ref="P271:P334" si="38">SUM(F271-N271)</f>
        <v>0</v>
      </c>
    </row>
    <row r="272" spans="1:16" hidden="1" x14ac:dyDescent="0.25">
      <c r="A272" s="54">
        <v>3192010601</v>
      </c>
      <c r="B272" s="27" t="s">
        <v>248</v>
      </c>
      <c r="C272" s="50"/>
      <c r="D272" s="80">
        <f>SUM(D273:D277)</f>
        <v>0</v>
      </c>
      <c r="E272" s="80">
        <f>SUM(E273:E277)</f>
        <v>0</v>
      </c>
      <c r="F272" s="30">
        <f t="shared" si="32"/>
        <v>0</v>
      </c>
      <c r="G272" s="31">
        <f t="shared" si="36"/>
        <v>0</v>
      </c>
      <c r="H272" s="80">
        <f>SUM(H273:H277)</f>
        <v>0</v>
      </c>
      <c r="I272" s="32">
        <f t="shared" si="37"/>
        <v>0</v>
      </c>
      <c r="J272" s="80">
        <f>SUM(J273:J277)</f>
        <v>0</v>
      </c>
      <c r="K272" s="31">
        <f t="shared" si="33"/>
        <v>0</v>
      </c>
      <c r="L272" s="30">
        <f t="shared" ref="L272:L335" si="39">SUM(N272-J272)</f>
        <v>0</v>
      </c>
      <c r="M272" s="31">
        <f t="shared" si="34"/>
        <v>0</v>
      </c>
      <c r="N272" s="80">
        <f>SUM(N273:N277)</f>
        <v>0</v>
      </c>
      <c r="O272" s="31">
        <f t="shared" si="35"/>
        <v>0</v>
      </c>
      <c r="P272" s="32">
        <f t="shared" si="38"/>
        <v>0</v>
      </c>
    </row>
    <row r="273" spans="1:16" hidden="1" x14ac:dyDescent="0.25">
      <c r="A273" s="54">
        <v>319201060101</v>
      </c>
      <c r="B273" s="27" t="s">
        <v>249</v>
      </c>
      <c r="C273" s="50"/>
      <c r="D273" s="80"/>
      <c r="E273" s="80"/>
      <c r="F273" s="30">
        <f t="shared" si="32"/>
        <v>0</v>
      </c>
      <c r="G273" s="31">
        <f t="shared" si="36"/>
        <v>0</v>
      </c>
      <c r="H273" s="80"/>
      <c r="I273" s="32">
        <f t="shared" si="37"/>
        <v>0</v>
      </c>
      <c r="J273" s="80"/>
      <c r="K273" s="31">
        <f t="shared" si="33"/>
        <v>0</v>
      </c>
      <c r="L273" s="30">
        <f t="shared" si="39"/>
        <v>0</v>
      </c>
      <c r="M273" s="31">
        <f t="shared" si="34"/>
        <v>0</v>
      </c>
      <c r="N273" s="80"/>
      <c r="O273" s="31">
        <f t="shared" si="35"/>
        <v>0</v>
      </c>
      <c r="P273" s="32">
        <f t="shared" si="38"/>
        <v>0</v>
      </c>
    </row>
    <row r="274" spans="1:16" hidden="1" x14ac:dyDescent="0.25">
      <c r="A274" s="54">
        <v>319201060102</v>
      </c>
      <c r="B274" s="27" t="s">
        <v>84</v>
      </c>
      <c r="C274" s="50"/>
      <c r="D274" s="80"/>
      <c r="E274" s="80"/>
      <c r="F274" s="30">
        <f t="shared" si="32"/>
        <v>0</v>
      </c>
      <c r="G274" s="31">
        <f t="shared" si="36"/>
        <v>0</v>
      </c>
      <c r="H274" s="80"/>
      <c r="I274" s="32">
        <f t="shared" si="37"/>
        <v>0</v>
      </c>
      <c r="J274" s="80"/>
      <c r="K274" s="31">
        <f t="shared" si="33"/>
        <v>0</v>
      </c>
      <c r="L274" s="30">
        <f t="shared" si="39"/>
        <v>0</v>
      </c>
      <c r="M274" s="31">
        <f t="shared" si="34"/>
        <v>0</v>
      </c>
      <c r="N274" s="80"/>
      <c r="O274" s="31">
        <f t="shared" si="35"/>
        <v>0</v>
      </c>
      <c r="P274" s="32">
        <f t="shared" si="38"/>
        <v>0</v>
      </c>
    </row>
    <row r="275" spans="1:16" hidden="1" x14ac:dyDescent="0.25">
      <c r="A275" s="54">
        <v>319201060103</v>
      </c>
      <c r="B275" s="27" t="s">
        <v>250</v>
      </c>
      <c r="C275" s="50"/>
      <c r="D275" s="80"/>
      <c r="E275" s="80"/>
      <c r="F275" s="30">
        <f t="shared" si="32"/>
        <v>0</v>
      </c>
      <c r="G275" s="31">
        <f t="shared" si="36"/>
        <v>0</v>
      </c>
      <c r="H275" s="80"/>
      <c r="I275" s="32">
        <f t="shared" si="37"/>
        <v>0</v>
      </c>
      <c r="J275" s="80"/>
      <c r="K275" s="31">
        <f t="shared" si="33"/>
        <v>0</v>
      </c>
      <c r="L275" s="30">
        <f t="shared" si="39"/>
        <v>0</v>
      </c>
      <c r="M275" s="31">
        <f t="shared" si="34"/>
        <v>0</v>
      </c>
      <c r="N275" s="80"/>
      <c r="O275" s="31">
        <f t="shared" si="35"/>
        <v>0</v>
      </c>
      <c r="P275" s="32">
        <f t="shared" si="38"/>
        <v>0</v>
      </c>
    </row>
    <row r="276" spans="1:16" hidden="1" x14ac:dyDescent="0.25">
      <c r="A276" s="54">
        <v>319201060104</v>
      </c>
      <c r="B276" s="27" t="s">
        <v>251</v>
      </c>
      <c r="C276" s="50"/>
      <c r="D276" s="80"/>
      <c r="E276" s="80"/>
      <c r="F276" s="30">
        <f t="shared" si="32"/>
        <v>0</v>
      </c>
      <c r="G276" s="31">
        <f t="shared" si="36"/>
        <v>0</v>
      </c>
      <c r="H276" s="80"/>
      <c r="I276" s="32">
        <f t="shared" si="37"/>
        <v>0</v>
      </c>
      <c r="J276" s="80"/>
      <c r="K276" s="31">
        <f t="shared" si="33"/>
        <v>0</v>
      </c>
      <c r="L276" s="30">
        <f t="shared" si="39"/>
        <v>0</v>
      </c>
      <c r="M276" s="31">
        <f t="shared" si="34"/>
        <v>0</v>
      </c>
      <c r="N276" s="80"/>
      <c r="O276" s="31">
        <f t="shared" si="35"/>
        <v>0</v>
      </c>
      <c r="P276" s="32">
        <f t="shared" si="38"/>
        <v>0</v>
      </c>
    </row>
    <row r="277" spans="1:16" hidden="1" x14ac:dyDescent="0.25">
      <c r="A277" s="54">
        <v>319201060105</v>
      </c>
      <c r="B277" s="27" t="s">
        <v>118</v>
      </c>
      <c r="C277" s="50"/>
      <c r="D277" s="80"/>
      <c r="E277" s="80"/>
      <c r="F277" s="30">
        <f t="shared" si="32"/>
        <v>0</v>
      </c>
      <c r="G277" s="31">
        <f t="shared" si="36"/>
        <v>0</v>
      </c>
      <c r="H277" s="80"/>
      <c r="I277" s="32">
        <f t="shared" si="37"/>
        <v>0</v>
      </c>
      <c r="J277" s="80"/>
      <c r="K277" s="31">
        <f t="shared" si="33"/>
        <v>0</v>
      </c>
      <c r="L277" s="30">
        <f t="shared" si="39"/>
        <v>0</v>
      </c>
      <c r="M277" s="31">
        <f t="shared" si="34"/>
        <v>0</v>
      </c>
      <c r="N277" s="80"/>
      <c r="O277" s="31">
        <f t="shared" si="35"/>
        <v>0</v>
      </c>
      <c r="P277" s="32">
        <f t="shared" si="38"/>
        <v>0</v>
      </c>
    </row>
    <row r="278" spans="1:16" hidden="1" x14ac:dyDescent="0.25">
      <c r="A278" s="54">
        <v>3192010602</v>
      </c>
      <c r="B278" s="27" t="s">
        <v>252</v>
      </c>
      <c r="C278" s="50"/>
      <c r="D278" s="80">
        <f>SUM(D279:D283)</f>
        <v>0</v>
      </c>
      <c r="E278" s="80">
        <f>SUM(E279:E283)</f>
        <v>0</v>
      </c>
      <c r="F278" s="30">
        <f t="shared" si="32"/>
        <v>0</v>
      </c>
      <c r="G278" s="31">
        <f t="shared" si="36"/>
        <v>0</v>
      </c>
      <c r="H278" s="80">
        <f>SUM(H279:H283)</f>
        <v>0</v>
      </c>
      <c r="I278" s="32">
        <f t="shared" si="37"/>
        <v>0</v>
      </c>
      <c r="J278" s="80">
        <f>SUM(J279:J283)</f>
        <v>0</v>
      </c>
      <c r="K278" s="31">
        <f t="shared" si="33"/>
        <v>0</v>
      </c>
      <c r="L278" s="30">
        <f t="shared" si="39"/>
        <v>0</v>
      </c>
      <c r="M278" s="31">
        <f t="shared" si="34"/>
        <v>0</v>
      </c>
      <c r="N278" s="80">
        <f>SUM(N279:N283)</f>
        <v>0</v>
      </c>
      <c r="O278" s="31">
        <f t="shared" si="35"/>
        <v>0</v>
      </c>
      <c r="P278" s="32">
        <f t="shared" si="38"/>
        <v>0</v>
      </c>
    </row>
    <row r="279" spans="1:16" hidden="1" x14ac:dyDescent="0.25">
      <c r="A279" s="54">
        <v>319201060201</v>
      </c>
      <c r="B279" s="27" t="s">
        <v>249</v>
      </c>
      <c r="C279" s="50"/>
      <c r="D279" s="80"/>
      <c r="E279" s="80"/>
      <c r="F279" s="30">
        <f t="shared" si="32"/>
        <v>0</v>
      </c>
      <c r="G279" s="31">
        <f t="shared" si="36"/>
        <v>0</v>
      </c>
      <c r="H279" s="80"/>
      <c r="I279" s="32">
        <f t="shared" si="37"/>
        <v>0</v>
      </c>
      <c r="J279" s="80"/>
      <c r="K279" s="31">
        <f t="shared" si="33"/>
        <v>0</v>
      </c>
      <c r="L279" s="30">
        <f t="shared" si="39"/>
        <v>0</v>
      </c>
      <c r="M279" s="31">
        <f t="shared" si="34"/>
        <v>0</v>
      </c>
      <c r="N279" s="80"/>
      <c r="O279" s="31">
        <f t="shared" si="35"/>
        <v>0</v>
      </c>
      <c r="P279" s="32">
        <f t="shared" si="38"/>
        <v>0</v>
      </c>
    </row>
    <row r="280" spans="1:16" hidden="1" x14ac:dyDescent="0.25">
      <c r="A280" s="54">
        <v>319201060202</v>
      </c>
      <c r="B280" s="27" t="s">
        <v>84</v>
      </c>
      <c r="C280" s="50"/>
      <c r="D280" s="80"/>
      <c r="E280" s="80"/>
      <c r="F280" s="30">
        <f t="shared" si="32"/>
        <v>0</v>
      </c>
      <c r="G280" s="31">
        <f t="shared" si="36"/>
        <v>0</v>
      </c>
      <c r="H280" s="80"/>
      <c r="I280" s="32">
        <f t="shared" si="37"/>
        <v>0</v>
      </c>
      <c r="J280" s="80"/>
      <c r="K280" s="31">
        <f t="shared" si="33"/>
        <v>0</v>
      </c>
      <c r="L280" s="30">
        <f t="shared" si="39"/>
        <v>0</v>
      </c>
      <c r="M280" s="31">
        <f t="shared" si="34"/>
        <v>0</v>
      </c>
      <c r="N280" s="80"/>
      <c r="O280" s="31">
        <f t="shared" si="35"/>
        <v>0</v>
      </c>
      <c r="P280" s="32">
        <f t="shared" si="38"/>
        <v>0</v>
      </c>
    </row>
    <row r="281" spans="1:16" hidden="1" x14ac:dyDescent="0.25">
      <c r="A281" s="54">
        <v>319201060203</v>
      </c>
      <c r="B281" s="27" t="s">
        <v>250</v>
      </c>
      <c r="C281" s="50"/>
      <c r="D281" s="80"/>
      <c r="E281" s="80"/>
      <c r="F281" s="30">
        <f t="shared" si="32"/>
        <v>0</v>
      </c>
      <c r="G281" s="31">
        <f t="shared" si="36"/>
        <v>0</v>
      </c>
      <c r="H281" s="80"/>
      <c r="I281" s="32">
        <f t="shared" si="37"/>
        <v>0</v>
      </c>
      <c r="J281" s="80"/>
      <c r="K281" s="31">
        <f t="shared" si="33"/>
        <v>0</v>
      </c>
      <c r="L281" s="30">
        <f t="shared" si="39"/>
        <v>0</v>
      </c>
      <c r="M281" s="31">
        <f t="shared" si="34"/>
        <v>0</v>
      </c>
      <c r="N281" s="80"/>
      <c r="O281" s="31">
        <f t="shared" si="35"/>
        <v>0</v>
      </c>
      <c r="P281" s="32">
        <f t="shared" si="38"/>
        <v>0</v>
      </c>
    </row>
    <row r="282" spans="1:16" hidden="1" x14ac:dyDescent="0.25">
      <c r="A282" s="54">
        <v>319201060204</v>
      </c>
      <c r="B282" s="27" t="s">
        <v>251</v>
      </c>
      <c r="C282" s="50"/>
      <c r="D282" s="80"/>
      <c r="E282" s="80"/>
      <c r="F282" s="30">
        <f t="shared" si="32"/>
        <v>0</v>
      </c>
      <c r="G282" s="31">
        <f t="shared" si="36"/>
        <v>0</v>
      </c>
      <c r="H282" s="80"/>
      <c r="I282" s="32">
        <f t="shared" si="37"/>
        <v>0</v>
      </c>
      <c r="J282" s="80"/>
      <c r="K282" s="31">
        <f t="shared" si="33"/>
        <v>0</v>
      </c>
      <c r="L282" s="30">
        <f t="shared" si="39"/>
        <v>0</v>
      </c>
      <c r="M282" s="31">
        <f t="shared" si="34"/>
        <v>0</v>
      </c>
      <c r="N282" s="80"/>
      <c r="O282" s="31">
        <f t="shared" si="35"/>
        <v>0</v>
      </c>
      <c r="P282" s="32">
        <f t="shared" si="38"/>
        <v>0</v>
      </c>
    </row>
    <row r="283" spans="1:16" hidden="1" x14ac:dyDescent="0.25">
      <c r="A283" s="54">
        <v>319201060205</v>
      </c>
      <c r="B283" s="27" t="s">
        <v>118</v>
      </c>
      <c r="C283" s="50"/>
      <c r="D283" s="80"/>
      <c r="E283" s="80"/>
      <c r="F283" s="30">
        <f t="shared" si="32"/>
        <v>0</v>
      </c>
      <c r="G283" s="31">
        <f t="shared" si="36"/>
        <v>0</v>
      </c>
      <c r="H283" s="80"/>
      <c r="I283" s="32">
        <f t="shared" si="37"/>
        <v>0</v>
      </c>
      <c r="J283" s="80"/>
      <c r="K283" s="31">
        <f t="shared" si="33"/>
        <v>0</v>
      </c>
      <c r="L283" s="30">
        <f t="shared" si="39"/>
        <v>0</v>
      </c>
      <c r="M283" s="31">
        <f t="shared" si="34"/>
        <v>0</v>
      </c>
      <c r="N283" s="80"/>
      <c r="O283" s="31">
        <f t="shared" si="35"/>
        <v>0</v>
      </c>
      <c r="P283" s="32">
        <f t="shared" si="38"/>
        <v>0</v>
      </c>
    </row>
    <row r="284" spans="1:16" hidden="1" x14ac:dyDescent="0.25">
      <c r="A284" s="54">
        <v>3192010603</v>
      </c>
      <c r="B284" s="27" t="s">
        <v>253</v>
      </c>
      <c r="C284" s="50"/>
      <c r="D284" s="80">
        <f>SUM(D285:D289)</f>
        <v>0</v>
      </c>
      <c r="E284" s="80">
        <f>SUM(E285:E289)</f>
        <v>0</v>
      </c>
      <c r="F284" s="30">
        <f t="shared" si="32"/>
        <v>0</v>
      </c>
      <c r="G284" s="31">
        <f t="shared" si="36"/>
        <v>0</v>
      </c>
      <c r="H284" s="80">
        <f>SUM(H285:H289)</f>
        <v>0</v>
      </c>
      <c r="I284" s="32">
        <f t="shared" si="37"/>
        <v>0</v>
      </c>
      <c r="J284" s="80">
        <f>SUM(J285:J289)</f>
        <v>0</v>
      </c>
      <c r="K284" s="31">
        <f t="shared" si="33"/>
        <v>0</v>
      </c>
      <c r="L284" s="30">
        <f t="shared" si="39"/>
        <v>0</v>
      </c>
      <c r="M284" s="31">
        <f t="shared" si="34"/>
        <v>0</v>
      </c>
      <c r="N284" s="80">
        <f>SUM(N285:N289)</f>
        <v>0</v>
      </c>
      <c r="O284" s="31">
        <f t="shared" si="35"/>
        <v>0</v>
      </c>
      <c r="P284" s="32">
        <f t="shared" si="38"/>
        <v>0</v>
      </c>
    </row>
    <row r="285" spans="1:16" hidden="1" x14ac:dyDescent="0.25">
      <c r="A285" s="54">
        <v>319201060301</v>
      </c>
      <c r="B285" s="27" t="s">
        <v>254</v>
      </c>
      <c r="C285" s="50"/>
      <c r="D285" s="80"/>
      <c r="E285" s="80"/>
      <c r="F285" s="30">
        <f t="shared" si="32"/>
        <v>0</v>
      </c>
      <c r="G285" s="31">
        <f t="shared" si="36"/>
        <v>0</v>
      </c>
      <c r="H285" s="80"/>
      <c r="I285" s="32">
        <f t="shared" si="37"/>
        <v>0</v>
      </c>
      <c r="J285" s="80"/>
      <c r="K285" s="31">
        <f t="shared" si="33"/>
        <v>0</v>
      </c>
      <c r="L285" s="30">
        <f t="shared" si="39"/>
        <v>0</v>
      </c>
      <c r="M285" s="31">
        <f t="shared" si="34"/>
        <v>0</v>
      </c>
      <c r="N285" s="80"/>
      <c r="O285" s="31">
        <f t="shared" si="35"/>
        <v>0</v>
      </c>
      <c r="P285" s="32">
        <f t="shared" si="38"/>
        <v>0</v>
      </c>
    </row>
    <row r="286" spans="1:16" hidden="1" x14ac:dyDescent="0.25">
      <c r="A286" s="54">
        <v>319201060302</v>
      </c>
      <c r="B286" s="27" t="s">
        <v>84</v>
      </c>
      <c r="C286" s="50"/>
      <c r="D286" s="80"/>
      <c r="E286" s="80"/>
      <c r="F286" s="30">
        <f t="shared" si="32"/>
        <v>0</v>
      </c>
      <c r="G286" s="31">
        <f t="shared" si="36"/>
        <v>0</v>
      </c>
      <c r="H286" s="80"/>
      <c r="I286" s="32">
        <f t="shared" si="37"/>
        <v>0</v>
      </c>
      <c r="J286" s="80"/>
      <c r="K286" s="31">
        <f t="shared" si="33"/>
        <v>0</v>
      </c>
      <c r="L286" s="30">
        <f t="shared" si="39"/>
        <v>0</v>
      </c>
      <c r="M286" s="31">
        <f t="shared" si="34"/>
        <v>0</v>
      </c>
      <c r="N286" s="80"/>
      <c r="O286" s="31">
        <f t="shared" si="35"/>
        <v>0</v>
      </c>
      <c r="P286" s="32">
        <f t="shared" si="38"/>
        <v>0</v>
      </c>
    </row>
    <row r="287" spans="1:16" hidden="1" x14ac:dyDescent="0.25">
      <c r="A287" s="54">
        <v>319201060303</v>
      </c>
      <c r="B287" s="27" t="s">
        <v>250</v>
      </c>
      <c r="C287" s="50"/>
      <c r="D287" s="80"/>
      <c r="E287" s="80"/>
      <c r="F287" s="30">
        <f t="shared" si="32"/>
        <v>0</v>
      </c>
      <c r="G287" s="31">
        <f t="shared" si="36"/>
        <v>0</v>
      </c>
      <c r="H287" s="80"/>
      <c r="I287" s="32">
        <f t="shared" si="37"/>
        <v>0</v>
      </c>
      <c r="J287" s="80"/>
      <c r="K287" s="31">
        <f t="shared" si="33"/>
        <v>0</v>
      </c>
      <c r="L287" s="30">
        <f t="shared" si="39"/>
        <v>0</v>
      </c>
      <c r="M287" s="31">
        <f t="shared" si="34"/>
        <v>0</v>
      </c>
      <c r="N287" s="80"/>
      <c r="O287" s="31">
        <f t="shared" si="35"/>
        <v>0</v>
      </c>
      <c r="P287" s="32">
        <f t="shared" si="38"/>
        <v>0</v>
      </c>
    </row>
    <row r="288" spans="1:16" hidden="1" x14ac:dyDescent="0.25">
      <c r="A288" s="54">
        <v>319201060304</v>
      </c>
      <c r="B288" s="27" t="s">
        <v>251</v>
      </c>
      <c r="C288" s="28"/>
      <c r="D288" s="80"/>
      <c r="E288" s="80"/>
      <c r="F288" s="30">
        <f t="shared" si="32"/>
        <v>0</v>
      </c>
      <c r="G288" s="31">
        <f t="shared" si="36"/>
        <v>0</v>
      </c>
      <c r="H288" s="80"/>
      <c r="I288" s="32">
        <f t="shared" si="37"/>
        <v>0</v>
      </c>
      <c r="J288" s="80"/>
      <c r="K288" s="31">
        <f t="shared" si="33"/>
        <v>0</v>
      </c>
      <c r="L288" s="30">
        <f t="shared" si="39"/>
        <v>0</v>
      </c>
      <c r="M288" s="31">
        <f t="shared" si="34"/>
        <v>0</v>
      </c>
      <c r="N288" s="80"/>
      <c r="O288" s="31">
        <f t="shared" si="35"/>
        <v>0</v>
      </c>
      <c r="P288" s="32">
        <f t="shared" si="38"/>
        <v>0</v>
      </c>
    </row>
    <row r="289" spans="1:16" hidden="1" x14ac:dyDescent="0.25">
      <c r="A289" s="54">
        <v>319201060305</v>
      </c>
      <c r="B289" s="27" t="s">
        <v>118</v>
      </c>
      <c r="C289" s="28"/>
      <c r="D289" s="80"/>
      <c r="E289" s="80"/>
      <c r="F289" s="30">
        <f t="shared" si="32"/>
        <v>0</v>
      </c>
      <c r="G289" s="31">
        <f t="shared" si="36"/>
        <v>0</v>
      </c>
      <c r="H289" s="80"/>
      <c r="I289" s="32">
        <f t="shared" si="37"/>
        <v>0</v>
      </c>
      <c r="J289" s="80"/>
      <c r="K289" s="31">
        <f t="shared" si="33"/>
        <v>0</v>
      </c>
      <c r="L289" s="30">
        <f t="shared" si="39"/>
        <v>0</v>
      </c>
      <c r="M289" s="31">
        <f t="shared" si="34"/>
        <v>0</v>
      </c>
      <c r="N289" s="80"/>
      <c r="O289" s="31">
        <f t="shared" si="35"/>
        <v>0</v>
      </c>
      <c r="P289" s="32">
        <f t="shared" si="38"/>
        <v>0</v>
      </c>
    </row>
    <row r="290" spans="1:16" hidden="1" x14ac:dyDescent="0.25">
      <c r="A290" s="54">
        <v>3192010604</v>
      </c>
      <c r="B290" s="27" t="s">
        <v>255</v>
      </c>
      <c r="C290" s="28"/>
      <c r="D290" s="80">
        <f>SUM(D291:D292)</f>
        <v>0</v>
      </c>
      <c r="E290" s="80">
        <f>SUM(E291:E292)</f>
        <v>0</v>
      </c>
      <c r="F290" s="30">
        <f t="shared" si="32"/>
        <v>0</v>
      </c>
      <c r="G290" s="31">
        <f t="shared" si="36"/>
        <v>0</v>
      </c>
      <c r="H290" s="80">
        <f>SUM(H291:H292)</f>
        <v>0</v>
      </c>
      <c r="I290" s="32">
        <f t="shared" si="37"/>
        <v>0</v>
      </c>
      <c r="J290" s="80">
        <f>SUM(J291:J292)</f>
        <v>0</v>
      </c>
      <c r="K290" s="31">
        <f t="shared" si="33"/>
        <v>0</v>
      </c>
      <c r="L290" s="30">
        <f t="shared" si="39"/>
        <v>0</v>
      </c>
      <c r="M290" s="31">
        <f t="shared" si="34"/>
        <v>0</v>
      </c>
      <c r="N290" s="80">
        <f>SUM(N291:N292)</f>
        <v>0</v>
      </c>
      <c r="O290" s="31">
        <f t="shared" si="35"/>
        <v>0</v>
      </c>
      <c r="P290" s="32">
        <f t="shared" si="38"/>
        <v>0</v>
      </c>
    </row>
    <row r="291" spans="1:16" hidden="1" x14ac:dyDescent="0.25">
      <c r="A291" s="54">
        <v>319201060401</v>
      </c>
      <c r="B291" s="27" t="s">
        <v>256</v>
      </c>
      <c r="C291" s="28"/>
      <c r="D291" s="80"/>
      <c r="E291" s="80"/>
      <c r="F291" s="30">
        <f t="shared" si="32"/>
        <v>0</v>
      </c>
      <c r="G291" s="31">
        <f t="shared" si="36"/>
        <v>0</v>
      </c>
      <c r="H291" s="80"/>
      <c r="I291" s="32">
        <f t="shared" si="37"/>
        <v>0</v>
      </c>
      <c r="J291" s="80"/>
      <c r="K291" s="31">
        <f t="shared" si="33"/>
        <v>0</v>
      </c>
      <c r="L291" s="30">
        <f t="shared" si="39"/>
        <v>0</v>
      </c>
      <c r="M291" s="31">
        <f t="shared" si="34"/>
        <v>0</v>
      </c>
      <c r="N291" s="80"/>
      <c r="O291" s="31">
        <f t="shared" si="35"/>
        <v>0</v>
      </c>
      <c r="P291" s="32">
        <f t="shared" si="38"/>
        <v>0</v>
      </c>
    </row>
    <row r="292" spans="1:16" hidden="1" x14ac:dyDescent="0.25">
      <c r="A292" s="54">
        <v>319201060402</v>
      </c>
      <c r="B292" s="27" t="s">
        <v>84</v>
      </c>
      <c r="C292" s="28"/>
      <c r="D292" s="80"/>
      <c r="E292" s="80"/>
      <c r="F292" s="30">
        <f t="shared" si="32"/>
        <v>0</v>
      </c>
      <c r="G292" s="31">
        <f t="shared" si="36"/>
        <v>0</v>
      </c>
      <c r="H292" s="80"/>
      <c r="I292" s="32">
        <f t="shared" si="37"/>
        <v>0</v>
      </c>
      <c r="J292" s="80"/>
      <c r="K292" s="31">
        <f t="shared" si="33"/>
        <v>0</v>
      </c>
      <c r="L292" s="30">
        <f t="shared" si="39"/>
        <v>0</v>
      </c>
      <c r="M292" s="31">
        <f t="shared" si="34"/>
        <v>0</v>
      </c>
      <c r="N292" s="80"/>
      <c r="O292" s="31">
        <f t="shared" si="35"/>
        <v>0</v>
      </c>
      <c r="P292" s="32">
        <f t="shared" si="38"/>
        <v>0</v>
      </c>
    </row>
    <row r="293" spans="1:16" hidden="1" x14ac:dyDescent="0.25">
      <c r="A293" s="54">
        <v>31920107</v>
      </c>
      <c r="B293" s="27" t="s">
        <v>257</v>
      </c>
      <c r="C293" s="28"/>
      <c r="D293" s="80">
        <f>SUM(D294:D295)</f>
        <v>0</v>
      </c>
      <c r="E293" s="80">
        <f>SUM(E294:E295)</f>
        <v>0</v>
      </c>
      <c r="F293" s="30">
        <f t="shared" si="32"/>
        <v>0</v>
      </c>
      <c r="G293" s="31">
        <f t="shared" si="36"/>
        <v>0</v>
      </c>
      <c r="H293" s="80">
        <f>SUM(H294:H295)</f>
        <v>0</v>
      </c>
      <c r="I293" s="32">
        <f t="shared" si="37"/>
        <v>0</v>
      </c>
      <c r="J293" s="80">
        <f>SUM(J294:J295)</f>
        <v>0</v>
      </c>
      <c r="K293" s="31">
        <f t="shared" si="33"/>
        <v>0</v>
      </c>
      <c r="L293" s="30">
        <f t="shared" si="39"/>
        <v>0</v>
      </c>
      <c r="M293" s="31">
        <f t="shared" si="34"/>
        <v>0</v>
      </c>
      <c r="N293" s="80">
        <f>SUM(N294:N295)</f>
        <v>0</v>
      </c>
      <c r="O293" s="31">
        <f t="shared" si="35"/>
        <v>0</v>
      </c>
      <c r="P293" s="32">
        <f t="shared" si="38"/>
        <v>0</v>
      </c>
    </row>
    <row r="294" spans="1:16" hidden="1" x14ac:dyDescent="0.25">
      <c r="A294" s="54">
        <v>3192010701</v>
      </c>
      <c r="B294" s="27" t="s">
        <v>258</v>
      </c>
      <c r="C294" s="28"/>
      <c r="D294" s="80"/>
      <c r="E294" s="80"/>
      <c r="F294" s="30">
        <f t="shared" si="32"/>
        <v>0</v>
      </c>
      <c r="G294" s="31">
        <f t="shared" si="36"/>
        <v>0</v>
      </c>
      <c r="H294" s="80"/>
      <c r="I294" s="32">
        <f t="shared" si="37"/>
        <v>0</v>
      </c>
      <c r="J294" s="80"/>
      <c r="K294" s="31">
        <f t="shared" si="33"/>
        <v>0</v>
      </c>
      <c r="L294" s="30">
        <f t="shared" si="39"/>
        <v>0</v>
      </c>
      <c r="M294" s="31">
        <f t="shared" si="34"/>
        <v>0</v>
      </c>
      <c r="N294" s="80"/>
      <c r="O294" s="31">
        <f t="shared" si="35"/>
        <v>0</v>
      </c>
      <c r="P294" s="32">
        <f t="shared" si="38"/>
        <v>0</v>
      </c>
    </row>
    <row r="295" spans="1:16" hidden="1" x14ac:dyDescent="0.25">
      <c r="A295" s="54">
        <v>3192010702</v>
      </c>
      <c r="B295" s="27" t="s">
        <v>259</v>
      </c>
      <c r="C295" s="28"/>
      <c r="D295" s="80"/>
      <c r="E295" s="80"/>
      <c r="F295" s="30">
        <f t="shared" si="32"/>
        <v>0</v>
      </c>
      <c r="G295" s="31">
        <f t="shared" si="36"/>
        <v>0</v>
      </c>
      <c r="H295" s="80"/>
      <c r="I295" s="32">
        <f t="shared" si="37"/>
        <v>0</v>
      </c>
      <c r="J295" s="80"/>
      <c r="K295" s="31">
        <f t="shared" si="33"/>
        <v>0</v>
      </c>
      <c r="L295" s="30">
        <f t="shared" si="39"/>
        <v>0</v>
      </c>
      <c r="M295" s="31">
        <f t="shared" si="34"/>
        <v>0</v>
      </c>
      <c r="N295" s="80"/>
      <c r="O295" s="31">
        <f t="shared" si="35"/>
        <v>0</v>
      </c>
      <c r="P295" s="32">
        <f t="shared" si="38"/>
        <v>0</v>
      </c>
    </row>
    <row r="296" spans="1:16" hidden="1" x14ac:dyDescent="0.25">
      <c r="A296" s="54">
        <v>31920108</v>
      </c>
      <c r="B296" s="27" t="s">
        <v>260</v>
      </c>
      <c r="C296" s="28"/>
      <c r="D296" s="80"/>
      <c r="E296" s="80"/>
      <c r="F296" s="30">
        <f t="shared" si="32"/>
        <v>0</v>
      </c>
      <c r="G296" s="31">
        <f t="shared" si="36"/>
        <v>0</v>
      </c>
      <c r="H296" s="80"/>
      <c r="I296" s="32">
        <f t="shared" si="37"/>
        <v>0</v>
      </c>
      <c r="J296" s="80"/>
      <c r="K296" s="31">
        <f t="shared" si="33"/>
        <v>0</v>
      </c>
      <c r="L296" s="30">
        <f t="shared" si="39"/>
        <v>0</v>
      </c>
      <c r="M296" s="31">
        <f t="shared" si="34"/>
        <v>0</v>
      </c>
      <c r="N296" s="80"/>
      <c r="O296" s="31">
        <f t="shared" si="35"/>
        <v>0</v>
      </c>
      <c r="P296" s="32">
        <f t="shared" si="38"/>
        <v>0</v>
      </c>
    </row>
    <row r="297" spans="1:16" hidden="1" x14ac:dyDescent="0.25">
      <c r="A297" s="54">
        <v>31920109</v>
      </c>
      <c r="B297" s="27" t="s">
        <v>261</v>
      </c>
      <c r="C297" s="28"/>
      <c r="D297" s="80"/>
      <c r="E297" s="80"/>
      <c r="F297" s="30">
        <f t="shared" si="32"/>
        <v>0</v>
      </c>
      <c r="G297" s="31">
        <f t="shared" si="36"/>
        <v>0</v>
      </c>
      <c r="H297" s="80"/>
      <c r="I297" s="32">
        <f t="shared" si="37"/>
        <v>0</v>
      </c>
      <c r="J297" s="80"/>
      <c r="K297" s="31">
        <f t="shared" si="33"/>
        <v>0</v>
      </c>
      <c r="L297" s="30">
        <f t="shared" si="39"/>
        <v>0</v>
      </c>
      <c r="M297" s="31">
        <f t="shared" si="34"/>
        <v>0</v>
      </c>
      <c r="N297" s="80"/>
      <c r="O297" s="31">
        <f t="shared" si="35"/>
        <v>0</v>
      </c>
      <c r="P297" s="32">
        <f t="shared" si="38"/>
        <v>0</v>
      </c>
    </row>
    <row r="298" spans="1:16" hidden="1" x14ac:dyDescent="0.25">
      <c r="A298" s="54">
        <v>31920110</v>
      </c>
      <c r="B298" s="27" t="s">
        <v>262</v>
      </c>
      <c r="C298" s="28"/>
      <c r="D298" s="80"/>
      <c r="E298" s="80"/>
      <c r="F298" s="30">
        <f t="shared" si="32"/>
        <v>0</v>
      </c>
      <c r="G298" s="31">
        <f t="shared" si="36"/>
        <v>0</v>
      </c>
      <c r="H298" s="80"/>
      <c r="I298" s="32">
        <f t="shared" si="37"/>
        <v>0</v>
      </c>
      <c r="J298" s="80"/>
      <c r="K298" s="31">
        <f t="shared" si="33"/>
        <v>0</v>
      </c>
      <c r="L298" s="30">
        <f t="shared" si="39"/>
        <v>0</v>
      </c>
      <c r="M298" s="31">
        <f t="shared" si="34"/>
        <v>0</v>
      </c>
      <c r="N298" s="80"/>
      <c r="O298" s="31">
        <f t="shared" si="35"/>
        <v>0</v>
      </c>
      <c r="P298" s="32">
        <f t="shared" si="38"/>
        <v>0</v>
      </c>
    </row>
    <row r="299" spans="1:16" hidden="1" x14ac:dyDescent="0.25">
      <c r="A299" s="54">
        <v>31920111</v>
      </c>
      <c r="B299" s="27" t="s">
        <v>263</v>
      </c>
      <c r="C299" s="28"/>
      <c r="D299" s="80"/>
      <c r="E299" s="80"/>
      <c r="F299" s="30">
        <f t="shared" si="32"/>
        <v>0</v>
      </c>
      <c r="G299" s="31">
        <f t="shared" si="36"/>
        <v>0</v>
      </c>
      <c r="H299" s="80"/>
      <c r="I299" s="32">
        <f t="shared" si="37"/>
        <v>0</v>
      </c>
      <c r="J299" s="80"/>
      <c r="K299" s="31">
        <f t="shared" si="33"/>
        <v>0</v>
      </c>
      <c r="L299" s="30">
        <f t="shared" si="39"/>
        <v>0</v>
      </c>
      <c r="M299" s="31">
        <f t="shared" si="34"/>
        <v>0</v>
      </c>
      <c r="N299" s="80"/>
      <c r="O299" s="31">
        <f t="shared" si="35"/>
        <v>0</v>
      </c>
      <c r="P299" s="32">
        <f t="shared" si="38"/>
        <v>0</v>
      </c>
    </row>
    <row r="300" spans="1:16" hidden="1" x14ac:dyDescent="0.25">
      <c r="A300" s="54">
        <v>31920112</v>
      </c>
      <c r="B300" s="27" t="s">
        <v>264</v>
      </c>
      <c r="C300" s="28"/>
      <c r="D300" s="80"/>
      <c r="E300" s="80"/>
      <c r="F300" s="30">
        <f t="shared" si="32"/>
        <v>0</v>
      </c>
      <c r="G300" s="31">
        <f t="shared" si="36"/>
        <v>0</v>
      </c>
      <c r="H300" s="80"/>
      <c r="I300" s="32">
        <f t="shared" si="37"/>
        <v>0</v>
      </c>
      <c r="J300" s="80"/>
      <c r="K300" s="31">
        <f t="shared" si="33"/>
        <v>0</v>
      </c>
      <c r="L300" s="30">
        <f t="shared" si="39"/>
        <v>0</v>
      </c>
      <c r="M300" s="31">
        <f t="shared" si="34"/>
        <v>0</v>
      </c>
      <c r="N300" s="80"/>
      <c r="O300" s="31">
        <f t="shared" si="35"/>
        <v>0</v>
      </c>
      <c r="P300" s="32">
        <f t="shared" si="38"/>
        <v>0</v>
      </c>
    </row>
    <row r="301" spans="1:16" hidden="1" x14ac:dyDescent="0.25">
      <c r="A301" s="54">
        <v>31920113</v>
      </c>
      <c r="B301" s="27" t="s">
        <v>265</v>
      </c>
      <c r="C301" s="28"/>
      <c r="D301" s="80"/>
      <c r="E301" s="80"/>
      <c r="F301" s="30">
        <f t="shared" si="32"/>
        <v>0</v>
      </c>
      <c r="G301" s="31">
        <f t="shared" si="36"/>
        <v>0</v>
      </c>
      <c r="H301" s="80"/>
      <c r="I301" s="32">
        <f t="shared" si="37"/>
        <v>0</v>
      </c>
      <c r="J301" s="80"/>
      <c r="K301" s="31">
        <f t="shared" si="33"/>
        <v>0</v>
      </c>
      <c r="L301" s="30">
        <f t="shared" si="39"/>
        <v>0</v>
      </c>
      <c r="M301" s="31">
        <f t="shared" si="34"/>
        <v>0</v>
      </c>
      <c r="N301" s="80"/>
      <c r="O301" s="31">
        <f t="shared" si="35"/>
        <v>0</v>
      </c>
      <c r="P301" s="32">
        <f t="shared" si="38"/>
        <v>0</v>
      </c>
    </row>
    <row r="302" spans="1:16" hidden="1" x14ac:dyDescent="0.25">
      <c r="A302" s="54">
        <v>31920114</v>
      </c>
      <c r="B302" s="27" t="s">
        <v>266</v>
      </c>
      <c r="C302" s="28"/>
      <c r="D302" s="80">
        <f>SUM(D303:D304)</f>
        <v>0</v>
      </c>
      <c r="E302" s="80">
        <f>SUM(E303:E304)</f>
        <v>0</v>
      </c>
      <c r="F302" s="30">
        <f t="shared" si="32"/>
        <v>0</v>
      </c>
      <c r="G302" s="31">
        <f t="shared" si="36"/>
        <v>0</v>
      </c>
      <c r="H302" s="80">
        <f>SUM(H303:H304)</f>
        <v>0</v>
      </c>
      <c r="I302" s="32">
        <f t="shared" si="37"/>
        <v>0</v>
      </c>
      <c r="J302" s="80">
        <f>SUM(J303:J304)</f>
        <v>0</v>
      </c>
      <c r="K302" s="31">
        <f t="shared" si="33"/>
        <v>0</v>
      </c>
      <c r="L302" s="30">
        <f t="shared" si="39"/>
        <v>0</v>
      </c>
      <c r="M302" s="31">
        <f t="shared" si="34"/>
        <v>0</v>
      </c>
      <c r="N302" s="80">
        <f>SUM(N303:N304)</f>
        <v>0</v>
      </c>
      <c r="O302" s="31">
        <f t="shared" si="35"/>
        <v>0</v>
      </c>
      <c r="P302" s="32">
        <f t="shared" si="38"/>
        <v>0</v>
      </c>
    </row>
    <row r="303" spans="1:16" hidden="1" x14ac:dyDescent="0.25">
      <c r="A303" s="54">
        <v>3192011401</v>
      </c>
      <c r="B303" s="27" t="s">
        <v>267</v>
      </c>
      <c r="C303" s="28"/>
      <c r="D303" s="80"/>
      <c r="E303" s="80"/>
      <c r="F303" s="30">
        <f t="shared" si="32"/>
        <v>0</v>
      </c>
      <c r="G303" s="31">
        <f t="shared" si="36"/>
        <v>0</v>
      </c>
      <c r="H303" s="29"/>
      <c r="I303" s="32">
        <f t="shared" si="37"/>
        <v>0</v>
      </c>
      <c r="J303" s="29"/>
      <c r="K303" s="31">
        <f t="shared" si="33"/>
        <v>0</v>
      </c>
      <c r="L303" s="30">
        <f t="shared" si="39"/>
        <v>0</v>
      </c>
      <c r="M303" s="31">
        <f t="shared" si="34"/>
        <v>0</v>
      </c>
      <c r="N303" s="29"/>
      <c r="O303" s="31">
        <f t="shared" si="35"/>
        <v>0</v>
      </c>
      <c r="P303" s="32">
        <f t="shared" si="38"/>
        <v>0</v>
      </c>
    </row>
    <row r="304" spans="1:16" hidden="1" x14ac:dyDescent="0.25">
      <c r="A304" s="54">
        <v>3192011403</v>
      </c>
      <c r="B304" s="27" t="s">
        <v>268</v>
      </c>
      <c r="C304" s="28"/>
      <c r="D304" s="80"/>
      <c r="E304" s="80"/>
      <c r="F304" s="30">
        <f t="shared" si="32"/>
        <v>0</v>
      </c>
      <c r="G304" s="31">
        <f t="shared" si="36"/>
        <v>0</v>
      </c>
      <c r="H304" s="29"/>
      <c r="I304" s="32">
        <f t="shared" si="37"/>
        <v>0</v>
      </c>
      <c r="J304" s="29"/>
      <c r="K304" s="31">
        <f t="shared" si="33"/>
        <v>0</v>
      </c>
      <c r="L304" s="30">
        <f t="shared" si="39"/>
        <v>0</v>
      </c>
      <c r="M304" s="31">
        <f t="shared" si="34"/>
        <v>0</v>
      </c>
      <c r="N304" s="29"/>
      <c r="O304" s="31">
        <f t="shared" si="35"/>
        <v>0</v>
      </c>
      <c r="P304" s="32">
        <f t="shared" si="38"/>
        <v>0</v>
      </c>
    </row>
    <row r="305" spans="1:16" x14ac:dyDescent="0.25">
      <c r="A305" s="55">
        <v>3193</v>
      </c>
      <c r="B305" s="20" t="s">
        <v>269</v>
      </c>
      <c r="C305" s="21"/>
      <c r="D305" s="77">
        <v>120490764623</v>
      </c>
      <c r="E305" s="82">
        <v>27956759793</v>
      </c>
      <c r="F305" s="30">
        <f t="shared" si="32"/>
        <v>148447524416</v>
      </c>
      <c r="G305" s="24">
        <f t="shared" si="36"/>
        <v>8.9835200010763234</v>
      </c>
      <c r="H305" s="22"/>
      <c r="I305" s="32">
        <f t="shared" si="37"/>
        <v>148447524416</v>
      </c>
      <c r="J305" s="22">
        <v>129460442620</v>
      </c>
      <c r="K305" s="31">
        <f t="shared" si="33"/>
        <v>87.20956656522489</v>
      </c>
      <c r="L305" s="30">
        <f t="shared" si="39"/>
        <v>13261531279</v>
      </c>
      <c r="M305" s="31">
        <f t="shared" si="34"/>
        <v>8.933480926119536</v>
      </c>
      <c r="N305" s="22">
        <v>142721973899</v>
      </c>
      <c r="O305" s="31">
        <f t="shared" si="35"/>
        <v>96.143047491344433</v>
      </c>
      <c r="P305" s="32">
        <f t="shared" si="38"/>
        <v>5725550517</v>
      </c>
    </row>
    <row r="306" spans="1:16" hidden="1" x14ac:dyDescent="0.25">
      <c r="A306" s="19">
        <v>32</v>
      </c>
      <c r="B306" s="38" t="s">
        <v>270</v>
      </c>
      <c r="C306" s="21"/>
      <c r="D306" s="22">
        <f>SUM(D307+D311+D315+D321)+D322+D323</f>
        <v>0</v>
      </c>
      <c r="E306" s="22">
        <f>SUM(E307+E311+E315+E321)+E322+E323</f>
        <v>0</v>
      </c>
      <c r="F306" s="30">
        <f t="shared" si="32"/>
        <v>0</v>
      </c>
      <c r="G306" s="24">
        <f t="shared" si="36"/>
        <v>0</v>
      </c>
      <c r="H306" s="22">
        <f>SUM(H307+H311+H315+H321)+H322+H323</f>
        <v>0</v>
      </c>
      <c r="I306" s="32">
        <f t="shared" si="37"/>
        <v>0</v>
      </c>
      <c r="J306" s="22">
        <f>SUM(J307+J311+J315+J321)+J322+J323</f>
        <v>0</v>
      </c>
      <c r="K306" s="31">
        <f t="shared" si="33"/>
        <v>0</v>
      </c>
      <c r="L306" s="30">
        <f t="shared" si="39"/>
        <v>0</v>
      </c>
      <c r="M306" s="31">
        <f t="shared" si="34"/>
        <v>0</v>
      </c>
      <c r="N306" s="22">
        <f>SUM(N307+N311+N315+N321)+N322+N323</f>
        <v>0</v>
      </c>
      <c r="O306" s="31">
        <f t="shared" si="35"/>
        <v>0</v>
      </c>
      <c r="P306" s="32">
        <f t="shared" si="38"/>
        <v>0</v>
      </c>
    </row>
    <row r="307" spans="1:16" hidden="1" x14ac:dyDescent="0.25">
      <c r="A307" s="26">
        <v>321</v>
      </c>
      <c r="B307" s="56" t="s">
        <v>271</v>
      </c>
      <c r="C307" s="28"/>
      <c r="D307" s="29">
        <f>SUM(D308:D310)</f>
        <v>0</v>
      </c>
      <c r="E307" s="29">
        <f>SUM(E308:E310)</f>
        <v>0</v>
      </c>
      <c r="F307" s="30">
        <f t="shared" si="32"/>
        <v>0</v>
      </c>
      <c r="G307" s="31">
        <f t="shared" si="36"/>
        <v>0</v>
      </c>
      <c r="H307" s="29">
        <f>SUM(H308:H310)</f>
        <v>0</v>
      </c>
      <c r="I307" s="32">
        <f t="shared" si="37"/>
        <v>0</v>
      </c>
      <c r="J307" s="29">
        <f>SUM(J308:J310)</f>
        <v>0</v>
      </c>
      <c r="K307" s="31">
        <f t="shared" si="33"/>
        <v>0</v>
      </c>
      <c r="L307" s="30">
        <f t="shared" si="39"/>
        <v>0</v>
      </c>
      <c r="M307" s="31">
        <f t="shared" si="34"/>
        <v>0</v>
      </c>
      <c r="N307" s="29">
        <f>SUM(N308:N310)</f>
        <v>0</v>
      </c>
      <c r="O307" s="31">
        <f t="shared" si="35"/>
        <v>0</v>
      </c>
      <c r="P307" s="32">
        <f t="shared" si="38"/>
        <v>0</v>
      </c>
    </row>
    <row r="308" spans="1:16" hidden="1" x14ac:dyDescent="0.25">
      <c r="A308" s="26">
        <v>32101</v>
      </c>
      <c r="B308" s="35" t="s">
        <v>272</v>
      </c>
      <c r="C308" s="28"/>
      <c r="D308" s="29"/>
      <c r="E308" s="29"/>
      <c r="F308" s="30">
        <f t="shared" si="32"/>
        <v>0</v>
      </c>
      <c r="G308" s="31">
        <f t="shared" si="36"/>
        <v>0</v>
      </c>
      <c r="H308" s="29"/>
      <c r="I308" s="32">
        <f t="shared" si="37"/>
        <v>0</v>
      </c>
      <c r="J308" s="29"/>
      <c r="K308" s="31">
        <f t="shared" si="33"/>
        <v>0</v>
      </c>
      <c r="L308" s="30">
        <f t="shared" si="39"/>
        <v>0</v>
      </c>
      <c r="M308" s="31">
        <f t="shared" si="34"/>
        <v>0</v>
      </c>
      <c r="N308" s="29"/>
      <c r="O308" s="31">
        <f t="shared" si="35"/>
        <v>0</v>
      </c>
      <c r="P308" s="32">
        <f t="shared" si="38"/>
        <v>0</v>
      </c>
    </row>
    <row r="309" spans="1:16" hidden="1" x14ac:dyDescent="0.25">
      <c r="A309" s="26">
        <v>32102</v>
      </c>
      <c r="B309" s="35" t="s">
        <v>273</v>
      </c>
      <c r="C309" s="28"/>
      <c r="D309" s="33"/>
      <c r="E309" s="33"/>
      <c r="F309" s="30">
        <f t="shared" si="32"/>
        <v>0</v>
      </c>
      <c r="G309" s="31">
        <f t="shared" si="36"/>
        <v>0</v>
      </c>
      <c r="H309" s="33"/>
      <c r="I309" s="32">
        <f t="shared" si="37"/>
        <v>0</v>
      </c>
      <c r="J309" s="33"/>
      <c r="K309" s="31">
        <f t="shared" si="33"/>
        <v>0</v>
      </c>
      <c r="L309" s="30">
        <f t="shared" si="39"/>
        <v>0</v>
      </c>
      <c r="M309" s="31">
        <f t="shared" si="34"/>
        <v>0</v>
      </c>
      <c r="N309" s="33"/>
      <c r="O309" s="31">
        <f t="shared" si="35"/>
        <v>0</v>
      </c>
      <c r="P309" s="32">
        <f t="shared" si="38"/>
        <v>0</v>
      </c>
    </row>
    <row r="310" spans="1:16" hidden="1" x14ac:dyDescent="0.25">
      <c r="A310" s="26">
        <v>32103</v>
      </c>
      <c r="B310" s="35" t="s">
        <v>274</v>
      </c>
      <c r="C310" s="28"/>
      <c r="D310" s="33"/>
      <c r="E310" s="33"/>
      <c r="F310" s="30">
        <f t="shared" si="32"/>
        <v>0</v>
      </c>
      <c r="G310" s="31">
        <f t="shared" si="36"/>
        <v>0</v>
      </c>
      <c r="H310" s="33"/>
      <c r="I310" s="32">
        <f t="shared" si="37"/>
        <v>0</v>
      </c>
      <c r="J310" s="33"/>
      <c r="K310" s="31">
        <f t="shared" si="33"/>
        <v>0</v>
      </c>
      <c r="L310" s="30">
        <f t="shared" si="39"/>
        <v>0</v>
      </c>
      <c r="M310" s="31">
        <f t="shared" si="34"/>
        <v>0</v>
      </c>
      <c r="N310" s="33"/>
      <c r="O310" s="31">
        <f t="shared" si="35"/>
        <v>0</v>
      </c>
      <c r="P310" s="32">
        <f t="shared" si="38"/>
        <v>0</v>
      </c>
    </row>
    <row r="311" spans="1:16" hidden="1" x14ac:dyDescent="0.25">
      <c r="A311" s="26">
        <v>322</v>
      </c>
      <c r="B311" s="56" t="s">
        <v>275</v>
      </c>
      <c r="C311" s="28"/>
      <c r="D311" s="29">
        <f>SUM(D312:D314)</f>
        <v>0</v>
      </c>
      <c r="E311" s="29">
        <f>SUM(E312:E314)</f>
        <v>0</v>
      </c>
      <c r="F311" s="30">
        <f t="shared" si="32"/>
        <v>0</v>
      </c>
      <c r="G311" s="31">
        <f t="shared" si="36"/>
        <v>0</v>
      </c>
      <c r="H311" s="29">
        <f>SUM(H312:H314)</f>
        <v>0</v>
      </c>
      <c r="I311" s="32">
        <f t="shared" si="37"/>
        <v>0</v>
      </c>
      <c r="J311" s="29">
        <f>SUM(J312:J314)</f>
        <v>0</v>
      </c>
      <c r="K311" s="31">
        <f t="shared" si="33"/>
        <v>0</v>
      </c>
      <c r="L311" s="30">
        <f t="shared" si="39"/>
        <v>0</v>
      </c>
      <c r="M311" s="31">
        <f t="shared" si="34"/>
        <v>0</v>
      </c>
      <c r="N311" s="29">
        <f>SUM(N312:N314)</f>
        <v>0</v>
      </c>
      <c r="O311" s="31">
        <f t="shared" si="35"/>
        <v>0</v>
      </c>
      <c r="P311" s="32">
        <f t="shared" si="38"/>
        <v>0</v>
      </c>
    </row>
    <row r="312" spans="1:16" hidden="1" x14ac:dyDescent="0.25">
      <c r="A312" s="26">
        <v>32201</v>
      </c>
      <c r="B312" s="35" t="s">
        <v>272</v>
      </c>
      <c r="C312" s="28"/>
      <c r="D312" s="33"/>
      <c r="E312" s="33"/>
      <c r="F312" s="30">
        <f t="shared" si="32"/>
        <v>0</v>
      </c>
      <c r="G312" s="31">
        <f t="shared" si="36"/>
        <v>0</v>
      </c>
      <c r="H312" s="33"/>
      <c r="I312" s="32">
        <f t="shared" si="37"/>
        <v>0</v>
      </c>
      <c r="J312" s="33"/>
      <c r="K312" s="31">
        <f t="shared" si="33"/>
        <v>0</v>
      </c>
      <c r="L312" s="30">
        <f t="shared" si="39"/>
        <v>0</v>
      </c>
      <c r="M312" s="31">
        <f t="shared" si="34"/>
        <v>0</v>
      </c>
      <c r="N312" s="33"/>
      <c r="O312" s="31">
        <f t="shared" si="35"/>
        <v>0</v>
      </c>
      <c r="P312" s="32">
        <f t="shared" si="38"/>
        <v>0</v>
      </c>
    </row>
    <row r="313" spans="1:16" hidden="1" x14ac:dyDescent="0.25">
      <c r="A313" s="26">
        <v>32202</v>
      </c>
      <c r="B313" s="35" t="s">
        <v>273</v>
      </c>
      <c r="C313" s="28"/>
      <c r="D313" s="33"/>
      <c r="E313" s="33"/>
      <c r="F313" s="30">
        <f t="shared" si="32"/>
        <v>0</v>
      </c>
      <c r="G313" s="31">
        <f t="shared" si="36"/>
        <v>0</v>
      </c>
      <c r="H313" s="33"/>
      <c r="I313" s="32">
        <f t="shared" si="37"/>
        <v>0</v>
      </c>
      <c r="J313" s="33"/>
      <c r="K313" s="31">
        <f t="shared" si="33"/>
        <v>0</v>
      </c>
      <c r="L313" s="30">
        <f t="shared" si="39"/>
        <v>0</v>
      </c>
      <c r="M313" s="31">
        <f t="shared" si="34"/>
        <v>0</v>
      </c>
      <c r="N313" s="33"/>
      <c r="O313" s="31">
        <f t="shared" si="35"/>
        <v>0</v>
      </c>
      <c r="P313" s="32">
        <f t="shared" si="38"/>
        <v>0</v>
      </c>
    </row>
    <row r="314" spans="1:16" hidden="1" x14ac:dyDescent="0.25">
      <c r="A314" s="26">
        <v>32203</v>
      </c>
      <c r="B314" s="35" t="s">
        <v>274</v>
      </c>
      <c r="C314" s="28"/>
      <c r="D314" s="33"/>
      <c r="E314" s="33"/>
      <c r="F314" s="30">
        <f t="shared" si="32"/>
        <v>0</v>
      </c>
      <c r="G314" s="31">
        <f t="shared" si="36"/>
        <v>0</v>
      </c>
      <c r="H314" s="33"/>
      <c r="I314" s="32">
        <f t="shared" si="37"/>
        <v>0</v>
      </c>
      <c r="J314" s="33"/>
      <c r="K314" s="31">
        <f t="shared" si="33"/>
        <v>0</v>
      </c>
      <c r="L314" s="30">
        <f t="shared" si="39"/>
        <v>0</v>
      </c>
      <c r="M314" s="31">
        <f t="shared" si="34"/>
        <v>0</v>
      </c>
      <c r="N314" s="33"/>
      <c r="O314" s="31">
        <f t="shared" si="35"/>
        <v>0</v>
      </c>
      <c r="P314" s="32">
        <f t="shared" si="38"/>
        <v>0</v>
      </c>
    </row>
    <row r="315" spans="1:16" hidden="1" x14ac:dyDescent="0.25">
      <c r="A315" s="57">
        <v>325</v>
      </c>
      <c r="B315" s="58" t="s">
        <v>276</v>
      </c>
      <c r="C315" s="21"/>
      <c r="D315" s="22">
        <f>SUM(D316+D319)</f>
        <v>0</v>
      </c>
      <c r="E315" s="22">
        <f>SUM(E316+E319)</f>
        <v>0</v>
      </c>
      <c r="F315" s="30">
        <f t="shared" si="32"/>
        <v>0</v>
      </c>
      <c r="G315" s="24">
        <f t="shared" si="36"/>
        <v>0</v>
      </c>
      <c r="H315" s="22">
        <f>SUM(H316+H319)</f>
        <v>0</v>
      </c>
      <c r="I315" s="32">
        <f t="shared" si="37"/>
        <v>0</v>
      </c>
      <c r="J315" s="22">
        <f>SUM(J316+J319)</f>
        <v>0</v>
      </c>
      <c r="K315" s="31">
        <f t="shared" si="33"/>
        <v>0</v>
      </c>
      <c r="L315" s="30">
        <f t="shared" si="39"/>
        <v>0</v>
      </c>
      <c r="M315" s="31">
        <f t="shared" si="34"/>
        <v>0</v>
      </c>
      <c r="N315" s="22">
        <f>SUM(N316+N319)</f>
        <v>0</v>
      </c>
      <c r="O315" s="31">
        <f t="shared" si="35"/>
        <v>0</v>
      </c>
      <c r="P315" s="32">
        <f t="shared" si="38"/>
        <v>0</v>
      </c>
    </row>
    <row r="316" spans="1:16" hidden="1" x14ac:dyDescent="0.25">
      <c r="A316" s="26">
        <v>32501</v>
      </c>
      <c r="B316" s="35" t="s">
        <v>125</v>
      </c>
      <c r="C316" s="28"/>
      <c r="D316" s="29">
        <f>SUM(D317)</f>
        <v>0</v>
      </c>
      <c r="E316" s="29">
        <f>SUM(E317)</f>
        <v>0</v>
      </c>
      <c r="F316" s="30">
        <f t="shared" si="32"/>
        <v>0</v>
      </c>
      <c r="G316" s="31">
        <f t="shared" si="36"/>
        <v>0</v>
      </c>
      <c r="H316" s="29">
        <f>SUM(H317)</f>
        <v>0</v>
      </c>
      <c r="I316" s="32">
        <f t="shared" si="37"/>
        <v>0</v>
      </c>
      <c r="J316" s="29">
        <f>SUM(J317)</f>
        <v>0</v>
      </c>
      <c r="K316" s="31">
        <f t="shared" si="33"/>
        <v>0</v>
      </c>
      <c r="L316" s="30">
        <f t="shared" si="39"/>
        <v>0</v>
      </c>
      <c r="M316" s="31">
        <f t="shared" si="34"/>
        <v>0</v>
      </c>
      <c r="N316" s="29">
        <f>SUM(N317)</f>
        <v>0</v>
      </c>
      <c r="O316" s="31">
        <f t="shared" si="35"/>
        <v>0</v>
      </c>
      <c r="P316" s="32">
        <f t="shared" si="38"/>
        <v>0</v>
      </c>
    </row>
    <row r="317" spans="1:16" hidden="1" x14ac:dyDescent="0.25">
      <c r="A317" s="26">
        <v>3250105</v>
      </c>
      <c r="B317" s="27" t="s">
        <v>277</v>
      </c>
      <c r="C317" s="28"/>
      <c r="D317" s="29">
        <f>SUM(D318)</f>
        <v>0</v>
      </c>
      <c r="E317" s="29">
        <f>SUM(E318)</f>
        <v>0</v>
      </c>
      <c r="F317" s="30">
        <f t="shared" si="32"/>
        <v>0</v>
      </c>
      <c r="G317" s="31">
        <f t="shared" si="36"/>
        <v>0</v>
      </c>
      <c r="H317" s="29">
        <f>SUM(H318)</f>
        <v>0</v>
      </c>
      <c r="I317" s="32">
        <f t="shared" si="37"/>
        <v>0</v>
      </c>
      <c r="J317" s="29">
        <f>SUM(J318)</f>
        <v>0</v>
      </c>
      <c r="K317" s="31">
        <f t="shared" si="33"/>
        <v>0</v>
      </c>
      <c r="L317" s="30">
        <f t="shared" si="39"/>
        <v>0</v>
      </c>
      <c r="M317" s="31">
        <f t="shared" si="34"/>
        <v>0</v>
      </c>
      <c r="N317" s="29">
        <f>SUM(N318)</f>
        <v>0</v>
      </c>
      <c r="O317" s="31">
        <f t="shared" si="35"/>
        <v>0</v>
      </c>
      <c r="P317" s="32">
        <f t="shared" si="38"/>
        <v>0</v>
      </c>
    </row>
    <row r="318" spans="1:16" hidden="1" x14ac:dyDescent="0.25">
      <c r="A318" s="26">
        <v>325010501</v>
      </c>
      <c r="B318" s="27" t="s">
        <v>278</v>
      </c>
      <c r="C318" s="28"/>
      <c r="D318" s="33"/>
      <c r="E318" s="33"/>
      <c r="F318" s="30">
        <f t="shared" si="32"/>
        <v>0</v>
      </c>
      <c r="G318" s="31">
        <f t="shared" si="36"/>
        <v>0</v>
      </c>
      <c r="H318" s="33"/>
      <c r="I318" s="32">
        <f t="shared" si="37"/>
        <v>0</v>
      </c>
      <c r="J318" s="33"/>
      <c r="K318" s="31">
        <f t="shared" si="33"/>
        <v>0</v>
      </c>
      <c r="L318" s="30">
        <f t="shared" si="39"/>
        <v>0</v>
      </c>
      <c r="M318" s="31">
        <f t="shared" si="34"/>
        <v>0</v>
      </c>
      <c r="N318" s="33"/>
      <c r="O318" s="31">
        <f t="shared" si="35"/>
        <v>0</v>
      </c>
      <c r="P318" s="32">
        <f t="shared" si="38"/>
        <v>0</v>
      </c>
    </row>
    <row r="319" spans="1:16" hidden="1" x14ac:dyDescent="0.25">
      <c r="A319" s="26">
        <v>32502</v>
      </c>
      <c r="B319" s="35" t="s">
        <v>150</v>
      </c>
      <c r="C319" s="28"/>
      <c r="D319" s="29">
        <f>SUM(D320)</f>
        <v>0</v>
      </c>
      <c r="E319" s="29">
        <f>SUM(E320)</f>
        <v>0</v>
      </c>
      <c r="F319" s="30">
        <f t="shared" si="32"/>
        <v>0</v>
      </c>
      <c r="G319" s="31">
        <f t="shared" si="36"/>
        <v>0</v>
      </c>
      <c r="H319" s="29">
        <f>SUM(H320)</f>
        <v>0</v>
      </c>
      <c r="I319" s="32">
        <f t="shared" si="37"/>
        <v>0</v>
      </c>
      <c r="J319" s="29">
        <f>SUM(J320)</f>
        <v>0</v>
      </c>
      <c r="K319" s="31">
        <f t="shared" si="33"/>
        <v>0</v>
      </c>
      <c r="L319" s="30">
        <f t="shared" si="39"/>
        <v>0</v>
      </c>
      <c r="M319" s="31">
        <f t="shared" si="34"/>
        <v>0</v>
      </c>
      <c r="N319" s="29">
        <f>SUM(N320)</f>
        <v>0</v>
      </c>
      <c r="O319" s="31">
        <f t="shared" si="35"/>
        <v>0</v>
      </c>
      <c r="P319" s="32">
        <f t="shared" si="38"/>
        <v>0</v>
      </c>
    </row>
    <row r="320" spans="1:16" hidden="1" x14ac:dyDescent="0.25">
      <c r="A320" s="26">
        <v>3250202</v>
      </c>
      <c r="B320" s="27" t="s">
        <v>279</v>
      </c>
      <c r="C320" s="28"/>
      <c r="D320" s="33"/>
      <c r="E320" s="33"/>
      <c r="F320" s="30">
        <f t="shared" si="32"/>
        <v>0</v>
      </c>
      <c r="G320" s="31">
        <f t="shared" si="36"/>
        <v>0</v>
      </c>
      <c r="H320" s="33"/>
      <c r="I320" s="32">
        <f t="shared" si="37"/>
        <v>0</v>
      </c>
      <c r="J320" s="33"/>
      <c r="K320" s="31">
        <f t="shared" si="33"/>
        <v>0</v>
      </c>
      <c r="L320" s="30">
        <f t="shared" si="39"/>
        <v>0</v>
      </c>
      <c r="M320" s="31">
        <f t="shared" si="34"/>
        <v>0</v>
      </c>
      <c r="N320" s="33"/>
      <c r="O320" s="31">
        <f t="shared" si="35"/>
        <v>0</v>
      </c>
      <c r="P320" s="32">
        <f t="shared" si="38"/>
        <v>0</v>
      </c>
    </row>
    <row r="321" spans="1:16" hidden="1" x14ac:dyDescent="0.25">
      <c r="A321" s="26">
        <v>327</v>
      </c>
      <c r="B321" s="27" t="s">
        <v>280</v>
      </c>
      <c r="C321" s="28"/>
      <c r="D321" s="29"/>
      <c r="E321" s="29"/>
      <c r="F321" s="30">
        <f t="shared" si="32"/>
        <v>0</v>
      </c>
      <c r="G321" s="31">
        <f t="shared" si="36"/>
        <v>0</v>
      </c>
      <c r="H321" s="29"/>
      <c r="I321" s="32">
        <f t="shared" si="37"/>
        <v>0</v>
      </c>
      <c r="J321" s="29"/>
      <c r="K321" s="31">
        <f t="shared" si="33"/>
        <v>0</v>
      </c>
      <c r="L321" s="30">
        <f t="shared" si="39"/>
        <v>0</v>
      </c>
      <c r="M321" s="31">
        <f t="shared" si="34"/>
        <v>0</v>
      </c>
      <c r="N321" s="29"/>
      <c r="O321" s="31">
        <f t="shared" si="35"/>
        <v>0</v>
      </c>
      <c r="P321" s="32">
        <f t="shared" si="38"/>
        <v>0</v>
      </c>
    </row>
    <row r="322" spans="1:16" hidden="1" x14ac:dyDescent="0.25">
      <c r="A322" s="26">
        <v>328</v>
      </c>
      <c r="B322" s="27" t="s">
        <v>196</v>
      </c>
      <c r="C322" s="28"/>
      <c r="D322" s="29"/>
      <c r="E322" s="29"/>
      <c r="F322" s="30">
        <f t="shared" si="32"/>
        <v>0</v>
      </c>
      <c r="G322" s="31">
        <f t="shared" si="36"/>
        <v>0</v>
      </c>
      <c r="H322" s="29"/>
      <c r="I322" s="32">
        <f t="shared" si="37"/>
        <v>0</v>
      </c>
      <c r="J322" s="29"/>
      <c r="K322" s="31">
        <f t="shared" si="33"/>
        <v>0</v>
      </c>
      <c r="L322" s="30">
        <f t="shared" si="39"/>
        <v>0</v>
      </c>
      <c r="M322" s="31">
        <f t="shared" si="34"/>
        <v>0</v>
      </c>
      <c r="N322" s="29"/>
      <c r="O322" s="31">
        <f t="shared" si="35"/>
        <v>0</v>
      </c>
      <c r="P322" s="32">
        <f t="shared" si="38"/>
        <v>0</v>
      </c>
    </row>
    <row r="323" spans="1:16" hidden="1" x14ac:dyDescent="0.25">
      <c r="A323" s="26">
        <v>329</v>
      </c>
      <c r="B323" s="27" t="s">
        <v>232</v>
      </c>
      <c r="C323" s="28"/>
      <c r="D323" s="29"/>
      <c r="E323" s="29"/>
      <c r="F323" s="30">
        <f t="shared" si="32"/>
        <v>0</v>
      </c>
      <c r="G323" s="31">
        <f t="shared" si="36"/>
        <v>0</v>
      </c>
      <c r="H323" s="29"/>
      <c r="I323" s="32">
        <f t="shared" si="37"/>
        <v>0</v>
      </c>
      <c r="J323" s="29"/>
      <c r="K323" s="31">
        <f t="shared" si="33"/>
        <v>0</v>
      </c>
      <c r="L323" s="30">
        <f t="shared" si="39"/>
        <v>0</v>
      </c>
      <c r="M323" s="31">
        <f t="shared" si="34"/>
        <v>0</v>
      </c>
      <c r="N323" s="29"/>
      <c r="O323" s="31">
        <f t="shared" si="35"/>
        <v>0</v>
      </c>
      <c r="P323" s="32">
        <f t="shared" si="38"/>
        <v>0</v>
      </c>
    </row>
    <row r="324" spans="1:16" x14ac:dyDescent="0.25">
      <c r="A324" s="59">
        <v>33</v>
      </c>
      <c r="B324" s="20" t="s">
        <v>281</v>
      </c>
      <c r="C324" s="28"/>
      <c r="D324" s="22">
        <f>SUM(D325+D1181+D1270+D1284+D1286)</f>
        <v>32668000000</v>
      </c>
      <c r="E324" s="22">
        <f>SUM(E325+E1181+E1270+E1284+E1286)</f>
        <v>57183101837</v>
      </c>
      <c r="F324" s="30">
        <f t="shared" si="32"/>
        <v>89851101837</v>
      </c>
      <c r="G324" s="24">
        <f t="shared" si="36"/>
        <v>5.4374714138677529</v>
      </c>
      <c r="H324" s="22">
        <f>SUM(H325+H1181+H1270+H1284+H1286)</f>
        <v>0</v>
      </c>
      <c r="I324" s="32">
        <f t="shared" si="37"/>
        <v>89851101837</v>
      </c>
      <c r="J324" s="22">
        <f>SUM(J325+J1181+J1270+J1284+J1286)</f>
        <v>12592560994</v>
      </c>
      <c r="K324" s="31">
        <f t="shared" si="33"/>
        <v>14.01492106000472</v>
      </c>
      <c r="L324" s="30">
        <f t="shared" si="39"/>
        <v>18593824736</v>
      </c>
      <c r="M324" s="31">
        <f t="shared" si="34"/>
        <v>20.694041982625087</v>
      </c>
      <c r="N324" s="22">
        <f>SUM(N325+N1181+N1270+N1284+N1286)</f>
        <v>31186385730</v>
      </c>
      <c r="O324" s="31">
        <f t="shared" si="35"/>
        <v>34.708963042629804</v>
      </c>
      <c r="P324" s="32">
        <f t="shared" si="38"/>
        <v>58664716107</v>
      </c>
    </row>
    <row r="325" spans="1:16" x14ac:dyDescent="0.25">
      <c r="A325" s="59">
        <v>331</v>
      </c>
      <c r="B325" s="20" t="s">
        <v>282</v>
      </c>
      <c r="C325" s="28"/>
      <c r="D325" s="22">
        <f>SUM(D326)</f>
        <v>31452362626</v>
      </c>
      <c r="E325" s="22">
        <f>SUM(E326)</f>
        <v>42972614962</v>
      </c>
      <c r="F325" s="30">
        <f t="shared" si="32"/>
        <v>74424977588</v>
      </c>
      <c r="G325" s="24">
        <f t="shared" si="36"/>
        <v>4.5039368448329089</v>
      </c>
      <c r="H325" s="22">
        <f>SUM(H326)</f>
        <v>0</v>
      </c>
      <c r="I325" s="32">
        <f t="shared" si="37"/>
        <v>74424977588</v>
      </c>
      <c r="J325" s="22">
        <f>SUM(J326)</f>
        <v>5795091543</v>
      </c>
      <c r="K325" s="31">
        <f t="shared" si="33"/>
        <v>7.7864874546289125</v>
      </c>
      <c r="L325" s="30">
        <f t="shared" si="39"/>
        <v>11318860455</v>
      </c>
      <c r="M325" s="31">
        <f t="shared" si="34"/>
        <v>15.208416343312422</v>
      </c>
      <c r="N325" s="22">
        <f>SUM(N326)</f>
        <v>17113951998</v>
      </c>
      <c r="O325" s="31">
        <f t="shared" si="35"/>
        <v>22.994903797941333</v>
      </c>
      <c r="P325" s="32">
        <f t="shared" si="38"/>
        <v>57311025590</v>
      </c>
    </row>
    <row r="326" spans="1:16" x14ac:dyDescent="0.25">
      <c r="A326" s="59">
        <v>33114</v>
      </c>
      <c r="B326" s="20" t="s">
        <v>283</v>
      </c>
      <c r="C326" s="28"/>
      <c r="D326" s="22">
        <f>SUM(D327+D684+D851)</f>
        <v>31452362626</v>
      </c>
      <c r="E326" s="22">
        <f>SUM(E327+E684+E851)</f>
        <v>42972614962</v>
      </c>
      <c r="F326" s="30">
        <f t="shared" si="32"/>
        <v>74424977588</v>
      </c>
      <c r="G326" s="24">
        <f t="shared" si="36"/>
        <v>4.5039368448329089</v>
      </c>
      <c r="H326" s="22">
        <f>SUM(H327+H684+H851)</f>
        <v>0</v>
      </c>
      <c r="I326" s="32">
        <f t="shared" si="37"/>
        <v>74424977588</v>
      </c>
      <c r="J326" s="22">
        <f>SUM(J327+J684+J851)</f>
        <v>5795091543</v>
      </c>
      <c r="K326" s="31">
        <f t="shared" si="33"/>
        <v>7.7864874546289125</v>
      </c>
      <c r="L326" s="30">
        <f t="shared" si="39"/>
        <v>11318860455</v>
      </c>
      <c r="M326" s="31">
        <f t="shared" si="34"/>
        <v>15.208416343312422</v>
      </c>
      <c r="N326" s="22">
        <f>SUM(N327+N684+N851)</f>
        <v>17113951998</v>
      </c>
      <c r="O326" s="31">
        <f t="shared" si="35"/>
        <v>22.994903797941333</v>
      </c>
      <c r="P326" s="32">
        <f t="shared" si="38"/>
        <v>57311025590</v>
      </c>
    </row>
    <row r="327" spans="1:16" ht="39" x14ac:dyDescent="0.25">
      <c r="A327" s="59">
        <v>3311401</v>
      </c>
      <c r="B327" s="20" t="s">
        <v>284</v>
      </c>
      <c r="C327" s="28"/>
      <c r="D327" s="22">
        <f>SUM(D328+D343+D370+D424+D437+D485+D489+D507+D566+D575+D582+D591+D606+D617+D622+D671)</f>
        <v>31452362626</v>
      </c>
      <c r="E327" s="22">
        <f>SUM(E328+E343+E370+E424+E437+E485+E489+E507+E566+E575+E582+E591+E606+E617+E622+E671)</f>
        <v>41070959520</v>
      </c>
      <c r="F327" s="30">
        <f t="shared" si="32"/>
        <v>72523322146</v>
      </c>
      <c r="G327" s="24">
        <f t="shared" si="36"/>
        <v>4.3888553723356729</v>
      </c>
      <c r="H327" s="22">
        <f>SUM(H328+H343+H370+H424+H437+H485+H489+H507+H566+H575+H582+H591+H606+H617+H622+H671)</f>
        <v>0</v>
      </c>
      <c r="I327" s="32">
        <f t="shared" si="37"/>
        <v>72523322146</v>
      </c>
      <c r="J327" s="22">
        <f>SUM(J328+J343+J370+J424+J437+J485+J489+J507+J566+J575+J582+J591+J606+J617+J622+J671)</f>
        <v>4941058945</v>
      </c>
      <c r="K327" s="31">
        <f t="shared" si="33"/>
        <v>6.8130620589235136</v>
      </c>
      <c r="L327" s="30">
        <f t="shared" si="39"/>
        <v>10929867710</v>
      </c>
      <c r="M327" s="31">
        <f t="shared" si="34"/>
        <v>15.070831542985008</v>
      </c>
      <c r="N327" s="22">
        <f>SUM(N328+N343+N370+N424+N437+N485+N489+N507+N566+N575+N582+N591+N606+N617+N622+N671)</f>
        <v>15870926655</v>
      </c>
      <c r="O327" s="31">
        <f t="shared" si="35"/>
        <v>21.883893601908522</v>
      </c>
      <c r="P327" s="32">
        <f t="shared" si="38"/>
        <v>56652395491</v>
      </c>
    </row>
    <row r="328" spans="1:16" ht="26.25" hidden="1" x14ac:dyDescent="0.25">
      <c r="A328" s="60">
        <v>331140101</v>
      </c>
      <c r="B328" s="20" t="s">
        <v>285</v>
      </c>
      <c r="C328" s="28"/>
      <c r="D328" s="22">
        <f>SUM(D329+D333+D335+D339+D341)</f>
        <v>0</v>
      </c>
      <c r="E328" s="22">
        <f>SUM(E329+E333+E335+E339+E341)</f>
        <v>0</v>
      </c>
      <c r="F328" s="30">
        <f t="shared" ref="F328:F391" si="40">SUM(D328+E328)</f>
        <v>0</v>
      </c>
      <c r="G328" s="24">
        <f t="shared" si="36"/>
        <v>0</v>
      </c>
      <c r="H328" s="22">
        <f>SUM(H329+H333+H335+H339+H341)</f>
        <v>0</v>
      </c>
      <c r="I328" s="32">
        <f t="shared" si="37"/>
        <v>0</v>
      </c>
      <c r="J328" s="22">
        <f>SUM(J329+J333+J335+J339+J341)</f>
        <v>0</v>
      </c>
      <c r="K328" s="31">
        <f t="shared" ref="K328:K391" si="41">IF(OR(J328=0,F328=0),0,J328/F328)*100</f>
        <v>0</v>
      </c>
      <c r="L328" s="30">
        <f t="shared" si="39"/>
        <v>0</v>
      </c>
      <c r="M328" s="31">
        <f t="shared" ref="M328:M391" si="42">IF(OR(L328=0,F328=0),0,L328/F328)*100</f>
        <v>0</v>
      </c>
      <c r="N328" s="22">
        <f>SUM(N329+N333+N335+N339+N341)</f>
        <v>0</v>
      </c>
      <c r="O328" s="31">
        <f t="shared" ref="O328:O391" si="43">IF(OR(N328=0,F328=0),0,N328/F328)*100</f>
        <v>0</v>
      </c>
      <c r="P328" s="32">
        <f t="shared" si="38"/>
        <v>0</v>
      </c>
    </row>
    <row r="329" spans="1:16" hidden="1" x14ac:dyDescent="0.25">
      <c r="A329" s="26">
        <v>3311401010735</v>
      </c>
      <c r="B329" s="27" t="s">
        <v>286</v>
      </c>
      <c r="C329" s="28"/>
      <c r="D329" s="29">
        <f>SUM(D330:D332)</f>
        <v>0</v>
      </c>
      <c r="E329" s="29">
        <f>SUM(E330:E332)</f>
        <v>0</v>
      </c>
      <c r="F329" s="30">
        <f t="shared" si="40"/>
        <v>0</v>
      </c>
      <c r="G329" s="31">
        <f t="shared" ref="G329:G392" si="44">IF(OR(F329=0,F$7=0),0,F329/F$7)*100</f>
        <v>0</v>
      </c>
      <c r="H329" s="29">
        <f>SUM(H330:H332)</f>
        <v>0</v>
      </c>
      <c r="I329" s="32">
        <f t="shared" ref="I329:I392" si="45">SUM(F329-H329)</f>
        <v>0</v>
      </c>
      <c r="J329" s="29">
        <f>SUM(J330:J332)</f>
        <v>0</v>
      </c>
      <c r="K329" s="31">
        <f t="shared" si="41"/>
        <v>0</v>
      </c>
      <c r="L329" s="30">
        <f t="shared" si="39"/>
        <v>0</v>
      </c>
      <c r="M329" s="31">
        <f t="shared" si="42"/>
        <v>0</v>
      </c>
      <c r="N329" s="29">
        <f>SUM(N330:N332)</f>
        <v>0</v>
      </c>
      <c r="O329" s="31">
        <f t="shared" si="43"/>
        <v>0</v>
      </c>
      <c r="P329" s="32">
        <f t="shared" si="38"/>
        <v>0</v>
      </c>
    </row>
    <row r="330" spans="1:16" ht="26.25" hidden="1" x14ac:dyDescent="0.25">
      <c r="A330" s="26">
        <v>3311401010735100</v>
      </c>
      <c r="B330" s="27" t="s">
        <v>287</v>
      </c>
      <c r="C330" s="28"/>
      <c r="D330" s="33"/>
      <c r="E330" s="33"/>
      <c r="F330" s="30">
        <f t="shared" si="40"/>
        <v>0</v>
      </c>
      <c r="G330" s="31">
        <f t="shared" si="44"/>
        <v>0</v>
      </c>
      <c r="H330" s="33"/>
      <c r="I330" s="32">
        <f t="shared" si="45"/>
        <v>0</v>
      </c>
      <c r="J330" s="33"/>
      <c r="K330" s="31">
        <f t="shared" si="41"/>
        <v>0</v>
      </c>
      <c r="L330" s="30">
        <f t="shared" si="39"/>
        <v>0</v>
      </c>
      <c r="M330" s="31">
        <f t="shared" si="42"/>
        <v>0</v>
      </c>
      <c r="N330" s="33"/>
      <c r="O330" s="31">
        <f t="shared" si="43"/>
        <v>0</v>
      </c>
      <c r="P330" s="32">
        <f t="shared" si="38"/>
        <v>0</v>
      </c>
    </row>
    <row r="331" spans="1:16" ht="26.25" hidden="1" x14ac:dyDescent="0.25">
      <c r="A331" s="26">
        <v>3311401010735100</v>
      </c>
      <c r="B331" s="27" t="s">
        <v>288</v>
      </c>
      <c r="C331" s="28"/>
      <c r="D331" s="33"/>
      <c r="E331" s="33"/>
      <c r="F331" s="30">
        <f t="shared" si="40"/>
        <v>0</v>
      </c>
      <c r="G331" s="31">
        <f t="shared" si="44"/>
        <v>0</v>
      </c>
      <c r="H331" s="33"/>
      <c r="I331" s="32">
        <f t="shared" si="45"/>
        <v>0</v>
      </c>
      <c r="J331" s="33"/>
      <c r="K331" s="31">
        <f t="shared" si="41"/>
        <v>0</v>
      </c>
      <c r="L331" s="30">
        <f t="shared" si="39"/>
        <v>0</v>
      </c>
      <c r="M331" s="31">
        <f t="shared" si="42"/>
        <v>0</v>
      </c>
      <c r="N331" s="33"/>
      <c r="O331" s="31">
        <f t="shared" si="43"/>
        <v>0</v>
      </c>
      <c r="P331" s="32">
        <f t="shared" si="38"/>
        <v>0</v>
      </c>
    </row>
    <row r="332" spans="1:16" ht="26.25" hidden="1" x14ac:dyDescent="0.25">
      <c r="A332" s="26">
        <v>3311401010735100</v>
      </c>
      <c r="B332" s="27" t="s">
        <v>289</v>
      </c>
      <c r="C332" s="28"/>
      <c r="D332" s="33"/>
      <c r="E332" s="33"/>
      <c r="F332" s="30">
        <f t="shared" si="40"/>
        <v>0</v>
      </c>
      <c r="G332" s="31">
        <f t="shared" si="44"/>
        <v>0</v>
      </c>
      <c r="H332" s="33"/>
      <c r="I332" s="32">
        <f t="shared" si="45"/>
        <v>0</v>
      </c>
      <c r="J332" s="33"/>
      <c r="K332" s="31">
        <f t="shared" si="41"/>
        <v>0</v>
      </c>
      <c r="L332" s="30">
        <f t="shared" si="39"/>
        <v>0</v>
      </c>
      <c r="M332" s="31">
        <f t="shared" si="42"/>
        <v>0</v>
      </c>
      <c r="N332" s="33"/>
      <c r="O332" s="31">
        <f t="shared" si="43"/>
        <v>0</v>
      </c>
      <c r="P332" s="32">
        <f t="shared" si="38"/>
        <v>0</v>
      </c>
    </row>
    <row r="333" spans="1:16" hidden="1" x14ac:dyDescent="0.25">
      <c r="A333" s="26">
        <v>3311401010739</v>
      </c>
      <c r="B333" s="27" t="s">
        <v>290</v>
      </c>
      <c r="C333" s="28"/>
      <c r="D333" s="29">
        <f>SUM(D334)</f>
        <v>0</v>
      </c>
      <c r="E333" s="29">
        <f>SUM(E334)</f>
        <v>0</v>
      </c>
      <c r="F333" s="30">
        <f t="shared" si="40"/>
        <v>0</v>
      </c>
      <c r="G333" s="31">
        <f t="shared" si="44"/>
        <v>0</v>
      </c>
      <c r="H333" s="29">
        <f>SUM(H334)</f>
        <v>0</v>
      </c>
      <c r="I333" s="32">
        <f t="shared" si="45"/>
        <v>0</v>
      </c>
      <c r="J333" s="29">
        <f>SUM(J334)</f>
        <v>0</v>
      </c>
      <c r="K333" s="31">
        <f t="shared" si="41"/>
        <v>0</v>
      </c>
      <c r="L333" s="30">
        <f t="shared" si="39"/>
        <v>0</v>
      </c>
      <c r="M333" s="31">
        <f t="shared" si="42"/>
        <v>0</v>
      </c>
      <c r="N333" s="29">
        <f>SUM(N334)</f>
        <v>0</v>
      </c>
      <c r="O333" s="31">
        <f t="shared" si="43"/>
        <v>0</v>
      </c>
      <c r="P333" s="32">
        <f t="shared" si="38"/>
        <v>0</v>
      </c>
    </row>
    <row r="334" spans="1:16" hidden="1" x14ac:dyDescent="0.25">
      <c r="A334" s="26">
        <v>3311401010739100</v>
      </c>
      <c r="B334" s="27" t="s">
        <v>291</v>
      </c>
      <c r="C334" s="28"/>
      <c r="D334" s="33"/>
      <c r="E334" s="33"/>
      <c r="F334" s="30">
        <f t="shared" si="40"/>
        <v>0</v>
      </c>
      <c r="G334" s="31">
        <f t="shared" si="44"/>
        <v>0</v>
      </c>
      <c r="H334" s="33"/>
      <c r="I334" s="32">
        <f t="shared" si="45"/>
        <v>0</v>
      </c>
      <c r="J334" s="33"/>
      <c r="K334" s="31">
        <f t="shared" si="41"/>
        <v>0</v>
      </c>
      <c r="L334" s="30">
        <f t="shared" si="39"/>
        <v>0</v>
      </c>
      <c r="M334" s="31">
        <f t="shared" si="42"/>
        <v>0</v>
      </c>
      <c r="N334" s="33"/>
      <c r="O334" s="31">
        <f t="shared" si="43"/>
        <v>0</v>
      </c>
      <c r="P334" s="32">
        <f t="shared" si="38"/>
        <v>0</v>
      </c>
    </row>
    <row r="335" spans="1:16" ht="26.25" hidden="1" x14ac:dyDescent="0.25">
      <c r="A335" s="26">
        <v>3311401010901</v>
      </c>
      <c r="B335" s="27" t="s">
        <v>292</v>
      </c>
      <c r="C335" s="28"/>
      <c r="D335" s="29">
        <f>SUM(D336:D338)</f>
        <v>0</v>
      </c>
      <c r="E335" s="29">
        <f>SUM(E336:E338)</f>
        <v>0</v>
      </c>
      <c r="F335" s="30">
        <f t="shared" si="40"/>
        <v>0</v>
      </c>
      <c r="G335" s="31">
        <f t="shared" si="44"/>
        <v>0</v>
      </c>
      <c r="H335" s="29">
        <f>SUM(H336:H338)</f>
        <v>0</v>
      </c>
      <c r="I335" s="32">
        <f t="shared" si="45"/>
        <v>0</v>
      </c>
      <c r="J335" s="29">
        <f>SUM(J336:J338)</f>
        <v>0</v>
      </c>
      <c r="K335" s="31">
        <f t="shared" si="41"/>
        <v>0</v>
      </c>
      <c r="L335" s="30">
        <f t="shared" si="39"/>
        <v>0</v>
      </c>
      <c r="M335" s="31">
        <f t="shared" si="42"/>
        <v>0</v>
      </c>
      <c r="N335" s="29">
        <f>SUM(N336:N338)</f>
        <v>0</v>
      </c>
      <c r="O335" s="31">
        <f t="shared" si="43"/>
        <v>0</v>
      </c>
      <c r="P335" s="32">
        <f t="shared" ref="P335:P398" si="46">SUM(F335-N335)</f>
        <v>0</v>
      </c>
    </row>
    <row r="336" spans="1:16" ht="26.25" hidden="1" x14ac:dyDescent="0.25">
      <c r="A336" s="26">
        <v>3311401010901100</v>
      </c>
      <c r="B336" s="27" t="s">
        <v>292</v>
      </c>
      <c r="C336" s="28"/>
      <c r="D336" s="33"/>
      <c r="E336" s="33"/>
      <c r="F336" s="30">
        <f t="shared" si="40"/>
        <v>0</v>
      </c>
      <c r="G336" s="31">
        <f t="shared" si="44"/>
        <v>0</v>
      </c>
      <c r="H336" s="33"/>
      <c r="I336" s="32">
        <f t="shared" si="45"/>
        <v>0</v>
      </c>
      <c r="J336" s="33"/>
      <c r="K336" s="31">
        <f t="shared" si="41"/>
        <v>0</v>
      </c>
      <c r="L336" s="30">
        <f t="shared" ref="L336:L399" si="47">SUM(N336-J336)</f>
        <v>0</v>
      </c>
      <c r="M336" s="31">
        <f t="shared" si="42"/>
        <v>0</v>
      </c>
      <c r="N336" s="33"/>
      <c r="O336" s="31">
        <f t="shared" si="43"/>
        <v>0</v>
      </c>
      <c r="P336" s="32">
        <f t="shared" si="46"/>
        <v>0</v>
      </c>
    </row>
    <row r="337" spans="1:16" ht="26.25" hidden="1" x14ac:dyDescent="0.25">
      <c r="A337" s="26">
        <v>3311401010901100</v>
      </c>
      <c r="B337" s="27" t="s">
        <v>292</v>
      </c>
      <c r="C337" s="28"/>
      <c r="D337" s="33"/>
      <c r="E337" s="33"/>
      <c r="F337" s="30">
        <f t="shared" si="40"/>
        <v>0</v>
      </c>
      <c r="G337" s="31">
        <f t="shared" si="44"/>
        <v>0</v>
      </c>
      <c r="H337" s="33"/>
      <c r="I337" s="32">
        <f t="shared" si="45"/>
        <v>0</v>
      </c>
      <c r="J337" s="33"/>
      <c r="K337" s="31">
        <f t="shared" si="41"/>
        <v>0</v>
      </c>
      <c r="L337" s="30">
        <f t="shared" si="47"/>
        <v>0</v>
      </c>
      <c r="M337" s="31">
        <f t="shared" si="42"/>
        <v>0</v>
      </c>
      <c r="N337" s="33"/>
      <c r="O337" s="31">
        <f t="shared" si="43"/>
        <v>0</v>
      </c>
      <c r="P337" s="32">
        <f t="shared" si="46"/>
        <v>0</v>
      </c>
    </row>
    <row r="338" spans="1:16" ht="26.25" hidden="1" x14ac:dyDescent="0.25">
      <c r="A338" s="26">
        <v>3311401010901100</v>
      </c>
      <c r="B338" s="27" t="s">
        <v>292</v>
      </c>
      <c r="C338" s="28"/>
      <c r="D338" s="33"/>
      <c r="E338" s="33"/>
      <c r="F338" s="30">
        <f t="shared" si="40"/>
        <v>0</v>
      </c>
      <c r="G338" s="31">
        <f t="shared" si="44"/>
        <v>0</v>
      </c>
      <c r="H338" s="33"/>
      <c r="I338" s="32">
        <f t="shared" si="45"/>
        <v>0</v>
      </c>
      <c r="J338" s="33"/>
      <c r="K338" s="31">
        <f t="shared" si="41"/>
        <v>0</v>
      </c>
      <c r="L338" s="30">
        <f t="shared" si="47"/>
        <v>0</v>
      </c>
      <c r="M338" s="31">
        <f t="shared" si="42"/>
        <v>0</v>
      </c>
      <c r="N338" s="33"/>
      <c r="O338" s="31">
        <f t="shared" si="43"/>
        <v>0</v>
      </c>
      <c r="P338" s="32">
        <f t="shared" si="46"/>
        <v>0</v>
      </c>
    </row>
    <row r="339" spans="1:16" ht="26.25" hidden="1" x14ac:dyDescent="0.25">
      <c r="A339" s="60">
        <v>3311401010914</v>
      </c>
      <c r="B339" s="61" t="s">
        <v>293</v>
      </c>
      <c r="C339" s="28"/>
      <c r="D339" s="29">
        <f>SUM(D340)</f>
        <v>0</v>
      </c>
      <c r="E339" s="29">
        <f>SUM(E340)</f>
        <v>0</v>
      </c>
      <c r="F339" s="30">
        <f t="shared" si="40"/>
        <v>0</v>
      </c>
      <c r="G339" s="31">
        <f t="shared" si="44"/>
        <v>0</v>
      </c>
      <c r="H339" s="29">
        <f>SUM(H340)</f>
        <v>0</v>
      </c>
      <c r="I339" s="32">
        <f t="shared" si="45"/>
        <v>0</v>
      </c>
      <c r="J339" s="29">
        <f>SUM(J340)</f>
        <v>0</v>
      </c>
      <c r="K339" s="31">
        <f t="shared" si="41"/>
        <v>0</v>
      </c>
      <c r="L339" s="30">
        <f t="shared" si="47"/>
        <v>0</v>
      </c>
      <c r="M339" s="31">
        <f t="shared" si="42"/>
        <v>0</v>
      </c>
      <c r="N339" s="29">
        <f>SUM(N340)</f>
        <v>0</v>
      </c>
      <c r="O339" s="31">
        <f t="shared" si="43"/>
        <v>0</v>
      </c>
      <c r="P339" s="32">
        <f t="shared" si="46"/>
        <v>0</v>
      </c>
    </row>
    <row r="340" spans="1:16" ht="26.25" hidden="1" x14ac:dyDescent="0.25">
      <c r="A340" s="60">
        <v>3311401010914100</v>
      </c>
      <c r="B340" s="61" t="s">
        <v>293</v>
      </c>
      <c r="C340" s="28"/>
      <c r="D340" s="33"/>
      <c r="E340" s="33"/>
      <c r="F340" s="30">
        <f t="shared" si="40"/>
        <v>0</v>
      </c>
      <c r="G340" s="31">
        <f t="shared" si="44"/>
        <v>0</v>
      </c>
      <c r="H340" s="33"/>
      <c r="I340" s="32">
        <f t="shared" si="45"/>
        <v>0</v>
      </c>
      <c r="J340" s="33"/>
      <c r="K340" s="31">
        <f t="shared" si="41"/>
        <v>0</v>
      </c>
      <c r="L340" s="30">
        <f t="shared" si="47"/>
        <v>0</v>
      </c>
      <c r="M340" s="31">
        <f t="shared" si="42"/>
        <v>0</v>
      </c>
      <c r="N340" s="33"/>
      <c r="O340" s="31">
        <f t="shared" si="43"/>
        <v>0</v>
      </c>
      <c r="P340" s="32">
        <f t="shared" si="46"/>
        <v>0</v>
      </c>
    </row>
    <row r="341" spans="1:16" hidden="1" x14ac:dyDescent="0.25">
      <c r="A341" s="26">
        <v>3311401010926</v>
      </c>
      <c r="B341" s="27" t="s">
        <v>294</v>
      </c>
      <c r="C341" s="28"/>
      <c r="D341" s="29">
        <f>SUM(D342)</f>
        <v>0</v>
      </c>
      <c r="E341" s="29">
        <f>SUM(E342)</f>
        <v>0</v>
      </c>
      <c r="F341" s="30">
        <f t="shared" si="40"/>
        <v>0</v>
      </c>
      <c r="G341" s="31">
        <f t="shared" si="44"/>
        <v>0</v>
      </c>
      <c r="H341" s="29">
        <f>SUM(H342)</f>
        <v>0</v>
      </c>
      <c r="I341" s="32">
        <f t="shared" si="45"/>
        <v>0</v>
      </c>
      <c r="J341" s="29">
        <f>SUM(J342)</f>
        <v>0</v>
      </c>
      <c r="K341" s="31">
        <f t="shared" si="41"/>
        <v>0</v>
      </c>
      <c r="L341" s="30">
        <f t="shared" si="47"/>
        <v>0</v>
      </c>
      <c r="M341" s="31">
        <f t="shared" si="42"/>
        <v>0</v>
      </c>
      <c r="N341" s="29">
        <f>SUM(N342)</f>
        <v>0</v>
      </c>
      <c r="O341" s="31">
        <f t="shared" si="43"/>
        <v>0</v>
      </c>
      <c r="P341" s="32">
        <f t="shared" si="46"/>
        <v>0</v>
      </c>
    </row>
    <row r="342" spans="1:16" hidden="1" x14ac:dyDescent="0.25">
      <c r="A342" s="26">
        <v>3311401010926100</v>
      </c>
      <c r="B342" s="27" t="s">
        <v>295</v>
      </c>
      <c r="C342" s="28"/>
      <c r="D342" s="33"/>
      <c r="E342" s="33"/>
      <c r="F342" s="30">
        <f t="shared" si="40"/>
        <v>0</v>
      </c>
      <c r="G342" s="31">
        <f t="shared" si="44"/>
        <v>0</v>
      </c>
      <c r="H342" s="33"/>
      <c r="I342" s="32">
        <f t="shared" si="45"/>
        <v>0</v>
      </c>
      <c r="J342" s="33"/>
      <c r="K342" s="31">
        <f t="shared" si="41"/>
        <v>0</v>
      </c>
      <c r="L342" s="30">
        <f t="shared" si="47"/>
        <v>0</v>
      </c>
      <c r="M342" s="31">
        <f t="shared" si="42"/>
        <v>0</v>
      </c>
      <c r="N342" s="33"/>
      <c r="O342" s="31">
        <f t="shared" si="43"/>
        <v>0</v>
      </c>
      <c r="P342" s="32">
        <f t="shared" si="46"/>
        <v>0</v>
      </c>
    </row>
    <row r="343" spans="1:16" ht="26.25" x14ac:dyDescent="0.25">
      <c r="A343" s="60">
        <v>331140102</v>
      </c>
      <c r="B343" s="61" t="s">
        <v>296</v>
      </c>
      <c r="C343" s="28"/>
      <c r="D343" s="29">
        <f>SUM(D344+D346+D348+D350+D352+D354+D356+D358+D360+D362+D364+D366+D368)</f>
        <v>31452362626</v>
      </c>
      <c r="E343" s="29">
        <f>SUM(E344+E346+E348+E350+E352+E354+E356+E358+E360+E362+E364+E366+E368)</f>
        <v>41070959520</v>
      </c>
      <c r="F343" s="30">
        <f t="shared" si="40"/>
        <v>72523322146</v>
      </c>
      <c r="G343" s="31">
        <f t="shared" si="44"/>
        <v>4.3888553723356729</v>
      </c>
      <c r="H343" s="29">
        <f>SUM(H344+H346+H348+H350+H352+H354+H356+H358+H360+H362+H364+H366+H368)</f>
        <v>0</v>
      </c>
      <c r="I343" s="32">
        <f t="shared" si="45"/>
        <v>72523322146</v>
      </c>
      <c r="J343" s="29">
        <f>SUM(J344+J346+J348+J350+J352+J354+J356+J358+J360+J362+J364+J366+J368)</f>
        <v>4941058945</v>
      </c>
      <c r="K343" s="31">
        <f t="shared" si="41"/>
        <v>6.8130620589235136</v>
      </c>
      <c r="L343" s="30">
        <f t="shared" si="47"/>
        <v>10929867710</v>
      </c>
      <c r="M343" s="31">
        <f t="shared" si="42"/>
        <v>15.070831542985008</v>
      </c>
      <c r="N343" s="29">
        <f>SUM(N344+N346+N348+N350+N352+N354+N356+N358+N360+N362+N364+N366+N368)</f>
        <v>15870926655</v>
      </c>
      <c r="O343" s="31">
        <f t="shared" si="43"/>
        <v>21.883893601908522</v>
      </c>
      <c r="P343" s="32">
        <f t="shared" si="46"/>
        <v>56652395491</v>
      </c>
    </row>
    <row r="344" spans="1:16" hidden="1" x14ac:dyDescent="0.25">
      <c r="A344" s="60">
        <v>3311401020869</v>
      </c>
      <c r="B344" s="61" t="s">
        <v>297</v>
      </c>
      <c r="C344" s="28"/>
      <c r="D344" s="29">
        <f>SUM(D345)</f>
        <v>0</v>
      </c>
      <c r="E344" s="29">
        <f>SUM(E345)</f>
        <v>0</v>
      </c>
      <c r="F344" s="30">
        <f t="shared" si="40"/>
        <v>0</v>
      </c>
      <c r="G344" s="31">
        <f t="shared" si="44"/>
        <v>0</v>
      </c>
      <c r="H344" s="29">
        <f>SUM(H345)</f>
        <v>0</v>
      </c>
      <c r="I344" s="32">
        <f t="shared" si="45"/>
        <v>0</v>
      </c>
      <c r="J344" s="29">
        <f>SUM(J345)</f>
        <v>0</v>
      </c>
      <c r="K344" s="31">
        <f t="shared" si="41"/>
        <v>0</v>
      </c>
      <c r="L344" s="30">
        <f t="shared" si="47"/>
        <v>0</v>
      </c>
      <c r="M344" s="31">
        <f t="shared" si="42"/>
        <v>0</v>
      </c>
      <c r="N344" s="29">
        <f>SUM(N345)</f>
        <v>0</v>
      </c>
      <c r="O344" s="31">
        <f t="shared" si="43"/>
        <v>0</v>
      </c>
      <c r="P344" s="32">
        <f t="shared" si="46"/>
        <v>0</v>
      </c>
    </row>
    <row r="345" spans="1:16" hidden="1" x14ac:dyDescent="0.25">
      <c r="A345" s="60">
        <v>3311401020869100</v>
      </c>
      <c r="B345" s="61" t="s">
        <v>298</v>
      </c>
      <c r="C345" s="28"/>
      <c r="D345" s="33"/>
      <c r="E345" s="33"/>
      <c r="F345" s="30">
        <f t="shared" si="40"/>
        <v>0</v>
      </c>
      <c r="G345" s="31">
        <f t="shared" si="44"/>
        <v>0</v>
      </c>
      <c r="H345" s="33"/>
      <c r="I345" s="32">
        <f t="shared" si="45"/>
        <v>0</v>
      </c>
      <c r="J345" s="33"/>
      <c r="K345" s="31">
        <f t="shared" si="41"/>
        <v>0</v>
      </c>
      <c r="L345" s="30">
        <f t="shared" si="47"/>
        <v>0</v>
      </c>
      <c r="M345" s="31">
        <f t="shared" si="42"/>
        <v>0</v>
      </c>
      <c r="N345" s="33"/>
      <c r="O345" s="31">
        <f t="shared" si="43"/>
        <v>0</v>
      </c>
      <c r="P345" s="32">
        <f t="shared" si="46"/>
        <v>0</v>
      </c>
    </row>
    <row r="346" spans="1:16" hidden="1" x14ac:dyDescent="0.25">
      <c r="A346" s="60">
        <v>3311401020872</v>
      </c>
      <c r="B346" s="61" t="s">
        <v>299</v>
      </c>
      <c r="C346" s="28"/>
      <c r="D346" s="29">
        <f>SUM(D347)</f>
        <v>0</v>
      </c>
      <c r="E346" s="29">
        <f>SUM(E347)</f>
        <v>0</v>
      </c>
      <c r="F346" s="30">
        <f t="shared" si="40"/>
        <v>0</v>
      </c>
      <c r="G346" s="31">
        <f t="shared" si="44"/>
        <v>0</v>
      </c>
      <c r="H346" s="29">
        <f>SUM(H347)</f>
        <v>0</v>
      </c>
      <c r="I346" s="32">
        <f t="shared" si="45"/>
        <v>0</v>
      </c>
      <c r="J346" s="29">
        <f>SUM(J347)</f>
        <v>0</v>
      </c>
      <c r="K346" s="31">
        <f t="shared" si="41"/>
        <v>0</v>
      </c>
      <c r="L346" s="30">
        <f t="shared" si="47"/>
        <v>0</v>
      </c>
      <c r="M346" s="31">
        <f t="shared" si="42"/>
        <v>0</v>
      </c>
      <c r="N346" s="29">
        <f>SUM(N347)</f>
        <v>0</v>
      </c>
      <c r="O346" s="31">
        <f t="shared" si="43"/>
        <v>0</v>
      </c>
      <c r="P346" s="32">
        <f t="shared" si="46"/>
        <v>0</v>
      </c>
    </row>
    <row r="347" spans="1:16" hidden="1" x14ac:dyDescent="0.25">
      <c r="A347" s="60">
        <v>3311401020872100</v>
      </c>
      <c r="B347" s="61" t="s">
        <v>300</v>
      </c>
      <c r="C347" s="28"/>
      <c r="D347" s="33"/>
      <c r="E347" s="33"/>
      <c r="F347" s="30">
        <f t="shared" si="40"/>
        <v>0</v>
      </c>
      <c r="G347" s="31">
        <f t="shared" si="44"/>
        <v>0</v>
      </c>
      <c r="H347" s="33"/>
      <c r="I347" s="32">
        <f t="shared" si="45"/>
        <v>0</v>
      </c>
      <c r="J347" s="33"/>
      <c r="K347" s="31">
        <f t="shared" si="41"/>
        <v>0</v>
      </c>
      <c r="L347" s="30">
        <f t="shared" si="47"/>
        <v>0</v>
      </c>
      <c r="M347" s="31">
        <f t="shared" si="42"/>
        <v>0</v>
      </c>
      <c r="N347" s="33"/>
      <c r="O347" s="31">
        <f t="shared" si="43"/>
        <v>0</v>
      </c>
      <c r="P347" s="32">
        <f t="shared" si="46"/>
        <v>0</v>
      </c>
    </row>
    <row r="348" spans="1:16" hidden="1" x14ac:dyDescent="0.25">
      <c r="A348" s="60">
        <v>3311401020874</v>
      </c>
      <c r="B348" s="61" t="s">
        <v>301</v>
      </c>
      <c r="C348" s="28"/>
      <c r="D348" s="29">
        <f>SUM(D349)</f>
        <v>0</v>
      </c>
      <c r="E348" s="29">
        <f>SUM(E349)</f>
        <v>0</v>
      </c>
      <c r="F348" s="30">
        <f t="shared" si="40"/>
        <v>0</v>
      </c>
      <c r="G348" s="31">
        <f t="shared" si="44"/>
        <v>0</v>
      </c>
      <c r="H348" s="29">
        <f>SUM(H349)</f>
        <v>0</v>
      </c>
      <c r="I348" s="32">
        <f t="shared" si="45"/>
        <v>0</v>
      </c>
      <c r="J348" s="29">
        <f>SUM(J349)</f>
        <v>0</v>
      </c>
      <c r="K348" s="31">
        <f t="shared" si="41"/>
        <v>0</v>
      </c>
      <c r="L348" s="30">
        <f t="shared" si="47"/>
        <v>0</v>
      </c>
      <c r="M348" s="31">
        <f t="shared" si="42"/>
        <v>0</v>
      </c>
      <c r="N348" s="29">
        <f>SUM(N349)</f>
        <v>0</v>
      </c>
      <c r="O348" s="31">
        <f t="shared" si="43"/>
        <v>0</v>
      </c>
      <c r="P348" s="32">
        <f t="shared" si="46"/>
        <v>0</v>
      </c>
    </row>
    <row r="349" spans="1:16" hidden="1" x14ac:dyDescent="0.25">
      <c r="A349" s="60">
        <v>3311401020874100</v>
      </c>
      <c r="B349" s="61" t="s">
        <v>302</v>
      </c>
      <c r="C349" s="28"/>
      <c r="D349" s="33"/>
      <c r="E349" s="33"/>
      <c r="F349" s="30">
        <f t="shared" si="40"/>
        <v>0</v>
      </c>
      <c r="G349" s="31">
        <f t="shared" si="44"/>
        <v>0</v>
      </c>
      <c r="H349" s="33"/>
      <c r="I349" s="32">
        <f t="shared" si="45"/>
        <v>0</v>
      </c>
      <c r="J349" s="33"/>
      <c r="K349" s="31">
        <f t="shared" si="41"/>
        <v>0</v>
      </c>
      <c r="L349" s="30">
        <f t="shared" si="47"/>
        <v>0</v>
      </c>
      <c r="M349" s="31">
        <f t="shared" si="42"/>
        <v>0</v>
      </c>
      <c r="N349" s="33"/>
      <c r="O349" s="31">
        <f t="shared" si="43"/>
        <v>0</v>
      </c>
      <c r="P349" s="32">
        <f t="shared" si="46"/>
        <v>0</v>
      </c>
    </row>
    <row r="350" spans="1:16" hidden="1" x14ac:dyDescent="0.25">
      <c r="A350" s="60">
        <v>3311401020875</v>
      </c>
      <c r="B350" s="27" t="s">
        <v>303</v>
      </c>
      <c r="C350" s="28"/>
      <c r="D350" s="29">
        <f>SUM(D351)</f>
        <v>0</v>
      </c>
      <c r="E350" s="29">
        <f>SUM(E351)</f>
        <v>0</v>
      </c>
      <c r="F350" s="30">
        <f t="shared" si="40"/>
        <v>0</v>
      </c>
      <c r="G350" s="31">
        <f t="shared" si="44"/>
        <v>0</v>
      </c>
      <c r="H350" s="29">
        <f>SUM(H351)</f>
        <v>0</v>
      </c>
      <c r="I350" s="32">
        <f t="shared" si="45"/>
        <v>0</v>
      </c>
      <c r="J350" s="29">
        <f>SUM(J351)</f>
        <v>0</v>
      </c>
      <c r="K350" s="31">
        <f t="shared" si="41"/>
        <v>0</v>
      </c>
      <c r="L350" s="30">
        <f t="shared" si="47"/>
        <v>0</v>
      </c>
      <c r="M350" s="31">
        <f t="shared" si="42"/>
        <v>0</v>
      </c>
      <c r="N350" s="29">
        <f>SUM(N351)</f>
        <v>0</v>
      </c>
      <c r="O350" s="31">
        <f t="shared" si="43"/>
        <v>0</v>
      </c>
      <c r="P350" s="32">
        <f t="shared" si="46"/>
        <v>0</v>
      </c>
    </row>
    <row r="351" spans="1:16" hidden="1" x14ac:dyDescent="0.25">
      <c r="A351" s="60">
        <v>3311401020875100</v>
      </c>
      <c r="B351" s="27" t="s">
        <v>303</v>
      </c>
      <c r="C351" s="28"/>
      <c r="D351" s="33"/>
      <c r="E351" s="33"/>
      <c r="F351" s="30">
        <f t="shared" si="40"/>
        <v>0</v>
      </c>
      <c r="G351" s="31">
        <f t="shared" si="44"/>
        <v>0</v>
      </c>
      <c r="H351" s="33"/>
      <c r="I351" s="32">
        <f t="shared" si="45"/>
        <v>0</v>
      </c>
      <c r="J351" s="33"/>
      <c r="K351" s="31">
        <f t="shared" si="41"/>
        <v>0</v>
      </c>
      <c r="L351" s="30">
        <f t="shared" si="47"/>
        <v>0</v>
      </c>
      <c r="M351" s="31">
        <f t="shared" si="42"/>
        <v>0</v>
      </c>
      <c r="N351" s="33"/>
      <c r="O351" s="31">
        <f t="shared" si="43"/>
        <v>0</v>
      </c>
      <c r="P351" s="32">
        <f t="shared" si="46"/>
        <v>0</v>
      </c>
    </row>
    <row r="352" spans="1:16" x14ac:dyDescent="0.25">
      <c r="A352" s="60">
        <v>3311401020876</v>
      </c>
      <c r="B352" s="61" t="s">
        <v>304</v>
      </c>
      <c r="C352" s="28"/>
      <c r="D352" s="29">
        <f>SUM(D353)</f>
        <v>0</v>
      </c>
      <c r="E352" s="29">
        <f>SUM(E353)</f>
        <v>54181290</v>
      </c>
      <c r="F352" s="30">
        <f t="shared" si="40"/>
        <v>54181290</v>
      </c>
      <c r="G352" s="31">
        <f t="shared" si="44"/>
        <v>3.2788603536096079E-3</v>
      </c>
      <c r="H352" s="29">
        <f>SUM(H353)</f>
        <v>0</v>
      </c>
      <c r="I352" s="32">
        <f t="shared" si="45"/>
        <v>54181290</v>
      </c>
      <c r="J352" s="29">
        <f>SUM(J353)</f>
        <v>47036100</v>
      </c>
      <c r="K352" s="31">
        <f t="shared" si="41"/>
        <v>86.812440235365386</v>
      </c>
      <c r="L352" s="30">
        <f t="shared" si="47"/>
        <v>0</v>
      </c>
      <c r="M352" s="31">
        <f t="shared" si="42"/>
        <v>0</v>
      </c>
      <c r="N352" s="29">
        <f>SUM(N353)</f>
        <v>47036100</v>
      </c>
      <c r="O352" s="31">
        <f t="shared" si="43"/>
        <v>86.812440235365386</v>
      </c>
      <c r="P352" s="32">
        <f t="shared" si="46"/>
        <v>7145190</v>
      </c>
    </row>
    <row r="353" spans="1:16" x14ac:dyDescent="0.25">
      <c r="A353" s="60">
        <v>3311401020876100</v>
      </c>
      <c r="B353" s="61" t="s">
        <v>305</v>
      </c>
      <c r="C353" s="28"/>
      <c r="D353" s="33"/>
      <c r="E353" s="33">
        <v>54181290</v>
      </c>
      <c r="F353" s="30">
        <f t="shared" si="40"/>
        <v>54181290</v>
      </c>
      <c r="G353" s="31">
        <f t="shared" si="44"/>
        <v>3.2788603536096079E-3</v>
      </c>
      <c r="H353" s="33"/>
      <c r="I353" s="32">
        <f t="shared" si="45"/>
        <v>54181290</v>
      </c>
      <c r="J353" s="33">
        <v>47036100</v>
      </c>
      <c r="K353" s="31">
        <f t="shared" si="41"/>
        <v>86.812440235365386</v>
      </c>
      <c r="L353" s="30">
        <f t="shared" si="47"/>
        <v>0</v>
      </c>
      <c r="M353" s="31">
        <f t="shared" si="42"/>
        <v>0</v>
      </c>
      <c r="N353" s="33">
        <v>47036100</v>
      </c>
      <c r="O353" s="31">
        <f t="shared" si="43"/>
        <v>86.812440235365386</v>
      </c>
      <c r="P353" s="32">
        <f t="shared" si="46"/>
        <v>7145190</v>
      </c>
    </row>
    <row r="354" spans="1:16" hidden="1" x14ac:dyDescent="0.25">
      <c r="A354" s="60">
        <v>3311401020877</v>
      </c>
      <c r="B354" s="61" t="s">
        <v>306</v>
      </c>
      <c r="C354" s="28"/>
      <c r="D354" s="29">
        <f>SUM(D355)</f>
        <v>0</v>
      </c>
      <c r="E354" s="29">
        <f>SUM(E355)</f>
        <v>0</v>
      </c>
      <c r="F354" s="30">
        <f t="shared" si="40"/>
        <v>0</v>
      </c>
      <c r="G354" s="31">
        <f t="shared" si="44"/>
        <v>0</v>
      </c>
      <c r="H354" s="29">
        <f>SUM(H355)</f>
        <v>0</v>
      </c>
      <c r="I354" s="32">
        <f t="shared" si="45"/>
        <v>0</v>
      </c>
      <c r="J354" s="29">
        <f>SUM(J355)</f>
        <v>0</v>
      </c>
      <c r="K354" s="31">
        <f t="shared" si="41"/>
        <v>0</v>
      </c>
      <c r="L354" s="30">
        <f t="shared" si="47"/>
        <v>0</v>
      </c>
      <c r="M354" s="31">
        <f t="shared" si="42"/>
        <v>0</v>
      </c>
      <c r="N354" s="29">
        <f>SUM(N355)</f>
        <v>0</v>
      </c>
      <c r="O354" s="31">
        <f t="shared" si="43"/>
        <v>0</v>
      </c>
      <c r="P354" s="32">
        <f t="shared" si="46"/>
        <v>0</v>
      </c>
    </row>
    <row r="355" spans="1:16" ht="26.25" hidden="1" x14ac:dyDescent="0.25">
      <c r="A355" s="60">
        <v>3311401020877100</v>
      </c>
      <c r="B355" s="61" t="s">
        <v>307</v>
      </c>
      <c r="C355" s="28"/>
      <c r="D355" s="33"/>
      <c r="E355" s="33"/>
      <c r="F355" s="30">
        <f t="shared" si="40"/>
        <v>0</v>
      </c>
      <c r="G355" s="31">
        <f t="shared" si="44"/>
        <v>0</v>
      </c>
      <c r="H355" s="33"/>
      <c r="I355" s="32">
        <f t="shared" si="45"/>
        <v>0</v>
      </c>
      <c r="J355" s="33"/>
      <c r="K355" s="31">
        <f t="shared" si="41"/>
        <v>0</v>
      </c>
      <c r="L355" s="30">
        <f t="shared" si="47"/>
        <v>0</v>
      </c>
      <c r="M355" s="31">
        <f t="shared" si="42"/>
        <v>0</v>
      </c>
      <c r="N355" s="33"/>
      <c r="O355" s="31">
        <f t="shared" si="43"/>
        <v>0</v>
      </c>
      <c r="P355" s="32">
        <f t="shared" si="46"/>
        <v>0</v>
      </c>
    </row>
    <row r="356" spans="1:16" x14ac:dyDescent="0.25">
      <c r="A356" s="60">
        <v>3311401020878</v>
      </c>
      <c r="B356" s="61" t="s">
        <v>308</v>
      </c>
      <c r="C356" s="28"/>
      <c r="D356" s="29">
        <f>SUM(D357)</f>
        <v>0</v>
      </c>
      <c r="E356" s="29">
        <f>SUM(E357)</f>
        <v>339055996</v>
      </c>
      <c r="F356" s="30">
        <f t="shared" si="40"/>
        <v>339055996</v>
      </c>
      <c r="G356" s="31">
        <f t="shared" si="44"/>
        <v>2.0518471652078013E-2</v>
      </c>
      <c r="H356" s="29">
        <f>SUM(H357)</f>
        <v>0</v>
      </c>
      <c r="I356" s="32">
        <f t="shared" si="45"/>
        <v>339055996</v>
      </c>
      <c r="J356" s="29">
        <f>SUM(J357)</f>
        <v>16530000</v>
      </c>
      <c r="K356" s="31">
        <f t="shared" si="41"/>
        <v>4.8753008927764245</v>
      </c>
      <c r="L356" s="30">
        <f t="shared" si="47"/>
        <v>8506667</v>
      </c>
      <c r="M356" s="31">
        <f t="shared" si="42"/>
        <v>2.5089268735421508</v>
      </c>
      <c r="N356" s="29">
        <f>SUM(N357)</f>
        <v>25036667</v>
      </c>
      <c r="O356" s="31">
        <f t="shared" si="43"/>
        <v>7.3842277663185758</v>
      </c>
      <c r="P356" s="32">
        <f t="shared" si="46"/>
        <v>314019329</v>
      </c>
    </row>
    <row r="357" spans="1:16" x14ac:dyDescent="0.25">
      <c r="A357" s="60">
        <v>3311401020878100</v>
      </c>
      <c r="B357" s="61" t="s">
        <v>309</v>
      </c>
      <c r="C357" s="28"/>
      <c r="D357" s="33"/>
      <c r="E357" s="33">
        <v>339055996</v>
      </c>
      <c r="F357" s="30">
        <f t="shared" si="40"/>
        <v>339055996</v>
      </c>
      <c r="G357" s="31">
        <f t="shared" si="44"/>
        <v>2.0518471652078013E-2</v>
      </c>
      <c r="H357" s="33"/>
      <c r="I357" s="32">
        <f t="shared" si="45"/>
        <v>339055996</v>
      </c>
      <c r="J357" s="33">
        <v>16530000</v>
      </c>
      <c r="K357" s="31">
        <f t="shared" si="41"/>
        <v>4.8753008927764245</v>
      </c>
      <c r="L357" s="30">
        <f t="shared" si="47"/>
        <v>8506667</v>
      </c>
      <c r="M357" s="31">
        <f t="shared" si="42"/>
        <v>2.5089268735421508</v>
      </c>
      <c r="N357" s="33">
        <v>25036667</v>
      </c>
      <c r="O357" s="31">
        <f t="shared" si="43"/>
        <v>7.3842277663185758</v>
      </c>
      <c r="P357" s="32">
        <f t="shared" si="46"/>
        <v>314019329</v>
      </c>
    </row>
    <row r="358" spans="1:16" hidden="1" x14ac:dyDescent="0.25">
      <c r="A358" s="60">
        <v>3311401020879</v>
      </c>
      <c r="B358" s="61" t="s">
        <v>310</v>
      </c>
      <c r="C358" s="28"/>
      <c r="D358" s="29">
        <f>SUM(D359)</f>
        <v>0</v>
      </c>
      <c r="E358" s="29">
        <f>SUM(E359)</f>
        <v>0</v>
      </c>
      <c r="F358" s="30">
        <f t="shared" si="40"/>
        <v>0</v>
      </c>
      <c r="G358" s="31">
        <f t="shared" si="44"/>
        <v>0</v>
      </c>
      <c r="H358" s="29">
        <f>SUM(H359)</f>
        <v>0</v>
      </c>
      <c r="I358" s="32">
        <f t="shared" si="45"/>
        <v>0</v>
      </c>
      <c r="J358" s="29">
        <f>SUM(J359)</f>
        <v>0</v>
      </c>
      <c r="K358" s="31">
        <f t="shared" si="41"/>
        <v>0</v>
      </c>
      <c r="L358" s="30">
        <f t="shared" si="47"/>
        <v>0</v>
      </c>
      <c r="M358" s="31">
        <f t="shared" si="42"/>
        <v>0</v>
      </c>
      <c r="N358" s="29">
        <f>SUM(N359)</f>
        <v>0</v>
      </c>
      <c r="O358" s="31">
        <f t="shared" si="43"/>
        <v>0</v>
      </c>
      <c r="P358" s="32">
        <f t="shared" si="46"/>
        <v>0</v>
      </c>
    </row>
    <row r="359" spans="1:16" hidden="1" x14ac:dyDescent="0.25">
      <c r="A359" s="60">
        <v>3311401020879100</v>
      </c>
      <c r="B359" s="61" t="s">
        <v>311</v>
      </c>
      <c r="C359" s="28"/>
      <c r="D359" s="33"/>
      <c r="E359" s="33"/>
      <c r="F359" s="30">
        <f t="shared" si="40"/>
        <v>0</v>
      </c>
      <c r="G359" s="31">
        <f t="shared" si="44"/>
        <v>0</v>
      </c>
      <c r="H359" s="33"/>
      <c r="I359" s="32">
        <f t="shared" si="45"/>
        <v>0</v>
      </c>
      <c r="J359" s="33"/>
      <c r="K359" s="31">
        <f t="shared" si="41"/>
        <v>0</v>
      </c>
      <c r="L359" s="30">
        <f t="shared" si="47"/>
        <v>0</v>
      </c>
      <c r="M359" s="31">
        <f t="shared" si="42"/>
        <v>0</v>
      </c>
      <c r="N359" s="33"/>
      <c r="O359" s="31">
        <f t="shared" si="43"/>
        <v>0</v>
      </c>
      <c r="P359" s="32">
        <f t="shared" si="46"/>
        <v>0</v>
      </c>
    </row>
    <row r="360" spans="1:16" x14ac:dyDescent="0.25">
      <c r="A360" s="60">
        <v>3311401020880</v>
      </c>
      <c r="B360" s="61" t="s">
        <v>312</v>
      </c>
      <c r="C360" s="28"/>
      <c r="D360" s="29">
        <f>SUM(D361)</f>
        <v>31452362626</v>
      </c>
      <c r="E360" s="29">
        <f>SUM(E361)</f>
        <v>40422924223</v>
      </c>
      <c r="F360" s="30">
        <f t="shared" si="40"/>
        <v>71875286849</v>
      </c>
      <c r="G360" s="31">
        <f t="shared" si="44"/>
        <v>4.3496385644104105</v>
      </c>
      <c r="H360" s="29">
        <f>SUM(H361)</f>
        <v>0</v>
      </c>
      <c r="I360" s="32">
        <f t="shared" si="45"/>
        <v>71875286849</v>
      </c>
      <c r="J360" s="29">
        <f>SUM(J361)</f>
        <v>4853511589</v>
      </c>
      <c r="K360" s="31">
        <f t="shared" si="41"/>
        <v>6.7526848264224029</v>
      </c>
      <c r="L360" s="30">
        <f t="shared" si="47"/>
        <v>10724763770</v>
      </c>
      <c r="M360" s="31">
        <f t="shared" si="42"/>
        <v>14.92135091235356</v>
      </c>
      <c r="N360" s="29">
        <f>SUM(N361)</f>
        <v>15578275359</v>
      </c>
      <c r="O360" s="31">
        <f t="shared" si="43"/>
        <v>21.674035738775963</v>
      </c>
      <c r="P360" s="32">
        <f t="shared" si="46"/>
        <v>56297011490</v>
      </c>
    </row>
    <row r="361" spans="1:16" x14ac:dyDescent="0.25">
      <c r="A361" s="60">
        <v>3311401020880110</v>
      </c>
      <c r="B361" s="61" t="s">
        <v>313</v>
      </c>
      <c r="C361" s="28"/>
      <c r="D361" s="33">
        <v>31452362626</v>
      </c>
      <c r="E361" s="33">
        <v>40422924223</v>
      </c>
      <c r="F361" s="30">
        <f t="shared" si="40"/>
        <v>71875286849</v>
      </c>
      <c r="G361" s="31">
        <f t="shared" si="44"/>
        <v>4.3496385644104105</v>
      </c>
      <c r="H361" s="33"/>
      <c r="I361" s="32">
        <f t="shared" si="45"/>
        <v>71875286849</v>
      </c>
      <c r="J361" s="33">
        <v>4853511589</v>
      </c>
      <c r="K361" s="31">
        <f t="shared" si="41"/>
        <v>6.7526848264224029</v>
      </c>
      <c r="L361" s="30">
        <f t="shared" si="47"/>
        <v>10724763770</v>
      </c>
      <c r="M361" s="31">
        <f t="shared" si="42"/>
        <v>14.92135091235356</v>
      </c>
      <c r="N361" s="33">
        <v>15578275359</v>
      </c>
      <c r="O361" s="31">
        <f t="shared" si="43"/>
        <v>21.674035738775963</v>
      </c>
      <c r="P361" s="32">
        <f t="shared" si="46"/>
        <v>56297011490</v>
      </c>
    </row>
    <row r="362" spans="1:16" ht="26.25" x14ac:dyDescent="0.25">
      <c r="A362" s="60">
        <v>3311401020881</v>
      </c>
      <c r="B362" s="27" t="s">
        <v>314</v>
      </c>
      <c r="C362" s="28"/>
      <c r="D362" s="29">
        <f>SUM(D363)</f>
        <v>0</v>
      </c>
      <c r="E362" s="29">
        <f>SUM(E363)</f>
        <v>12296000</v>
      </c>
      <c r="F362" s="30">
        <f t="shared" si="40"/>
        <v>12296000</v>
      </c>
      <c r="G362" s="31">
        <f t="shared" si="44"/>
        <v>7.4411050213060151E-4</v>
      </c>
      <c r="H362" s="29">
        <f>SUM(H363)</f>
        <v>0</v>
      </c>
      <c r="I362" s="32">
        <f t="shared" si="45"/>
        <v>12296000</v>
      </c>
      <c r="J362" s="29">
        <f>SUM(J363)</f>
        <v>11484000</v>
      </c>
      <c r="K362" s="31">
        <f t="shared" si="41"/>
        <v>93.396226415094347</v>
      </c>
      <c r="L362" s="30">
        <f t="shared" si="47"/>
        <v>0</v>
      </c>
      <c r="M362" s="31">
        <f t="shared" si="42"/>
        <v>0</v>
      </c>
      <c r="N362" s="29">
        <f>SUM(N363)</f>
        <v>11484000</v>
      </c>
      <c r="O362" s="31">
        <f t="shared" si="43"/>
        <v>93.396226415094347</v>
      </c>
      <c r="P362" s="32">
        <f t="shared" si="46"/>
        <v>812000</v>
      </c>
    </row>
    <row r="363" spans="1:16" ht="26.25" x14ac:dyDescent="0.25">
      <c r="A363" s="60">
        <v>3311401020881110</v>
      </c>
      <c r="B363" s="27" t="s">
        <v>314</v>
      </c>
      <c r="C363" s="28"/>
      <c r="D363" s="33"/>
      <c r="E363" s="33">
        <v>12296000</v>
      </c>
      <c r="F363" s="30">
        <f t="shared" si="40"/>
        <v>12296000</v>
      </c>
      <c r="G363" s="31">
        <f t="shared" si="44"/>
        <v>7.4411050213060151E-4</v>
      </c>
      <c r="H363" s="33"/>
      <c r="I363" s="32">
        <f t="shared" si="45"/>
        <v>12296000</v>
      </c>
      <c r="J363" s="33">
        <v>11484000</v>
      </c>
      <c r="K363" s="31">
        <f t="shared" si="41"/>
        <v>93.396226415094347</v>
      </c>
      <c r="L363" s="30">
        <f t="shared" si="47"/>
        <v>0</v>
      </c>
      <c r="M363" s="31">
        <f t="shared" si="42"/>
        <v>0</v>
      </c>
      <c r="N363" s="33">
        <v>11484000</v>
      </c>
      <c r="O363" s="31">
        <f t="shared" si="43"/>
        <v>93.396226415094347</v>
      </c>
      <c r="P363" s="32">
        <f t="shared" si="46"/>
        <v>812000</v>
      </c>
    </row>
    <row r="364" spans="1:16" ht="26.25" hidden="1" x14ac:dyDescent="0.25">
      <c r="A364" s="60">
        <v>3311401020882</v>
      </c>
      <c r="B364" s="27" t="s">
        <v>315</v>
      </c>
      <c r="C364" s="28"/>
      <c r="D364" s="29">
        <f>SUM(D365)</f>
        <v>0</v>
      </c>
      <c r="E364" s="29">
        <f>SUM(E365)</f>
        <v>0</v>
      </c>
      <c r="F364" s="30">
        <f t="shared" si="40"/>
        <v>0</v>
      </c>
      <c r="G364" s="31">
        <f t="shared" si="44"/>
        <v>0</v>
      </c>
      <c r="H364" s="29">
        <f>SUM(H365)</f>
        <v>0</v>
      </c>
      <c r="I364" s="32">
        <f t="shared" si="45"/>
        <v>0</v>
      </c>
      <c r="J364" s="29">
        <f>SUM(J365)</f>
        <v>0</v>
      </c>
      <c r="K364" s="31">
        <f t="shared" si="41"/>
        <v>0</v>
      </c>
      <c r="L364" s="30">
        <f t="shared" si="47"/>
        <v>0</v>
      </c>
      <c r="M364" s="31">
        <f t="shared" si="42"/>
        <v>0</v>
      </c>
      <c r="N364" s="29">
        <f>SUM(N365)</f>
        <v>0</v>
      </c>
      <c r="O364" s="31">
        <f t="shared" si="43"/>
        <v>0</v>
      </c>
      <c r="P364" s="32">
        <f t="shared" si="46"/>
        <v>0</v>
      </c>
    </row>
    <row r="365" spans="1:16" ht="26.25" hidden="1" x14ac:dyDescent="0.25">
      <c r="A365" s="60">
        <v>3311401020882110</v>
      </c>
      <c r="B365" s="27" t="s">
        <v>315</v>
      </c>
      <c r="C365" s="28"/>
      <c r="D365" s="33"/>
      <c r="E365" s="33"/>
      <c r="F365" s="30">
        <f t="shared" si="40"/>
        <v>0</v>
      </c>
      <c r="G365" s="31">
        <f t="shared" si="44"/>
        <v>0</v>
      </c>
      <c r="H365" s="33"/>
      <c r="I365" s="32">
        <f t="shared" si="45"/>
        <v>0</v>
      </c>
      <c r="J365" s="33"/>
      <c r="K365" s="31">
        <f t="shared" si="41"/>
        <v>0</v>
      </c>
      <c r="L365" s="30">
        <f t="shared" si="47"/>
        <v>0</v>
      </c>
      <c r="M365" s="31">
        <f t="shared" si="42"/>
        <v>0</v>
      </c>
      <c r="N365" s="33"/>
      <c r="O365" s="31">
        <f t="shared" si="43"/>
        <v>0</v>
      </c>
      <c r="P365" s="32">
        <f t="shared" si="46"/>
        <v>0</v>
      </c>
    </row>
    <row r="366" spans="1:16" x14ac:dyDescent="0.25">
      <c r="A366" s="60">
        <v>3311401020883</v>
      </c>
      <c r="B366" s="27" t="s">
        <v>316</v>
      </c>
      <c r="C366" s="28"/>
      <c r="D366" s="29">
        <f>SUM(D367)</f>
        <v>0</v>
      </c>
      <c r="E366" s="29">
        <f>SUM(E367)</f>
        <v>242502011</v>
      </c>
      <c r="F366" s="30">
        <f t="shared" si="40"/>
        <v>242502011</v>
      </c>
      <c r="G366" s="31">
        <f t="shared" si="44"/>
        <v>1.4675365417443938E-2</v>
      </c>
      <c r="H366" s="29">
        <f>SUM(H367)</f>
        <v>0</v>
      </c>
      <c r="I366" s="32">
        <f t="shared" si="45"/>
        <v>242502011</v>
      </c>
      <c r="J366" s="29">
        <f>SUM(J367)</f>
        <v>12497256</v>
      </c>
      <c r="K366" s="31">
        <f t="shared" si="41"/>
        <v>5.1534648922973263</v>
      </c>
      <c r="L366" s="30">
        <f t="shared" si="47"/>
        <v>196597273</v>
      </c>
      <c r="M366" s="31">
        <f t="shared" si="42"/>
        <v>81.070368113359692</v>
      </c>
      <c r="N366" s="29">
        <f>SUM(N367)</f>
        <v>209094529</v>
      </c>
      <c r="O366" s="31">
        <f t="shared" si="43"/>
        <v>86.223833005657013</v>
      </c>
      <c r="P366" s="32">
        <f t="shared" si="46"/>
        <v>33407482</v>
      </c>
    </row>
    <row r="367" spans="1:16" x14ac:dyDescent="0.25">
      <c r="A367" s="60">
        <v>3311401020883110</v>
      </c>
      <c r="B367" s="27" t="s">
        <v>316</v>
      </c>
      <c r="C367" s="28"/>
      <c r="D367" s="33"/>
      <c r="E367" s="33">
        <v>242502011</v>
      </c>
      <c r="F367" s="30">
        <f t="shared" si="40"/>
        <v>242502011</v>
      </c>
      <c r="G367" s="31">
        <f t="shared" si="44"/>
        <v>1.4675365417443938E-2</v>
      </c>
      <c r="H367" s="33"/>
      <c r="I367" s="32">
        <f t="shared" si="45"/>
        <v>242502011</v>
      </c>
      <c r="J367" s="33">
        <v>12497256</v>
      </c>
      <c r="K367" s="31">
        <f t="shared" si="41"/>
        <v>5.1534648922973263</v>
      </c>
      <c r="L367" s="30">
        <f t="shared" si="47"/>
        <v>196597273</v>
      </c>
      <c r="M367" s="31">
        <f t="shared" si="42"/>
        <v>81.070368113359692</v>
      </c>
      <c r="N367" s="33">
        <v>209094529</v>
      </c>
      <c r="O367" s="31">
        <f t="shared" si="43"/>
        <v>86.223833005657013</v>
      </c>
      <c r="P367" s="32">
        <f t="shared" si="46"/>
        <v>33407482</v>
      </c>
    </row>
    <row r="368" spans="1:16" ht="26.25" hidden="1" x14ac:dyDescent="0.25">
      <c r="A368" s="60">
        <v>3311401020948</v>
      </c>
      <c r="B368" s="61" t="s">
        <v>317</v>
      </c>
      <c r="C368" s="28"/>
      <c r="D368" s="29">
        <f>SUM(D369)</f>
        <v>0</v>
      </c>
      <c r="E368" s="29">
        <f>SUM(E369)</f>
        <v>0</v>
      </c>
      <c r="F368" s="30">
        <f t="shared" si="40"/>
        <v>0</v>
      </c>
      <c r="G368" s="31">
        <f t="shared" si="44"/>
        <v>0</v>
      </c>
      <c r="H368" s="29">
        <f>SUM(H369)</f>
        <v>0</v>
      </c>
      <c r="I368" s="32">
        <f t="shared" si="45"/>
        <v>0</v>
      </c>
      <c r="J368" s="29">
        <f>SUM(J369)</f>
        <v>0</v>
      </c>
      <c r="K368" s="31">
        <f t="shared" si="41"/>
        <v>0</v>
      </c>
      <c r="L368" s="30">
        <f t="shared" si="47"/>
        <v>0</v>
      </c>
      <c r="M368" s="31">
        <f t="shared" si="42"/>
        <v>0</v>
      </c>
      <c r="N368" s="29">
        <f>SUM(N369)</f>
        <v>0</v>
      </c>
      <c r="O368" s="31">
        <f t="shared" si="43"/>
        <v>0</v>
      </c>
      <c r="P368" s="32">
        <f t="shared" si="46"/>
        <v>0</v>
      </c>
    </row>
    <row r="369" spans="1:18" ht="26.25" hidden="1" x14ac:dyDescent="0.25">
      <c r="A369" s="60">
        <v>3311401020948100</v>
      </c>
      <c r="B369" s="61" t="s">
        <v>317</v>
      </c>
      <c r="C369" s="28"/>
      <c r="D369" s="33"/>
      <c r="E369" s="33"/>
      <c r="F369" s="30">
        <f t="shared" si="40"/>
        <v>0</v>
      </c>
      <c r="G369" s="31">
        <f t="shared" si="44"/>
        <v>0</v>
      </c>
      <c r="H369" s="33"/>
      <c r="I369" s="32">
        <f t="shared" si="45"/>
        <v>0</v>
      </c>
      <c r="J369" s="33"/>
      <c r="K369" s="31">
        <f t="shared" si="41"/>
        <v>0</v>
      </c>
      <c r="L369" s="30">
        <f t="shared" si="47"/>
        <v>0</v>
      </c>
      <c r="M369" s="31">
        <f t="shared" si="42"/>
        <v>0</v>
      </c>
      <c r="N369" s="33"/>
      <c r="O369" s="31">
        <f t="shared" si="43"/>
        <v>0</v>
      </c>
      <c r="P369" s="32">
        <f t="shared" si="46"/>
        <v>0</v>
      </c>
    </row>
    <row r="370" spans="1:18" ht="26.25" hidden="1" x14ac:dyDescent="0.25">
      <c r="A370" s="60">
        <v>331140103</v>
      </c>
      <c r="B370" s="61" t="s">
        <v>318</v>
      </c>
      <c r="C370" s="28"/>
      <c r="D370" s="29">
        <f>SUM(D371+D373+D375+D377+D379+D381+D384+D386+D388+D390+D392+D394+D396+D398+D400+D402+D404+D406+D408+D410+D412+D414+D416+D418+D420+D422)</f>
        <v>0</v>
      </c>
      <c r="E370" s="29">
        <f>SUM(E371+E373+E375+E377+E379+E381+E384+E386+E388+E390+E392+E394+E396+E398+E400+E402+E404+E406+E408+E410+E412+E414+E416+E418+E420+E422)</f>
        <v>0</v>
      </c>
      <c r="F370" s="30">
        <f t="shared" si="40"/>
        <v>0</v>
      </c>
      <c r="G370" s="31">
        <f t="shared" si="44"/>
        <v>0</v>
      </c>
      <c r="H370" s="29">
        <f>SUM(H371+H373+H375+H377+H379+H381+H384+H386+H388+H390+H392+H394+H396+H398+H400+H402+H404+H406+H408+H410+H412+H414+H416+H418+H420+H422)</f>
        <v>0</v>
      </c>
      <c r="I370" s="32">
        <f t="shared" si="45"/>
        <v>0</v>
      </c>
      <c r="J370" s="29">
        <f>SUM(J371+J373+J375+J377+J379+J381+J384+J386+J388+J390+J392+J394+J396+J398+J400+J402+J404+J406+J408+J410+J412+J414+J416+J418+J420+J422)</f>
        <v>0</v>
      </c>
      <c r="K370" s="31">
        <f t="shared" si="41"/>
        <v>0</v>
      </c>
      <c r="L370" s="30">
        <f t="shared" si="47"/>
        <v>0</v>
      </c>
      <c r="M370" s="31">
        <f t="shared" si="42"/>
        <v>0</v>
      </c>
      <c r="N370" s="29">
        <f>SUM(N371+N373+N375+N377+N379+N381+N384+N386+N388+N390+N392+N394+N396+N398+N400+N402+N404+N406+N408+N410+N412+N414+N416+N418+N420+N422)</f>
        <v>0</v>
      </c>
      <c r="O370" s="31">
        <f t="shared" si="43"/>
        <v>0</v>
      </c>
      <c r="P370" s="32">
        <f t="shared" si="46"/>
        <v>0</v>
      </c>
      <c r="R370" s="62"/>
    </row>
    <row r="371" spans="1:18" hidden="1" x14ac:dyDescent="0.25">
      <c r="A371" s="26">
        <v>3311401030262</v>
      </c>
      <c r="B371" s="27" t="s">
        <v>319</v>
      </c>
      <c r="C371" s="28"/>
      <c r="D371" s="29">
        <f>SUM(D372)</f>
        <v>0</v>
      </c>
      <c r="E371" s="29">
        <f>SUM(E372)</f>
        <v>0</v>
      </c>
      <c r="F371" s="30">
        <f t="shared" si="40"/>
        <v>0</v>
      </c>
      <c r="G371" s="31">
        <f t="shared" si="44"/>
        <v>0</v>
      </c>
      <c r="H371" s="29">
        <f>SUM(H372)</f>
        <v>0</v>
      </c>
      <c r="I371" s="32">
        <f t="shared" si="45"/>
        <v>0</v>
      </c>
      <c r="J371" s="29">
        <f>SUM(J372)</f>
        <v>0</v>
      </c>
      <c r="K371" s="31">
        <f t="shared" si="41"/>
        <v>0</v>
      </c>
      <c r="L371" s="30">
        <f t="shared" si="47"/>
        <v>0</v>
      </c>
      <c r="M371" s="31">
        <f t="shared" si="42"/>
        <v>0</v>
      </c>
      <c r="N371" s="29">
        <f>SUM(N372)</f>
        <v>0</v>
      </c>
      <c r="O371" s="31">
        <f t="shared" si="43"/>
        <v>0</v>
      </c>
      <c r="P371" s="32">
        <f t="shared" si="46"/>
        <v>0</v>
      </c>
    </row>
    <row r="372" spans="1:18" hidden="1" x14ac:dyDescent="0.25">
      <c r="A372" s="26">
        <v>3311401030262110</v>
      </c>
      <c r="B372" s="27" t="s">
        <v>319</v>
      </c>
      <c r="C372" s="28"/>
      <c r="D372" s="33"/>
      <c r="E372" s="33"/>
      <c r="F372" s="30">
        <f t="shared" si="40"/>
        <v>0</v>
      </c>
      <c r="G372" s="31">
        <f t="shared" si="44"/>
        <v>0</v>
      </c>
      <c r="H372" s="33"/>
      <c r="I372" s="32">
        <f t="shared" si="45"/>
        <v>0</v>
      </c>
      <c r="J372" s="33"/>
      <c r="K372" s="31">
        <f t="shared" si="41"/>
        <v>0</v>
      </c>
      <c r="L372" s="30">
        <f t="shared" si="47"/>
        <v>0</v>
      </c>
      <c r="M372" s="31">
        <f t="shared" si="42"/>
        <v>0</v>
      </c>
      <c r="N372" s="33"/>
      <c r="O372" s="31">
        <f t="shared" si="43"/>
        <v>0</v>
      </c>
      <c r="P372" s="32">
        <f t="shared" si="46"/>
        <v>0</v>
      </c>
    </row>
    <row r="373" spans="1:18" ht="26.25" hidden="1" x14ac:dyDescent="0.25">
      <c r="A373" s="60">
        <v>3311401030379</v>
      </c>
      <c r="B373" s="61" t="s">
        <v>320</v>
      </c>
      <c r="C373" s="28"/>
      <c r="D373" s="29">
        <f>SUM(D374)</f>
        <v>0</v>
      </c>
      <c r="E373" s="29">
        <f>SUM(E374)</f>
        <v>0</v>
      </c>
      <c r="F373" s="30">
        <f t="shared" si="40"/>
        <v>0</v>
      </c>
      <c r="G373" s="31">
        <f t="shared" si="44"/>
        <v>0</v>
      </c>
      <c r="H373" s="29">
        <f>SUM(H374)</f>
        <v>0</v>
      </c>
      <c r="I373" s="32">
        <f t="shared" si="45"/>
        <v>0</v>
      </c>
      <c r="J373" s="29">
        <f>SUM(J374)</f>
        <v>0</v>
      </c>
      <c r="K373" s="31">
        <f t="shared" si="41"/>
        <v>0</v>
      </c>
      <c r="L373" s="30">
        <f t="shared" si="47"/>
        <v>0</v>
      </c>
      <c r="M373" s="31">
        <f t="shared" si="42"/>
        <v>0</v>
      </c>
      <c r="N373" s="29">
        <f>SUM(N374)</f>
        <v>0</v>
      </c>
      <c r="O373" s="31">
        <f t="shared" si="43"/>
        <v>0</v>
      </c>
      <c r="P373" s="32">
        <f t="shared" si="46"/>
        <v>0</v>
      </c>
    </row>
    <row r="374" spans="1:18" ht="26.25" hidden="1" x14ac:dyDescent="0.25">
      <c r="A374" s="60">
        <v>3311401030379110</v>
      </c>
      <c r="B374" s="61" t="s">
        <v>321</v>
      </c>
      <c r="C374" s="28"/>
      <c r="D374" s="33"/>
      <c r="E374" s="33"/>
      <c r="F374" s="30">
        <f t="shared" si="40"/>
        <v>0</v>
      </c>
      <c r="G374" s="31">
        <f t="shared" si="44"/>
        <v>0</v>
      </c>
      <c r="H374" s="33"/>
      <c r="I374" s="32">
        <f t="shared" si="45"/>
        <v>0</v>
      </c>
      <c r="J374" s="33"/>
      <c r="K374" s="31">
        <f t="shared" si="41"/>
        <v>0</v>
      </c>
      <c r="L374" s="30">
        <f t="shared" si="47"/>
        <v>0</v>
      </c>
      <c r="M374" s="31">
        <f t="shared" si="42"/>
        <v>0</v>
      </c>
      <c r="N374" s="33"/>
      <c r="O374" s="31">
        <f t="shared" si="43"/>
        <v>0</v>
      </c>
      <c r="P374" s="32">
        <f t="shared" si="46"/>
        <v>0</v>
      </c>
    </row>
    <row r="375" spans="1:18" ht="26.25" hidden="1" x14ac:dyDescent="0.25">
      <c r="A375" s="60">
        <v>3311401030380</v>
      </c>
      <c r="B375" s="61" t="s">
        <v>322</v>
      </c>
      <c r="C375" s="28"/>
      <c r="D375" s="29">
        <f>SUM(D376)</f>
        <v>0</v>
      </c>
      <c r="E375" s="29">
        <f>SUM(E376)</f>
        <v>0</v>
      </c>
      <c r="F375" s="30">
        <f t="shared" si="40"/>
        <v>0</v>
      </c>
      <c r="G375" s="31">
        <f t="shared" si="44"/>
        <v>0</v>
      </c>
      <c r="H375" s="29">
        <f>SUM(H376)</f>
        <v>0</v>
      </c>
      <c r="I375" s="32">
        <f t="shared" si="45"/>
        <v>0</v>
      </c>
      <c r="J375" s="29">
        <f>SUM(J376)</f>
        <v>0</v>
      </c>
      <c r="K375" s="31">
        <f t="shared" si="41"/>
        <v>0</v>
      </c>
      <c r="L375" s="30">
        <f t="shared" si="47"/>
        <v>0</v>
      </c>
      <c r="M375" s="31">
        <f t="shared" si="42"/>
        <v>0</v>
      </c>
      <c r="N375" s="29">
        <f>SUM(N376)</f>
        <v>0</v>
      </c>
      <c r="O375" s="31">
        <f t="shared" si="43"/>
        <v>0</v>
      </c>
      <c r="P375" s="32">
        <f t="shared" si="46"/>
        <v>0</v>
      </c>
    </row>
    <row r="376" spans="1:18" ht="26.25" hidden="1" x14ac:dyDescent="0.25">
      <c r="A376" s="60">
        <v>3311401030380110</v>
      </c>
      <c r="B376" s="61" t="s">
        <v>323</v>
      </c>
      <c r="C376" s="28"/>
      <c r="D376" s="33"/>
      <c r="E376" s="33"/>
      <c r="F376" s="30">
        <f t="shared" si="40"/>
        <v>0</v>
      </c>
      <c r="G376" s="31">
        <f t="shared" si="44"/>
        <v>0</v>
      </c>
      <c r="H376" s="33"/>
      <c r="I376" s="32">
        <f t="shared" si="45"/>
        <v>0</v>
      </c>
      <c r="J376" s="33"/>
      <c r="K376" s="31">
        <f t="shared" si="41"/>
        <v>0</v>
      </c>
      <c r="L376" s="30">
        <f t="shared" si="47"/>
        <v>0</v>
      </c>
      <c r="M376" s="31">
        <f t="shared" si="42"/>
        <v>0</v>
      </c>
      <c r="N376" s="33"/>
      <c r="O376" s="31">
        <f t="shared" si="43"/>
        <v>0</v>
      </c>
      <c r="P376" s="32">
        <f t="shared" si="46"/>
        <v>0</v>
      </c>
    </row>
    <row r="377" spans="1:18" ht="26.25" hidden="1" x14ac:dyDescent="0.25">
      <c r="A377" s="60">
        <v>3311401030702</v>
      </c>
      <c r="B377" s="27" t="s">
        <v>324</v>
      </c>
      <c r="C377" s="28"/>
      <c r="D377" s="29">
        <f>SUM(D378)</f>
        <v>0</v>
      </c>
      <c r="E377" s="29">
        <f>SUM(E378)</f>
        <v>0</v>
      </c>
      <c r="F377" s="30">
        <f t="shared" si="40"/>
        <v>0</v>
      </c>
      <c r="G377" s="31">
        <f t="shared" si="44"/>
        <v>0</v>
      </c>
      <c r="H377" s="29">
        <f>SUM(H378)</f>
        <v>0</v>
      </c>
      <c r="I377" s="32">
        <f t="shared" si="45"/>
        <v>0</v>
      </c>
      <c r="J377" s="29">
        <f>SUM(J378)</f>
        <v>0</v>
      </c>
      <c r="K377" s="31">
        <f t="shared" si="41"/>
        <v>0</v>
      </c>
      <c r="L377" s="30">
        <f t="shared" si="47"/>
        <v>0</v>
      </c>
      <c r="M377" s="31">
        <f t="shared" si="42"/>
        <v>0</v>
      </c>
      <c r="N377" s="29">
        <f>SUM(N378)</f>
        <v>0</v>
      </c>
      <c r="O377" s="31">
        <f t="shared" si="43"/>
        <v>0</v>
      </c>
      <c r="P377" s="32">
        <f t="shared" si="46"/>
        <v>0</v>
      </c>
    </row>
    <row r="378" spans="1:18" ht="26.25" hidden="1" x14ac:dyDescent="0.25">
      <c r="A378" s="60">
        <v>3311401030702110</v>
      </c>
      <c r="B378" s="27" t="s">
        <v>324</v>
      </c>
      <c r="C378" s="28"/>
      <c r="D378" s="33"/>
      <c r="E378" s="33"/>
      <c r="F378" s="30">
        <f t="shared" si="40"/>
        <v>0</v>
      </c>
      <c r="G378" s="31">
        <f t="shared" si="44"/>
        <v>0</v>
      </c>
      <c r="H378" s="33"/>
      <c r="I378" s="32">
        <f t="shared" si="45"/>
        <v>0</v>
      </c>
      <c r="J378" s="33"/>
      <c r="K378" s="31">
        <f t="shared" si="41"/>
        <v>0</v>
      </c>
      <c r="L378" s="30">
        <f t="shared" si="47"/>
        <v>0</v>
      </c>
      <c r="M378" s="31">
        <f t="shared" si="42"/>
        <v>0</v>
      </c>
      <c r="N378" s="33"/>
      <c r="O378" s="31">
        <f t="shared" si="43"/>
        <v>0</v>
      </c>
      <c r="P378" s="32">
        <f t="shared" si="46"/>
        <v>0</v>
      </c>
    </row>
    <row r="379" spans="1:18" hidden="1" x14ac:dyDescent="0.25">
      <c r="A379" s="26">
        <v>3311401030888</v>
      </c>
      <c r="B379" s="27" t="s">
        <v>325</v>
      </c>
      <c r="C379" s="28"/>
      <c r="D379" s="29">
        <f>SUM(D380)</f>
        <v>0</v>
      </c>
      <c r="E379" s="29">
        <f>SUM(E380)</f>
        <v>0</v>
      </c>
      <c r="F379" s="30">
        <f t="shared" si="40"/>
        <v>0</v>
      </c>
      <c r="G379" s="31">
        <f t="shared" si="44"/>
        <v>0</v>
      </c>
      <c r="H379" s="29">
        <f>SUM(H380)</f>
        <v>0</v>
      </c>
      <c r="I379" s="32">
        <f t="shared" si="45"/>
        <v>0</v>
      </c>
      <c r="J379" s="29">
        <f>SUM(J380)</f>
        <v>0</v>
      </c>
      <c r="K379" s="31">
        <f t="shared" si="41"/>
        <v>0</v>
      </c>
      <c r="L379" s="30">
        <f t="shared" si="47"/>
        <v>0</v>
      </c>
      <c r="M379" s="31">
        <f t="shared" si="42"/>
        <v>0</v>
      </c>
      <c r="N379" s="29">
        <f>SUM(N380)</f>
        <v>0</v>
      </c>
      <c r="O379" s="31">
        <f t="shared" si="43"/>
        <v>0</v>
      </c>
      <c r="P379" s="32">
        <f t="shared" si="46"/>
        <v>0</v>
      </c>
    </row>
    <row r="380" spans="1:18" hidden="1" x14ac:dyDescent="0.25">
      <c r="A380" s="26">
        <v>3311401030888110</v>
      </c>
      <c r="B380" s="27" t="s">
        <v>326</v>
      </c>
      <c r="C380" s="28"/>
      <c r="D380" s="33"/>
      <c r="E380" s="33"/>
      <c r="F380" s="30">
        <f t="shared" si="40"/>
        <v>0</v>
      </c>
      <c r="G380" s="31">
        <f t="shared" si="44"/>
        <v>0</v>
      </c>
      <c r="H380" s="33"/>
      <c r="I380" s="32">
        <f t="shared" si="45"/>
        <v>0</v>
      </c>
      <c r="J380" s="33"/>
      <c r="K380" s="31">
        <f t="shared" si="41"/>
        <v>0</v>
      </c>
      <c r="L380" s="30">
        <f t="shared" si="47"/>
        <v>0</v>
      </c>
      <c r="M380" s="31">
        <f t="shared" si="42"/>
        <v>0</v>
      </c>
      <c r="N380" s="33"/>
      <c r="O380" s="31">
        <f t="shared" si="43"/>
        <v>0</v>
      </c>
      <c r="P380" s="32">
        <f t="shared" si="46"/>
        <v>0</v>
      </c>
    </row>
    <row r="381" spans="1:18" hidden="1" x14ac:dyDescent="0.25">
      <c r="A381" s="26">
        <v>3311401030889</v>
      </c>
      <c r="B381" s="27" t="s">
        <v>327</v>
      </c>
      <c r="C381" s="28"/>
      <c r="D381" s="29">
        <f>SUM(D382:D383)</f>
        <v>0</v>
      </c>
      <c r="E381" s="29">
        <f>SUM(E382:E383)</f>
        <v>0</v>
      </c>
      <c r="F381" s="30">
        <f t="shared" si="40"/>
        <v>0</v>
      </c>
      <c r="G381" s="31">
        <f t="shared" si="44"/>
        <v>0</v>
      </c>
      <c r="H381" s="29">
        <f>SUM(H382:H383)</f>
        <v>0</v>
      </c>
      <c r="I381" s="32">
        <f t="shared" si="45"/>
        <v>0</v>
      </c>
      <c r="J381" s="29">
        <f>SUM(J382:J383)</f>
        <v>0</v>
      </c>
      <c r="K381" s="31">
        <f t="shared" si="41"/>
        <v>0</v>
      </c>
      <c r="L381" s="30">
        <f t="shared" si="47"/>
        <v>0</v>
      </c>
      <c r="M381" s="31">
        <f t="shared" si="42"/>
        <v>0</v>
      </c>
      <c r="N381" s="29">
        <f>SUM(N382:N383)</f>
        <v>0</v>
      </c>
      <c r="O381" s="31">
        <f t="shared" si="43"/>
        <v>0</v>
      </c>
      <c r="P381" s="32">
        <f t="shared" si="46"/>
        <v>0</v>
      </c>
    </row>
    <row r="382" spans="1:18" hidden="1" x14ac:dyDescent="0.25">
      <c r="A382" s="26">
        <v>3311401030889110</v>
      </c>
      <c r="B382" s="27" t="s">
        <v>328</v>
      </c>
      <c r="C382" s="28"/>
      <c r="D382" s="33"/>
      <c r="E382" s="33"/>
      <c r="F382" s="30">
        <f t="shared" si="40"/>
        <v>0</v>
      </c>
      <c r="G382" s="31">
        <f t="shared" si="44"/>
        <v>0</v>
      </c>
      <c r="H382" s="33"/>
      <c r="I382" s="32">
        <f t="shared" si="45"/>
        <v>0</v>
      </c>
      <c r="J382" s="33"/>
      <c r="K382" s="31">
        <f t="shared" si="41"/>
        <v>0</v>
      </c>
      <c r="L382" s="30">
        <f t="shared" si="47"/>
        <v>0</v>
      </c>
      <c r="M382" s="31">
        <f t="shared" si="42"/>
        <v>0</v>
      </c>
      <c r="N382" s="33"/>
      <c r="O382" s="31">
        <f t="shared" si="43"/>
        <v>0</v>
      </c>
      <c r="P382" s="32">
        <f t="shared" si="46"/>
        <v>0</v>
      </c>
    </row>
    <row r="383" spans="1:18" hidden="1" x14ac:dyDescent="0.25">
      <c r="A383" s="26">
        <v>3311401030889110</v>
      </c>
      <c r="B383" s="27" t="s">
        <v>329</v>
      </c>
      <c r="C383" s="28"/>
      <c r="D383" s="29"/>
      <c r="E383" s="29"/>
      <c r="F383" s="30">
        <f t="shared" si="40"/>
        <v>0</v>
      </c>
      <c r="G383" s="31">
        <f t="shared" si="44"/>
        <v>0</v>
      </c>
      <c r="H383" s="29"/>
      <c r="I383" s="32">
        <f t="shared" si="45"/>
        <v>0</v>
      </c>
      <c r="J383" s="29"/>
      <c r="K383" s="31">
        <f t="shared" si="41"/>
        <v>0</v>
      </c>
      <c r="L383" s="30">
        <f t="shared" si="47"/>
        <v>0</v>
      </c>
      <c r="M383" s="31">
        <f t="shared" si="42"/>
        <v>0</v>
      </c>
      <c r="N383" s="29"/>
      <c r="O383" s="31">
        <f t="shared" si="43"/>
        <v>0</v>
      </c>
      <c r="P383" s="32">
        <f t="shared" si="46"/>
        <v>0</v>
      </c>
    </row>
    <row r="384" spans="1:18" hidden="1" x14ac:dyDescent="0.25">
      <c r="A384" s="26">
        <v>3311401030890</v>
      </c>
      <c r="B384" s="27" t="s">
        <v>330</v>
      </c>
      <c r="C384" s="28"/>
      <c r="D384" s="29">
        <f>SUM(D385)</f>
        <v>0</v>
      </c>
      <c r="E384" s="29">
        <f>SUM(E385)</f>
        <v>0</v>
      </c>
      <c r="F384" s="30">
        <f t="shared" si="40"/>
        <v>0</v>
      </c>
      <c r="G384" s="31">
        <f t="shared" si="44"/>
        <v>0</v>
      </c>
      <c r="H384" s="29">
        <f>SUM(H385)</f>
        <v>0</v>
      </c>
      <c r="I384" s="32">
        <f t="shared" si="45"/>
        <v>0</v>
      </c>
      <c r="J384" s="29">
        <f>SUM(J385)</f>
        <v>0</v>
      </c>
      <c r="K384" s="31">
        <f t="shared" si="41"/>
        <v>0</v>
      </c>
      <c r="L384" s="30">
        <f t="shared" si="47"/>
        <v>0</v>
      </c>
      <c r="M384" s="31">
        <f t="shared" si="42"/>
        <v>0</v>
      </c>
      <c r="N384" s="29">
        <f>SUM(N385)</f>
        <v>0</v>
      </c>
      <c r="O384" s="31">
        <f t="shared" si="43"/>
        <v>0</v>
      </c>
      <c r="P384" s="32">
        <f t="shared" si="46"/>
        <v>0</v>
      </c>
    </row>
    <row r="385" spans="1:16" hidden="1" x14ac:dyDescent="0.25">
      <c r="A385" s="26">
        <v>3311401030890110</v>
      </c>
      <c r="B385" s="27" t="s">
        <v>330</v>
      </c>
      <c r="C385" s="28"/>
      <c r="D385" s="33"/>
      <c r="E385" s="33"/>
      <c r="F385" s="30">
        <f t="shared" si="40"/>
        <v>0</v>
      </c>
      <c r="G385" s="31">
        <f t="shared" si="44"/>
        <v>0</v>
      </c>
      <c r="H385" s="33"/>
      <c r="I385" s="32">
        <f t="shared" si="45"/>
        <v>0</v>
      </c>
      <c r="J385" s="33"/>
      <c r="K385" s="31">
        <f t="shared" si="41"/>
        <v>0</v>
      </c>
      <c r="L385" s="30">
        <f t="shared" si="47"/>
        <v>0</v>
      </c>
      <c r="M385" s="31">
        <f t="shared" si="42"/>
        <v>0</v>
      </c>
      <c r="N385" s="33"/>
      <c r="O385" s="31">
        <f t="shared" si="43"/>
        <v>0</v>
      </c>
      <c r="P385" s="32">
        <f t="shared" si="46"/>
        <v>0</v>
      </c>
    </row>
    <row r="386" spans="1:16" ht="26.25" hidden="1" x14ac:dyDescent="0.25">
      <c r="A386" s="26">
        <v>3311401030891</v>
      </c>
      <c r="B386" s="27" t="s">
        <v>331</v>
      </c>
      <c r="C386" s="28"/>
      <c r="D386" s="29">
        <f>SUM(D387)</f>
        <v>0</v>
      </c>
      <c r="E386" s="29">
        <f>SUM(E387)</f>
        <v>0</v>
      </c>
      <c r="F386" s="30">
        <f t="shared" si="40"/>
        <v>0</v>
      </c>
      <c r="G386" s="31">
        <f t="shared" si="44"/>
        <v>0</v>
      </c>
      <c r="H386" s="29">
        <f>SUM(H387)</f>
        <v>0</v>
      </c>
      <c r="I386" s="32">
        <f t="shared" si="45"/>
        <v>0</v>
      </c>
      <c r="J386" s="29">
        <f>SUM(J387)</f>
        <v>0</v>
      </c>
      <c r="K386" s="31">
        <f t="shared" si="41"/>
        <v>0</v>
      </c>
      <c r="L386" s="30">
        <f t="shared" si="47"/>
        <v>0</v>
      </c>
      <c r="M386" s="31">
        <f t="shared" si="42"/>
        <v>0</v>
      </c>
      <c r="N386" s="29">
        <f>SUM(N387)</f>
        <v>0</v>
      </c>
      <c r="O386" s="31">
        <f t="shared" si="43"/>
        <v>0</v>
      </c>
      <c r="P386" s="32">
        <f t="shared" si="46"/>
        <v>0</v>
      </c>
    </row>
    <row r="387" spans="1:16" ht="26.25" hidden="1" x14ac:dyDescent="0.25">
      <c r="A387" s="26">
        <v>3311401030891110</v>
      </c>
      <c r="B387" s="27" t="s">
        <v>331</v>
      </c>
      <c r="C387" s="28"/>
      <c r="D387" s="33"/>
      <c r="E387" s="33"/>
      <c r="F387" s="30">
        <f t="shared" si="40"/>
        <v>0</v>
      </c>
      <c r="G387" s="31">
        <f t="shared" si="44"/>
        <v>0</v>
      </c>
      <c r="H387" s="33"/>
      <c r="I387" s="32">
        <f t="shared" si="45"/>
        <v>0</v>
      </c>
      <c r="J387" s="33"/>
      <c r="K387" s="31">
        <f t="shared" si="41"/>
        <v>0</v>
      </c>
      <c r="L387" s="30">
        <f t="shared" si="47"/>
        <v>0</v>
      </c>
      <c r="M387" s="31">
        <f t="shared" si="42"/>
        <v>0</v>
      </c>
      <c r="N387" s="33"/>
      <c r="O387" s="31">
        <f t="shared" si="43"/>
        <v>0</v>
      </c>
      <c r="P387" s="32">
        <f t="shared" si="46"/>
        <v>0</v>
      </c>
    </row>
    <row r="388" spans="1:16" ht="26.25" hidden="1" x14ac:dyDescent="0.25">
      <c r="A388" s="26">
        <v>3311401030892</v>
      </c>
      <c r="B388" s="27" t="s">
        <v>332</v>
      </c>
      <c r="C388" s="28"/>
      <c r="D388" s="29">
        <f>SUM(D389)</f>
        <v>0</v>
      </c>
      <c r="E388" s="29">
        <f>SUM(E389)</f>
        <v>0</v>
      </c>
      <c r="F388" s="30">
        <f t="shared" si="40"/>
        <v>0</v>
      </c>
      <c r="G388" s="31">
        <f t="shared" si="44"/>
        <v>0</v>
      </c>
      <c r="H388" s="29">
        <f>SUM(H389)</f>
        <v>0</v>
      </c>
      <c r="I388" s="32">
        <f t="shared" si="45"/>
        <v>0</v>
      </c>
      <c r="J388" s="29">
        <f>SUM(J389)</f>
        <v>0</v>
      </c>
      <c r="K388" s="31">
        <f t="shared" si="41"/>
        <v>0</v>
      </c>
      <c r="L388" s="30">
        <f t="shared" si="47"/>
        <v>0</v>
      </c>
      <c r="M388" s="31">
        <f t="shared" si="42"/>
        <v>0</v>
      </c>
      <c r="N388" s="29">
        <f>SUM(N389)</f>
        <v>0</v>
      </c>
      <c r="O388" s="31">
        <f t="shared" si="43"/>
        <v>0</v>
      </c>
      <c r="P388" s="32">
        <f t="shared" si="46"/>
        <v>0</v>
      </c>
    </row>
    <row r="389" spans="1:16" ht="26.25" hidden="1" x14ac:dyDescent="0.25">
      <c r="A389" s="26">
        <v>3311401030892110</v>
      </c>
      <c r="B389" s="27" t="s">
        <v>332</v>
      </c>
      <c r="C389" s="28"/>
      <c r="D389" s="33"/>
      <c r="E389" s="33"/>
      <c r="F389" s="30">
        <f t="shared" si="40"/>
        <v>0</v>
      </c>
      <c r="G389" s="31">
        <f t="shared" si="44"/>
        <v>0</v>
      </c>
      <c r="H389" s="33"/>
      <c r="I389" s="32">
        <f t="shared" si="45"/>
        <v>0</v>
      </c>
      <c r="J389" s="33"/>
      <c r="K389" s="31">
        <f t="shared" si="41"/>
        <v>0</v>
      </c>
      <c r="L389" s="30">
        <f t="shared" si="47"/>
        <v>0</v>
      </c>
      <c r="M389" s="31">
        <f t="shared" si="42"/>
        <v>0</v>
      </c>
      <c r="N389" s="33"/>
      <c r="O389" s="31">
        <f t="shared" si="43"/>
        <v>0</v>
      </c>
      <c r="P389" s="32">
        <f t="shared" si="46"/>
        <v>0</v>
      </c>
    </row>
    <row r="390" spans="1:16" hidden="1" x14ac:dyDescent="0.25">
      <c r="A390" s="26">
        <v>3311401030893</v>
      </c>
      <c r="B390" s="27" t="s">
        <v>333</v>
      </c>
      <c r="C390" s="28"/>
      <c r="D390" s="29">
        <f>SUM(D391)</f>
        <v>0</v>
      </c>
      <c r="E390" s="29">
        <f>SUM(E391)</f>
        <v>0</v>
      </c>
      <c r="F390" s="30">
        <f t="shared" si="40"/>
        <v>0</v>
      </c>
      <c r="G390" s="31">
        <f t="shared" si="44"/>
        <v>0</v>
      </c>
      <c r="H390" s="29">
        <f>SUM(H391)</f>
        <v>0</v>
      </c>
      <c r="I390" s="32">
        <f t="shared" si="45"/>
        <v>0</v>
      </c>
      <c r="J390" s="29">
        <f>SUM(J391)</f>
        <v>0</v>
      </c>
      <c r="K390" s="31">
        <f t="shared" si="41"/>
        <v>0</v>
      </c>
      <c r="L390" s="30">
        <f t="shared" si="47"/>
        <v>0</v>
      </c>
      <c r="M390" s="31">
        <f t="shared" si="42"/>
        <v>0</v>
      </c>
      <c r="N390" s="29">
        <f>SUM(N391)</f>
        <v>0</v>
      </c>
      <c r="O390" s="31">
        <f t="shared" si="43"/>
        <v>0</v>
      </c>
      <c r="P390" s="32">
        <f t="shared" si="46"/>
        <v>0</v>
      </c>
    </row>
    <row r="391" spans="1:16" hidden="1" x14ac:dyDescent="0.25">
      <c r="A391" s="26">
        <v>3311401030893110</v>
      </c>
      <c r="B391" s="27" t="s">
        <v>334</v>
      </c>
      <c r="C391" s="28"/>
      <c r="D391" s="33"/>
      <c r="E391" s="33"/>
      <c r="F391" s="30">
        <f t="shared" si="40"/>
        <v>0</v>
      </c>
      <c r="G391" s="31">
        <f t="shared" si="44"/>
        <v>0</v>
      </c>
      <c r="H391" s="33"/>
      <c r="I391" s="32">
        <f t="shared" si="45"/>
        <v>0</v>
      </c>
      <c r="J391" s="33"/>
      <c r="K391" s="31">
        <f t="shared" si="41"/>
        <v>0</v>
      </c>
      <c r="L391" s="30">
        <f t="shared" si="47"/>
        <v>0</v>
      </c>
      <c r="M391" s="31">
        <f t="shared" si="42"/>
        <v>0</v>
      </c>
      <c r="N391" s="33"/>
      <c r="O391" s="31">
        <f t="shared" si="43"/>
        <v>0</v>
      </c>
      <c r="P391" s="32">
        <f t="shared" si="46"/>
        <v>0</v>
      </c>
    </row>
    <row r="392" spans="1:16" ht="26.25" hidden="1" x14ac:dyDescent="0.25">
      <c r="A392" s="26">
        <v>3311401030894</v>
      </c>
      <c r="B392" s="27" t="s">
        <v>335</v>
      </c>
      <c r="C392" s="28"/>
      <c r="D392" s="29">
        <f>SUM(D393)</f>
        <v>0</v>
      </c>
      <c r="E392" s="29">
        <f>SUM(E393)</f>
        <v>0</v>
      </c>
      <c r="F392" s="30">
        <f t="shared" ref="F392:F455" si="48">SUM(D392+E392)</f>
        <v>0</v>
      </c>
      <c r="G392" s="31">
        <f t="shared" si="44"/>
        <v>0</v>
      </c>
      <c r="H392" s="29">
        <f>SUM(H393)</f>
        <v>0</v>
      </c>
      <c r="I392" s="32">
        <f t="shared" si="45"/>
        <v>0</v>
      </c>
      <c r="J392" s="29">
        <f>SUM(J393)</f>
        <v>0</v>
      </c>
      <c r="K392" s="31">
        <f t="shared" ref="K392:K455" si="49">IF(OR(J392=0,F392=0),0,J392/F392)*100</f>
        <v>0</v>
      </c>
      <c r="L392" s="30">
        <f t="shared" si="47"/>
        <v>0</v>
      </c>
      <c r="M392" s="31">
        <f t="shared" ref="M392:M455" si="50">IF(OR(L392=0,F392=0),0,L392/F392)*100</f>
        <v>0</v>
      </c>
      <c r="N392" s="29">
        <f>SUM(N393)</f>
        <v>0</v>
      </c>
      <c r="O392" s="31">
        <f t="shared" ref="O392:O455" si="51">IF(OR(N392=0,F392=0),0,N392/F392)*100</f>
        <v>0</v>
      </c>
      <c r="P392" s="32">
        <f t="shared" si="46"/>
        <v>0</v>
      </c>
    </row>
    <row r="393" spans="1:16" ht="26.25" hidden="1" x14ac:dyDescent="0.25">
      <c r="A393" s="26">
        <v>3311401030894110</v>
      </c>
      <c r="B393" s="27" t="s">
        <v>335</v>
      </c>
      <c r="C393" s="28"/>
      <c r="D393" s="33"/>
      <c r="E393" s="33"/>
      <c r="F393" s="30">
        <f t="shared" si="48"/>
        <v>0</v>
      </c>
      <c r="G393" s="31">
        <f t="shared" ref="G393:G459" si="52">IF(OR(F393=0,F$7=0),0,F393/F$7)*100</f>
        <v>0</v>
      </c>
      <c r="H393" s="33"/>
      <c r="I393" s="32">
        <f t="shared" ref="I393:I456" si="53">SUM(F393-H393)</f>
        <v>0</v>
      </c>
      <c r="J393" s="33"/>
      <c r="K393" s="31">
        <f t="shared" si="49"/>
        <v>0</v>
      </c>
      <c r="L393" s="30">
        <f t="shared" si="47"/>
        <v>0</v>
      </c>
      <c r="M393" s="31">
        <f t="shared" si="50"/>
        <v>0</v>
      </c>
      <c r="N393" s="33"/>
      <c r="O393" s="31">
        <f t="shared" si="51"/>
        <v>0</v>
      </c>
      <c r="P393" s="32">
        <f t="shared" si="46"/>
        <v>0</v>
      </c>
    </row>
    <row r="394" spans="1:16" hidden="1" x14ac:dyDescent="0.25">
      <c r="A394" s="26">
        <v>3311401030897</v>
      </c>
      <c r="B394" s="27" t="s">
        <v>336</v>
      </c>
      <c r="C394" s="28"/>
      <c r="D394" s="29">
        <f>SUM(D395)</f>
        <v>0</v>
      </c>
      <c r="E394" s="29">
        <f>SUM(E395)</f>
        <v>0</v>
      </c>
      <c r="F394" s="30">
        <f t="shared" si="48"/>
        <v>0</v>
      </c>
      <c r="G394" s="31">
        <f t="shared" si="52"/>
        <v>0</v>
      </c>
      <c r="H394" s="29">
        <f>SUM(H395)</f>
        <v>0</v>
      </c>
      <c r="I394" s="32">
        <f t="shared" si="53"/>
        <v>0</v>
      </c>
      <c r="J394" s="29">
        <f>SUM(J395)</f>
        <v>0</v>
      </c>
      <c r="K394" s="31">
        <f t="shared" si="49"/>
        <v>0</v>
      </c>
      <c r="L394" s="30">
        <f t="shared" si="47"/>
        <v>0</v>
      </c>
      <c r="M394" s="31">
        <f t="shared" si="50"/>
        <v>0</v>
      </c>
      <c r="N394" s="29">
        <f>SUM(N395)</f>
        <v>0</v>
      </c>
      <c r="O394" s="31">
        <f t="shared" si="51"/>
        <v>0</v>
      </c>
      <c r="P394" s="32">
        <f t="shared" si="46"/>
        <v>0</v>
      </c>
    </row>
    <row r="395" spans="1:16" hidden="1" x14ac:dyDescent="0.25">
      <c r="A395" s="26">
        <v>3311401030897110</v>
      </c>
      <c r="B395" s="27" t="s">
        <v>336</v>
      </c>
      <c r="C395" s="28"/>
      <c r="D395" s="33"/>
      <c r="E395" s="33"/>
      <c r="F395" s="30">
        <f t="shared" si="48"/>
        <v>0</v>
      </c>
      <c r="G395" s="31">
        <f t="shared" si="52"/>
        <v>0</v>
      </c>
      <c r="H395" s="33"/>
      <c r="I395" s="32">
        <f t="shared" si="53"/>
        <v>0</v>
      </c>
      <c r="J395" s="33"/>
      <c r="K395" s="31">
        <f t="shared" si="49"/>
        <v>0</v>
      </c>
      <c r="L395" s="30">
        <f t="shared" si="47"/>
        <v>0</v>
      </c>
      <c r="M395" s="31">
        <f t="shared" si="50"/>
        <v>0</v>
      </c>
      <c r="N395" s="33"/>
      <c r="O395" s="31">
        <f t="shared" si="51"/>
        <v>0</v>
      </c>
      <c r="P395" s="32">
        <f t="shared" si="46"/>
        <v>0</v>
      </c>
    </row>
    <row r="396" spans="1:16" hidden="1" x14ac:dyDescent="0.25">
      <c r="A396" s="26">
        <v>3311401030898</v>
      </c>
      <c r="B396" s="27" t="s">
        <v>337</v>
      </c>
      <c r="C396" s="28"/>
      <c r="D396" s="29">
        <f>SUM(D397)</f>
        <v>0</v>
      </c>
      <c r="E396" s="29">
        <f>SUM(E397)</f>
        <v>0</v>
      </c>
      <c r="F396" s="30">
        <f t="shared" si="48"/>
        <v>0</v>
      </c>
      <c r="G396" s="31">
        <f t="shared" si="52"/>
        <v>0</v>
      </c>
      <c r="H396" s="29">
        <f>SUM(H397)</f>
        <v>0</v>
      </c>
      <c r="I396" s="32">
        <f t="shared" si="53"/>
        <v>0</v>
      </c>
      <c r="J396" s="29">
        <f>SUM(J397)</f>
        <v>0</v>
      </c>
      <c r="K396" s="31">
        <f t="shared" si="49"/>
        <v>0</v>
      </c>
      <c r="L396" s="30">
        <f t="shared" si="47"/>
        <v>0</v>
      </c>
      <c r="M396" s="31">
        <f t="shared" si="50"/>
        <v>0</v>
      </c>
      <c r="N396" s="29">
        <f>SUM(N397)</f>
        <v>0</v>
      </c>
      <c r="O396" s="31">
        <f t="shared" si="51"/>
        <v>0</v>
      </c>
      <c r="P396" s="32">
        <f t="shared" si="46"/>
        <v>0</v>
      </c>
    </row>
    <row r="397" spans="1:16" hidden="1" x14ac:dyDescent="0.25">
      <c r="A397" s="26">
        <v>3311401030898110</v>
      </c>
      <c r="B397" s="27" t="s">
        <v>337</v>
      </c>
      <c r="C397" s="28"/>
      <c r="D397" s="33"/>
      <c r="E397" s="33"/>
      <c r="F397" s="30">
        <f t="shared" si="48"/>
        <v>0</v>
      </c>
      <c r="G397" s="31">
        <f t="shared" si="52"/>
        <v>0</v>
      </c>
      <c r="H397" s="33"/>
      <c r="I397" s="32">
        <f t="shared" si="53"/>
        <v>0</v>
      </c>
      <c r="J397" s="33"/>
      <c r="K397" s="31">
        <f t="shared" si="49"/>
        <v>0</v>
      </c>
      <c r="L397" s="30">
        <f t="shared" si="47"/>
        <v>0</v>
      </c>
      <c r="M397" s="31">
        <f t="shared" si="50"/>
        <v>0</v>
      </c>
      <c r="N397" s="33"/>
      <c r="O397" s="31">
        <f t="shared" si="51"/>
        <v>0</v>
      </c>
      <c r="P397" s="32">
        <f t="shared" si="46"/>
        <v>0</v>
      </c>
    </row>
    <row r="398" spans="1:16" hidden="1" x14ac:dyDescent="0.25">
      <c r="A398" s="26">
        <v>3311401030899</v>
      </c>
      <c r="B398" s="27" t="s">
        <v>338</v>
      </c>
      <c r="C398" s="28"/>
      <c r="D398" s="29">
        <f>SUM(D399)</f>
        <v>0</v>
      </c>
      <c r="E398" s="29">
        <f>SUM(E399)</f>
        <v>0</v>
      </c>
      <c r="F398" s="30">
        <f t="shared" si="48"/>
        <v>0</v>
      </c>
      <c r="G398" s="31">
        <f t="shared" si="52"/>
        <v>0</v>
      </c>
      <c r="H398" s="29">
        <f>SUM(H399)</f>
        <v>0</v>
      </c>
      <c r="I398" s="32">
        <f t="shared" si="53"/>
        <v>0</v>
      </c>
      <c r="J398" s="29">
        <f>SUM(J399)</f>
        <v>0</v>
      </c>
      <c r="K398" s="31">
        <f t="shared" si="49"/>
        <v>0</v>
      </c>
      <c r="L398" s="30">
        <f t="shared" si="47"/>
        <v>0</v>
      </c>
      <c r="M398" s="31">
        <f t="shared" si="50"/>
        <v>0</v>
      </c>
      <c r="N398" s="29">
        <f>SUM(N399)</f>
        <v>0</v>
      </c>
      <c r="O398" s="31">
        <f t="shared" si="51"/>
        <v>0</v>
      </c>
      <c r="P398" s="32">
        <f t="shared" si="46"/>
        <v>0</v>
      </c>
    </row>
    <row r="399" spans="1:16" hidden="1" x14ac:dyDescent="0.25">
      <c r="A399" s="26">
        <v>3311401030899110</v>
      </c>
      <c r="B399" s="27" t="s">
        <v>338</v>
      </c>
      <c r="C399" s="28"/>
      <c r="D399" s="33"/>
      <c r="E399" s="33"/>
      <c r="F399" s="30">
        <f t="shared" si="48"/>
        <v>0</v>
      </c>
      <c r="G399" s="31">
        <f t="shared" si="52"/>
        <v>0</v>
      </c>
      <c r="H399" s="33"/>
      <c r="I399" s="32">
        <f t="shared" si="53"/>
        <v>0</v>
      </c>
      <c r="J399" s="33"/>
      <c r="K399" s="31">
        <f t="shared" si="49"/>
        <v>0</v>
      </c>
      <c r="L399" s="30">
        <f t="shared" si="47"/>
        <v>0</v>
      </c>
      <c r="M399" s="31">
        <f t="shared" si="50"/>
        <v>0</v>
      </c>
      <c r="N399" s="33"/>
      <c r="O399" s="31">
        <f t="shared" si="51"/>
        <v>0</v>
      </c>
      <c r="P399" s="32">
        <f t="shared" ref="P399:P462" si="54">SUM(F399-N399)</f>
        <v>0</v>
      </c>
    </row>
    <row r="400" spans="1:16" hidden="1" x14ac:dyDescent="0.25">
      <c r="A400" s="26">
        <v>3311401030900</v>
      </c>
      <c r="B400" s="27" t="s">
        <v>339</v>
      </c>
      <c r="C400" s="28"/>
      <c r="D400" s="29">
        <f>SUM(D401)</f>
        <v>0</v>
      </c>
      <c r="E400" s="29">
        <f>SUM(E401)</f>
        <v>0</v>
      </c>
      <c r="F400" s="30">
        <f t="shared" si="48"/>
        <v>0</v>
      </c>
      <c r="G400" s="31">
        <f t="shared" si="52"/>
        <v>0</v>
      </c>
      <c r="H400" s="29">
        <f>SUM(H401)</f>
        <v>0</v>
      </c>
      <c r="I400" s="32">
        <f t="shared" si="53"/>
        <v>0</v>
      </c>
      <c r="J400" s="29">
        <f>SUM(J401)</f>
        <v>0</v>
      </c>
      <c r="K400" s="31">
        <f t="shared" si="49"/>
        <v>0</v>
      </c>
      <c r="L400" s="30">
        <f t="shared" ref="L400:L463" si="55">SUM(N400-J400)</f>
        <v>0</v>
      </c>
      <c r="M400" s="31">
        <f t="shared" si="50"/>
        <v>0</v>
      </c>
      <c r="N400" s="29">
        <f>SUM(N401)</f>
        <v>0</v>
      </c>
      <c r="O400" s="31">
        <f t="shared" si="51"/>
        <v>0</v>
      </c>
      <c r="P400" s="32">
        <f t="shared" si="54"/>
        <v>0</v>
      </c>
    </row>
    <row r="401" spans="1:16" hidden="1" x14ac:dyDescent="0.25">
      <c r="A401" s="26">
        <v>3311401030900110</v>
      </c>
      <c r="B401" s="27" t="s">
        <v>339</v>
      </c>
      <c r="C401" s="28"/>
      <c r="D401" s="33"/>
      <c r="E401" s="33"/>
      <c r="F401" s="30">
        <f t="shared" si="48"/>
        <v>0</v>
      </c>
      <c r="G401" s="31">
        <f t="shared" si="52"/>
        <v>0</v>
      </c>
      <c r="H401" s="33"/>
      <c r="I401" s="32">
        <f t="shared" si="53"/>
        <v>0</v>
      </c>
      <c r="J401" s="33"/>
      <c r="K401" s="31">
        <f t="shared" si="49"/>
        <v>0</v>
      </c>
      <c r="L401" s="30">
        <f t="shared" si="55"/>
        <v>0</v>
      </c>
      <c r="M401" s="31">
        <f t="shared" si="50"/>
        <v>0</v>
      </c>
      <c r="N401" s="33"/>
      <c r="O401" s="31">
        <f t="shared" si="51"/>
        <v>0</v>
      </c>
      <c r="P401" s="32">
        <f t="shared" si="54"/>
        <v>0</v>
      </c>
    </row>
    <row r="402" spans="1:16" hidden="1" x14ac:dyDescent="0.25">
      <c r="A402" s="26">
        <v>3311401030902</v>
      </c>
      <c r="B402" s="27" t="s">
        <v>340</v>
      </c>
      <c r="C402" s="28"/>
      <c r="D402" s="29">
        <f>SUM(D403)</f>
        <v>0</v>
      </c>
      <c r="E402" s="29">
        <f>SUM(E403)</f>
        <v>0</v>
      </c>
      <c r="F402" s="30">
        <f t="shared" si="48"/>
        <v>0</v>
      </c>
      <c r="G402" s="31">
        <f t="shared" si="52"/>
        <v>0</v>
      </c>
      <c r="H402" s="29">
        <f>SUM(H403)</f>
        <v>0</v>
      </c>
      <c r="I402" s="32">
        <f t="shared" si="53"/>
        <v>0</v>
      </c>
      <c r="J402" s="29">
        <f>SUM(J403)</f>
        <v>0</v>
      </c>
      <c r="K402" s="31">
        <f t="shared" si="49"/>
        <v>0</v>
      </c>
      <c r="L402" s="30">
        <f t="shared" si="55"/>
        <v>0</v>
      </c>
      <c r="M402" s="31">
        <f t="shared" si="50"/>
        <v>0</v>
      </c>
      <c r="N402" s="29">
        <f>SUM(N403)</f>
        <v>0</v>
      </c>
      <c r="O402" s="31">
        <f t="shared" si="51"/>
        <v>0</v>
      </c>
      <c r="P402" s="32">
        <f t="shared" si="54"/>
        <v>0</v>
      </c>
    </row>
    <row r="403" spans="1:16" hidden="1" x14ac:dyDescent="0.25">
      <c r="A403" s="26">
        <v>3311401030902110</v>
      </c>
      <c r="B403" s="27" t="s">
        <v>341</v>
      </c>
      <c r="C403" s="28"/>
      <c r="D403" s="33"/>
      <c r="E403" s="33"/>
      <c r="F403" s="30">
        <f t="shared" si="48"/>
        <v>0</v>
      </c>
      <c r="G403" s="31">
        <f t="shared" si="52"/>
        <v>0</v>
      </c>
      <c r="H403" s="33"/>
      <c r="I403" s="32">
        <f t="shared" si="53"/>
        <v>0</v>
      </c>
      <c r="J403" s="33"/>
      <c r="K403" s="31">
        <f t="shared" si="49"/>
        <v>0</v>
      </c>
      <c r="L403" s="30">
        <f t="shared" si="55"/>
        <v>0</v>
      </c>
      <c r="M403" s="31">
        <f t="shared" si="50"/>
        <v>0</v>
      </c>
      <c r="N403" s="33"/>
      <c r="O403" s="31">
        <f t="shared" si="51"/>
        <v>0</v>
      </c>
      <c r="P403" s="32">
        <f t="shared" si="54"/>
        <v>0</v>
      </c>
    </row>
    <row r="404" spans="1:16" hidden="1" x14ac:dyDescent="0.25">
      <c r="A404" s="26">
        <v>3311401030905</v>
      </c>
      <c r="B404" s="27" t="s">
        <v>342</v>
      </c>
      <c r="C404" s="28"/>
      <c r="D404" s="29">
        <f>SUM(D405)</f>
        <v>0</v>
      </c>
      <c r="E404" s="29">
        <f>SUM(E405)</f>
        <v>0</v>
      </c>
      <c r="F404" s="30">
        <f t="shared" si="48"/>
        <v>0</v>
      </c>
      <c r="G404" s="31">
        <f t="shared" si="52"/>
        <v>0</v>
      </c>
      <c r="H404" s="29">
        <f>SUM(H405)</f>
        <v>0</v>
      </c>
      <c r="I404" s="32">
        <f t="shared" si="53"/>
        <v>0</v>
      </c>
      <c r="J404" s="29">
        <f>SUM(J405)</f>
        <v>0</v>
      </c>
      <c r="K404" s="31">
        <f t="shared" si="49"/>
        <v>0</v>
      </c>
      <c r="L404" s="30">
        <f t="shared" si="55"/>
        <v>0</v>
      </c>
      <c r="M404" s="31">
        <f t="shared" si="50"/>
        <v>0</v>
      </c>
      <c r="N404" s="29">
        <f>SUM(N405)</f>
        <v>0</v>
      </c>
      <c r="O404" s="31">
        <f t="shared" si="51"/>
        <v>0</v>
      </c>
      <c r="P404" s="32">
        <f t="shared" si="54"/>
        <v>0</v>
      </c>
    </row>
    <row r="405" spans="1:16" hidden="1" x14ac:dyDescent="0.25">
      <c r="A405" s="26">
        <v>3311401030905110</v>
      </c>
      <c r="B405" s="27" t="s">
        <v>343</v>
      </c>
      <c r="C405" s="28"/>
      <c r="D405" s="33"/>
      <c r="E405" s="33"/>
      <c r="F405" s="30">
        <f t="shared" si="48"/>
        <v>0</v>
      </c>
      <c r="G405" s="31">
        <f t="shared" si="52"/>
        <v>0</v>
      </c>
      <c r="H405" s="33"/>
      <c r="I405" s="32">
        <f t="shared" si="53"/>
        <v>0</v>
      </c>
      <c r="J405" s="33"/>
      <c r="K405" s="31">
        <f t="shared" si="49"/>
        <v>0</v>
      </c>
      <c r="L405" s="30">
        <f t="shared" si="55"/>
        <v>0</v>
      </c>
      <c r="M405" s="31">
        <f t="shared" si="50"/>
        <v>0</v>
      </c>
      <c r="N405" s="33"/>
      <c r="O405" s="31">
        <f t="shared" si="51"/>
        <v>0</v>
      </c>
      <c r="P405" s="32">
        <f t="shared" si="54"/>
        <v>0</v>
      </c>
    </row>
    <row r="406" spans="1:16" hidden="1" x14ac:dyDescent="0.25">
      <c r="A406" s="60">
        <v>3311401030910</v>
      </c>
      <c r="B406" s="61" t="s">
        <v>344</v>
      </c>
      <c r="C406" s="28"/>
      <c r="D406" s="29">
        <f>SUM(D407)</f>
        <v>0</v>
      </c>
      <c r="E406" s="29">
        <f>SUM(E407)</f>
        <v>0</v>
      </c>
      <c r="F406" s="30">
        <f t="shared" si="48"/>
        <v>0</v>
      </c>
      <c r="G406" s="31">
        <f t="shared" si="52"/>
        <v>0</v>
      </c>
      <c r="H406" s="29">
        <f>SUM(H407)</f>
        <v>0</v>
      </c>
      <c r="I406" s="32">
        <f t="shared" si="53"/>
        <v>0</v>
      </c>
      <c r="J406" s="29">
        <f>SUM(J407)</f>
        <v>0</v>
      </c>
      <c r="K406" s="31">
        <f t="shared" si="49"/>
        <v>0</v>
      </c>
      <c r="L406" s="30">
        <f t="shared" si="55"/>
        <v>0</v>
      </c>
      <c r="M406" s="31">
        <f t="shared" si="50"/>
        <v>0</v>
      </c>
      <c r="N406" s="29">
        <f>SUM(N407)</f>
        <v>0</v>
      </c>
      <c r="O406" s="31">
        <f t="shared" si="51"/>
        <v>0</v>
      </c>
      <c r="P406" s="32">
        <f t="shared" si="54"/>
        <v>0</v>
      </c>
    </row>
    <row r="407" spans="1:16" hidden="1" x14ac:dyDescent="0.25">
      <c r="A407" s="60">
        <v>3311401030910110</v>
      </c>
      <c r="B407" s="61" t="s">
        <v>345</v>
      </c>
      <c r="C407" s="28"/>
      <c r="D407" s="29"/>
      <c r="E407" s="29"/>
      <c r="F407" s="30">
        <f t="shared" si="48"/>
        <v>0</v>
      </c>
      <c r="G407" s="31">
        <f t="shared" si="52"/>
        <v>0</v>
      </c>
      <c r="H407" s="29"/>
      <c r="I407" s="32">
        <f t="shared" si="53"/>
        <v>0</v>
      </c>
      <c r="J407" s="29"/>
      <c r="K407" s="31">
        <f t="shared" si="49"/>
        <v>0</v>
      </c>
      <c r="L407" s="30">
        <f t="shared" si="55"/>
        <v>0</v>
      </c>
      <c r="M407" s="31">
        <f t="shared" si="50"/>
        <v>0</v>
      </c>
      <c r="N407" s="29"/>
      <c r="O407" s="31">
        <f t="shared" si="51"/>
        <v>0</v>
      </c>
      <c r="P407" s="32">
        <f t="shared" si="54"/>
        <v>0</v>
      </c>
    </row>
    <row r="408" spans="1:16" hidden="1" x14ac:dyDescent="0.25">
      <c r="A408" s="60">
        <v>3311401030911</v>
      </c>
      <c r="B408" s="61" t="s">
        <v>346</v>
      </c>
      <c r="C408" s="28"/>
      <c r="D408" s="29">
        <f>SUM(D409)</f>
        <v>0</v>
      </c>
      <c r="E408" s="29">
        <f>SUM(E409)</f>
        <v>0</v>
      </c>
      <c r="F408" s="30">
        <f t="shared" si="48"/>
        <v>0</v>
      </c>
      <c r="G408" s="31">
        <f t="shared" si="52"/>
        <v>0</v>
      </c>
      <c r="H408" s="29">
        <f>SUM(H409)</f>
        <v>0</v>
      </c>
      <c r="I408" s="32">
        <f t="shared" si="53"/>
        <v>0</v>
      </c>
      <c r="J408" s="29">
        <f>SUM(J409)</f>
        <v>0</v>
      </c>
      <c r="K408" s="31">
        <f t="shared" si="49"/>
        <v>0</v>
      </c>
      <c r="L408" s="30">
        <f t="shared" si="55"/>
        <v>0</v>
      </c>
      <c r="M408" s="31">
        <f t="shared" si="50"/>
        <v>0</v>
      </c>
      <c r="N408" s="29">
        <f>SUM(N409)</f>
        <v>0</v>
      </c>
      <c r="O408" s="31">
        <f t="shared" si="51"/>
        <v>0</v>
      </c>
      <c r="P408" s="32">
        <f t="shared" si="54"/>
        <v>0</v>
      </c>
    </row>
    <row r="409" spans="1:16" hidden="1" x14ac:dyDescent="0.25">
      <c r="A409" s="60">
        <v>3311401030911110</v>
      </c>
      <c r="B409" s="61" t="s">
        <v>346</v>
      </c>
      <c r="C409" s="28"/>
      <c r="D409" s="33"/>
      <c r="E409" s="33"/>
      <c r="F409" s="30">
        <f t="shared" si="48"/>
        <v>0</v>
      </c>
      <c r="G409" s="31">
        <f t="shared" si="52"/>
        <v>0</v>
      </c>
      <c r="H409" s="33"/>
      <c r="I409" s="32">
        <f t="shared" si="53"/>
        <v>0</v>
      </c>
      <c r="J409" s="33"/>
      <c r="K409" s="31">
        <f t="shared" si="49"/>
        <v>0</v>
      </c>
      <c r="L409" s="30">
        <f t="shared" si="55"/>
        <v>0</v>
      </c>
      <c r="M409" s="31">
        <f t="shared" si="50"/>
        <v>0</v>
      </c>
      <c r="N409" s="33"/>
      <c r="O409" s="31">
        <f t="shared" si="51"/>
        <v>0</v>
      </c>
      <c r="P409" s="32">
        <f t="shared" si="54"/>
        <v>0</v>
      </c>
    </row>
    <row r="410" spans="1:16" ht="39" hidden="1" x14ac:dyDescent="0.25">
      <c r="A410" s="60">
        <v>3311401030915</v>
      </c>
      <c r="B410" s="61" t="s">
        <v>347</v>
      </c>
      <c r="C410" s="28"/>
      <c r="D410" s="29">
        <f>SUM(D411)</f>
        <v>0</v>
      </c>
      <c r="E410" s="29">
        <f>SUM(E411)</f>
        <v>0</v>
      </c>
      <c r="F410" s="30">
        <f t="shared" si="48"/>
        <v>0</v>
      </c>
      <c r="G410" s="31">
        <f t="shared" si="52"/>
        <v>0</v>
      </c>
      <c r="H410" s="29">
        <f>SUM(H411)</f>
        <v>0</v>
      </c>
      <c r="I410" s="32">
        <f t="shared" si="53"/>
        <v>0</v>
      </c>
      <c r="J410" s="29">
        <f>SUM(J411)</f>
        <v>0</v>
      </c>
      <c r="K410" s="31">
        <f t="shared" si="49"/>
        <v>0</v>
      </c>
      <c r="L410" s="30">
        <f t="shared" si="55"/>
        <v>0</v>
      </c>
      <c r="M410" s="31">
        <f t="shared" si="50"/>
        <v>0</v>
      </c>
      <c r="N410" s="29">
        <f>SUM(N411)</f>
        <v>0</v>
      </c>
      <c r="O410" s="31">
        <f t="shared" si="51"/>
        <v>0</v>
      </c>
      <c r="P410" s="32">
        <f t="shared" si="54"/>
        <v>0</v>
      </c>
    </row>
    <row r="411" spans="1:16" ht="39" hidden="1" x14ac:dyDescent="0.25">
      <c r="A411" s="60">
        <v>3311401030915110</v>
      </c>
      <c r="B411" s="61" t="s">
        <v>347</v>
      </c>
      <c r="C411" s="28"/>
      <c r="D411" s="33"/>
      <c r="E411" s="33"/>
      <c r="F411" s="30">
        <f t="shared" si="48"/>
        <v>0</v>
      </c>
      <c r="G411" s="31">
        <f t="shared" si="52"/>
        <v>0</v>
      </c>
      <c r="H411" s="33"/>
      <c r="I411" s="32">
        <f t="shared" si="53"/>
        <v>0</v>
      </c>
      <c r="J411" s="33"/>
      <c r="K411" s="31">
        <f t="shared" si="49"/>
        <v>0</v>
      </c>
      <c r="L411" s="30">
        <f t="shared" si="55"/>
        <v>0</v>
      </c>
      <c r="M411" s="31">
        <f t="shared" si="50"/>
        <v>0</v>
      </c>
      <c r="N411" s="33"/>
      <c r="O411" s="31">
        <f t="shared" si="51"/>
        <v>0</v>
      </c>
      <c r="P411" s="32">
        <f t="shared" si="54"/>
        <v>0</v>
      </c>
    </row>
    <row r="412" spans="1:16" hidden="1" x14ac:dyDescent="0.25">
      <c r="A412" s="60">
        <v>3311401030919</v>
      </c>
      <c r="B412" s="61" t="s">
        <v>348</v>
      </c>
      <c r="C412" s="28"/>
      <c r="D412" s="29">
        <f>SUM(D413)</f>
        <v>0</v>
      </c>
      <c r="E412" s="29">
        <f>SUM(E413)</f>
        <v>0</v>
      </c>
      <c r="F412" s="30">
        <f t="shared" si="48"/>
        <v>0</v>
      </c>
      <c r="G412" s="31">
        <f t="shared" si="52"/>
        <v>0</v>
      </c>
      <c r="H412" s="29">
        <f>SUM(H413)</f>
        <v>0</v>
      </c>
      <c r="I412" s="32">
        <f t="shared" si="53"/>
        <v>0</v>
      </c>
      <c r="J412" s="29">
        <f>SUM(J413)</f>
        <v>0</v>
      </c>
      <c r="K412" s="31">
        <f t="shared" si="49"/>
        <v>0</v>
      </c>
      <c r="L412" s="30">
        <f t="shared" si="55"/>
        <v>0</v>
      </c>
      <c r="M412" s="31">
        <f t="shared" si="50"/>
        <v>0</v>
      </c>
      <c r="N412" s="29">
        <f>SUM(N413)</f>
        <v>0</v>
      </c>
      <c r="O412" s="31">
        <f t="shared" si="51"/>
        <v>0</v>
      </c>
      <c r="P412" s="32">
        <f t="shared" si="54"/>
        <v>0</v>
      </c>
    </row>
    <row r="413" spans="1:16" hidden="1" x14ac:dyDescent="0.25">
      <c r="A413" s="60">
        <v>3311401030919110</v>
      </c>
      <c r="B413" s="61" t="s">
        <v>348</v>
      </c>
      <c r="C413" s="28"/>
      <c r="D413" s="33"/>
      <c r="E413" s="33"/>
      <c r="F413" s="30">
        <f t="shared" si="48"/>
        <v>0</v>
      </c>
      <c r="G413" s="31">
        <f t="shared" si="52"/>
        <v>0</v>
      </c>
      <c r="H413" s="33"/>
      <c r="I413" s="32">
        <f t="shared" si="53"/>
        <v>0</v>
      </c>
      <c r="J413" s="33"/>
      <c r="K413" s="31">
        <f t="shared" si="49"/>
        <v>0</v>
      </c>
      <c r="L413" s="30">
        <f t="shared" si="55"/>
        <v>0</v>
      </c>
      <c r="M413" s="31">
        <f t="shared" si="50"/>
        <v>0</v>
      </c>
      <c r="N413" s="33"/>
      <c r="O413" s="31">
        <f t="shared" si="51"/>
        <v>0</v>
      </c>
      <c r="P413" s="32">
        <f t="shared" si="54"/>
        <v>0</v>
      </c>
    </row>
    <row r="414" spans="1:16" hidden="1" x14ac:dyDescent="0.25">
      <c r="A414" s="26">
        <v>3311401030925</v>
      </c>
      <c r="B414" s="27" t="s">
        <v>349</v>
      </c>
      <c r="C414" s="28"/>
      <c r="D414" s="29">
        <f>SUM(D415)</f>
        <v>0</v>
      </c>
      <c r="E414" s="29">
        <f>SUM(E415)</f>
        <v>0</v>
      </c>
      <c r="F414" s="30">
        <f t="shared" si="48"/>
        <v>0</v>
      </c>
      <c r="G414" s="31">
        <f t="shared" si="52"/>
        <v>0</v>
      </c>
      <c r="H414" s="29">
        <f>SUM(H415)</f>
        <v>0</v>
      </c>
      <c r="I414" s="32">
        <f t="shared" si="53"/>
        <v>0</v>
      </c>
      <c r="J414" s="29">
        <f>SUM(J415)</f>
        <v>0</v>
      </c>
      <c r="K414" s="31">
        <f t="shared" si="49"/>
        <v>0</v>
      </c>
      <c r="L414" s="30">
        <f t="shared" si="55"/>
        <v>0</v>
      </c>
      <c r="M414" s="31">
        <f t="shared" si="50"/>
        <v>0</v>
      </c>
      <c r="N414" s="29">
        <f>SUM(N415)</f>
        <v>0</v>
      </c>
      <c r="O414" s="31">
        <f t="shared" si="51"/>
        <v>0</v>
      </c>
      <c r="P414" s="32">
        <f t="shared" si="54"/>
        <v>0</v>
      </c>
    </row>
    <row r="415" spans="1:16" hidden="1" x14ac:dyDescent="0.25">
      <c r="A415" s="26">
        <v>3311401030925110</v>
      </c>
      <c r="B415" s="27" t="s">
        <v>350</v>
      </c>
      <c r="C415" s="28"/>
      <c r="D415" s="29"/>
      <c r="E415" s="29"/>
      <c r="F415" s="30">
        <f t="shared" si="48"/>
        <v>0</v>
      </c>
      <c r="G415" s="31">
        <f t="shared" si="52"/>
        <v>0</v>
      </c>
      <c r="H415" s="29"/>
      <c r="I415" s="32">
        <f t="shared" si="53"/>
        <v>0</v>
      </c>
      <c r="J415" s="29"/>
      <c r="K415" s="31">
        <f t="shared" si="49"/>
        <v>0</v>
      </c>
      <c r="L415" s="30">
        <f t="shared" si="55"/>
        <v>0</v>
      </c>
      <c r="M415" s="31">
        <f t="shared" si="50"/>
        <v>0</v>
      </c>
      <c r="N415" s="29"/>
      <c r="O415" s="31">
        <f t="shared" si="51"/>
        <v>0</v>
      </c>
      <c r="P415" s="32">
        <f t="shared" si="54"/>
        <v>0</v>
      </c>
    </row>
    <row r="416" spans="1:16" hidden="1" x14ac:dyDescent="0.25">
      <c r="A416" s="60">
        <v>3311401030928</v>
      </c>
      <c r="B416" s="61" t="s">
        <v>349</v>
      </c>
      <c r="C416" s="28"/>
      <c r="D416" s="29">
        <f>SUM(D417)</f>
        <v>0</v>
      </c>
      <c r="E416" s="29">
        <f>SUM(E417)</f>
        <v>0</v>
      </c>
      <c r="F416" s="30">
        <f t="shared" si="48"/>
        <v>0</v>
      </c>
      <c r="G416" s="31">
        <f t="shared" si="52"/>
        <v>0</v>
      </c>
      <c r="H416" s="29">
        <f>SUM(H417)</f>
        <v>0</v>
      </c>
      <c r="I416" s="32">
        <f t="shared" si="53"/>
        <v>0</v>
      </c>
      <c r="J416" s="29">
        <f>SUM(J417)</f>
        <v>0</v>
      </c>
      <c r="K416" s="31">
        <f t="shared" si="49"/>
        <v>0</v>
      </c>
      <c r="L416" s="30">
        <f t="shared" si="55"/>
        <v>0</v>
      </c>
      <c r="M416" s="31">
        <f t="shared" si="50"/>
        <v>0</v>
      </c>
      <c r="N416" s="29">
        <f>SUM(N417)</f>
        <v>0</v>
      </c>
      <c r="O416" s="31">
        <f t="shared" si="51"/>
        <v>0</v>
      </c>
      <c r="P416" s="32">
        <f t="shared" si="54"/>
        <v>0</v>
      </c>
    </row>
    <row r="417" spans="1:16" hidden="1" x14ac:dyDescent="0.25">
      <c r="A417" s="60">
        <v>3311401030928110</v>
      </c>
      <c r="B417" s="61" t="s">
        <v>350</v>
      </c>
      <c r="C417" s="28"/>
      <c r="D417" s="33"/>
      <c r="E417" s="33"/>
      <c r="F417" s="30">
        <f t="shared" si="48"/>
        <v>0</v>
      </c>
      <c r="G417" s="31">
        <f t="shared" si="52"/>
        <v>0</v>
      </c>
      <c r="H417" s="33"/>
      <c r="I417" s="32">
        <f t="shared" si="53"/>
        <v>0</v>
      </c>
      <c r="J417" s="33"/>
      <c r="K417" s="31">
        <f t="shared" si="49"/>
        <v>0</v>
      </c>
      <c r="L417" s="30">
        <f t="shared" si="55"/>
        <v>0</v>
      </c>
      <c r="M417" s="31">
        <f t="shared" si="50"/>
        <v>0</v>
      </c>
      <c r="N417" s="33"/>
      <c r="O417" s="31">
        <f t="shared" si="51"/>
        <v>0</v>
      </c>
      <c r="P417" s="32">
        <f t="shared" si="54"/>
        <v>0</v>
      </c>
    </row>
    <row r="418" spans="1:16" hidden="1" x14ac:dyDescent="0.25">
      <c r="A418" s="60">
        <v>3311401034149</v>
      </c>
      <c r="B418" s="61" t="s">
        <v>351</v>
      </c>
      <c r="C418" s="28"/>
      <c r="D418" s="29">
        <f>SUM(D419)</f>
        <v>0</v>
      </c>
      <c r="E418" s="29">
        <f>SUM(E419)</f>
        <v>0</v>
      </c>
      <c r="F418" s="30">
        <f t="shared" si="48"/>
        <v>0</v>
      </c>
      <c r="G418" s="31">
        <f t="shared" si="52"/>
        <v>0</v>
      </c>
      <c r="H418" s="29">
        <f>SUM(H419)</f>
        <v>0</v>
      </c>
      <c r="I418" s="32">
        <f t="shared" si="53"/>
        <v>0</v>
      </c>
      <c r="J418" s="29">
        <f>SUM(J419)</f>
        <v>0</v>
      </c>
      <c r="K418" s="31">
        <f t="shared" si="49"/>
        <v>0</v>
      </c>
      <c r="L418" s="30">
        <f t="shared" si="55"/>
        <v>0</v>
      </c>
      <c r="M418" s="31">
        <f t="shared" si="50"/>
        <v>0</v>
      </c>
      <c r="N418" s="29">
        <f>SUM(N419)</f>
        <v>0</v>
      </c>
      <c r="O418" s="31">
        <f t="shared" si="51"/>
        <v>0</v>
      </c>
      <c r="P418" s="32">
        <f t="shared" si="54"/>
        <v>0</v>
      </c>
    </row>
    <row r="419" spans="1:16" hidden="1" x14ac:dyDescent="0.25">
      <c r="A419" s="60">
        <v>3311401034149110</v>
      </c>
      <c r="B419" s="61" t="s">
        <v>352</v>
      </c>
      <c r="C419" s="28"/>
      <c r="D419" s="33"/>
      <c r="E419" s="33"/>
      <c r="F419" s="30">
        <f t="shared" si="48"/>
        <v>0</v>
      </c>
      <c r="G419" s="31">
        <f t="shared" si="52"/>
        <v>0</v>
      </c>
      <c r="H419" s="33"/>
      <c r="I419" s="32">
        <f t="shared" si="53"/>
        <v>0</v>
      </c>
      <c r="J419" s="33"/>
      <c r="K419" s="31">
        <f t="shared" si="49"/>
        <v>0</v>
      </c>
      <c r="L419" s="30">
        <f t="shared" si="55"/>
        <v>0</v>
      </c>
      <c r="M419" s="31">
        <f t="shared" si="50"/>
        <v>0</v>
      </c>
      <c r="N419" s="33"/>
      <c r="O419" s="31">
        <f t="shared" si="51"/>
        <v>0</v>
      </c>
      <c r="P419" s="32">
        <f t="shared" si="54"/>
        <v>0</v>
      </c>
    </row>
    <row r="420" spans="1:16" hidden="1" x14ac:dyDescent="0.25">
      <c r="A420" s="60">
        <v>3311401034150</v>
      </c>
      <c r="B420" s="61" t="s">
        <v>353</v>
      </c>
      <c r="C420" s="28"/>
      <c r="D420" s="29">
        <f>SUM(D421)</f>
        <v>0</v>
      </c>
      <c r="E420" s="29">
        <f>SUM(E421)</f>
        <v>0</v>
      </c>
      <c r="F420" s="30">
        <f t="shared" si="48"/>
        <v>0</v>
      </c>
      <c r="G420" s="31">
        <f t="shared" si="52"/>
        <v>0</v>
      </c>
      <c r="H420" s="29">
        <f>SUM(H421)</f>
        <v>0</v>
      </c>
      <c r="I420" s="32">
        <f t="shared" si="53"/>
        <v>0</v>
      </c>
      <c r="J420" s="29">
        <f>SUM(J421)</f>
        <v>0</v>
      </c>
      <c r="K420" s="31">
        <f t="shared" si="49"/>
        <v>0</v>
      </c>
      <c r="L420" s="30">
        <f t="shared" si="55"/>
        <v>0</v>
      </c>
      <c r="M420" s="31">
        <f t="shared" si="50"/>
        <v>0</v>
      </c>
      <c r="N420" s="29">
        <f>SUM(N421)</f>
        <v>0</v>
      </c>
      <c r="O420" s="31">
        <f t="shared" si="51"/>
        <v>0</v>
      </c>
      <c r="P420" s="32">
        <f t="shared" si="54"/>
        <v>0</v>
      </c>
    </row>
    <row r="421" spans="1:16" hidden="1" x14ac:dyDescent="0.25">
      <c r="A421" s="60">
        <v>3311401034150110</v>
      </c>
      <c r="B421" s="61" t="s">
        <v>354</v>
      </c>
      <c r="C421" s="28"/>
      <c r="D421" s="33"/>
      <c r="E421" s="33"/>
      <c r="F421" s="30">
        <f t="shared" si="48"/>
        <v>0</v>
      </c>
      <c r="G421" s="31">
        <f t="shared" si="52"/>
        <v>0</v>
      </c>
      <c r="H421" s="33"/>
      <c r="I421" s="32">
        <f t="shared" si="53"/>
        <v>0</v>
      </c>
      <c r="J421" s="33"/>
      <c r="K421" s="31">
        <f t="shared" si="49"/>
        <v>0</v>
      </c>
      <c r="L421" s="30">
        <f t="shared" si="55"/>
        <v>0</v>
      </c>
      <c r="M421" s="31">
        <f t="shared" si="50"/>
        <v>0</v>
      </c>
      <c r="N421" s="33"/>
      <c r="O421" s="31">
        <f t="shared" si="51"/>
        <v>0</v>
      </c>
      <c r="P421" s="32">
        <f t="shared" si="54"/>
        <v>0</v>
      </c>
    </row>
    <row r="422" spans="1:16" hidden="1" x14ac:dyDescent="0.25">
      <c r="A422" s="26">
        <v>3311401034248</v>
      </c>
      <c r="B422" s="27" t="s">
        <v>355</v>
      </c>
      <c r="C422" s="28"/>
      <c r="D422" s="29">
        <f>SUM(D423)</f>
        <v>0</v>
      </c>
      <c r="E422" s="29">
        <f>SUM(E423)</f>
        <v>0</v>
      </c>
      <c r="F422" s="30">
        <f t="shared" si="48"/>
        <v>0</v>
      </c>
      <c r="G422" s="31">
        <f t="shared" si="52"/>
        <v>0</v>
      </c>
      <c r="H422" s="29">
        <f>SUM(H423)</f>
        <v>0</v>
      </c>
      <c r="I422" s="32">
        <f t="shared" si="53"/>
        <v>0</v>
      </c>
      <c r="J422" s="29">
        <f>SUM(J423)</f>
        <v>0</v>
      </c>
      <c r="K422" s="31">
        <f t="shared" si="49"/>
        <v>0</v>
      </c>
      <c r="L422" s="30">
        <f t="shared" si="55"/>
        <v>0</v>
      </c>
      <c r="M422" s="31">
        <f t="shared" si="50"/>
        <v>0</v>
      </c>
      <c r="N422" s="29">
        <f>SUM(N423)</f>
        <v>0</v>
      </c>
      <c r="O422" s="31">
        <f t="shared" si="51"/>
        <v>0</v>
      </c>
      <c r="P422" s="32">
        <f t="shared" si="54"/>
        <v>0</v>
      </c>
    </row>
    <row r="423" spans="1:16" hidden="1" x14ac:dyDescent="0.25">
      <c r="A423" s="26">
        <v>3311401034248110</v>
      </c>
      <c r="B423" s="27" t="s">
        <v>356</v>
      </c>
      <c r="C423" s="28"/>
      <c r="D423" s="33"/>
      <c r="E423" s="33"/>
      <c r="F423" s="30">
        <f t="shared" si="48"/>
        <v>0</v>
      </c>
      <c r="G423" s="31">
        <f t="shared" si="52"/>
        <v>0</v>
      </c>
      <c r="H423" s="33"/>
      <c r="I423" s="32">
        <f t="shared" si="53"/>
        <v>0</v>
      </c>
      <c r="J423" s="33"/>
      <c r="K423" s="31">
        <f t="shared" si="49"/>
        <v>0</v>
      </c>
      <c r="L423" s="30">
        <f t="shared" si="55"/>
        <v>0</v>
      </c>
      <c r="M423" s="31">
        <f t="shared" si="50"/>
        <v>0</v>
      </c>
      <c r="N423" s="33"/>
      <c r="O423" s="31">
        <f t="shared" si="51"/>
        <v>0</v>
      </c>
      <c r="P423" s="32">
        <f t="shared" si="54"/>
        <v>0</v>
      </c>
    </row>
    <row r="424" spans="1:16" ht="26.25" hidden="1" x14ac:dyDescent="0.25">
      <c r="A424" s="26">
        <v>331140104</v>
      </c>
      <c r="B424" s="27" t="s">
        <v>357</v>
      </c>
      <c r="C424" s="28"/>
      <c r="D424" s="29">
        <f>SUM(D425+D427+D430+D432+D435)</f>
        <v>0</v>
      </c>
      <c r="E424" s="29">
        <f>SUM(E425+E427+E430+E432+E435)</f>
        <v>0</v>
      </c>
      <c r="F424" s="30">
        <f t="shared" si="48"/>
        <v>0</v>
      </c>
      <c r="G424" s="31">
        <f t="shared" si="52"/>
        <v>0</v>
      </c>
      <c r="H424" s="29">
        <f>SUM(H425+H427+H430+H432+H435)</f>
        <v>0</v>
      </c>
      <c r="I424" s="32">
        <f t="shared" si="53"/>
        <v>0</v>
      </c>
      <c r="J424" s="29">
        <f>SUM(J425+J427+J430+J432+J435)</f>
        <v>0</v>
      </c>
      <c r="K424" s="31">
        <f t="shared" si="49"/>
        <v>0</v>
      </c>
      <c r="L424" s="30">
        <f t="shared" si="55"/>
        <v>0</v>
      </c>
      <c r="M424" s="31">
        <f t="shared" si="50"/>
        <v>0</v>
      </c>
      <c r="N424" s="29">
        <f>SUM(N425+N427+N430+N432+N435)</f>
        <v>0</v>
      </c>
      <c r="O424" s="31">
        <f t="shared" si="51"/>
        <v>0</v>
      </c>
      <c r="P424" s="32">
        <f t="shared" si="54"/>
        <v>0</v>
      </c>
    </row>
    <row r="425" spans="1:16" hidden="1" x14ac:dyDescent="0.25">
      <c r="A425" s="26">
        <v>3311401040931</v>
      </c>
      <c r="B425" s="27" t="s">
        <v>358</v>
      </c>
      <c r="C425" s="28"/>
      <c r="D425" s="29">
        <f>SUM(D426)</f>
        <v>0</v>
      </c>
      <c r="E425" s="29">
        <f>SUM(E426)</f>
        <v>0</v>
      </c>
      <c r="F425" s="30">
        <f t="shared" si="48"/>
        <v>0</v>
      </c>
      <c r="G425" s="31">
        <f t="shared" si="52"/>
        <v>0</v>
      </c>
      <c r="H425" s="29">
        <f>SUM(H426)</f>
        <v>0</v>
      </c>
      <c r="I425" s="32">
        <f t="shared" si="53"/>
        <v>0</v>
      </c>
      <c r="J425" s="29">
        <f>SUM(J426)</f>
        <v>0</v>
      </c>
      <c r="K425" s="31">
        <f t="shared" si="49"/>
        <v>0</v>
      </c>
      <c r="L425" s="30">
        <f t="shared" si="55"/>
        <v>0</v>
      </c>
      <c r="M425" s="31">
        <f t="shared" si="50"/>
        <v>0</v>
      </c>
      <c r="N425" s="29">
        <f>SUM(N426)</f>
        <v>0</v>
      </c>
      <c r="O425" s="31">
        <f t="shared" si="51"/>
        <v>0</v>
      </c>
      <c r="P425" s="32">
        <f t="shared" si="54"/>
        <v>0</v>
      </c>
    </row>
    <row r="426" spans="1:16" hidden="1" x14ac:dyDescent="0.25">
      <c r="A426" s="26">
        <v>3311401040931110</v>
      </c>
      <c r="B426" s="27" t="s">
        <v>359</v>
      </c>
      <c r="C426" s="28"/>
      <c r="D426" s="33"/>
      <c r="E426" s="33"/>
      <c r="F426" s="30">
        <f t="shared" si="48"/>
        <v>0</v>
      </c>
      <c r="G426" s="31">
        <f t="shared" si="52"/>
        <v>0</v>
      </c>
      <c r="H426" s="33"/>
      <c r="I426" s="32">
        <f t="shared" si="53"/>
        <v>0</v>
      </c>
      <c r="J426" s="33"/>
      <c r="K426" s="31">
        <f t="shared" si="49"/>
        <v>0</v>
      </c>
      <c r="L426" s="30">
        <f t="shared" si="55"/>
        <v>0</v>
      </c>
      <c r="M426" s="31">
        <f t="shared" si="50"/>
        <v>0</v>
      </c>
      <c r="N426" s="33"/>
      <c r="O426" s="31">
        <f t="shared" si="51"/>
        <v>0</v>
      </c>
      <c r="P426" s="32">
        <f t="shared" si="54"/>
        <v>0</v>
      </c>
    </row>
    <row r="427" spans="1:16" ht="26.25" hidden="1" x14ac:dyDescent="0.25">
      <c r="A427" s="26">
        <v>3311401040932</v>
      </c>
      <c r="B427" s="27" t="s">
        <v>360</v>
      </c>
      <c r="C427" s="28"/>
      <c r="D427" s="29">
        <f>SUM(D428:D429)</f>
        <v>0</v>
      </c>
      <c r="E427" s="29">
        <f>SUM(E428:E429)</f>
        <v>0</v>
      </c>
      <c r="F427" s="30">
        <f t="shared" si="48"/>
        <v>0</v>
      </c>
      <c r="G427" s="31">
        <f t="shared" si="52"/>
        <v>0</v>
      </c>
      <c r="H427" s="29">
        <f>SUM(H428:H429)</f>
        <v>0</v>
      </c>
      <c r="I427" s="32">
        <f t="shared" si="53"/>
        <v>0</v>
      </c>
      <c r="J427" s="29">
        <f>SUM(J428:J429)</f>
        <v>0</v>
      </c>
      <c r="K427" s="31">
        <f t="shared" si="49"/>
        <v>0</v>
      </c>
      <c r="L427" s="30">
        <f t="shared" si="55"/>
        <v>0</v>
      </c>
      <c r="M427" s="31">
        <f t="shared" si="50"/>
        <v>0</v>
      </c>
      <c r="N427" s="29">
        <f>SUM(N428:N429)</f>
        <v>0</v>
      </c>
      <c r="O427" s="31">
        <f t="shared" si="51"/>
        <v>0</v>
      </c>
      <c r="P427" s="32">
        <f t="shared" si="54"/>
        <v>0</v>
      </c>
    </row>
    <row r="428" spans="1:16" ht="26.25" hidden="1" x14ac:dyDescent="0.25">
      <c r="A428" s="26">
        <v>3311401040932110</v>
      </c>
      <c r="B428" s="27" t="s">
        <v>360</v>
      </c>
      <c r="C428" s="28"/>
      <c r="D428" s="33"/>
      <c r="E428" s="33"/>
      <c r="F428" s="30">
        <f t="shared" si="48"/>
        <v>0</v>
      </c>
      <c r="G428" s="31">
        <f t="shared" si="52"/>
        <v>0</v>
      </c>
      <c r="H428" s="33"/>
      <c r="I428" s="32">
        <f t="shared" si="53"/>
        <v>0</v>
      </c>
      <c r="J428" s="33"/>
      <c r="K428" s="31">
        <f t="shared" si="49"/>
        <v>0</v>
      </c>
      <c r="L428" s="30">
        <f t="shared" si="55"/>
        <v>0</v>
      </c>
      <c r="M428" s="31">
        <f t="shared" si="50"/>
        <v>0</v>
      </c>
      <c r="N428" s="33"/>
      <c r="O428" s="31">
        <f t="shared" si="51"/>
        <v>0</v>
      </c>
      <c r="P428" s="32">
        <f t="shared" si="54"/>
        <v>0</v>
      </c>
    </row>
    <row r="429" spans="1:16" ht="26.25" hidden="1" x14ac:dyDescent="0.25">
      <c r="A429" s="26">
        <v>3311401040932120</v>
      </c>
      <c r="B429" s="27" t="s">
        <v>360</v>
      </c>
      <c r="C429" s="28"/>
      <c r="D429" s="29"/>
      <c r="E429" s="29"/>
      <c r="F429" s="30">
        <f t="shared" si="48"/>
        <v>0</v>
      </c>
      <c r="G429" s="31">
        <f t="shared" si="52"/>
        <v>0</v>
      </c>
      <c r="H429" s="29"/>
      <c r="I429" s="32">
        <f t="shared" si="53"/>
        <v>0</v>
      </c>
      <c r="J429" s="29"/>
      <c r="K429" s="31">
        <f t="shared" si="49"/>
        <v>0</v>
      </c>
      <c r="L429" s="30">
        <f t="shared" si="55"/>
        <v>0</v>
      </c>
      <c r="M429" s="31">
        <f t="shared" si="50"/>
        <v>0</v>
      </c>
      <c r="N429" s="29"/>
      <c r="O429" s="31">
        <f t="shared" si="51"/>
        <v>0</v>
      </c>
      <c r="P429" s="32">
        <f t="shared" si="54"/>
        <v>0</v>
      </c>
    </row>
    <row r="430" spans="1:16" hidden="1" x14ac:dyDescent="0.25">
      <c r="A430" s="26">
        <v>3311401040933</v>
      </c>
      <c r="B430" s="27" t="s">
        <v>361</v>
      </c>
      <c r="C430" s="28"/>
      <c r="D430" s="29">
        <f>SUM(D431)</f>
        <v>0</v>
      </c>
      <c r="E430" s="29">
        <f>SUM(E431)</f>
        <v>0</v>
      </c>
      <c r="F430" s="30">
        <f t="shared" si="48"/>
        <v>0</v>
      </c>
      <c r="G430" s="31">
        <f t="shared" si="52"/>
        <v>0</v>
      </c>
      <c r="H430" s="29">
        <f>SUM(H431)</f>
        <v>0</v>
      </c>
      <c r="I430" s="32">
        <f t="shared" si="53"/>
        <v>0</v>
      </c>
      <c r="J430" s="29">
        <f>SUM(J431)</f>
        <v>0</v>
      </c>
      <c r="K430" s="31">
        <f t="shared" si="49"/>
        <v>0</v>
      </c>
      <c r="L430" s="30">
        <f t="shared" si="55"/>
        <v>0</v>
      </c>
      <c r="M430" s="31">
        <f t="shared" si="50"/>
        <v>0</v>
      </c>
      <c r="N430" s="29">
        <f>SUM(N431)</f>
        <v>0</v>
      </c>
      <c r="O430" s="31">
        <f t="shared" si="51"/>
        <v>0</v>
      </c>
      <c r="P430" s="32">
        <f t="shared" si="54"/>
        <v>0</v>
      </c>
    </row>
    <row r="431" spans="1:16" hidden="1" x14ac:dyDescent="0.25">
      <c r="A431" s="26">
        <v>3311401040933120</v>
      </c>
      <c r="B431" s="27" t="s">
        <v>362</v>
      </c>
      <c r="C431" s="28"/>
      <c r="D431" s="33"/>
      <c r="E431" s="33"/>
      <c r="F431" s="30">
        <f t="shared" si="48"/>
        <v>0</v>
      </c>
      <c r="G431" s="31">
        <f t="shared" si="52"/>
        <v>0</v>
      </c>
      <c r="H431" s="33"/>
      <c r="I431" s="32">
        <f t="shared" si="53"/>
        <v>0</v>
      </c>
      <c r="J431" s="33"/>
      <c r="K431" s="31">
        <f t="shared" si="49"/>
        <v>0</v>
      </c>
      <c r="L431" s="30">
        <f t="shared" si="55"/>
        <v>0</v>
      </c>
      <c r="M431" s="31">
        <f t="shared" si="50"/>
        <v>0</v>
      </c>
      <c r="N431" s="33"/>
      <c r="O431" s="31">
        <f t="shared" si="51"/>
        <v>0</v>
      </c>
      <c r="P431" s="32">
        <f t="shared" si="54"/>
        <v>0</v>
      </c>
    </row>
    <row r="432" spans="1:16" ht="26.25" hidden="1" x14ac:dyDescent="0.25">
      <c r="A432" s="26">
        <v>3311401040934</v>
      </c>
      <c r="B432" s="27" t="s">
        <v>363</v>
      </c>
      <c r="C432" s="28"/>
      <c r="D432" s="29">
        <f>SUM(D433+D434)</f>
        <v>0</v>
      </c>
      <c r="E432" s="29">
        <f>SUM(E433+E434)</f>
        <v>0</v>
      </c>
      <c r="F432" s="30">
        <f t="shared" si="48"/>
        <v>0</v>
      </c>
      <c r="G432" s="31">
        <f t="shared" si="52"/>
        <v>0</v>
      </c>
      <c r="H432" s="29">
        <f>SUM(H433+H434)</f>
        <v>0</v>
      </c>
      <c r="I432" s="32">
        <f t="shared" si="53"/>
        <v>0</v>
      </c>
      <c r="J432" s="29">
        <f>SUM(J433+J434)</f>
        <v>0</v>
      </c>
      <c r="K432" s="31">
        <f t="shared" si="49"/>
        <v>0</v>
      </c>
      <c r="L432" s="30">
        <f t="shared" si="55"/>
        <v>0</v>
      </c>
      <c r="M432" s="31">
        <f t="shared" si="50"/>
        <v>0</v>
      </c>
      <c r="N432" s="29">
        <f>SUM(N433+N434)</f>
        <v>0</v>
      </c>
      <c r="O432" s="31">
        <f t="shared" si="51"/>
        <v>0</v>
      </c>
      <c r="P432" s="32">
        <f t="shared" si="54"/>
        <v>0</v>
      </c>
    </row>
    <row r="433" spans="1:19" ht="26.25" hidden="1" x14ac:dyDescent="0.25">
      <c r="A433" s="26">
        <v>3311401040934110</v>
      </c>
      <c r="B433" s="27" t="s">
        <v>364</v>
      </c>
      <c r="C433" s="28"/>
      <c r="D433" s="33">
        <v>0</v>
      </c>
      <c r="E433" s="33">
        <v>0</v>
      </c>
      <c r="F433" s="30">
        <f t="shared" si="48"/>
        <v>0</v>
      </c>
      <c r="G433" s="31">
        <f t="shared" si="52"/>
        <v>0</v>
      </c>
      <c r="H433" s="33">
        <v>0</v>
      </c>
      <c r="I433" s="32">
        <f t="shared" si="53"/>
        <v>0</v>
      </c>
      <c r="J433" s="33">
        <v>0</v>
      </c>
      <c r="K433" s="31">
        <f t="shared" si="49"/>
        <v>0</v>
      </c>
      <c r="L433" s="30">
        <f t="shared" si="55"/>
        <v>0</v>
      </c>
      <c r="M433" s="31">
        <f t="shared" si="50"/>
        <v>0</v>
      </c>
      <c r="N433" s="33">
        <v>0</v>
      </c>
      <c r="O433" s="31">
        <f t="shared" si="51"/>
        <v>0</v>
      </c>
      <c r="P433" s="32">
        <f t="shared" si="54"/>
        <v>0</v>
      </c>
    </row>
    <row r="434" spans="1:19" ht="26.25" hidden="1" x14ac:dyDescent="0.25">
      <c r="A434" s="26">
        <v>3311401040934110</v>
      </c>
      <c r="B434" s="27" t="s">
        <v>365</v>
      </c>
      <c r="C434" s="28"/>
      <c r="D434" s="33"/>
      <c r="E434" s="33"/>
      <c r="F434" s="30">
        <f t="shared" si="48"/>
        <v>0</v>
      </c>
      <c r="G434" s="31">
        <f t="shared" si="52"/>
        <v>0</v>
      </c>
      <c r="H434" s="33"/>
      <c r="I434" s="32">
        <f t="shared" si="53"/>
        <v>0</v>
      </c>
      <c r="J434" s="33"/>
      <c r="K434" s="31">
        <f t="shared" si="49"/>
        <v>0</v>
      </c>
      <c r="L434" s="30">
        <f t="shared" si="55"/>
        <v>0</v>
      </c>
      <c r="M434" s="31">
        <f t="shared" si="50"/>
        <v>0</v>
      </c>
      <c r="N434" s="33"/>
      <c r="O434" s="31">
        <f t="shared" si="51"/>
        <v>0</v>
      </c>
      <c r="P434" s="32">
        <f t="shared" si="54"/>
        <v>0</v>
      </c>
    </row>
    <row r="435" spans="1:19" ht="39" hidden="1" x14ac:dyDescent="0.25">
      <c r="A435" s="26">
        <v>3311401040966</v>
      </c>
      <c r="B435" s="40" t="s">
        <v>366</v>
      </c>
      <c r="C435" s="28"/>
      <c r="D435" s="29">
        <f>SUM(D436)</f>
        <v>0</v>
      </c>
      <c r="E435" s="29">
        <f>SUM(E436)</f>
        <v>0</v>
      </c>
      <c r="F435" s="30">
        <f t="shared" si="48"/>
        <v>0</v>
      </c>
      <c r="G435" s="31">
        <f t="shared" si="52"/>
        <v>0</v>
      </c>
      <c r="H435" s="29">
        <f>SUM(H436)</f>
        <v>0</v>
      </c>
      <c r="I435" s="32">
        <f t="shared" si="53"/>
        <v>0</v>
      </c>
      <c r="J435" s="29">
        <f>SUM(J436)</f>
        <v>0</v>
      </c>
      <c r="K435" s="31">
        <f t="shared" si="49"/>
        <v>0</v>
      </c>
      <c r="L435" s="30">
        <f t="shared" si="55"/>
        <v>0</v>
      </c>
      <c r="M435" s="31">
        <f t="shared" si="50"/>
        <v>0</v>
      </c>
      <c r="N435" s="29">
        <f>SUM(N436)</f>
        <v>0</v>
      </c>
      <c r="O435" s="31">
        <f t="shared" si="51"/>
        <v>0</v>
      </c>
      <c r="P435" s="32">
        <f t="shared" si="54"/>
        <v>0</v>
      </c>
    </row>
    <row r="436" spans="1:19" ht="39" hidden="1" x14ac:dyDescent="0.25">
      <c r="A436" s="26">
        <v>3311401040966110</v>
      </c>
      <c r="B436" s="40" t="s">
        <v>367</v>
      </c>
      <c r="C436" s="28"/>
      <c r="D436" s="33"/>
      <c r="E436" s="33"/>
      <c r="F436" s="30">
        <f t="shared" si="48"/>
        <v>0</v>
      </c>
      <c r="G436" s="31">
        <f t="shared" si="52"/>
        <v>0</v>
      </c>
      <c r="H436" s="33"/>
      <c r="I436" s="32">
        <f t="shared" si="53"/>
        <v>0</v>
      </c>
      <c r="J436" s="33"/>
      <c r="K436" s="31">
        <f t="shared" si="49"/>
        <v>0</v>
      </c>
      <c r="L436" s="30">
        <f t="shared" si="55"/>
        <v>0</v>
      </c>
      <c r="M436" s="31">
        <f t="shared" si="50"/>
        <v>0</v>
      </c>
      <c r="N436" s="33"/>
      <c r="O436" s="31">
        <f t="shared" si="51"/>
        <v>0</v>
      </c>
      <c r="P436" s="32">
        <f t="shared" si="54"/>
        <v>0</v>
      </c>
    </row>
    <row r="437" spans="1:19" ht="39" hidden="1" x14ac:dyDescent="0.25">
      <c r="A437" s="60">
        <v>331140105</v>
      </c>
      <c r="B437" s="61" t="s">
        <v>368</v>
      </c>
      <c r="C437" s="28"/>
      <c r="D437" s="29">
        <f>SUM(D438+D440+D442+D444+D446+D448+D450+D452+D454+D456+D458+D460+D463+D465+D467+D469+D471+D473+D475+D477+D479+D481+D483)</f>
        <v>0</v>
      </c>
      <c r="E437" s="29">
        <f>SUM(E438+E440+E442+E444+E446+E448+E450+E452+E454+E456+E458+E460+E463+E465+E467+E469+E471+E473+E475+E477+E479+E481+E483)</f>
        <v>0</v>
      </c>
      <c r="F437" s="30">
        <f t="shared" si="48"/>
        <v>0</v>
      </c>
      <c r="G437" s="31">
        <f t="shared" si="52"/>
        <v>0</v>
      </c>
      <c r="H437" s="29">
        <f>SUM(H438+H440+H442+H444+H446+H448+H450+H452+H454+H456+H458+H460+H463+H465+H467+H469+H471+H473+H475+H477+H479+H481+H483)</f>
        <v>0</v>
      </c>
      <c r="I437" s="32">
        <f t="shared" si="53"/>
        <v>0</v>
      </c>
      <c r="J437" s="29">
        <f>SUM(J438+J440+J442+J444+J446+J448+J450+J452+J454+J456+J458+J460+J463+J465+J467+J469+J471+J473+J475+J477+J479+J481+J483)</f>
        <v>0</v>
      </c>
      <c r="K437" s="31">
        <f t="shared" si="49"/>
        <v>0</v>
      </c>
      <c r="L437" s="30">
        <f t="shared" si="55"/>
        <v>0</v>
      </c>
      <c r="M437" s="31">
        <f t="shared" si="50"/>
        <v>0</v>
      </c>
      <c r="N437" s="29">
        <f>SUM(N438+N440+N442+N444+N446+N448+N450+N452+N454+N456+N458+N460+N463+N465+N467+N469+N471+N473+N475+N477+N479+N481+N483)</f>
        <v>0</v>
      </c>
      <c r="O437" s="31">
        <f t="shared" si="51"/>
        <v>0</v>
      </c>
      <c r="P437" s="32">
        <f t="shared" si="54"/>
        <v>0</v>
      </c>
      <c r="R437" s="62"/>
      <c r="S437" s="62"/>
    </row>
    <row r="438" spans="1:19" hidden="1" x14ac:dyDescent="0.25">
      <c r="A438" s="60">
        <v>3311401050439</v>
      </c>
      <c r="B438" s="61" t="s">
        <v>369</v>
      </c>
      <c r="C438" s="28"/>
      <c r="D438" s="29">
        <f>SUM(D439)</f>
        <v>0</v>
      </c>
      <c r="E438" s="29">
        <f>SUM(E439)</f>
        <v>0</v>
      </c>
      <c r="F438" s="30">
        <f t="shared" si="48"/>
        <v>0</v>
      </c>
      <c r="G438" s="31">
        <f t="shared" si="52"/>
        <v>0</v>
      </c>
      <c r="H438" s="29">
        <f>SUM(H439)</f>
        <v>0</v>
      </c>
      <c r="I438" s="32">
        <f t="shared" si="53"/>
        <v>0</v>
      </c>
      <c r="J438" s="29">
        <f>SUM(J439)</f>
        <v>0</v>
      </c>
      <c r="K438" s="31">
        <f t="shared" si="49"/>
        <v>0</v>
      </c>
      <c r="L438" s="30">
        <f t="shared" si="55"/>
        <v>0</v>
      </c>
      <c r="M438" s="31">
        <f t="shared" si="50"/>
        <v>0</v>
      </c>
      <c r="N438" s="29">
        <f>SUM(N439)</f>
        <v>0</v>
      </c>
      <c r="O438" s="31">
        <f t="shared" si="51"/>
        <v>0</v>
      </c>
      <c r="P438" s="32">
        <f t="shared" si="54"/>
        <v>0</v>
      </c>
      <c r="R438" s="62"/>
    </row>
    <row r="439" spans="1:19" hidden="1" x14ac:dyDescent="0.25">
      <c r="A439" s="60">
        <v>3311401050439120</v>
      </c>
      <c r="B439" s="61" t="s">
        <v>369</v>
      </c>
      <c r="C439" s="28"/>
      <c r="D439" s="33"/>
      <c r="E439" s="33"/>
      <c r="F439" s="30">
        <f t="shared" si="48"/>
        <v>0</v>
      </c>
      <c r="G439" s="31">
        <f t="shared" si="52"/>
        <v>0</v>
      </c>
      <c r="H439" s="33"/>
      <c r="I439" s="32">
        <f t="shared" si="53"/>
        <v>0</v>
      </c>
      <c r="J439" s="33"/>
      <c r="K439" s="31">
        <f t="shared" si="49"/>
        <v>0</v>
      </c>
      <c r="L439" s="30">
        <f t="shared" si="55"/>
        <v>0</v>
      </c>
      <c r="M439" s="31">
        <f t="shared" si="50"/>
        <v>0</v>
      </c>
      <c r="N439" s="33"/>
      <c r="O439" s="31">
        <f t="shared" si="51"/>
        <v>0</v>
      </c>
      <c r="P439" s="32">
        <f t="shared" si="54"/>
        <v>0</v>
      </c>
      <c r="R439" s="62"/>
    </row>
    <row r="440" spans="1:19" ht="26.25" hidden="1" x14ac:dyDescent="0.25">
      <c r="A440" s="60">
        <v>3311401050640</v>
      </c>
      <c r="B440" s="27" t="s">
        <v>370</v>
      </c>
      <c r="C440" s="28"/>
      <c r="D440" s="29">
        <f>SUM(D441)</f>
        <v>0</v>
      </c>
      <c r="E440" s="29">
        <f>SUM(E441)</f>
        <v>0</v>
      </c>
      <c r="F440" s="30">
        <f t="shared" si="48"/>
        <v>0</v>
      </c>
      <c r="G440" s="31">
        <f t="shared" si="52"/>
        <v>0</v>
      </c>
      <c r="H440" s="29">
        <f>SUM(H441)</f>
        <v>0</v>
      </c>
      <c r="I440" s="32">
        <f t="shared" si="53"/>
        <v>0</v>
      </c>
      <c r="J440" s="29">
        <f>SUM(J441)</f>
        <v>0</v>
      </c>
      <c r="K440" s="31">
        <f t="shared" si="49"/>
        <v>0</v>
      </c>
      <c r="L440" s="30">
        <f t="shared" si="55"/>
        <v>0</v>
      </c>
      <c r="M440" s="31">
        <f t="shared" si="50"/>
        <v>0</v>
      </c>
      <c r="N440" s="29">
        <f>SUM(N441)</f>
        <v>0</v>
      </c>
      <c r="O440" s="31">
        <f t="shared" si="51"/>
        <v>0</v>
      </c>
      <c r="P440" s="32">
        <f t="shared" si="54"/>
        <v>0</v>
      </c>
      <c r="R440" s="62"/>
    </row>
    <row r="441" spans="1:19" ht="26.25" hidden="1" x14ac:dyDescent="0.25">
      <c r="A441" s="60">
        <v>3311401050640120</v>
      </c>
      <c r="B441" s="27" t="s">
        <v>370</v>
      </c>
      <c r="C441" s="28"/>
      <c r="D441" s="33"/>
      <c r="E441" s="33"/>
      <c r="F441" s="30">
        <f t="shared" si="48"/>
        <v>0</v>
      </c>
      <c r="G441" s="31">
        <f t="shared" si="52"/>
        <v>0</v>
      </c>
      <c r="H441" s="33"/>
      <c r="I441" s="32">
        <f t="shared" si="53"/>
        <v>0</v>
      </c>
      <c r="J441" s="33"/>
      <c r="K441" s="31">
        <f t="shared" si="49"/>
        <v>0</v>
      </c>
      <c r="L441" s="30">
        <f t="shared" si="55"/>
        <v>0</v>
      </c>
      <c r="M441" s="31">
        <f t="shared" si="50"/>
        <v>0</v>
      </c>
      <c r="N441" s="33"/>
      <c r="O441" s="31">
        <f t="shared" si="51"/>
        <v>0</v>
      </c>
      <c r="P441" s="32">
        <f t="shared" si="54"/>
        <v>0</v>
      </c>
      <c r="R441" s="62"/>
    </row>
    <row r="442" spans="1:19" ht="51.75" hidden="1" x14ac:dyDescent="0.25">
      <c r="A442" s="26">
        <v>3311401050717</v>
      </c>
      <c r="B442" s="27" t="s">
        <v>371</v>
      </c>
      <c r="C442" s="28"/>
      <c r="D442" s="29">
        <f>SUM(D443)</f>
        <v>0</v>
      </c>
      <c r="E442" s="29">
        <f>SUM(E443)</f>
        <v>0</v>
      </c>
      <c r="F442" s="30">
        <f t="shared" si="48"/>
        <v>0</v>
      </c>
      <c r="G442" s="31">
        <f t="shared" si="52"/>
        <v>0</v>
      </c>
      <c r="H442" s="29">
        <f>SUM(H443)</f>
        <v>0</v>
      </c>
      <c r="I442" s="32">
        <f t="shared" si="53"/>
        <v>0</v>
      </c>
      <c r="J442" s="29">
        <f>SUM(J443)</f>
        <v>0</v>
      </c>
      <c r="K442" s="31">
        <f t="shared" si="49"/>
        <v>0</v>
      </c>
      <c r="L442" s="30">
        <f t="shared" si="55"/>
        <v>0</v>
      </c>
      <c r="M442" s="31">
        <f t="shared" si="50"/>
        <v>0</v>
      </c>
      <c r="N442" s="29">
        <f>SUM(N443)</f>
        <v>0</v>
      </c>
      <c r="O442" s="31">
        <f t="shared" si="51"/>
        <v>0</v>
      </c>
      <c r="P442" s="32">
        <f t="shared" si="54"/>
        <v>0</v>
      </c>
      <c r="R442" s="62"/>
    </row>
    <row r="443" spans="1:19" ht="51.75" hidden="1" x14ac:dyDescent="0.25">
      <c r="A443" s="26">
        <v>3311401050717120</v>
      </c>
      <c r="B443" s="27" t="s">
        <v>371</v>
      </c>
      <c r="C443" s="28"/>
      <c r="D443" s="33"/>
      <c r="E443" s="33"/>
      <c r="F443" s="30">
        <f t="shared" si="48"/>
        <v>0</v>
      </c>
      <c r="G443" s="31">
        <f t="shared" si="52"/>
        <v>0</v>
      </c>
      <c r="H443" s="33"/>
      <c r="I443" s="32">
        <f t="shared" si="53"/>
        <v>0</v>
      </c>
      <c r="J443" s="33"/>
      <c r="K443" s="31">
        <f t="shared" si="49"/>
        <v>0</v>
      </c>
      <c r="L443" s="30">
        <f t="shared" si="55"/>
        <v>0</v>
      </c>
      <c r="M443" s="31">
        <f t="shared" si="50"/>
        <v>0</v>
      </c>
      <c r="N443" s="33"/>
      <c r="O443" s="31">
        <f t="shared" si="51"/>
        <v>0</v>
      </c>
      <c r="P443" s="32">
        <f t="shared" si="54"/>
        <v>0</v>
      </c>
      <c r="R443" s="62"/>
    </row>
    <row r="444" spans="1:19" ht="26.25" hidden="1" x14ac:dyDescent="0.25">
      <c r="A444" s="26">
        <v>3311401050721</v>
      </c>
      <c r="B444" s="27" t="s">
        <v>372</v>
      </c>
      <c r="C444" s="28"/>
      <c r="D444" s="29">
        <f>SUM(D445)</f>
        <v>0</v>
      </c>
      <c r="E444" s="29">
        <f>SUM(E445)</f>
        <v>0</v>
      </c>
      <c r="F444" s="30">
        <f t="shared" si="48"/>
        <v>0</v>
      </c>
      <c r="G444" s="31">
        <f t="shared" si="52"/>
        <v>0</v>
      </c>
      <c r="H444" s="29">
        <f>SUM(H445)</f>
        <v>0</v>
      </c>
      <c r="I444" s="32">
        <f t="shared" si="53"/>
        <v>0</v>
      </c>
      <c r="J444" s="29">
        <f>SUM(J445)</f>
        <v>0</v>
      </c>
      <c r="K444" s="31">
        <f t="shared" si="49"/>
        <v>0</v>
      </c>
      <c r="L444" s="30">
        <f t="shared" si="55"/>
        <v>0</v>
      </c>
      <c r="M444" s="31">
        <f t="shared" si="50"/>
        <v>0</v>
      </c>
      <c r="N444" s="29">
        <f>SUM(N445)</f>
        <v>0</v>
      </c>
      <c r="O444" s="31">
        <f t="shared" si="51"/>
        <v>0</v>
      </c>
      <c r="P444" s="32">
        <f t="shared" si="54"/>
        <v>0</v>
      </c>
      <c r="R444" s="62"/>
    </row>
    <row r="445" spans="1:19" ht="26.25" hidden="1" x14ac:dyDescent="0.25">
      <c r="A445" s="26">
        <v>3311401050721120</v>
      </c>
      <c r="B445" s="27" t="s">
        <v>372</v>
      </c>
      <c r="C445" s="28"/>
      <c r="D445" s="33"/>
      <c r="E445" s="33"/>
      <c r="F445" s="30">
        <f t="shared" si="48"/>
        <v>0</v>
      </c>
      <c r="G445" s="31">
        <f t="shared" si="52"/>
        <v>0</v>
      </c>
      <c r="H445" s="33"/>
      <c r="I445" s="32">
        <f t="shared" si="53"/>
        <v>0</v>
      </c>
      <c r="J445" s="33"/>
      <c r="K445" s="31">
        <f t="shared" si="49"/>
        <v>0</v>
      </c>
      <c r="L445" s="30">
        <f t="shared" si="55"/>
        <v>0</v>
      </c>
      <c r="M445" s="31">
        <f t="shared" si="50"/>
        <v>0</v>
      </c>
      <c r="N445" s="33"/>
      <c r="O445" s="31">
        <f t="shared" si="51"/>
        <v>0</v>
      </c>
      <c r="P445" s="32">
        <f t="shared" si="54"/>
        <v>0</v>
      </c>
      <c r="R445" s="62"/>
    </row>
    <row r="446" spans="1:19" ht="51.75" hidden="1" x14ac:dyDescent="0.25">
      <c r="A446" s="60">
        <v>3311401050722</v>
      </c>
      <c r="B446" s="27" t="s">
        <v>373</v>
      </c>
      <c r="C446" s="28"/>
      <c r="D446" s="29">
        <f>SUM(D447)</f>
        <v>0</v>
      </c>
      <c r="E446" s="29">
        <f>SUM(E447)</f>
        <v>0</v>
      </c>
      <c r="F446" s="30">
        <f t="shared" si="48"/>
        <v>0</v>
      </c>
      <c r="G446" s="31">
        <f t="shared" si="52"/>
        <v>0</v>
      </c>
      <c r="H446" s="29">
        <f>SUM(H447)</f>
        <v>0</v>
      </c>
      <c r="I446" s="32">
        <f t="shared" si="53"/>
        <v>0</v>
      </c>
      <c r="J446" s="29">
        <f>SUM(J447)</f>
        <v>0</v>
      </c>
      <c r="K446" s="31">
        <f t="shared" si="49"/>
        <v>0</v>
      </c>
      <c r="L446" s="30">
        <f t="shared" si="55"/>
        <v>0</v>
      </c>
      <c r="M446" s="31">
        <f t="shared" si="50"/>
        <v>0</v>
      </c>
      <c r="N446" s="29">
        <f>SUM(N447)</f>
        <v>0</v>
      </c>
      <c r="O446" s="31">
        <f t="shared" si="51"/>
        <v>0</v>
      </c>
      <c r="P446" s="32">
        <f t="shared" si="54"/>
        <v>0</v>
      </c>
      <c r="R446" s="62"/>
    </row>
    <row r="447" spans="1:19" ht="51.75" hidden="1" x14ac:dyDescent="0.25">
      <c r="A447" s="60">
        <v>3311401050722120</v>
      </c>
      <c r="B447" s="27" t="s">
        <v>373</v>
      </c>
      <c r="C447" s="28"/>
      <c r="D447" s="33"/>
      <c r="E447" s="33"/>
      <c r="F447" s="30">
        <f t="shared" si="48"/>
        <v>0</v>
      </c>
      <c r="G447" s="31">
        <f t="shared" si="52"/>
        <v>0</v>
      </c>
      <c r="H447" s="33"/>
      <c r="I447" s="32">
        <f t="shared" si="53"/>
        <v>0</v>
      </c>
      <c r="J447" s="33"/>
      <c r="K447" s="31">
        <f t="shared" si="49"/>
        <v>0</v>
      </c>
      <c r="L447" s="30">
        <f t="shared" si="55"/>
        <v>0</v>
      </c>
      <c r="M447" s="31">
        <f t="shared" si="50"/>
        <v>0</v>
      </c>
      <c r="N447" s="33"/>
      <c r="O447" s="31">
        <f t="shared" si="51"/>
        <v>0</v>
      </c>
      <c r="P447" s="32">
        <f t="shared" si="54"/>
        <v>0</v>
      </c>
      <c r="R447" s="62"/>
    </row>
    <row r="448" spans="1:19" ht="39" hidden="1" x14ac:dyDescent="0.25">
      <c r="A448" s="60">
        <v>3311401050724</v>
      </c>
      <c r="B448" s="27" t="s">
        <v>374</v>
      </c>
      <c r="C448" s="28"/>
      <c r="D448" s="29">
        <f>SUM(D449)</f>
        <v>0</v>
      </c>
      <c r="E448" s="29">
        <f>SUM(E449)</f>
        <v>0</v>
      </c>
      <c r="F448" s="30">
        <f t="shared" si="48"/>
        <v>0</v>
      </c>
      <c r="G448" s="31">
        <f t="shared" si="52"/>
        <v>0</v>
      </c>
      <c r="H448" s="29">
        <f>SUM(H449)</f>
        <v>0</v>
      </c>
      <c r="I448" s="32">
        <f t="shared" si="53"/>
        <v>0</v>
      </c>
      <c r="J448" s="29">
        <f>SUM(J449)</f>
        <v>0</v>
      </c>
      <c r="K448" s="31">
        <f t="shared" si="49"/>
        <v>0</v>
      </c>
      <c r="L448" s="30">
        <f t="shared" si="55"/>
        <v>0</v>
      </c>
      <c r="M448" s="31">
        <f t="shared" si="50"/>
        <v>0</v>
      </c>
      <c r="N448" s="29">
        <f>SUM(N449)</f>
        <v>0</v>
      </c>
      <c r="O448" s="31">
        <f t="shared" si="51"/>
        <v>0</v>
      </c>
      <c r="P448" s="32">
        <f t="shared" si="54"/>
        <v>0</v>
      </c>
      <c r="R448" s="62"/>
    </row>
    <row r="449" spans="1:18" ht="39" hidden="1" x14ac:dyDescent="0.25">
      <c r="A449" s="60">
        <v>3311401050724120</v>
      </c>
      <c r="B449" s="27" t="s">
        <v>374</v>
      </c>
      <c r="C449" s="28"/>
      <c r="D449" s="33"/>
      <c r="E449" s="33"/>
      <c r="F449" s="30">
        <f t="shared" si="48"/>
        <v>0</v>
      </c>
      <c r="G449" s="31">
        <f t="shared" si="52"/>
        <v>0</v>
      </c>
      <c r="H449" s="33"/>
      <c r="I449" s="32">
        <f t="shared" si="53"/>
        <v>0</v>
      </c>
      <c r="J449" s="33"/>
      <c r="K449" s="31">
        <f t="shared" si="49"/>
        <v>0</v>
      </c>
      <c r="L449" s="30">
        <f t="shared" si="55"/>
        <v>0</v>
      </c>
      <c r="M449" s="31">
        <f t="shared" si="50"/>
        <v>0</v>
      </c>
      <c r="N449" s="33"/>
      <c r="O449" s="31">
        <f t="shared" si="51"/>
        <v>0</v>
      </c>
      <c r="P449" s="32">
        <f t="shared" si="54"/>
        <v>0</v>
      </c>
      <c r="R449" s="62"/>
    </row>
    <row r="450" spans="1:18" ht="39" hidden="1" x14ac:dyDescent="0.25">
      <c r="A450" s="26">
        <v>3311401050742</v>
      </c>
      <c r="B450" s="27" t="s">
        <v>375</v>
      </c>
      <c r="C450" s="28"/>
      <c r="D450" s="29">
        <f>SUM(D451)</f>
        <v>0</v>
      </c>
      <c r="E450" s="29">
        <f>SUM(E451)</f>
        <v>0</v>
      </c>
      <c r="F450" s="30">
        <f t="shared" si="48"/>
        <v>0</v>
      </c>
      <c r="G450" s="31">
        <f t="shared" si="52"/>
        <v>0</v>
      </c>
      <c r="H450" s="29">
        <f>SUM(H451)</f>
        <v>0</v>
      </c>
      <c r="I450" s="32">
        <f t="shared" si="53"/>
        <v>0</v>
      </c>
      <c r="J450" s="29">
        <f>SUM(J451)</f>
        <v>0</v>
      </c>
      <c r="K450" s="31">
        <f t="shared" si="49"/>
        <v>0</v>
      </c>
      <c r="L450" s="30">
        <f t="shared" si="55"/>
        <v>0</v>
      </c>
      <c r="M450" s="31">
        <f t="shared" si="50"/>
        <v>0</v>
      </c>
      <c r="N450" s="29">
        <f>SUM(N451)</f>
        <v>0</v>
      </c>
      <c r="O450" s="31">
        <f t="shared" si="51"/>
        <v>0</v>
      </c>
      <c r="P450" s="32">
        <f t="shared" si="54"/>
        <v>0</v>
      </c>
      <c r="R450" s="62"/>
    </row>
    <row r="451" spans="1:18" ht="39" hidden="1" x14ac:dyDescent="0.25">
      <c r="A451" s="26">
        <v>3311401050742120</v>
      </c>
      <c r="B451" s="27" t="s">
        <v>375</v>
      </c>
      <c r="C451" s="28"/>
      <c r="D451" s="33"/>
      <c r="E451" s="33"/>
      <c r="F451" s="30">
        <f t="shared" si="48"/>
        <v>0</v>
      </c>
      <c r="G451" s="31">
        <f t="shared" si="52"/>
        <v>0</v>
      </c>
      <c r="H451" s="33"/>
      <c r="I451" s="32">
        <f t="shared" si="53"/>
        <v>0</v>
      </c>
      <c r="J451" s="33"/>
      <c r="K451" s="31">
        <f t="shared" si="49"/>
        <v>0</v>
      </c>
      <c r="L451" s="30">
        <f t="shared" si="55"/>
        <v>0</v>
      </c>
      <c r="M451" s="31">
        <f t="shared" si="50"/>
        <v>0</v>
      </c>
      <c r="N451" s="33"/>
      <c r="O451" s="31">
        <f t="shared" si="51"/>
        <v>0</v>
      </c>
      <c r="P451" s="32">
        <f t="shared" si="54"/>
        <v>0</v>
      </c>
      <c r="R451" s="62"/>
    </row>
    <row r="452" spans="1:18" ht="26.25" hidden="1" x14ac:dyDescent="0.25">
      <c r="A452" s="26">
        <v>3311401050743</v>
      </c>
      <c r="B452" s="27" t="s">
        <v>376</v>
      </c>
      <c r="C452" s="28"/>
      <c r="D452" s="29">
        <f>SUM(D453)</f>
        <v>0</v>
      </c>
      <c r="E452" s="29">
        <f>SUM(E453)</f>
        <v>0</v>
      </c>
      <c r="F452" s="30">
        <f t="shared" si="48"/>
        <v>0</v>
      </c>
      <c r="G452" s="31">
        <f t="shared" si="52"/>
        <v>0</v>
      </c>
      <c r="H452" s="29">
        <f>SUM(H453)</f>
        <v>0</v>
      </c>
      <c r="I452" s="32">
        <f t="shared" si="53"/>
        <v>0</v>
      </c>
      <c r="J452" s="29">
        <f>SUM(J453)</f>
        <v>0</v>
      </c>
      <c r="K452" s="31">
        <f t="shared" si="49"/>
        <v>0</v>
      </c>
      <c r="L452" s="30">
        <f t="shared" si="55"/>
        <v>0</v>
      </c>
      <c r="M452" s="31">
        <f t="shared" si="50"/>
        <v>0</v>
      </c>
      <c r="N452" s="29">
        <f>SUM(N453)</f>
        <v>0</v>
      </c>
      <c r="O452" s="31">
        <f t="shared" si="51"/>
        <v>0</v>
      </c>
      <c r="P452" s="32">
        <f t="shared" si="54"/>
        <v>0</v>
      </c>
      <c r="R452" s="62"/>
    </row>
    <row r="453" spans="1:18" ht="26.25" hidden="1" x14ac:dyDescent="0.25">
      <c r="A453" s="26">
        <v>3311401050743120</v>
      </c>
      <c r="B453" s="27" t="s">
        <v>376</v>
      </c>
      <c r="C453" s="28"/>
      <c r="D453" s="33"/>
      <c r="E453" s="33"/>
      <c r="F453" s="30">
        <f t="shared" si="48"/>
        <v>0</v>
      </c>
      <c r="G453" s="31">
        <f t="shared" si="52"/>
        <v>0</v>
      </c>
      <c r="H453" s="33"/>
      <c r="I453" s="32">
        <f t="shared" si="53"/>
        <v>0</v>
      </c>
      <c r="J453" s="33"/>
      <c r="K453" s="31">
        <f t="shared" si="49"/>
        <v>0</v>
      </c>
      <c r="L453" s="30">
        <f t="shared" si="55"/>
        <v>0</v>
      </c>
      <c r="M453" s="31">
        <f t="shared" si="50"/>
        <v>0</v>
      </c>
      <c r="N453" s="33"/>
      <c r="O453" s="31">
        <f t="shared" si="51"/>
        <v>0</v>
      </c>
      <c r="P453" s="32">
        <f t="shared" si="54"/>
        <v>0</v>
      </c>
      <c r="R453" s="62"/>
    </row>
    <row r="454" spans="1:18" ht="26.25" hidden="1" x14ac:dyDescent="0.25">
      <c r="A454" s="26">
        <v>3311401050749</v>
      </c>
      <c r="B454" s="27" t="s">
        <v>377</v>
      </c>
      <c r="C454" s="28"/>
      <c r="D454" s="29">
        <f>SUM(D455)</f>
        <v>0</v>
      </c>
      <c r="E454" s="29">
        <f>SUM(E455)</f>
        <v>0</v>
      </c>
      <c r="F454" s="30">
        <f t="shared" si="48"/>
        <v>0</v>
      </c>
      <c r="G454" s="31">
        <f t="shared" si="52"/>
        <v>0</v>
      </c>
      <c r="H454" s="29">
        <f>SUM(H455)</f>
        <v>0</v>
      </c>
      <c r="I454" s="32">
        <f t="shared" si="53"/>
        <v>0</v>
      </c>
      <c r="J454" s="29">
        <f>SUM(J455)</f>
        <v>0</v>
      </c>
      <c r="K454" s="31">
        <f t="shared" si="49"/>
        <v>0</v>
      </c>
      <c r="L454" s="30">
        <f t="shared" si="55"/>
        <v>0</v>
      </c>
      <c r="M454" s="31">
        <f t="shared" si="50"/>
        <v>0</v>
      </c>
      <c r="N454" s="29">
        <f>SUM(N455)</f>
        <v>0</v>
      </c>
      <c r="O454" s="31">
        <f t="shared" si="51"/>
        <v>0</v>
      </c>
      <c r="P454" s="32">
        <f t="shared" si="54"/>
        <v>0</v>
      </c>
      <c r="R454" s="62"/>
    </row>
    <row r="455" spans="1:18" ht="26.25" hidden="1" x14ac:dyDescent="0.25">
      <c r="A455" s="26">
        <v>3311401050749120</v>
      </c>
      <c r="B455" s="27" t="s">
        <v>377</v>
      </c>
      <c r="C455" s="28"/>
      <c r="D455" s="33"/>
      <c r="E455" s="33"/>
      <c r="F455" s="30">
        <f t="shared" si="48"/>
        <v>0</v>
      </c>
      <c r="G455" s="31">
        <f t="shared" si="52"/>
        <v>0</v>
      </c>
      <c r="H455" s="33"/>
      <c r="I455" s="32">
        <f t="shared" si="53"/>
        <v>0</v>
      </c>
      <c r="J455" s="33"/>
      <c r="K455" s="31">
        <f t="shared" si="49"/>
        <v>0</v>
      </c>
      <c r="L455" s="30">
        <f t="shared" si="55"/>
        <v>0</v>
      </c>
      <c r="M455" s="31">
        <f t="shared" si="50"/>
        <v>0</v>
      </c>
      <c r="N455" s="33"/>
      <c r="O455" s="31">
        <f t="shared" si="51"/>
        <v>0</v>
      </c>
      <c r="P455" s="32">
        <f t="shared" si="54"/>
        <v>0</v>
      </c>
      <c r="R455" s="62"/>
    </row>
    <row r="456" spans="1:18" ht="26.25" hidden="1" x14ac:dyDescent="0.25">
      <c r="A456" s="26">
        <v>3311401050760</v>
      </c>
      <c r="B456" s="27" t="s">
        <v>378</v>
      </c>
      <c r="C456" s="28"/>
      <c r="D456" s="29">
        <f>SUM(D457)</f>
        <v>0</v>
      </c>
      <c r="E456" s="29">
        <f>SUM(E457)</f>
        <v>0</v>
      </c>
      <c r="F456" s="30">
        <f t="shared" ref="F456:F519" si="56">SUM(D456+E456)</f>
        <v>0</v>
      </c>
      <c r="G456" s="31">
        <f t="shared" si="52"/>
        <v>0</v>
      </c>
      <c r="H456" s="29">
        <f>SUM(H457)</f>
        <v>0</v>
      </c>
      <c r="I456" s="32">
        <f t="shared" si="53"/>
        <v>0</v>
      </c>
      <c r="J456" s="29">
        <f>SUM(J457)</f>
        <v>0</v>
      </c>
      <c r="K456" s="31">
        <f t="shared" ref="K456:K519" si="57">IF(OR(J456=0,F456=0),0,J456/F456)*100</f>
        <v>0</v>
      </c>
      <c r="L456" s="30">
        <f t="shared" si="55"/>
        <v>0</v>
      </c>
      <c r="M456" s="31">
        <f t="shared" ref="M456:M519" si="58">IF(OR(L456=0,F456=0),0,L456/F456)*100</f>
        <v>0</v>
      </c>
      <c r="N456" s="29">
        <f>SUM(N457)</f>
        <v>0</v>
      </c>
      <c r="O456" s="31">
        <f t="shared" ref="O456:O519" si="59">IF(OR(N456=0,F456=0),0,N456/F456)*100</f>
        <v>0</v>
      </c>
      <c r="P456" s="32">
        <f t="shared" si="54"/>
        <v>0</v>
      </c>
      <c r="R456" s="62"/>
    </row>
    <row r="457" spans="1:18" ht="26.25" hidden="1" x14ac:dyDescent="0.25">
      <c r="A457" s="26">
        <v>3311401050760120</v>
      </c>
      <c r="B457" s="27" t="s">
        <v>378</v>
      </c>
      <c r="C457" s="28"/>
      <c r="D457" s="33"/>
      <c r="E457" s="33"/>
      <c r="F457" s="30">
        <f t="shared" si="56"/>
        <v>0</v>
      </c>
      <c r="G457" s="31">
        <f t="shared" si="52"/>
        <v>0</v>
      </c>
      <c r="H457" s="33"/>
      <c r="I457" s="32">
        <f t="shared" ref="I457:I520" si="60">SUM(F457-H457)</f>
        <v>0</v>
      </c>
      <c r="J457" s="33"/>
      <c r="K457" s="31">
        <f t="shared" si="57"/>
        <v>0</v>
      </c>
      <c r="L457" s="30">
        <f t="shared" si="55"/>
        <v>0</v>
      </c>
      <c r="M457" s="31">
        <f t="shared" si="58"/>
        <v>0</v>
      </c>
      <c r="N457" s="33"/>
      <c r="O457" s="31">
        <f t="shared" si="59"/>
        <v>0</v>
      </c>
      <c r="P457" s="32">
        <f t="shared" si="54"/>
        <v>0</v>
      </c>
      <c r="R457" s="62"/>
    </row>
    <row r="458" spans="1:18" hidden="1" x14ac:dyDescent="0.25">
      <c r="A458" s="26">
        <v>3311401050764</v>
      </c>
      <c r="B458" s="27" t="s">
        <v>379</v>
      </c>
      <c r="C458" s="28"/>
      <c r="D458" s="29">
        <f>SUM(D459)</f>
        <v>0</v>
      </c>
      <c r="E458" s="29">
        <f>SUM(E459)</f>
        <v>0</v>
      </c>
      <c r="F458" s="30">
        <f t="shared" si="56"/>
        <v>0</v>
      </c>
      <c r="G458" s="31">
        <f t="shared" si="52"/>
        <v>0</v>
      </c>
      <c r="H458" s="29">
        <f>SUM(H459)</f>
        <v>0</v>
      </c>
      <c r="I458" s="32">
        <f t="shared" si="60"/>
        <v>0</v>
      </c>
      <c r="J458" s="29">
        <f>SUM(J459)</f>
        <v>0</v>
      </c>
      <c r="K458" s="31">
        <f t="shared" si="57"/>
        <v>0</v>
      </c>
      <c r="L458" s="30">
        <f t="shared" si="55"/>
        <v>0</v>
      </c>
      <c r="M458" s="31">
        <f t="shared" si="58"/>
        <v>0</v>
      </c>
      <c r="N458" s="29">
        <f>SUM(N459)</f>
        <v>0</v>
      </c>
      <c r="O458" s="31">
        <f t="shared" si="59"/>
        <v>0</v>
      </c>
      <c r="P458" s="32">
        <f t="shared" si="54"/>
        <v>0</v>
      </c>
      <c r="R458" s="62"/>
    </row>
    <row r="459" spans="1:18" hidden="1" x14ac:dyDescent="0.25">
      <c r="A459" s="26">
        <v>3311401050764120</v>
      </c>
      <c r="B459" s="27" t="s">
        <v>379</v>
      </c>
      <c r="C459" s="28"/>
      <c r="D459" s="33"/>
      <c r="E459" s="33"/>
      <c r="F459" s="30">
        <f t="shared" si="56"/>
        <v>0</v>
      </c>
      <c r="G459" s="31">
        <f t="shared" si="52"/>
        <v>0</v>
      </c>
      <c r="H459" s="33"/>
      <c r="I459" s="32">
        <f t="shared" si="60"/>
        <v>0</v>
      </c>
      <c r="J459" s="33"/>
      <c r="K459" s="31">
        <f t="shared" si="57"/>
        <v>0</v>
      </c>
      <c r="L459" s="30">
        <f t="shared" si="55"/>
        <v>0</v>
      </c>
      <c r="M459" s="31">
        <f t="shared" si="58"/>
        <v>0</v>
      </c>
      <c r="N459" s="33"/>
      <c r="O459" s="31">
        <f t="shared" si="59"/>
        <v>0</v>
      </c>
      <c r="P459" s="32">
        <f t="shared" si="54"/>
        <v>0</v>
      </c>
      <c r="R459" s="62"/>
    </row>
    <row r="460" spans="1:18" ht="26.25" hidden="1" x14ac:dyDescent="0.25">
      <c r="A460" s="60">
        <v>3311401050772</v>
      </c>
      <c r="B460" s="27" t="s">
        <v>380</v>
      </c>
      <c r="C460" s="28"/>
      <c r="D460" s="29">
        <f>SUM(D461:D462)</f>
        <v>0</v>
      </c>
      <c r="E460" s="29">
        <f>SUM(E461:E462)</f>
        <v>0</v>
      </c>
      <c r="F460" s="30">
        <f t="shared" si="56"/>
        <v>0</v>
      </c>
      <c r="G460" s="31">
        <f t="shared" ref="G460:G527" si="61">IF(OR(F460=0,F$7=0),0,F460/F$7)*100</f>
        <v>0</v>
      </c>
      <c r="H460" s="29">
        <f>SUM(H461:H462)</f>
        <v>0</v>
      </c>
      <c r="I460" s="32">
        <f t="shared" si="60"/>
        <v>0</v>
      </c>
      <c r="J460" s="29">
        <f>SUM(J461:J462)</f>
        <v>0</v>
      </c>
      <c r="K460" s="31">
        <f t="shared" si="57"/>
        <v>0</v>
      </c>
      <c r="L460" s="30">
        <f t="shared" si="55"/>
        <v>0</v>
      </c>
      <c r="M460" s="31">
        <f t="shared" si="58"/>
        <v>0</v>
      </c>
      <c r="N460" s="29">
        <f>SUM(N461:N462)</f>
        <v>0</v>
      </c>
      <c r="O460" s="31">
        <f t="shared" si="59"/>
        <v>0</v>
      </c>
      <c r="P460" s="32">
        <f t="shared" si="54"/>
        <v>0</v>
      </c>
      <c r="R460" s="62"/>
    </row>
    <row r="461" spans="1:18" ht="26.25" hidden="1" x14ac:dyDescent="0.25">
      <c r="A461" s="60">
        <v>3311401050772120</v>
      </c>
      <c r="B461" s="27" t="s">
        <v>380</v>
      </c>
      <c r="C461" s="28"/>
      <c r="D461" s="33"/>
      <c r="E461" s="33"/>
      <c r="F461" s="30">
        <f t="shared" si="56"/>
        <v>0</v>
      </c>
      <c r="G461" s="31">
        <f t="shared" si="61"/>
        <v>0</v>
      </c>
      <c r="H461" s="33"/>
      <c r="I461" s="32">
        <f t="shared" si="60"/>
        <v>0</v>
      </c>
      <c r="J461" s="33"/>
      <c r="K461" s="31">
        <f t="shared" si="57"/>
        <v>0</v>
      </c>
      <c r="L461" s="30">
        <f t="shared" si="55"/>
        <v>0</v>
      </c>
      <c r="M461" s="31">
        <f t="shared" si="58"/>
        <v>0</v>
      </c>
      <c r="N461" s="33"/>
      <c r="O461" s="31">
        <f t="shared" si="59"/>
        <v>0</v>
      </c>
      <c r="P461" s="32">
        <f t="shared" si="54"/>
        <v>0</v>
      </c>
      <c r="R461" s="62"/>
    </row>
    <row r="462" spans="1:18" ht="26.25" hidden="1" x14ac:dyDescent="0.25">
      <c r="A462" s="60">
        <v>3311401050772120</v>
      </c>
      <c r="B462" s="27" t="s">
        <v>380</v>
      </c>
      <c r="C462" s="28"/>
      <c r="D462" s="33"/>
      <c r="E462" s="33"/>
      <c r="F462" s="30">
        <f t="shared" si="56"/>
        <v>0</v>
      </c>
      <c r="G462" s="31">
        <f t="shared" si="61"/>
        <v>0</v>
      </c>
      <c r="H462" s="33"/>
      <c r="I462" s="32">
        <f t="shared" si="60"/>
        <v>0</v>
      </c>
      <c r="J462" s="33"/>
      <c r="K462" s="31">
        <f t="shared" si="57"/>
        <v>0</v>
      </c>
      <c r="L462" s="30">
        <f t="shared" si="55"/>
        <v>0</v>
      </c>
      <c r="M462" s="31">
        <f t="shared" si="58"/>
        <v>0</v>
      </c>
      <c r="N462" s="33"/>
      <c r="O462" s="31">
        <f t="shared" si="59"/>
        <v>0</v>
      </c>
      <c r="P462" s="32">
        <f t="shared" si="54"/>
        <v>0</v>
      </c>
      <c r="R462" s="62"/>
    </row>
    <row r="463" spans="1:18" ht="26.25" hidden="1" x14ac:dyDescent="0.25">
      <c r="A463" s="26">
        <v>3311401050779</v>
      </c>
      <c r="B463" s="27" t="s">
        <v>381</v>
      </c>
      <c r="C463" s="28"/>
      <c r="D463" s="29">
        <f>SUM(D464)</f>
        <v>0</v>
      </c>
      <c r="E463" s="29">
        <f>SUM(E464)</f>
        <v>0</v>
      </c>
      <c r="F463" s="30">
        <f t="shared" si="56"/>
        <v>0</v>
      </c>
      <c r="G463" s="31">
        <f t="shared" si="61"/>
        <v>0</v>
      </c>
      <c r="H463" s="29">
        <f>SUM(H464)</f>
        <v>0</v>
      </c>
      <c r="I463" s="32">
        <f t="shared" si="60"/>
        <v>0</v>
      </c>
      <c r="J463" s="29">
        <f>SUM(J464)</f>
        <v>0</v>
      </c>
      <c r="K463" s="31">
        <f t="shared" si="57"/>
        <v>0</v>
      </c>
      <c r="L463" s="30">
        <f t="shared" si="55"/>
        <v>0</v>
      </c>
      <c r="M463" s="31">
        <f t="shared" si="58"/>
        <v>0</v>
      </c>
      <c r="N463" s="29">
        <f>SUM(N464)</f>
        <v>0</v>
      </c>
      <c r="O463" s="31">
        <f t="shared" si="59"/>
        <v>0</v>
      </c>
      <c r="P463" s="32">
        <f t="shared" ref="P463:P526" si="62">SUM(F463-N463)</f>
        <v>0</v>
      </c>
      <c r="R463" s="62"/>
    </row>
    <row r="464" spans="1:18" ht="26.25" hidden="1" x14ac:dyDescent="0.25">
      <c r="A464" s="26">
        <v>3311401050779120</v>
      </c>
      <c r="B464" s="27" t="s">
        <v>381</v>
      </c>
      <c r="C464" s="28"/>
      <c r="D464" s="33"/>
      <c r="E464" s="33"/>
      <c r="F464" s="30">
        <f t="shared" si="56"/>
        <v>0</v>
      </c>
      <c r="G464" s="31">
        <f t="shared" si="61"/>
        <v>0</v>
      </c>
      <c r="H464" s="33"/>
      <c r="I464" s="32">
        <f t="shared" si="60"/>
        <v>0</v>
      </c>
      <c r="J464" s="33"/>
      <c r="K464" s="31">
        <f t="shared" si="57"/>
        <v>0</v>
      </c>
      <c r="L464" s="30">
        <f t="shared" ref="L464:L527" si="63">SUM(N464-J464)</f>
        <v>0</v>
      </c>
      <c r="M464" s="31">
        <f t="shared" si="58"/>
        <v>0</v>
      </c>
      <c r="N464" s="33"/>
      <c r="O464" s="31">
        <f t="shared" si="59"/>
        <v>0</v>
      </c>
      <c r="P464" s="32">
        <f t="shared" si="62"/>
        <v>0</v>
      </c>
      <c r="R464" s="62"/>
    </row>
    <row r="465" spans="1:18" ht="77.25" hidden="1" x14ac:dyDescent="0.25">
      <c r="A465" s="26">
        <v>3311401050797</v>
      </c>
      <c r="B465" s="27" t="s">
        <v>382</v>
      </c>
      <c r="C465" s="28"/>
      <c r="D465" s="29">
        <f>SUM(D466)</f>
        <v>0</v>
      </c>
      <c r="E465" s="29">
        <f>SUM(E466)</f>
        <v>0</v>
      </c>
      <c r="F465" s="30">
        <f t="shared" si="56"/>
        <v>0</v>
      </c>
      <c r="G465" s="31">
        <f t="shared" si="61"/>
        <v>0</v>
      </c>
      <c r="H465" s="29">
        <f>SUM(H466)</f>
        <v>0</v>
      </c>
      <c r="I465" s="32">
        <f t="shared" si="60"/>
        <v>0</v>
      </c>
      <c r="J465" s="29">
        <f>SUM(J466)</f>
        <v>0</v>
      </c>
      <c r="K465" s="31">
        <f t="shared" si="57"/>
        <v>0</v>
      </c>
      <c r="L465" s="30">
        <f t="shared" si="63"/>
        <v>0</v>
      </c>
      <c r="M465" s="31">
        <f t="shared" si="58"/>
        <v>0</v>
      </c>
      <c r="N465" s="29">
        <f>SUM(N466)</f>
        <v>0</v>
      </c>
      <c r="O465" s="31">
        <f t="shared" si="59"/>
        <v>0</v>
      </c>
      <c r="P465" s="32">
        <f t="shared" si="62"/>
        <v>0</v>
      </c>
      <c r="R465" s="62"/>
    </row>
    <row r="466" spans="1:18" ht="77.25" hidden="1" x14ac:dyDescent="0.25">
      <c r="A466" s="26">
        <v>3311401050797120</v>
      </c>
      <c r="B466" s="27" t="s">
        <v>382</v>
      </c>
      <c r="C466" s="28"/>
      <c r="D466" s="33"/>
      <c r="E466" s="33"/>
      <c r="F466" s="30">
        <f t="shared" si="56"/>
        <v>0</v>
      </c>
      <c r="G466" s="31">
        <f t="shared" si="61"/>
        <v>0</v>
      </c>
      <c r="H466" s="33"/>
      <c r="I466" s="32">
        <f t="shared" si="60"/>
        <v>0</v>
      </c>
      <c r="J466" s="33"/>
      <c r="K466" s="31">
        <f t="shared" si="57"/>
        <v>0</v>
      </c>
      <c r="L466" s="30">
        <f t="shared" si="63"/>
        <v>0</v>
      </c>
      <c r="M466" s="31">
        <f t="shared" si="58"/>
        <v>0</v>
      </c>
      <c r="N466" s="33"/>
      <c r="O466" s="31">
        <f t="shared" si="59"/>
        <v>0</v>
      </c>
      <c r="P466" s="32">
        <f t="shared" si="62"/>
        <v>0</v>
      </c>
      <c r="R466" s="62"/>
    </row>
    <row r="467" spans="1:18" ht="51.75" hidden="1" x14ac:dyDescent="0.25">
      <c r="A467" s="26">
        <v>3311401050828</v>
      </c>
      <c r="B467" s="27" t="s">
        <v>383</v>
      </c>
      <c r="C467" s="28"/>
      <c r="D467" s="29">
        <f>SUM(D468)</f>
        <v>0</v>
      </c>
      <c r="E467" s="29">
        <f>SUM(E468)</f>
        <v>0</v>
      </c>
      <c r="F467" s="30">
        <f t="shared" si="56"/>
        <v>0</v>
      </c>
      <c r="G467" s="31">
        <f t="shared" si="61"/>
        <v>0</v>
      </c>
      <c r="H467" s="29">
        <f>SUM(H468)</f>
        <v>0</v>
      </c>
      <c r="I467" s="32">
        <f t="shared" si="60"/>
        <v>0</v>
      </c>
      <c r="J467" s="29">
        <f>SUM(J468)</f>
        <v>0</v>
      </c>
      <c r="K467" s="31">
        <f t="shared" si="57"/>
        <v>0</v>
      </c>
      <c r="L467" s="30">
        <f t="shared" si="63"/>
        <v>0</v>
      </c>
      <c r="M467" s="31">
        <f t="shared" si="58"/>
        <v>0</v>
      </c>
      <c r="N467" s="29">
        <f>SUM(N468)</f>
        <v>0</v>
      </c>
      <c r="O467" s="31">
        <f t="shared" si="59"/>
        <v>0</v>
      </c>
      <c r="P467" s="32">
        <f t="shared" si="62"/>
        <v>0</v>
      </c>
      <c r="R467" s="62"/>
    </row>
    <row r="468" spans="1:18" ht="51.75" hidden="1" x14ac:dyDescent="0.25">
      <c r="A468" s="26">
        <v>3311401050828120</v>
      </c>
      <c r="B468" s="27" t="s">
        <v>383</v>
      </c>
      <c r="C468" s="28"/>
      <c r="D468" s="33"/>
      <c r="E468" s="33"/>
      <c r="F468" s="30">
        <f t="shared" si="56"/>
        <v>0</v>
      </c>
      <c r="G468" s="31">
        <f t="shared" si="61"/>
        <v>0</v>
      </c>
      <c r="H468" s="33"/>
      <c r="I468" s="32">
        <f t="shared" si="60"/>
        <v>0</v>
      </c>
      <c r="J468" s="33"/>
      <c r="K468" s="31">
        <f t="shared" si="57"/>
        <v>0</v>
      </c>
      <c r="L468" s="30">
        <f t="shared" si="63"/>
        <v>0</v>
      </c>
      <c r="M468" s="31">
        <f t="shared" si="58"/>
        <v>0</v>
      </c>
      <c r="N468" s="33"/>
      <c r="O468" s="31">
        <f t="shared" si="59"/>
        <v>0</v>
      </c>
      <c r="P468" s="32">
        <f t="shared" si="62"/>
        <v>0</v>
      </c>
      <c r="R468" s="62"/>
    </row>
    <row r="469" spans="1:18" ht="26.25" hidden="1" x14ac:dyDescent="0.25">
      <c r="A469" s="26">
        <v>3311401050829</v>
      </c>
      <c r="B469" s="27" t="s">
        <v>384</v>
      </c>
      <c r="C469" s="28"/>
      <c r="D469" s="29">
        <f>SUM(D470)</f>
        <v>0</v>
      </c>
      <c r="E469" s="29">
        <f>SUM(E470)</f>
        <v>0</v>
      </c>
      <c r="F469" s="30">
        <f t="shared" si="56"/>
        <v>0</v>
      </c>
      <c r="G469" s="31">
        <f t="shared" si="61"/>
        <v>0</v>
      </c>
      <c r="H469" s="29">
        <f>SUM(H470)</f>
        <v>0</v>
      </c>
      <c r="I469" s="32">
        <f t="shared" si="60"/>
        <v>0</v>
      </c>
      <c r="J469" s="29">
        <f>SUM(J470)</f>
        <v>0</v>
      </c>
      <c r="K469" s="31">
        <f t="shared" si="57"/>
        <v>0</v>
      </c>
      <c r="L469" s="30">
        <f t="shared" si="63"/>
        <v>0</v>
      </c>
      <c r="M469" s="31">
        <f t="shared" si="58"/>
        <v>0</v>
      </c>
      <c r="N469" s="29">
        <f>SUM(N470)</f>
        <v>0</v>
      </c>
      <c r="O469" s="31">
        <f t="shared" si="59"/>
        <v>0</v>
      </c>
      <c r="P469" s="32">
        <f t="shared" si="62"/>
        <v>0</v>
      </c>
      <c r="R469" s="62"/>
    </row>
    <row r="470" spans="1:18" ht="26.25" hidden="1" x14ac:dyDescent="0.25">
      <c r="A470" s="26">
        <v>3311401050829120</v>
      </c>
      <c r="B470" s="27" t="s">
        <v>384</v>
      </c>
      <c r="C470" s="28"/>
      <c r="D470" s="33"/>
      <c r="E470" s="33"/>
      <c r="F470" s="30">
        <f t="shared" si="56"/>
        <v>0</v>
      </c>
      <c r="G470" s="31">
        <f t="shared" si="61"/>
        <v>0</v>
      </c>
      <c r="H470" s="33"/>
      <c r="I470" s="32">
        <f t="shared" si="60"/>
        <v>0</v>
      </c>
      <c r="J470" s="33"/>
      <c r="K470" s="31">
        <f t="shared" si="57"/>
        <v>0</v>
      </c>
      <c r="L470" s="30">
        <f t="shared" si="63"/>
        <v>0</v>
      </c>
      <c r="M470" s="31">
        <f t="shared" si="58"/>
        <v>0</v>
      </c>
      <c r="N470" s="33"/>
      <c r="O470" s="31">
        <f t="shared" si="59"/>
        <v>0</v>
      </c>
      <c r="P470" s="32">
        <f t="shared" si="62"/>
        <v>0</v>
      </c>
      <c r="R470" s="62"/>
    </row>
    <row r="471" spans="1:18" hidden="1" x14ac:dyDescent="0.25">
      <c r="A471" s="60">
        <v>3311401050847</v>
      </c>
      <c r="B471" s="27" t="s">
        <v>385</v>
      </c>
      <c r="C471" s="28"/>
      <c r="D471" s="29">
        <f>SUM(D472)</f>
        <v>0</v>
      </c>
      <c r="E471" s="29">
        <f>SUM(E472)</f>
        <v>0</v>
      </c>
      <c r="F471" s="30">
        <f t="shared" si="56"/>
        <v>0</v>
      </c>
      <c r="G471" s="31">
        <f t="shared" si="61"/>
        <v>0</v>
      </c>
      <c r="H471" s="29">
        <f>SUM(H472)</f>
        <v>0</v>
      </c>
      <c r="I471" s="32">
        <f t="shared" si="60"/>
        <v>0</v>
      </c>
      <c r="J471" s="29">
        <f>SUM(J472)</f>
        <v>0</v>
      </c>
      <c r="K471" s="31">
        <f t="shared" si="57"/>
        <v>0</v>
      </c>
      <c r="L471" s="30">
        <f t="shared" si="63"/>
        <v>0</v>
      </c>
      <c r="M471" s="31">
        <f t="shared" si="58"/>
        <v>0</v>
      </c>
      <c r="N471" s="29">
        <f>SUM(N472)</f>
        <v>0</v>
      </c>
      <c r="O471" s="31">
        <f t="shared" si="59"/>
        <v>0</v>
      </c>
      <c r="P471" s="32">
        <f t="shared" si="62"/>
        <v>0</v>
      </c>
      <c r="R471" s="62"/>
    </row>
    <row r="472" spans="1:18" hidden="1" x14ac:dyDescent="0.25">
      <c r="A472" s="60">
        <v>3311401050847120</v>
      </c>
      <c r="B472" s="27" t="s">
        <v>385</v>
      </c>
      <c r="C472" s="28"/>
      <c r="D472" s="33"/>
      <c r="E472" s="33"/>
      <c r="F472" s="30">
        <f t="shared" si="56"/>
        <v>0</v>
      </c>
      <c r="G472" s="31">
        <f t="shared" si="61"/>
        <v>0</v>
      </c>
      <c r="H472" s="33"/>
      <c r="I472" s="32">
        <f t="shared" si="60"/>
        <v>0</v>
      </c>
      <c r="J472" s="33"/>
      <c r="K472" s="31">
        <f t="shared" si="57"/>
        <v>0</v>
      </c>
      <c r="L472" s="30">
        <f t="shared" si="63"/>
        <v>0</v>
      </c>
      <c r="M472" s="31">
        <f t="shared" si="58"/>
        <v>0</v>
      </c>
      <c r="N472" s="33"/>
      <c r="O472" s="31">
        <f t="shared" si="59"/>
        <v>0</v>
      </c>
      <c r="P472" s="32">
        <f t="shared" si="62"/>
        <v>0</v>
      </c>
      <c r="R472" s="62"/>
    </row>
    <row r="473" spans="1:18" hidden="1" x14ac:dyDescent="0.25">
      <c r="A473" s="60">
        <v>3311401050912</v>
      </c>
      <c r="B473" s="63" t="s">
        <v>386</v>
      </c>
      <c r="C473" s="28"/>
      <c r="D473" s="29">
        <f>SUM(D474)</f>
        <v>0</v>
      </c>
      <c r="E473" s="29">
        <f>SUM(E474)</f>
        <v>0</v>
      </c>
      <c r="F473" s="30">
        <f t="shared" si="56"/>
        <v>0</v>
      </c>
      <c r="G473" s="31">
        <f t="shared" si="61"/>
        <v>0</v>
      </c>
      <c r="H473" s="29">
        <f>SUM(H474)</f>
        <v>0</v>
      </c>
      <c r="I473" s="32">
        <f t="shared" si="60"/>
        <v>0</v>
      </c>
      <c r="J473" s="29">
        <f>SUM(J474)</f>
        <v>0</v>
      </c>
      <c r="K473" s="31">
        <f t="shared" si="57"/>
        <v>0</v>
      </c>
      <c r="L473" s="30">
        <f t="shared" si="63"/>
        <v>0</v>
      </c>
      <c r="M473" s="31">
        <f t="shared" si="58"/>
        <v>0</v>
      </c>
      <c r="N473" s="29">
        <f>SUM(N474)</f>
        <v>0</v>
      </c>
      <c r="O473" s="31">
        <f t="shared" si="59"/>
        <v>0</v>
      </c>
      <c r="P473" s="32">
        <f t="shared" si="62"/>
        <v>0</v>
      </c>
      <c r="R473" s="62"/>
    </row>
    <row r="474" spans="1:18" hidden="1" x14ac:dyDescent="0.25">
      <c r="A474" s="60">
        <v>3311401050912120</v>
      </c>
      <c r="B474" s="63" t="s">
        <v>387</v>
      </c>
      <c r="C474" s="28"/>
      <c r="D474" s="33"/>
      <c r="E474" s="33"/>
      <c r="F474" s="30">
        <f t="shared" si="56"/>
        <v>0</v>
      </c>
      <c r="G474" s="31">
        <f t="shared" si="61"/>
        <v>0</v>
      </c>
      <c r="H474" s="33"/>
      <c r="I474" s="32">
        <f t="shared" si="60"/>
        <v>0</v>
      </c>
      <c r="J474" s="33"/>
      <c r="K474" s="31">
        <f t="shared" si="57"/>
        <v>0</v>
      </c>
      <c r="L474" s="30">
        <f t="shared" si="63"/>
        <v>0</v>
      </c>
      <c r="M474" s="31">
        <f t="shared" si="58"/>
        <v>0</v>
      </c>
      <c r="N474" s="33"/>
      <c r="O474" s="31">
        <f t="shared" si="59"/>
        <v>0</v>
      </c>
      <c r="P474" s="32">
        <f t="shared" si="62"/>
        <v>0</v>
      </c>
      <c r="R474" s="62"/>
    </row>
    <row r="475" spans="1:18" hidden="1" x14ac:dyDescent="0.25">
      <c r="A475" s="60">
        <v>3311401050920</v>
      </c>
      <c r="B475" s="63" t="s">
        <v>388</v>
      </c>
      <c r="C475" s="28"/>
      <c r="D475" s="29">
        <f>SUM(D476)</f>
        <v>0</v>
      </c>
      <c r="E475" s="29">
        <f>SUM(E476)</f>
        <v>0</v>
      </c>
      <c r="F475" s="30">
        <f t="shared" si="56"/>
        <v>0</v>
      </c>
      <c r="G475" s="31">
        <f t="shared" si="61"/>
        <v>0</v>
      </c>
      <c r="H475" s="29">
        <f>SUM(H476)</f>
        <v>0</v>
      </c>
      <c r="I475" s="32">
        <f t="shared" si="60"/>
        <v>0</v>
      </c>
      <c r="J475" s="29">
        <f>SUM(J476)</f>
        <v>0</v>
      </c>
      <c r="K475" s="31">
        <f t="shared" si="57"/>
        <v>0</v>
      </c>
      <c r="L475" s="30">
        <f t="shared" si="63"/>
        <v>0</v>
      </c>
      <c r="M475" s="31">
        <f t="shared" si="58"/>
        <v>0</v>
      </c>
      <c r="N475" s="29">
        <f>SUM(N476)</f>
        <v>0</v>
      </c>
      <c r="O475" s="31">
        <f t="shared" si="59"/>
        <v>0</v>
      </c>
      <c r="P475" s="32">
        <f t="shared" si="62"/>
        <v>0</v>
      </c>
      <c r="R475" s="62"/>
    </row>
    <row r="476" spans="1:18" hidden="1" x14ac:dyDescent="0.25">
      <c r="A476" s="60">
        <v>3311401050920120</v>
      </c>
      <c r="B476" s="63" t="s">
        <v>388</v>
      </c>
      <c r="C476" s="28"/>
      <c r="D476" s="33"/>
      <c r="E476" s="33"/>
      <c r="F476" s="30">
        <f t="shared" si="56"/>
        <v>0</v>
      </c>
      <c r="G476" s="31">
        <f t="shared" si="61"/>
        <v>0</v>
      </c>
      <c r="H476" s="33"/>
      <c r="I476" s="32">
        <f t="shared" si="60"/>
        <v>0</v>
      </c>
      <c r="J476" s="33"/>
      <c r="K476" s="31">
        <f t="shared" si="57"/>
        <v>0</v>
      </c>
      <c r="L476" s="30">
        <f t="shared" si="63"/>
        <v>0</v>
      </c>
      <c r="M476" s="31">
        <f t="shared" si="58"/>
        <v>0</v>
      </c>
      <c r="N476" s="33"/>
      <c r="O476" s="31">
        <f t="shared" si="59"/>
        <v>0</v>
      </c>
      <c r="P476" s="32">
        <f t="shared" si="62"/>
        <v>0</v>
      </c>
      <c r="R476" s="62"/>
    </row>
    <row r="477" spans="1:18" ht="26.25" hidden="1" x14ac:dyDescent="0.25">
      <c r="A477" s="60">
        <v>3311401050959</v>
      </c>
      <c r="B477" s="63" t="s">
        <v>389</v>
      </c>
      <c r="C477" s="28"/>
      <c r="D477" s="29">
        <f>SUM(D478)</f>
        <v>0</v>
      </c>
      <c r="E477" s="29">
        <f>SUM(E478)</f>
        <v>0</v>
      </c>
      <c r="F477" s="30">
        <f t="shared" si="56"/>
        <v>0</v>
      </c>
      <c r="G477" s="31">
        <f t="shared" si="61"/>
        <v>0</v>
      </c>
      <c r="H477" s="29">
        <f>SUM(H478)</f>
        <v>0</v>
      </c>
      <c r="I477" s="32">
        <f t="shared" si="60"/>
        <v>0</v>
      </c>
      <c r="J477" s="29">
        <f>SUM(J478)</f>
        <v>0</v>
      </c>
      <c r="K477" s="31">
        <f t="shared" si="57"/>
        <v>0</v>
      </c>
      <c r="L477" s="30">
        <f t="shared" si="63"/>
        <v>0</v>
      </c>
      <c r="M477" s="31">
        <f t="shared" si="58"/>
        <v>0</v>
      </c>
      <c r="N477" s="29">
        <f>SUM(N478)</f>
        <v>0</v>
      </c>
      <c r="O477" s="31">
        <f t="shared" si="59"/>
        <v>0</v>
      </c>
      <c r="P477" s="32">
        <f t="shared" si="62"/>
        <v>0</v>
      </c>
      <c r="R477" s="62"/>
    </row>
    <row r="478" spans="1:18" ht="26.25" hidden="1" x14ac:dyDescent="0.25">
      <c r="A478" s="60">
        <v>3311401050959</v>
      </c>
      <c r="B478" s="63" t="s">
        <v>389</v>
      </c>
      <c r="C478" s="28"/>
      <c r="D478" s="33"/>
      <c r="E478" s="33"/>
      <c r="F478" s="30">
        <f t="shared" si="56"/>
        <v>0</v>
      </c>
      <c r="G478" s="31">
        <f t="shared" si="61"/>
        <v>0</v>
      </c>
      <c r="H478" s="33"/>
      <c r="I478" s="32">
        <f t="shared" si="60"/>
        <v>0</v>
      </c>
      <c r="J478" s="33"/>
      <c r="K478" s="31">
        <f t="shared" si="57"/>
        <v>0</v>
      </c>
      <c r="L478" s="30">
        <f t="shared" si="63"/>
        <v>0</v>
      </c>
      <c r="M478" s="31">
        <f t="shared" si="58"/>
        <v>0</v>
      </c>
      <c r="N478" s="33"/>
      <c r="O478" s="31">
        <f t="shared" si="59"/>
        <v>0</v>
      </c>
      <c r="P478" s="32">
        <f t="shared" si="62"/>
        <v>0</v>
      </c>
      <c r="R478" s="62"/>
    </row>
    <row r="479" spans="1:18" ht="26.25" hidden="1" x14ac:dyDescent="0.25">
      <c r="A479" s="60">
        <v>3311401050960</v>
      </c>
      <c r="B479" s="40" t="s">
        <v>390</v>
      </c>
      <c r="C479" s="28"/>
      <c r="D479" s="29">
        <f>SUM(D480)</f>
        <v>0</v>
      </c>
      <c r="E479" s="29">
        <f>SUM(E480)</f>
        <v>0</v>
      </c>
      <c r="F479" s="30">
        <f t="shared" si="56"/>
        <v>0</v>
      </c>
      <c r="G479" s="31">
        <f t="shared" si="61"/>
        <v>0</v>
      </c>
      <c r="H479" s="29">
        <f>SUM(H480)</f>
        <v>0</v>
      </c>
      <c r="I479" s="32">
        <f t="shared" si="60"/>
        <v>0</v>
      </c>
      <c r="J479" s="29">
        <f>SUM(J480)</f>
        <v>0</v>
      </c>
      <c r="K479" s="31">
        <f t="shared" si="57"/>
        <v>0</v>
      </c>
      <c r="L479" s="30">
        <f t="shared" si="63"/>
        <v>0</v>
      </c>
      <c r="M479" s="31">
        <f t="shared" si="58"/>
        <v>0</v>
      </c>
      <c r="N479" s="29">
        <f>SUM(N480)</f>
        <v>0</v>
      </c>
      <c r="O479" s="31">
        <f t="shared" si="59"/>
        <v>0</v>
      </c>
      <c r="P479" s="32">
        <f t="shared" si="62"/>
        <v>0</v>
      </c>
      <c r="R479" s="62"/>
    </row>
    <row r="480" spans="1:18" ht="26.25" hidden="1" x14ac:dyDescent="0.25">
      <c r="A480" s="60">
        <v>3311401050960</v>
      </c>
      <c r="B480" s="40" t="s">
        <v>391</v>
      </c>
      <c r="C480" s="28"/>
      <c r="D480" s="33"/>
      <c r="E480" s="33"/>
      <c r="F480" s="30">
        <f t="shared" si="56"/>
        <v>0</v>
      </c>
      <c r="G480" s="31">
        <f t="shared" si="61"/>
        <v>0</v>
      </c>
      <c r="H480" s="33"/>
      <c r="I480" s="32">
        <f t="shared" si="60"/>
        <v>0</v>
      </c>
      <c r="J480" s="33"/>
      <c r="K480" s="31">
        <f t="shared" si="57"/>
        <v>0</v>
      </c>
      <c r="L480" s="30">
        <f t="shared" si="63"/>
        <v>0</v>
      </c>
      <c r="M480" s="31">
        <f t="shared" si="58"/>
        <v>0</v>
      </c>
      <c r="N480" s="33"/>
      <c r="O480" s="31">
        <f t="shared" si="59"/>
        <v>0</v>
      </c>
      <c r="P480" s="32">
        <f t="shared" si="62"/>
        <v>0</v>
      </c>
      <c r="R480" s="62"/>
    </row>
    <row r="481" spans="1:16" ht="26.25" hidden="1" x14ac:dyDescent="0.25">
      <c r="A481" s="60">
        <v>3311401054006</v>
      </c>
      <c r="B481" s="27" t="s">
        <v>392</v>
      </c>
      <c r="C481" s="28"/>
      <c r="D481" s="29">
        <f>SUM(D482)</f>
        <v>0</v>
      </c>
      <c r="E481" s="29">
        <f>SUM(E482)</f>
        <v>0</v>
      </c>
      <c r="F481" s="30">
        <f t="shared" si="56"/>
        <v>0</v>
      </c>
      <c r="G481" s="31">
        <f t="shared" si="61"/>
        <v>0</v>
      </c>
      <c r="H481" s="29">
        <f>SUM(H482)</f>
        <v>0</v>
      </c>
      <c r="I481" s="32">
        <f t="shared" si="60"/>
        <v>0</v>
      </c>
      <c r="J481" s="29">
        <f>SUM(J482)</f>
        <v>0</v>
      </c>
      <c r="K481" s="31">
        <f t="shared" si="57"/>
        <v>0</v>
      </c>
      <c r="L481" s="30">
        <f t="shared" si="63"/>
        <v>0</v>
      </c>
      <c r="M481" s="31">
        <f t="shared" si="58"/>
        <v>0</v>
      </c>
      <c r="N481" s="29">
        <f>SUM(N482)</f>
        <v>0</v>
      </c>
      <c r="O481" s="31">
        <f t="shared" si="59"/>
        <v>0</v>
      </c>
      <c r="P481" s="32">
        <f t="shared" si="62"/>
        <v>0</v>
      </c>
    </row>
    <row r="482" spans="1:16" ht="26.25" hidden="1" x14ac:dyDescent="0.25">
      <c r="A482" s="60">
        <v>3311401054006120</v>
      </c>
      <c r="B482" s="27" t="s">
        <v>392</v>
      </c>
      <c r="C482" s="28"/>
      <c r="D482" s="29"/>
      <c r="E482" s="29"/>
      <c r="F482" s="30">
        <f t="shared" si="56"/>
        <v>0</v>
      </c>
      <c r="G482" s="31">
        <f t="shared" si="61"/>
        <v>0</v>
      </c>
      <c r="H482" s="29"/>
      <c r="I482" s="32">
        <f t="shared" si="60"/>
        <v>0</v>
      </c>
      <c r="J482" s="29"/>
      <c r="K482" s="31">
        <f t="shared" si="57"/>
        <v>0</v>
      </c>
      <c r="L482" s="30">
        <f t="shared" si="63"/>
        <v>0</v>
      </c>
      <c r="M482" s="31">
        <f t="shared" si="58"/>
        <v>0</v>
      </c>
      <c r="N482" s="29"/>
      <c r="O482" s="31">
        <f t="shared" si="59"/>
        <v>0</v>
      </c>
      <c r="P482" s="32">
        <f t="shared" si="62"/>
        <v>0</v>
      </c>
    </row>
    <row r="483" spans="1:16" ht="26.25" hidden="1" x14ac:dyDescent="0.25">
      <c r="A483" s="60">
        <v>3311401057243</v>
      </c>
      <c r="B483" s="27" t="s">
        <v>393</v>
      </c>
      <c r="C483" s="28"/>
      <c r="D483" s="29">
        <f>SUM(D484)</f>
        <v>0</v>
      </c>
      <c r="E483" s="29">
        <f>SUM(E484)</f>
        <v>0</v>
      </c>
      <c r="F483" s="30">
        <f t="shared" si="56"/>
        <v>0</v>
      </c>
      <c r="G483" s="31">
        <f t="shared" si="61"/>
        <v>0</v>
      </c>
      <c r="H483" s="29">
        <f>SUM(H484)</f>
        <v>0</v>
      </c>
      <c r="I483" s="32">
        <f t="shared" si="60"/>
        <v>0</v>
      </c>
      <c r="J483" s="29">
        <f>SUM(J484)</f>
        <v>0</v>
      </c>
      <c r="K483" s="31">
        <f t="shared" si="57"/>
        <v>0</v>
      </c>
      <c r="L483" s="30">
        <f t="shared" si="63"/>
        <v>0</v>
      </c>
      <c r="M483" s="31">
        <f t="shared" si="58"/>
        <v>0</v>
      </c>
      <c r="N483" s="29">
        <f>SUM(N484)</f>
        <v>0</v>
      </c>
      <c r="O483" s="31">
        <f t="shared" si="59"/>
        <v>0</v>
      </c>
      <c r="P483" s="32">
        <f t="shared" si="62"/>
        <v>0</v>
      </c>
    </row>
    <row r="484" spans="1:16" ht="26.25" hidden="1" x14ac:dyDescent="0.25">
      <c r="A484" s="60">
        <v>3311401057243120</v>
      </c>
      <c r="B484" s="27" t="s">
        <v>393</v>
      </c>
      <c r="C484" s="28"/>
      <c r="D484" s="29"/>
      <c r="E484" s="29"/>
      <c r="F484" s="30">
        <f t="shared" si="56"/>
        <v>0</v>
      </c>
      <c r="G484" s="31">
        <f t="shared" si="61"/>
        <v>0</v>
      </c>
      <c r="H484" s="29"/>
      <c r="I484" s="32">
        <f t="shared" si="60"/>
        <v>0</v>
      </c>
      <c r="J484" s="29"/>
      <c r="K484" s="31">
        <f t="shared" si="57"/>
        <v>0</v>
      </c>
      <c r="L484" s="30">
        <f t="shared" si="63"/>
        <v>0</v>
      </c>
      <c r="M484" s="31">
        <f t="shared" si="58"/>
        <v>0</v>
      </c>
      <c r="N484" s="29"/>
      <c r="O484" s="31">
        <f t="shared" si="59"/>
        <v>0</v>
      </c>
      <c r="P484" s="32">
        <f t="shared" si="62"/>
        <v>0</v>
      </c>
    </row>
    <row r="485" spans="1:16" hidden="1" x14ac:dyDescent="0.25">
      <c r="A485" s="26">
        <v>331140106</v>
      </c>
      <c r="B485" s="27" t="s">
        <v>394</v>
      </c>
      <c r="C485" s="28"/>
      <c r="D485" s="29">
        <f>SUM(D486)</f>
        <v>0</v>
      </c>
      <c r="E485" s="29">
        <f>SUM(E486)</f>
        <v>0</v>
      </c>
      <c r="F485" s="30">
        <f t="shared" si="56"/>
        <v>0</v>
      </c>
      <c r="G485" s="31">
        <f t="shared" si="61"/>
        <v>0</v>
      </c>
      <c r="H485" s="29">
        <f>SUM(H486)</f>
        <v>0</v>
      </c>
      <c r="I485" s="32">
        <f t="shared" si="60"/>
        <v>0</v>
      </c>
      <c r="J485" s="29">
        <f>SUM(J486)</f>
        <v>0</v>
      </c>
      <c r="K485" s="31">
        <f t="shared" si="57"/>
        <v>0</v>
      </c>
      <c r="L485" s="30">
        <f t="shared" si="63"/>
        <v>0</v>
      </c>
      <c r="M485" s="31">
        <f t="shared" si="58"/>
        <v>0</v>
      </c>
      <c r="N485" s="29">
        <f>SUM(N486)</f>
        <v>0</v>
      </c>
      <c r="O485" s="31">
        <f t="shared" si="59"/>
        <v>0</v>
      </c>
      <c r="P485" s="32">
        <f t="shared" si="62"/>
        <v>0</v>
      </c>
    </row>
    <row r="486" spans="1:16" ht="39" hidden="1" x14ac:dyDescent="0.25">
      <c r="A486" s="26">
        <v>3311401060768</v>
      </c>
      <c r="B486" s="27" t="s">
        <v>395</v>
      </c>
      <c r="C486" s="28"/>
      <c r="D486" s="29">
        <f>SUM(D487:D488)</f>
        <v>0</v>
      </c>
      <c r="E486" s="29">
        <f>SUM(E487:E488)</f>
        <v>0</v>
      </c>
      <c r="F486" s="30">
        <f t="shared" si="56"/>
        <v>0</v>
      </c>
      <c r="G486" s="31">
        <f t="shared" si="61"/>
        <v>0</v>
      </c>
      <c r="H486" s="29">
        <f>SUM(H487:H488)</f>
        <v>0</v>
      </c>
      <c r="I486" s="32">
        <f t="shared" si="60"/>
        <v>0</v>
      </c>
      <c r="J486" s="29">
        <f>SUM(J487:J488)</f>
        <v>0</v>
      </c>
      <c r="K486" s="31">
        <f t="shared" si="57"/>
        <v>0</v>
      </c>
      <c r="L486" s="30">
        <f t="shared" si="63"/>
        <v>0</v>
      </c>
      <c r="M486" s="31">
        <f t="shared" si="58"/>
        <v>0</v>
      </c>
      <c r="N486" s="29">
        <f>SUM(N487:N488)</f>
        <v>0</v>
      </c>
      <c r="O486" s="31">
        <f t="shared" si="59"/>
        <v>0</v>
      </c>
      <c r="P486" s="32">
        <f t="shared" si="62"/>
        <v>0</v>
      </c>
    </row>
    <row r="487" spans="1:16" ht="39" hidden="1" x14ac:dyDescent="0.25">
      <c r="A487" s="26">
        <v>3311401060768120</v>
      </c>
      <c r="B487" s="27" t="s">
        <v>395</v>
      </c>
      <c r="C487" s="28"/>
      <c r="D487" s="33"/>
      <c r="E487" s="33"/>
      <c r="F487" s="30">
        <f t="shared" si="56"/>
        <v>0</v>
      </c>
      <c r="G487" s="31">
        <f t="shared" si="61"/>
        <v>0</v>
      </c>
      <c r="H487" s="33"/>
      <c r="I487" s="32">
        <f t="shared" si="60"/>
        <v>0</v>
      </c>
      <c r="J487" s="33"/>
      <c r="K487" s="31">
        <f t="shared" si="57"/>
        <v>0</v>
      </c>
      <c r="L487" s="30">
        <f t="shared" si="63"/>
        <v>0</v>
      </c>
      <c r="M487" s="31">
        <f t="shared" si="58"/>
        <v>0</v>
      </c>
      <c r="N487" s="33"/>
      <c r="O487" s="31">
        <f t="shared" si="59"/>
        <v>0</v>
      </c>
      <c r="P487" s="32">
        <f t="shared" si="62"/>
        <v>0</v>
      </c>
    </row>
    <row r="488" spans="1:16" ht="39" hidden="1" x14ac:dyDescent="0.25">
      <c r="A488" s="26">
        <v>3311401060768130</v>
      </c>
      <c r="B488" s="27" t="s">
        <v>395</v>
      </c>
      <c r="C488" s="28"/>
      <c r="D488" s="33"/>
      <c r="E488" s="33"/>
      <c r="F488" s="30">
        <f t="shared" si="56"/>
        <v>0</v>
      </c>
      <c r="G488" s="31">
        <f t="shared" si="61"/>
        <v>0</v>
      </c>
      <c r="H488" s="33"/>
      <c r="I488" s="32">
        <f t="shared" si="60"/>
        <v>0</v>
      </c>
      <c r="J488" s="33"/>
      <c r="K488" s="31">
        <f t="shared" si="57"/>
        <v>0</v>
      </c>
      <c r="L488" s="30">
        <f t="shared" si="63"/>
        <v>0</v>
      </c>
      <c r="M488" s="31">
        <f t="shared" si="58"/>
        <v>0</v>
      </c>
      <c r="N488" s="33"/>
      <c r="O488" s="31">
        <f t="shared" si="59"/>
        <v>0</v>
      </c>
      <c r="P488" s="32">
        <f t="shared" si="62"/>
        <v>0</v>
      </c>
    </row>
    <row r="489" spans="1:16" ht="26.25" hidden="1" x14ac:dyDescent="0.25">
      <c r="A489" s="26">
        <v>331140107</v>
      </c>
      <c r="B489" s="27" t="s">
        <v>396</v>
      </c>
      <c r="C489" s="28"/>
      <c r="D489" s="29">
        <f>SUM(D490+D492+D495+D497+D499+D501+D503+D505)</f>
        <v>0</v>
      </c>
      <c r="E489" s="29">
        <f>SUM(E490+E492+E495+E497+E499+E501+E503+E505)</f>
        <v>0</v>
      </c>
      <c r="F489" s="30">
        <f t="shared" si="56"/>
        <v>0</v>
      </c>
      <c r="G489" s="31">
        <f t="shared" si="61"/>
        <v>0</v>
      </c>
      <c r="H489" s="29">
        <f>SUM(H490+H492+H495+H497+H499+H501+H503+H505)</f>
        <v>0</v>
      </c>
      <c r="I489" s="32">
        <f t="shared" si="60"/>
        <v>0</v>
      </c>
      <c r="J489" s="29">
        <f>SUM(J490+J492+J495+J497+J499+J501+J503+J505)</f>
        <v>0</v>
      </c>
      <c r="K489" s="31">
        <f t="shared" si="57"/>
        <v>0</v>
      </c>
      <c r="L489" s="30">
        <f t="shared" si="63"/>
        <v>0</v>
      </c>
      <c r="M489" s="31">
        <f t="shared" si="58"/>
        <v>0</v>
      </c>
      <c r="N489" s="29">
        <f>SUM(N490+N492+N495+N497+N499+N501+N503+N505)</f>
        <v>0</v>
      </c>
      <c r="O489" s="31">
        <f t="shared" si="59"/>
        <v>0</v>
      </c>
      <c r="P489" s="32">
        <f t="shared" si="62"/>
        <v>0</v>
      </c>
    </row>
    <row r="490" spans="1:16" ht="26.25" hidden="1" x14ac:dyDescent="0.25">
      <c r="A490" s="26">
        <v>3311401070741</v>
      </c>
      <c r="B490" s="27" t="s">
        <v>397</v>
      </c>
      <c r="C490" s="28"/>
      <c r="D490" s="29">
        <f>SUM(D491)</f>
        <v>0</v>
      </c>
      <c r="E490" s="29">
        <f>SUM(E491)</f>
        <v>0</v>
      </c>
      <c r="F490" s="30">
        <f t="shared" si="56"/>
        <v>0</v>
      </c>
      <c r="G490" s="31">
        <f t="shared" si="61"/>
        <v>0</v>
      </c>
      <c r="H490" s="29">
        <f>SUM(H491)</f>
        <v>0</v>
      </c>
      <c r="I490" s="32">
        <f t="shared" si="60"/>
        <v>0</v>
      </c>
      <c r="J490" s="29">
        <f>SUM(J491)</f>
        <v>0</v>
      </c>
      <c r="K490" s="31">
        <f t="shared" si="57"/>
        <v>0</v>
      </c>
      <c r="L490" s="30">
        <f t="shared" si="63"/>
        <v>0</v>
      </c>
      <c r="M490" s="31">
        <f t="shared" si="58"/>
        <v>0</v>
      </c>
      <c r="N490" s="29">
        <f>SUM(N491)</f>
        <v>0</v>
      </c>
      <c r="O490" s="31">
        <f t="shared" si="59"/>
        <v>0</v>
      </c>
      <c r="P490" s="32">
        <f t="shared" si="62"/>
        <v>0</v>
      </c>
    </row>
    <row r="491" spans="1:16" ht="26.25" hidden="1" x14ac:dyDescent="0.25">
      <c r="A491" s="26">
        <v>3311401070741130</v>
      </c>
      <c r="B491" s="27" t="s">
        <v>397</v>
      </c>
      <c r="C491" s="28"/>
      <c r="D491" s="33"/>
      <c r="E491" s="33"/>
      <c r="F491" s="30">
        <f t="shared" si="56"/>
        <v>0</v>
      </c>
      <c r="G491" s="31">
        <f t="shared" si="61"/>
        <v>0</v>
      </c>
      <c r="H491" s="33"/>
      <c r="I491" s="32">
        <f t="shared" si="60"/>
        <v>0</v>
      </c>
      <c r="J491" s="33"/>
      <c r="K491" s="31">
        <f t="shared" si="57"/>
        <v>0</v>
      </c>
      <c r="L491" s="30">
        <f t="shared" si="63"/>
        <v>0</v>
      </c>
      <c r="M491" s="31">
        <f t="shared" si="58"/>
        <v>0</v>
      </c>
      <c r="N491" s="33"/>
      <c r="O491" s="31">
        <f t="shared" si="59"/>
        <v>0</v>
      </c>
      <c r="P491" s="32">
        <f t="shared" si="62"/>
        <v>0</v>
      </c>
    </row>
    <row r="492" spans="1:16" ht="51.75" hidden="1" x14ac:dyDescent="0.25">
      <c r="A492" s="26">
        <v>3311401070827</v>
      </c>
      <c r="B492" s="27" t="s">
        <v>398</v>
      </c>
      <c r="C492" s="28"/>
      <c r="D492" s="29">
        <f>SUM(D493:D494)</f>
        <v>0</v>
      </c>
      <c r="E492" s="29">
        <f>SUM(E493:E494)</f>
        <v>0</v>
      </c>
      <c r="F492" s="30">
        <f t="shared" si="56"/>
        <v>0</v>
      </c>
      <c r="G492" s="31">
        <f t="shared" si="61"/>
        <v>0</v>
      </c>
      <c r="H492" s="29">
        <f>SUM(H493:H494)</f>
        <v>0</v>
      </c>
      <c r="I492" s="32">
        <f t="shared" si="60"/>
        <v>0</v>
      </c>
      <c r="J492" s="29">
        <f>SUM(J493:J494)</f>
        <v>0</v>
      </c>
      <c r="K492" s="31">
        <f t="shared" si="57"/>
        <v>0</v>
      </c>
      <c r="L492" s="30">
        <f t="shared" si="63"/>
        <v>0</v>
      </c>
      <c r="M492" s="31">
        <f t="shared" si="58"/>
        <v>0</v>
      </c>
      <c r="N492" s="29">
        <f>SUM(N493:N494)</f>
        <v>0</v>
      </c>
      <c r="O492" s="31">
        <f t="shared" si="59"/>
        <v>0</v>
      </c>
      <c r="P492" s="32">
        <f t="shared" si="62"/>
        <v>0</v>
      </c>
    </row>
    <row r="493" spans="1:16" ht="51.75" hidden="1" x14ac:dyDescent="0.25">
      <c r="A493" s="26">
        <v>3311401070827130</v>
      </c>
      <c r="B493" s="27" t="s">
        <v>398</v>
      </c>
      <c r="C493" s="28"/>
      <c r="D493" s="33"/>
      <c r="E493" s="33"/>
      <c r="F493" s="30">
        <f t="shared" si="56"/>
        <v>0</v>
      </c>
      <c r="G493" s="31">
        <f t="shared" si="61"/>
        <v>0</v>
      </c>
      <c r="H493" s="33"/>
      <c r="I493" s="32">
        <f t="shared" si="60"/>
        <v>0</v>
      </c>
      <c r="J493" s="33"/>
      <c r="K493" s="31">
        <f t="shared" si="57"/>
        <v>0</v>
      </c>
      <c r="L493" s="30">
        <f t="shared" si="63"/>
        <v>0</v>
      </c>
      <c r="M493" s="31">
        <f t="shared" si="58"/>
        <v>0</v>
      </c>
      <c r="N493" s="33"/>
      <c r="O493" s="31">
        <f t="shared" si="59"/>
        <v>0</v>
      </c>
      <c r="P493" s="32">
        <f t="shared" si="62"/>
        <v>0</v>
      </c>
    </row>
    <row r="494" spans="1:16" ht="51.75" hidden="1" x14ac:dyDescent="0.25">
      <c r="A494" s="26">
        <v>3311401070827130</v>
      </c>
      <c r="B494" s="27" t="s">
        <v>398</v>
      </c>
      <c r="C494" s="28"/>
      <c r="D494" s="33"/>
      <c r="E494" s="33"/>
      <c r="F494" s="30">
        <f t="shared" si="56"/>
        <v>0</v>
      </c>
      <c r="G494" s="31">
        <f t="shared" si="61"/>
        <v>0</v>
      </c>
      <c r="H494" s="33"/>
      <c r="I494" s="32">
        <f t="shared" si="60"/>
        <v>0</v>
      </c>
      <c r="J494" s="33"/>
      <c r="K494" s="31">
        <f t="shared" si="57"/>
        <v>0</v>
      </c>
      <c r="L494" s="30">
        <f t="shared" si="63"/>
        <v>0</v>
      </c>
      <c r="M494" s="31">
        <f t="shared" si="58"/>
        <v>0</v>
      </c>
      <c r="N494" s="33"/>
      <c r="O494" s="31">
        <f t="shared" si="59"/>
        <v>0</v>
      </c>
      <c r="P494" s="32">
        <f t="shared" si="62"/>
        <v>0</v>
      </c>
    </row>
    <row r="495" spans="1:16" ht="64.5" hidden="1" x14ac:dyDescent="0.25">
      <c r="A495" s="26">
        <v>3311401070832</v>
      </c>
      <c r="B495" s="27" t="s">
        <v>399</v>
      </c>
      <c r="C495" s="28"/>
      <c r="D495" s="29">
        <f>SUM(D496)</f>
        <v>0</v>
      </c>
      <c r="E495" s="29">
        <f>SUM(E496)</f>
        <v>0</v>
      </c>
      <c r="F495" s="30">
        <f t="shared" si="56"/>
        <v>0</v>
      </c>
      <c r="G495" s="31">
        <f t="shared" si="61"/>
        <v>0</v>
      </c>
      <c r="H495" s="29">
        <f>SUM(H496)</f>
        <v>0</v>
      </c>
      <c r="I495" s="32">
        <f t="shared" si="60"/>
        <v>0</v>
      </c>
      <c r="J495" s="29">
        <f>SUM(J496)</f>
        <v>0</v>
      </c>
      <c r="K495" s="31">
        <f t="shared" si="57"/>
        <v>0</v>
      </c>
      <c r="L495" s="30">
        <f t="shared" si="63"/>
        <v>0</v>
      </c>
      <c r="M495" s="31">
        <f t="shared" si="58"/>
        <v>0</v>
      </c>
      <c r="N495" s="29">
        <f>SUM(N496)</f>
        <v>0</v>
      </c>
      <c r="O495" s="31">
        <f t="shared" si="59"/>
        <v>0</v>
      </c>
      <c r="P495" s="32">
        <f t="shared" si="62"/>
        <v>0</v>
      </c>
    </row>
    <row r="496" spans="1:16" ht="64.5" hidden="1" x14ac:dyDescent="0.25">
      <c r="A496" s="26">
        <v>3311401070832130</v>
      </c>
      <c r="B496" s="27" t="s">
        <v>399</v>
      </c>
      <c r="C496" s="28"/>
      <c r="D496" s="33"/>
      <c r="E496" s="33"/>
      <c r="F496" s="30">
        <f t="shared" si="56"/>
        <v>0</v>
      </c>
      <c r="G496" s="31">
        <f t="shared" si="61"/>
        <v>0</v>
      </c>
      <c r="H496" s="33"/>
      <c r="I496" s="32">
        <f t="shared" si="60"/>
        <v>0</v>
      </c>
      <c r="J496" s="33"/>
      <c r="K496" s="31">
        <f t="shared" si="57"/>
        <v>0</v>
      </c>
      <c r="L496" s="30">
        <f t="shared" si="63"/>
        <v>0</v>
      </c>
      <c r="M496" s="31">
        <f t="shared" si="58"/>
        <v>0</v>
      </c>
      <c r="N496" s="33"/>
      <c r="O496" s="31">
        <f t="shared" si="59"/>
        <v>0</v>
      </c>
      <c r="P496" s="32">
        <f t="shared" si="62"/>
        <v>0</v>
      </c>
    </row>
    <row r="497" spans="1:16" ht="39" hidden="1" x14ac:dyDescent="0.25">
      <c r="A497" s="26">
        <v>3311401070833</v>
      </c>
      <c r="B497" s="27" t="s">
        <v>400</v>
      </c>
      <c r="C497" s="28"/>
      <c r="D497" s="29">
        <f>SUM(D498)</f>
        <v>0</v>
      </c>
      <c r="E497" s="29">
        <f>SUM(E498)</f>
        <v>0</v>
      </c>
      <c r="F497" s="30">
        <f t="shared" si="56"/>
        <v>0</v>
      </c>
      <c r="G497" s="31">
        <f t="shared" si="61"/>
        <v>0</v>
      </c>
      <c r="H497" s="29">
        <f>SUM(H498)</f>
        <v>0</v>
      </c>
      <c r="I497" s="32">
        <f t="shared" si="60"/>
        <v>0</v>
      </c>
      <c r="J497" s="29">
        <f>SUM(J498)</f>
        <v>0</v>
      </c>
      <c r="K497" s="31">
        <f t="shared" si="57"/>
        <v>0</v>
      </c>
      <c r="L497" s="30">
        <f t="shared" si="63"/>
        <v>0</v>
      </c>
      <c r="M497" s="31">
        <f t="shared" si="58"/>
        <v>0</v>
      </c>
      <c r="N497" s="29">
        <f>SUM(N498)</f>
        <v>0</v>
      </c>
      <c r="O497" s="31">
        <f t="shared" si="59"/>
        <v>0</v>
      </c>
      <c r="P497" s="32">
        <f t="shared" si="62"/>
        <v>0</v>
      </c>
    </row>
    <row r="498" spans="1:16" ht="39" hidden="1" x14ac:dyDescent="0.25">
      <c r="A498" s="26">
        <v>3311401070833130</v>
      </c>
      <c r="B498" s="27" t="s">
        <v>400</v>
      </c>
      <c r="C498" s="28"/>
      <c r="D498" s="33"/>
      <c r="E498" s="33"/>
      <c r="F498" s="30">
        <f t="shared" si="56"/>
        <v>0</v>
      </c>
      <c r="G498" s="31">
        <f t="shared" si="61"/>
        <v>0</v>
      </c>
      <c r="H498" s="33"/>
      <c r="I498" s="32">
        <f t="shared" si="60"/>
        <v>0</v>
      </c>
      <c r="J498" s="33"/>
      <c r="K498" s="31">
        <f t="shared" si="57"/>
        <v>0</v>
      </c>
      <c r="L498" s="30">
        <f t="shared" si="63"/>
        <v>0</v>
      </c>
      <c r="M498" s="31">
        <f t="shared" si="58"/>
        <v>0</v>
      </c>
      <c r="N498" s="33"/>
      <c r="O498" s="31">
        <f t="shared" si="59"/>
        <v>0</v>
      </c>
      <c r="P498" s="32">
        <f t="shared" si="62"/>
        <v>0</v>
      </c>
    </row>
    <row r="499" spans="1:16" hidden="1" x14ac:dyDescent="0.25">
      <c r="A499" s="26">
        <v>3311401070836</v>
      </c>
      <c r="B499" s="27" t="s">
        <v>401</v>
      </c>
      <c r="C499" s="28"/>
      <c r="D499" s="29">
        <f>SUM(D500)</f>
        <v>0</v>
      </c>
      <c r="E499" s="29">
        <f>SUM(E500)</f>
        <v>0</v>
      </c>
      <c r="F499" s="30">
        <f t="shared" si="56"/>
        <v>0</v>
      </c>
      <c r="G499" s="31">
        <f t="shared" si="61"/>
        <v>0</v>
      </c>
      <c r="H499" s="29">
        <f>SUM(H500)</f>
        <v>0</v>
      </c>
      <c r="I499" s="32">
        <f t="shared" si="60"/>
        <v>0</v>
      </c>
      <c r="J499" s="29">
        <f>SUM(J500)</f>
        <v>0</v>
      </c>
      <c r="K499" s="31">
        <f t="shared" si="57"/>
        <v>0</v>
      </c>
      <c r="L499" s="30">
        <f t="shared" si="63"/>
        <v>0</v>
      </c>
      <c r="M499" s="31">
        <f t="shared" si="58"/>
        <v>0</v>
      </c>
      <c r="N499" s="29">
        <f>SUM(N500)</f>
        <v>0</v>
      </c>
      <c r="O499" s="31">
        <f t="shared" si="59"/>
        <v>0</v>
      </c>
      <c r="P499" s="32">
        <f t="shared" si="62"/>
        <v>0</v>
      </c>
    </row>
    <row r="500" spans="1:16" hidden="1" x14ac:dyDescent="0.25">
      <c r="A500" s="26">
        <v>3311401070836140</v>
      </c>
      <c r="B500" s="27" t="s">
        <v>401</v>
      </c>
      <c r="C500" s="28"/>
      <c r="D500" s="29"/>
      <c r="E500" s="29"/>
      <c r="F500" s="30">
        <f t="shared" si="56"/>
        <v>0</v>
      </c>
      <c r="G500" s="31">
        <f t="shared" si="61"/>
        <v>0</v>
      </c>
      <c r="H500" s="29"/>
      <c r="I500" s="32">
        <f t="shared" si="60"/>
        <v>0</v>
      </c>
      <c r="J500" s="29"/>
      <c r="K500" s="31">
        <f t="shared" si="57"/>
        <v>0</v>
      </c>
      <c r="L500" s="30">
        <f t="shared" si="63"/>
        <v>0</v>
      </c>
      <c r="M500" s="31">
        <f t="shared" si="58"/>
        <v>0</v>
      </c>
      <c r="N500" s="29"/>
      <c r="O500" s="31">
        <f t="shared" si="59"/>
        <v>0</v>
      </c>
      <c r="P500" s="32">
        <f t="shared" si="62"/>
        <v>0</v>
      </c>
    </row>
    <row r="501" spans="1:16" ht="39" hidden="1" x14ac:dyDescent="0.25">
      <c r="A501" s="26">
        <v>3311401070837</v>
      </c>
      <c r="B501" s="27" t="s">
        <v>402</v>
      </c>
      <c r="C501" s="28"/>
      <c r="D501" s="29">
        <f>SUM(D502)</f>
        <v>0</v>
      </c>
      <c r="E501" s="29">
        <f>SUM(E502)</f>
        <v>0</v>
      </c>
      <c r="F501" s="30">
        <f t="shared" si="56"/>
        <v>0</v>
      </c>
      <c r="G501" s="31">
        <f t="shared" si="61"/>
        <v>0</v>
      </c>
      <c r="H501" s="29">
        <f>SUM(H502)</f>
        <v>0</v>
      </c>
      <c r="I501" s="32">
        <f t="shared" si="60"/>
        <v>0</v>
      </c>
      <c r="J501" s="29">
        <f>SUM(J502)</f>
        <v>0</v>
      </c>
      <c r="K501" s="31">
        <f t="shared" si="57"/>
        <v>0</v>
      </c>
      <c r="L501" s="30">
        <f t="shared" si="63"/>
        <v>0</v>
      </c>
      <c r="M501" s="31">
        <f t="shared" si="58"/>
        <v>0</v>
      </c>
      <c r="N501" s="29">
        <f>SUM(N502)</f>
        <v>0</v>
      </c>
      <c r="O501" s="31">
        <f t="shared" si="59"/>
        <v>0</v>
      </c>
      <c r="P501" s="32">
        <f t="shared" si="62"/>
        <v>0</v>
      </c>
    </row>
    <row r="502" spans="1:16" ht="39" hidden="1" x14ac:dyDescent="0.25">
      <c r="A502" s="26">
        <v>3311401070837130</v>
      </c>
      <c r="B502" s="27" t="s">
        <v>402</v>
      </c>
      <c r="C502" s="28"/>
      <c r="D502" s="33"/>
      <c r="E502" s="33"/>
      <c r="F502" s="30">
        <f t="shared" si="56"/>
        <v>0</v>
      </c>
      <c r="G502" s="31">
        <f t="shared" si="61"/>
        <v>0</v>
      </c>
      <c r="H502" s="33"/>
      <c r="I502" s="32">
        <f t="shared" si="60"/>
        <v>0</v>
      </c>
      <c r="J502" s="33"/>
      <c r="K502" s="31">
        <f t="shared" si="57"/>
        <v>0</v>
      </c>
      <c r="L502" s="30">
        <f t="shared" si="63"/>
        <v>0</v>
      </c>
      <c r="M502" s="31">
        <f t="shared" si="58"/>
        <v>0</v>
      </c>
      <c r="N502" s="33"/>
      <c r="O502" s="31">
        <f t="shared" si="59"/>
        <v>0</v>
      </c>
      <c r="P502" s="32">
        <f t="shared" si="62"/>
        <v>0</v>
      </c>
    </row>
    <row r="503" spans="1:16" ht="26.25" hidden="1" x14ac:dyDescent="0.25">
      <c r="A503" s="26">
        <v>3311401070839</v>
      </c>
      <c r="B503" s="27" t="s">
        <v>403</v>
      </c>
      <c r="C503" s="28"/>
      <c r="D503" s="29">
        <f>SUM(D504)</f>
        <v>0</v>
      </c>
      <c r="E503" s="29">
        <f>SUM(E504)</f>
        <v>0</v>
      </c>
      <c r="F503" s="30">
        <f t="shared" si="56"/>
        <v>0</v>
      </c>
      <c r="G503" s="31">
        <f t="shared" si="61"/>
        <v>0</v>
      </c>
      <c r="H503" s="29">
        <f>SUM(H504)</f>
        <v>0</v>
      </c>
      <c r="I503" s="32">
        <f t="shared" si="60"/>
        <v>0</v>
      </c>
      <c r="J503" s="29">
        <f>SUM(J504)</f>
        <v>0</v>
      </c>
      <c r="K503" s="31">
        <f t="shared" si="57"/>
        <v>0</v>
      </c>
      <c r="L503" s="30">
        <f t="shared" si="63"/>
        <v>0</v>
      </c>
      <c r="M503" s="31">
        <f t="shared" si="58"/>
        <v>0</v>
      </c>
      <c r="N503" s="29">
        <f>SUM(N504)</f>
        <v>0</v>
      </c>
      <c r="O503" s="31">
        <f t="shared" si="59"/>
        <v>0</v>
      </c>
      <c r="P503" s="32">
        <f t="shared" si="62"/>
        <v>0</v>
      </c>
    </row>
    <row r="504" spans="1:16" ht="26.25" hidden="1" x14ac:dyDescent="0.25">
      <c r="A504" s="26">
        <v>3311401070839130</v>
      </c>
      <c r="B504" s="27" t="s">
        <v>403</v>
      </c>
      <c r="C504" s="28"/>
      <c r="D504" s="33"/>
      <c r="E504" s="33"/>
      <c r="F504" s="30">
        <f t="shared" si="56"/>
        <v>0</v>
      </c>
      <c r="G504" s="31">
        <f t="shared" si="61"/>
        <v>0</v>
      </c>
      <c r="H504" s="33"/>
      <c r="I504" s="32">
        <f t="shared" si="60"/>
        <v>0</v>
      </c>
      <c r="J504" s="33"/>
      <c r="K504" s="31">
        <f t="shared" si="57"/>
        <v>0</v>
      </c>
      <c r="L504" s="30">
        <f t="shared" si="63"/>
        <v>0</v>
      </c>
      <c r="M504" s="31">
        <f t="shared" si="58"/>
        <v>0</v>
      </c>
      <c r="N504" s="33"/>
      <c r="O504" s="31">
        <f t="shared" si="59"/>
        <v>0</v>
      </c>
      <c r="P504" s="32">
        <f t="shared" si="62"/>
        <v>0</v>
      </c>
    </row>
    <row r="505" spans="1:16" ht="26.25" hidden="1" x14ac:dyDescent="0.25">
      <c r="A505" s="26">
        <v>3311401070869</v>
      </c>
      <c r="B505" s="40" t="s">
        <v>404</v>
      </c>
      <c r="C505" s="28"/>
      <c r="D505" s="29">
        <f>SUM(D506)</f>
        <v>0</v>
      </c>
      <c r="E505" s="29">
        <f>SUM(E506)</f>
        <v>0</v>
      </c>
      <c r="F505" s="30">
        <f t="shared" si="56"/>
        <v>0</v>
      </c>
      <c r="G505" s="31"/>
      <c r="H505" s="29">
        <f>SUM(H506)</f>
        <v>0</v>
      </c>
      <c r="I505" s="32">
        <f t="shared" si="60"/>
        <v>0</v>
      </c>
      <c r="J505" s="29">
        <f>SUM(J506)</f>
        <v>0</v>
      </c>
      <c r="K505" s="31">
        <f t="shared" si="57"/>
        <v>0</v>
      </c>
      <c r="L505" s="30">
        <f t="shared" si="63"/>
        <v>0</v>
      </c>
      <c r="M505" s="31">
        <f t="shared" si="58"/>
        <v>0</v>
      </c>
      <c r="N505" s="29">
        <f>SUM(N506)</f>
        <v>0</v>
      </c>
      <c r="O505" s="31">
        <f t="shared" si="59"/>
        <v>0</v>
      </c>
      <c r="P505" s="32">
        <f t="shared" si="62"/>
        <v>0</v>
      </c>
    </row>
    <row r="506" spans="1:16" ht="26.25" hidden="1" x14ac:dyDescent="0.25">
      <c r="A506" s="26">
        <v>3311401070869130</v>
      </c>
      <c r="B506" s="40" t="s">
        <v>405</v>
      </c>
      <c r="C506" s="28"/>
      <c r="D506" s="33"/>
      <c r="E506" s="33"/>
      <c r="F506" s="30">
        <f t="shared" si="56"/>
        <v>0</v>
      </c>
      <c r="G506" s="31"/>
      <c r="H506" s="33"/>
      <c r="I506" s="32">
        <f t="shared" si="60"/>
        <v>0</v>
      </c>
      <c r="J506" s="33"/>
      <c r="K506" s="31">
        <f t="shared" si="57"/>
        <v>0</v>
      </c>
      <c r="L506" s="30">
        <f t="shared" si="63"/>
        <v>0</v>
      </c>
      <c r="M506" s="31">
        <f t="shared" si="58"/>
        <v>0</v>
      </c>
      <c r="N506" s="33"/>
      <c r="O506" s="31">
        <f t="shared" si="59"/>
        <v>0</v>
      </c>
      <c r="P506" s="32">
        <f t="shared" si="62"/>
        <v>0</v>
      </c>
    </row>
    <row r="507" spans="1:16" hidden="1" x14ac:dyDescent="0.25">
      <c r="A507" s="60">
        <v>331140108</v>
      </c>
      <c r="B507" s="63" t="s">
        <v>406</v>
      </c>
      <c r="C507" s="28"/>
      <c r="D507" s="29">
        <f>SUM(D508+D510+D512+D514+D516+D518+D520+D525+D529+D531+D533+D535+D537+D539+D541+D543+D545+D547+D552+D554+D556+D558+D560+D562+D564)</f>
        <v>0</v>
      </c>
      <c r="E507" s="29">
        <f>SUM(E508+E510+E512+E514+E516+E518+E520+E525+E529+E531+E533+E535+E537+E539+E541+E543+E545+E547+E552+E554+E556+E558+E560+E562+E564)</f>
        <v>0</v>
      </c>
      <c r="F507" s="30">
        <f t="shared" si="56"/>
        <v>0</v>
      </c>
      <c r="G507" s="31">
        <f t="shared" si="61"/>
        <v>0</v>
      </c>
      <c r="H507" s="29">
        <f>SUM(H508+H510+H512+H514+H516+H518+H520+H525+H529+H531+H533+H535+H537+H539+H541+H543+H545+H547+H552+H554+H556+H558+H560+H562+H564)</f>
        <v>0</v>
      </c>
      <c r="I507" s="32">
        <f t="shared" si="60"/>
        <v>0</v>
      </c>
      <c r="J507" s="29">
        <f>SUM(J508+J510+J512+J514+J516+J518+J520+J525+J529+J531+J533+J535+J537+J539+J541+J543+J545+J547+J552+J554+J556+J558+J560+J562+J564)</f>
        <v>0</v>
      </c>
      <c r="K507" s="31">
        <f t="shared" si="57"/>
        <v>0</v>
      </c>
      <c r="L507" s="30">
        <f t="shared" si="63"/>
        <v>0</v>
      </c>
      <c r="M507" s="31">
        <f t="shared" si="58"/>
        <v>0</v>
      </c>
      <c r="N507" s="29">
        <f>SUM(N508+N510+N512+N514+N516+N518+N520+N525+N529+N531+N533+N535+N537+N539+N541+N543+N545+N547+N552+N554+N556+N558+N560+N562+N564)</f>
        <v>0</v>
      </c>
      <c r="O507" s="31">
        <f t="shared" si="59"/>
        <v>0</v>
      </c>
      <c r="P507" s="32">
        <f t="shared" si="62"/>
        <v>0</v>
      </c>
    </row>
    <row r="508" spans="1:16" ht="26.25" hidden="1" x14ac:dyDescent="0.25">
      <c r="A508" s="60">
        <v>3311401080006</v>
      </c>
      <c r="B508" s="27" t="s">
        <v>407</v>
      </c>
      <c r="C508" s="28"/>
      <c r="D508" s="29">
        <f>SUM(D509)</f>
        <v>0</v>
      </c>
      <c r="E508" s="29">
        <f>SUM(E509)</f>
        <v>0</v>
      </c>
      <c r="F508" s="30">
        <f t="shared" si="56"/>
        <v>0</v>
      </c>
      <c r="G508" s="31">
        <f t="shared" si="61"/>
        <v>0</v>
      </c>
      <c r="H508" s="29">
        <f>SUM(H509)</f>
        <v>0</v>
      </c>
      <c r="I508" s="32">
        <f t="shared" si="60"/>
        <v>0</v>
      </c>
      <c r="J508" s="29">
        <f>SUM(J509)</f>
        <v>0</v>
      </c>
      <c r="K508" s="31">
        <f t="shared" si="57"/>
        <v>0</v>
      </c>
      <c r="L508" s="30">
        <f t="shared" si="63"/>
        <v>0</v>
      </c>
      <c r="M508" s="31">
        <f t="shared" si="58"/>
        <v>0</v>
      </c>
      <c r="N508" s="29">
        <f>SUM(N509)</f>
        <v>0</v>
      </c>
      <c r="O508" s="31">
        <f t="shared" si="59"/>
        <v>0</v>
      </c>
      <c r="P508" s="32">
        <f t="shared" si="62"/>
        <v>0</v>
      </c>
    </row>
    <row r="509" spans="1:16" hidden="1" x14ac:dyDescent="0.25">
      <c r="A509" s="60">
        <v>3311401080006140</v>
      </c>
      <c r="B509" s="27" t="s">
        <v>408</v>
      </c>
      <c r="C509" s="28"/>
      <c r="D509" s="29"/>
      <c r="E509" s="29"/>
      <c r="F509" s="30">
        <f t="shared" si="56"/>
        <v>0</v>
      </c>
      <c r="G509" s="31">
        <f t="shared" si="61"/>
        <v>0</v>
      </c>
      <c r="H509" s="29"/>
      <c r="I509" s="32">
        <f t="shared" si="60"/>
        <v>0</v>
      </c>
      <c r="J509" s="29"/>
      <c r="K509" s="31">
        <f t="shared" si="57"/>
        <v>0</v>
      </c>
      <c r="L509" s="30">
        <f t="shared" si="63"/>
        <v>0</v>
      </c>
      <c r="M509" s="31">
        <f t="shared" si="58"/>
        <v>0</v>
      </c>
      <c r="N509" s="29"/>
      <c r="O509" s="31">
        <f t="shared" si="59"/>
        <v>0</v>
      </c>
      <c r="P509" s="32">
        <f t="shared" si="62"/>
        <v>0</v>
      </c>
    </row>
    <row r="510" spans="1:16" ht="26.25" hidden="1" x14ac:dyDescent="0.25">
      <c r="A510" s="60">
        <v>3311401080008</v>
      </c>
      <c r="B510" s="27" t="s">
        <v>409</v>
      </c>
      <c r="C510" s="28"/>
      <c r="D510" s="29">
        <f>SUM(D511)</f>
        <v>0</v>
      </c>
      <c r="E510" s="29">
        <f>SUM(E511)</f>
        <v>0</v>
      </c>
      <c r="F510" s="30">
        <f t="shared" si="56"/>
        <v>0</v>
      </c>
      <c r="G510" s="31">
        <f t="shared" si="61"/>
        <v>0</v>
      </c>
      <c r="H510" s="29">
        <f>SUM(H511)</f>
        <v>0</v>
      </c>
      <c r="I510" s="32">
        <f t="shared" si="60"/>
        <v>0</v>
      </c>
      <c r="J510" s="29">
        <f>SUM(J511)</f>
        <v>0</v>
      </c>
      <c r="K510" s="31">
        <f t="shared" si="57"/>
        <v>0</v>
      </c>
      <c r="L510" s="30">
        <f t="shared" si="63"/>
        <v>0</v>
      </c>
      <c r="M510" s="31">
        <f t="shared" si="58"/>
        <v>0</v>
      </c>
      <c r="N510" s="29">
        <f>SUM(N511)</f>
        <v>0</v>
      </c>
      <c r="O510" s="31">
        <f t="shared" si="59"/>
        <v>0</v>
      </c>
      <c r="P510" s="32">
        <f t="shared" si="62"/>
        <v>0</v>
      </c>
    </row>
    <row r="511" spans="1:16" hidden="1" x14ac:dyDescent="0.25">
      <c r="A511" s="60">
        <v>3311401080008140</v>
      </c>
      <c r="B511" s="27" t="s">
        <v>408</v>
      </c>
      <c r="C511" s="28"/>
      <c r="D511" s="29"/>
      <c r="E511" s="29"/>
      <c r="F511" s="30">
        <f t="shared" si="56"/>
        <v>0</v>
      </c>
      <c r="G511" s="31">
        <f t="shared" si="61"/>
        <v>0</v>
      </c>
      <c r="H511" s="29"/>
      <c r="I511" s="32">
        <f t="shared" si="60"/>
        <v>0</v>
      </c>
      <c r="J511" s="29"/>
      <c r="K511" s="31">
        <f t="shared" si="57"/>
        <v>0</v>
      </c>
      <c r="L511" s="30">
        <f t="shared" si="63"/>
        <v>0</v>
      </c>
      <c r="M511" s="31">
        <f t="shared" si="58"/>
        <v>0</v>
      </c>
      <c r="N511" s="29"/>
      <c r="O511" s="31">
        <f t="shared" si="59"/>
        <v>0</v>
      </c>
      <c r="P511" s="32">
        <f t="shared" si="62"/>
        <v>0</v>
      </c>
    </row>
    <row r="512" spans="1:16" ht="26.25" hidden="1" x14ac:dyDescent="0.25">
      <c r="A512" s="26">
        <v>3311401080209</v>
      </c>
      <c r="B512" s="27" t="s">
        <v>410</v>
      </c>
      <c r="C512" s="28"/>
      <c r="D512" s="29">
        <f>SUM(D513)</f>
        <v>0</v>
      </c>
      <c r="E512" s="29">
        <f>SUM(E513)</f>
        <v>0</v>
      </c>
      <c r="F512" s="30">
        <f t="shared" si="56"/>
        <v>0</v>
      </c>
      <c r="G512" s="31">
        <f t="shared" si="61"/>
        <v>0</v>
      </c>
      <c r="H512" s="29">
        <f>SUM(H513)</f>
        <v>0</v>
      </c>
      <c r="I512" s="32">
        <f t="shared" si="60"/>
        <v>0</v>
      </c>
      <c r="J512" s="29">
        <f>SUM(J513)</f>
        <v>0</v>
      </c>
      <c r="K512" s="31">
        <f t="shared" si="57"/>
        <v>0</v>
      </c>
      <c r="L512" s="30">
        <f t="shared" si="63"/>
        <v>0</v>
      </c>
      <c r="M512" s="31">
        <f t="shared" si="58"/>
        <v>0</v>
      </c>
      <c r="N512" s="29">
        <f>SUM(N513)</f>
        <v>0</v>
      </c>
      <c r="O512" s="31">
        <f t="shared" si="59"/>
        <v>0</v>
      </c>
      <c r="P512" s="32">
        <f t="shared" si="62"/>
        <v>0</v>
      </c>
    </row>
    <row r="513" spans="1:16" ht="26.25" hidden="1" x14ac:dyDescent="0.25">
      <c r="A513" s="26">
        <v>3311401080209140</v>
      </c>
      <c r="B513" s="27" t="s">
        <v>410</v>
      </c>
      <c r="C513" s="28"/>
      <c r="D513" s="33"/>
      <c r="E513" s="33"/>
      <c r="F513" s="30">
        <f t="shared" si="56"/>
        <v>0</v>
      </c>
      <c r="G513" s="31">
        <f t="shared" si="61"/>
        <v>0</v>
      </c>
      <c r="H513" s="33"/>
      <c r="I513" s="32">
        <f t="shared" si="60"/>
        <v>0</v>
      </c>
      <c r="J513" s="33"/>
      <c r="K513" s="31">
        <f t="shared" si="57"/>
        <v>0</v>
      </c>
      <c r="L513" s="30">
        <f t="shared" si="63"/>
        <v>0</v>
      </c>
      <c r="M513" s="31">
        <f t="shared" si="58"/>
        <v>0</v>
      </c>
      <c r="N513" s="33"/>
      <c r="O513" s="31">
        <f t="shared" si="59"/>
        <v>0</v>
      </c>
      <c r="P513" s="32">
        <f t="shared" si="62"/>
        <v>0</v>
      </c>
    </row>
    <row r="514" spans="1:16" ht="26.25" hidden="1" x14ac:dyDescent="0.25">
      <c r="A514" s="60">
        <v>3311401080450</v>
      </c>
      <c r="B514" s="27" t="s">
        <v>411</v>
      </c>
      <c r="C514" s="28"/>
      <c r="D514" s="29">
        <f>SUM(D515)</f>
        <v>0</v>
      </c>
      <c r="E514" s="29">
        <f>SUM(E515)</f>
        <v>0</v>
      </c>
      <c r="F514" s="30">
        <f t="shared" si="56"/>
        <v>0</v>
      </c>
      <c r="G514" s="31">
        <f t="shared" si="61"/>
        <v>0</v>
      </c>
      <c r="H514" s="29">
        <f>SUM(H515)</f>
        <v>0</v>
      </c>
      <c r="I514" s="32">
        <f t="shared" si="60"/>
        <v>0</v>
      </c>
      <c r="J514" s="29">
        <f>SUM(J515)</f>
        <v>0</v>
      </c>
      <c r="K514" s="31">
        <f t="shared" si="57"/>
        <v>0</v>
      </c>
      <c r="L514" s="30">
        <f t="shared" si="63"/>
        <v>0</v>
      </c>
      <c r="M514" s="31">
        <f t="shared" si="58"/>
        <v>0</v>
      </c>
      <c r="N514" s="29">
        <f>SUM(N515)</f>
        <v>0</v>
      </c>
      <c r="O514" s="31">
        <f t="shared" si="59"/>
        <v>0</v>
      </c>
      <c r="P514" s="32">
        <f t="shared" si="62"/>
        <v>0</v>
      </c>
    </row>
    <row r="515" spans="1:16" ht="26.25" hidden="1" x14ac:dyDescent="0.25">
      <c r="A515" s="60">
        <v>3311401080450140</v>
      </c>
      <c r="B515" s="27" t="s">
        <v>411</v>
      </c>
      <c r="C515" s="28"/>
      <c r="D515" s="33"/>
      <c r="E515" s="33"/>
      <c r="F515" s="30">
        <f t="shared" si="56"/>
        <v>0</v>
      </c>
      <c r="G515" s="31">
        <f t="shared" si="61"/>
        <v>0</v>
      </c>
      <c r="H515" s="33"/>
      <c r="I515" s="32">
        <f t="shared" si="60"/>
        <v>0</v>
      </c>
      <c r="J515" s="33"/>
      <c r="K515" s="31">
        <f t="shared" si="57"/>
        <v>0</v>
      </c>
      <c r="L515" s="30">
        <f t="shared" si="63"/>
        <v>0</v>
      </c>
      <c r="M515" s="31">
        <f t="shared" si="58"/>
        <v>0</v>
      </c>
      <c r="N515" s="33"/>
      <c r="O515" s="31">
        <f t="shared" si="59"/>
        <v>0</v>
      </c>
      <c r="P515" s="32">
        <f t="shared" si="62"/>
        <v>0</v>
      </c>
    </row>
    <row r="516" spans="1:16" hidden="1" x14ac:dyDescent="0.25">
      <c r="A516" s="60">
        <v>3311401080477</v>
      </c>
      <c r="B516" s="27" t="s">
        <v>412</v>
      </c>
      <c r="C516" s="28"/>
      <c r="D516" s="29">
        <f>SUM(D517)</f>
        <v>0</v>
      </c>
      <c r="E516" s="29">
        <f>SUM(E517)</f>
        <v>0</v>
      </c>
      <c r="F516" s="30">
        <f t="shared" si="56"/>
        <v>0</v>
      </c>
      <c r="G516" s="31">
        <f t="shared" si="61"/>
        <v>0</v>
      </c>
      <c r="H516" s="29">
        <f>SUM(H517)</f>
        <v>0</v>
      </c>
      <c r="I516" s="32">
        <f t="shared" si="60"/>
        <v>0</v>
      </c>
      <c r="J516" s="29">
        <f>SUM(J517)</f>
        <v>0</v>
      </c>
      <c r="K516" s="31">
        <f t="shared" si="57"/>
        <v>0</v>
      </c>
      <c r="L516" s="30">
        <f t="shared" si="63"/>
        <v>0</v>
      </c>
      <c r="M516" s="31">
        <f t="shared" si="58"/>
        <v>0</v>
      </c>
      <c r="N516" s="29">
        <f>SUM(N517)</f>
        <v>0</v>
      </c>
      <c r="O516" s="31">
        <f t="shared" si="59"/>
        <v>0</v>
      </c>
      <c r="P516" s="32">
        <f t="shared" si="62"/>
        <v>0</v>
      </c>
    </row>
    <row r="517" spans="1:16" hidden="1" x14ac:dyDescent="0.25">
      <c r="A517" s="60">
        <v>3311401080477140</v>
      </c>
      <c r="B517" s="27" t="s">
        <v>412</v>
      </c>
      <c r="C517" s="28"/>
      <c r="D517" s="33"/>
      <c r="E517" s="33"/>
      <c r="F517" s="30">
        <f t="shared" si="56"/>
        <v>0</v>
      </c>
      <c r="G517" s="31">
        <f t="shared" si="61"/>
        <v>0</v>
      </c>
      <c r="H517" s="33"/>
      <c r="I517" s="32">
        <f t="shared" si="60"/>
        <v>0</v>
      </c>
      <c r="J517" s="33"/>
      <c r="K517" s="31">
        <f t="shared" si="57"/>
        <v>0</v>
      </c>
      <c r="L517" s="30">
        <f t="shared" si="63"/>
        <v>0</v>
      </c>
      <c r="M517" s="31">
        <f t="shared" si="58"/>
        <v>0</v>
      </c>
      <c r="N517" s="33"/>
      <c r="O517" s="31">
        <f t="shared" si="59"/>
        <v>0</v>
      </c>
      <c r="P517" s="32">
        <f t="shared" si="62"/>
        <v>0</v>
      </c>
    </row>
    <row r="518" spans="1:16" ht="26.25" hidden="1" x14ac:dyDescent="0.25">
      <c r="A518" s="60">
        <v>3311401080498</v>
      </c>
      <c r="B518" s="27" t="s">
        <v>413</v>
      </c>
      <c r="C518" s="28"/>
      <c r="D518" s="29">
        <f>SUM(D519)</f>
        <v>0</v>
      </c>
      <c r="E518" s="29">
        <f>SUM(E519)</f>
        <v>0</v>
      </c>
      <c r="F518" s="30">
        <f t="shared" si="56"/>
        <v>0</v>
      </c>
      <c r="G518" s="31">
        <f t="shared" si="61"/>
        <v>0</v>
      </c>
      <c r="H518" s="29">
        <f>SUM(H519)</f>
        <v>0</v>
      </c>
      <c r="I518" s="32">
        <f t="shared" si="60"/>
        <v>0</v>
      </c>
      <c r="J518" s="29">
        <f>SUM(J519)</f>
        <v>0</v>
      </c>
      <c r="K518" s="31">
        <f t="shared" si="57"/>
        <v>0</v>
      </c>
      <c r="L518" s="30">
        <f t="shared" si="63"/>
        <v>0</v>
      </c>
      <c r="M518" s="31">
        <f t="shared" si="58"/>
        <v>0</v>
      </c>
      <c r="N518" s="29">
        <f>SUM(N519)</f>
        <v>0</v>
      </c>
      <c r="O518" s="31">
        <f t="shared" si="59"/>
        <v>0</v>
      </c>
      <c r="P518" s="32">
        <f t="shared" si="62"/>
        <v>0</v>
      </c>
    </row>
    <row r="519" spans="1:16" ht="26.25" hidden="1" x14ac:dyDescent="0.25">
      <c r="A519" s="60">
        <v>3311401080498140</v>
      </c>
      <c r="B519" s="27" t="s">
        <v>413</v>
      </c>
      <c r="C519" s="28"/>
      <c r="D519" s="33"/>
      <c r="E519" s="33"/>
      <c r="F519" s="30">
        <f t="shared" si="56"/>
        <v>0</v>
      </c>
      <c r="G519" s="31">
        <f t="shared" si="61"/>
        <v>0</v>
      </c>
      <c r="H519" s="33"/>
      <c r="I519" s="32">
        <f t="shared" si="60"/>
        <v>0</v>
      </c>
      <c r="J519" s="33"/>
      <c r="K519" s="31">
        <f t="shared" si="57"/>
        <v>0</v>
      </c>
      <c r="L519" s="30">
        <f t="shared" si="63"/>
        <v>0</v>
      </c>
      <c r="M519" s="31">
        <f t="shared" si="58"/>
        <v>0</v>
      </c>
      <c r="N519" s="33"/>
      <c r="O519" s="31">
        <f t="shared" si="59"/>
        <v>0</v>
      </c>
      <c r="P519" s="32">
        <f t="shared" si="62"/>
        <v>0</v>
      </c>
    </row>
    <row r="520" spans="1:16" hidden="1" x14ac:dyDescent="0.25">
      <c r="A520" s="60">
        <v>3311401080513</v>
      </c>
      <c r="B520" s="27" t="s">
        <v>414</v>
      </c>
      <c r="C520" s="28"/>
      <c r="D520" s="29">
        <f>SUM(D521:D524)</f>
        <v>0</v>
      </c>
      <c r="E520" s="29">
        <f>SUM(E521:E524)</f>
        <v>0</v>
      </c>
      <c r="F520" s="30">
        <f t="shared" ref="F520:F583" si="64">SUM(D520+E520)</f>
        <v>0</v>
      </c>
      <c r="G520" s="31">
        <f t="shared" si="61"/>
        <v>0</v>
      </c>
      <c r="H520" s="29">
        <f>SUM(H521:H524)</f>
        <v>0</v>
      </c>
      <c r="I520" s="32">
        <f t="shared" si="60"/>
        <v>0</v>
      </c>
      <c r="J520" s="29">
        <f>SUM(J521:J524)</f>
        <v>0</v>
      </c>
      <c r="K520" s="31">
        <f t="shared" ref="K520:K583" si="65">IF(OR(J520=0,F520=0),0,J520/F520)*100</f>
        <v>0</v>
      </c>
      <c r="L520" s="30">
        <f t="shared" si="63"/>
        <v>0</v>
      </c>
      <c r="M520" s="31">
        <f t="shared" ref="M520:M583" si="66">IF(OR(L520=0,F520=0),0,L520/F520)*100</f>
        <v>0</v>
      </c>
      <c r="N520" s="29">
        <f>SUM(N521:N524)</f>
        <v>0</v>
      </c>
      <c r="O520" s="31">
        <f t="shared" ref="O520:O583" si="67">IF(OR(N520=0,F520=0),0,N520/F520)*100</f>
        <v>0</v>
      </c>
      <c r="P520" s="32">
        <f t="shared" si="62"/>
        <v>0</v>
      </c>
    </row>
    <row r="521" spans="1:16" hidden="1" x14ac:dyDescent="0.25">
      <c r="A521" s="60">
        <v>3311401080513140</v>
      </c>
      <c r="B521" s="27" t="s">
        <v>414</v>
      </c>
      <c r="C521" s="28"/>
      <c r="D521" s="33"/>
      <c r="E521" s="33"/>
      <c r="F521" s="30">
        <f t="shared" si="64"/>
        <v>0</v>
      </c>
      <c r="G521" s="31">
        <f t="shared" si="61"/>
        <v>0</v>
      </c>
      <c r="H521" s="33"/>
      <c r="I521" s="32">
        <f t="shared" ref="I521:I584" si="68">SUM(F521-H521)</f>
        <v>0</v>
      </c>
      <c r="J521" s="33"/>
      <c r="K521" s="31">
        <f t="shared" si="65"/>
        <v>0</v>
      </c>
      <c r="L521" s="30">
        <f t="shared" si="63"/>
        <v>0</v>
      </c>
      <c r="M521" s="31">
        <f t="shared" si="66"/>
        <v>0</v>
      </c>
      <c r="N521" s="33"/>
      <c r="O521" s="31">
        <f t="shared" si="67"/>
        <v>0</v>
      </c>
      <c r="P521" s="32">
        <f t="shared" si="62"/>
        <v>0</v>
      </c>
    </row>
    <row r="522" spans="1:16" hidden="1" x14ac:dyDescent="0.25">
      <c r="A522" s="60">
        <v>3311401080513140</v>
      </c>
      <c r="B522" s="27" t="s">
        <v>414</v>
      </c>
      <c r="C522" s="28"/>
      <c r="D522" s="33"/>
      <c r="E522" s="33"/>
      <c r="F522" s="30">
        <f t="shared" si="64"/>
        <v>0</v>
      </c>
      <c r="G522" s="31">
        <f t="shared" si="61"/>
        <v>0</v>
      </c>
      <c r="H522" s="33"/>
      <c r="I522" s="32">
        <f t="shared" si="68"/>
        <v>0</v>
      </c>
      <c r="J522" s="33"/>
      <c r="K522" s="31">
        <f t="shared" si="65"/>
        <v>0</v>
      </c>
      <c r="L522" s="30">
        <f t="shared" si="63"/>
        <v>0</v>
      </c>
      <c r="M522" s="31">
        <f t="shared" si="66"/>
        <v>0</v>
      </c>
      <c r="N522" s="33"/>
      <c r="O522" s="31">
        <f t="shared" si="67"/>
        <v>0</v>
      </c>
      <c r="P522" s="32">
        <f t="shared" si="62"/>
        <v>0</v>
      </c>
    </row>
    <row r="523" spans="1:16" hidden="1" x14ac:dyDescent="0.25">
      <c r="A523" s="60">
        <v>3311401080513140</v>
      </c>
      <c r="B523" s="27" t="s">
        <v>414</v>
      </c>
      <c r="C523" s="28"/>
      <c r="D523" s="33"/>
      <c r="E523" s="33"/>
      <c r="F523" s="30">
        <f t="shared" si="64"/>
        <v>0</v>
      </c>
      <c r="G523" s="31">
        <f t="shared" si="61"/>
        <v>0</v>
      </c>
      <c r="H523" s="33"/>
      <c r="I523" s="32">
        <f t="shared" si="68"/>
        <v>0</v>
      </c>
      <c r="J523" s="33"/>
      <c r="K523" s="31">
        <f t="shared" si="65"/>
        <v>0</v>
      </c>
      <c r="L523" s="30">
        <f t="shared" si="63"/>
        <v>0</v>
      </c>
      <c r="M523" s="31">
        <f t="shared" si="66"/>
        <v>0</v>
      </c>
      <c r="N523" s="33"/>
      <c r="O523" s="31">
        <f t="shared" si="67"/>
        <v>0</v>
      </c>
      <c r="P523" s="32">
        <f t="shared" si="62"/>
        <v>0</v>
      </c>
    </row>
    <row r="524" spans="1:16" hidden="1" x14ac:dyDescent="0.25">
      <c r="A524" s="60">
        <v>3311401080513140</v>
      </c>
      <c r="B524" s="27" t="s">
        <v>414</v>
      </c>
      <c r="C524" s="28"/>
      <c r="D524" s="33"/>
      <c r="E524" s="33"/>
      <c r="F524" s="30">
        <f t="shared" si="64"/>
        <v>0</v>
      </c>
      <c r="G524" s="31">
        <f t="shared" si="61"/>
        <v>0</v>
      </c>
      <c r="H524" s="33"/>
      <c r="I524" s="32">
        <f t="shared" si="68"/>
        <v>0</v>
      </c>
      <c r="J524" s="33"/>
      <c r="K524" s="31">
        <f t="shared" si="65"/>
        <v>0</v>
      </c>
      <c r="L524" s="30">
        <f t="shared" si="63"/>
        <v>0</v>
      </c>
      <c r="M524" s="31">
        <f t="shared" si="66"/>
        <v>0</v>
      </c>
      <c r="N524" s="33"/>
      <c r="O524" s="31">
        <f t="shared" si="67"/>
        <v>0</v>
      </c>
      <c r="P524" s="32">
        <f t="shared" si="62"/>
        <v>0</v>
      </c>
    </row>
    <row r="525" spans="1:16" hidden="1" x14ac:dyDescent="0.25">
      <c r="A525" s="60">
        <v>3311401080656</v>
      </c>
      <c r="B525" s="27" t="s">
        <v>415</v>
      </c>
      <c r="C525" s="28"/>
      <c r="D525" s="29">
        <f>SUM(D526:D528)</f>
        <v>0</v>
      </c>
      <c r="E525" s="29">
        <f>SUM(E526:E528)</f>
        <v>0</v>
      </c>
      <c r="F525" s="30">
        <f t="shared" si="64"/>
        <v>0</v>
      </c>
      <c r="G525" s="31">
        <f t="shared" si="61"/>
        <v>0</v>
      </c>
      <c r="H525" s="29">
        <f>SUM(H526:H528)</f>
        <v>0</v>
      </c>
      <c r="I525" s="32">
        <f t="shared" si="68"/>
        <v>0</v>
      </c>
      <c r="J525" s="29">
        <f>SUM(J526:J528)</f>
        <v>0</v>
      </c>
      <c r="K525" s="31">
        <f t="shared" si="65"/>
        <v>0</v>
      </c>
      <c r="L525" s="30">
        <f t="shared" si="63"/>
        <v>0</v>
      </c>
      <c r="M525" s="31">
        <f t="shared" si="66"/>
        <v>0</v>
      </c>
      <c r="N525" s="29">
        <f>SUM(N526:N528)</f>
        <v>0</v>
      </c>
      <c r="O525" s="31">
        <f t="shared" si="67"/>
        <v>0</v>
      </c>
      <c r="P525" s="32">
        <f t="shared" si="62"/>
        <v>0</v>
      </c>
    </row>
    <row r="526" spans="1:16" hidden="1" x14ac:dyDescent="0.25">
      <c r="A526" s="60">
        <v>3311401080656140</v>
      </c>
      <c r="B526" s="27" t="s">
        <v>415</v>
      </c>
      <c r="C526" s="28"/>
      <c r="D526" s="33"/>
      <c r="E526" s="33"/>
      <c r="F526" s="30">
        <f t="shared" si="64"/>
        <v>0</v>
      </c>
      <c r="G526" s="31">
        <f t="shared" si="61"/>
        <v>0</v>
      </c>
      <c r="H526" s="33"/>
      <c r="I526" s="32">
        <f t="shared" si="68"/>
        <v>0</v>
      </c>
      <c r="J526" s="33"/>
      <c r="K526" s="31">
        <f t="shared" si="65"/>
        <v>0</v>
      </c>
      <c r="L526" s="30">
        <f t="shared" si="63"/>
        <v>0</v>
      </c>
      <c r="M526" s="31">
        <f t="shared" si="66"/>
        <v>0</v>
      </c>
      <c r="N526" s="33"/>
      <c r="O526" s="31">
        <f t="shared" si="67"/>
        <v>0</v>
      </c>
      <c r="P526" s="32">
        <f t="shared" si="62"/>
        <v>0</v>
      </c>
    </row>
    <row r="527" spans="1:16" hidden="1" x14ac:dyDescent="0.25">
      <c r="A527" s="60">
        <v>3311401080656140</v>
      </c>
      <c r="B527" s="27" t="s">
        <v>415</v>
      </c>
      <c r="C527" s="28"/>
      <c r="D527" s="33"/>
      <c r="E527" s="33"/>
      <c r="F527" s="30">
        <f t="shared" si="64"/>
        <v>0</v>
      </c>
      <c r="G527" s="31">
        <f t="shared" si="61"/>
        <v>0</v>
      </c>
      <c r="H527" s="33"/>
      <c r="I527" s="32">
        <f t="shared" si="68"/>
        <v>0</v>
      </c>
      <c r="J527" s="33"/>
      <c r="K527" s="31">
        <f t="shared" si="65"/>
        <v>0</v>
      </c>
      <c r="L527" s="30">
        <f t="shared" si="63"/>
        <v>0</v>
      </c>
      <c r="M527" s="31">
        <f t="shared" si="66"/>
        <v>0</v>
      </c>
      <c r="N527" s="33"/>
      <c r="O527" s="31">
        <f t="shared" si="67"/>
        <v>0</v>
      </c>
      <c r="P527" s="32">
        <f t="shared" ref="P527:P590" si="69">SUM(F527-N527)</f>
        <v>0</v>
      </c>
    </row>
    <row r="528" spans="1:16" hidden="1" x14ac:dyDescent="0.25">
      <c r="A528" s="60">
        <v>3311401080656140</v>
      </c>
      <c r="B528" s="27" t="s">
        <v>415</v>
      </c>
      <c r="C528" s="28"/>
      <c r="D528" s="33"/>
      <c r="E528" s="33"/>
      <c r="F528" s="30">
        <f t="shared" si="64"/>
        <v>0</v>
      </c>
      <c r="G528" s="31">
        <f t="shared" ref="G528:G595" si="70">IF(OR(F528=0,F$7=0),0,F528/F$7)*100</f>
        <v>0</v>
      </c>
      <c r="H528" s="33"/>
      <c r="I528" s="32">
        <f t="shared" si="68"/>
        <v>0</v>
      </c>
      <c r="J528" s="33"/>
      <c r="K528" s="31">
        <f t="shared" si="65"/>
        <v>0</v>
      </c>
      <c r="L528" s="30">
        <f t="shared" ref="L528:L591" si="71">SUM(N528-J528)</f>
        <v>0</v>
      </c>
      <c r="M528" s="31">
        <f t="shared" si="66"/>
        <v>0</v>
      </c>
      <c r="N528" s="33"/>
      <c r="O528" s="31">
        <f t="shared" si="67"/>
        <v>0</v>
      </c>
      <c r="P528" s="32">
        <f t="shared" si="69"/>
        <v>0</v>
      </c>
    </row>
    <row r="529" spans="1:16" ht="26.25" hidden="1" x14ac:dyDescent="0.25">
      <c r="A529" s="60">
        <v>3311401080708</v>
      </c>
      <c r="B529" s="27" t="s">
        <v>416</v>
      </c>
      <c r="C529" s="28"/>
      <c r="D529" s="29">
        <f>SUM(D530)</f>
        <v>0</v>
      </c>
      <c r="E529" s="29">
        <f>SUM(E530)</f>
        <v>0</v>
      </c>
      <c r="F529" s="30">
        <f t="shared" si="64"/>
        <v>0</v>
      </c>
      <c r="G529" s="31">
        <f t="shared" si="70"/>
        <v>0</v>
      </c>
      <c r="H529" s="29">
        <f>SUM(H530)</f>
        <v>0</v>
      </c>
      <c r="I529" s="32">
        <f t="shared" si="68"/>
        <v>0</v>
      </c>
      <c r="J529" s="29">
        <f>SUM(J530)</f>
        <v>0</v>
      </c>
      <c r="K529" s="31">
        <f t="shared" si="65"/>
        <v>0</v>
      </c>
      <c r="L529" s="30">
        <f t="shared" si="71"/>
        <v>0</v>
      </c>
      <c r="M529" s="31">
        <f t="shared" si="66"/>
        <v>0</v>
      </c>
      <c r="N529" s="29">
        <f>SUM(N530)</f>
        <v>0</v>
      </c>
      <c r="O529" s="31">
        <f t="shared" si="67"/>
        <v>0</v>
      </c>
      <c r="P529" s="32">
        <f t="shared" si="69"/>
        <v>0</v>
      </c>
    </row>
    <row r="530" spans="1:16" ht="26.25" hidden="1" x14ac:dyDescent="0.25">
      <c r="A530" s="60">
        <v>3311401080708140</v>
      </c>
      <c r="B530" s="27" t="s">
        <v>416</v>
      </c>
      <c r="C530" s="28"/>
      <c r="D530" s="33"/>
      <c r="E530" s="33"/>
      <c r="F530" s="30">
        <f t="shared" si="64"/>
        <v>0</v>
      </c>
      <c r="G530" s="31">
        <f t="shared" si="70"/>
        <v>0</v>
      </c>
      <c r="H530" s="33"/>
      <c r="I530" s="32">
        <f t="shared" si="68"/>
        <v>0</v>
      </c>
      <c r="J530" s="33"/>
      <c r="K530" s="31">
        <f t="shared" si="65"/>
        <v>0</v>
      </c>
      <c r="L530" s="30">
        <f t="shared" si="71"/>
        <v>0</v>
      </c>
      <c r="M530" s="31">
        <f t="shared" si="66"/>
        <v>0</v>
      </c>
      <c r="N530" s="33"/>
      <c r="O530" s="31">
        <f t="shared" si="67"/>
        <v>0</v>
      </c>
      <c r="P530" s="32">
        <f t="shared" si="69"/>
        <v>0</v>
      </c>
    </row>
    <row r="531" spans="1:16" ht="26.25" hidden="1" x14ac:dyDescent="0.25">
      <c r="A531" s="60">
        <v>3311401080746</v>
      </c>
      <c r="B531" s="27" t="s">
        <v>417</v>
      </c>
      <c r="C531" s="28"/>
      <c r="D531" s="29">
        <f>SUM(D532)</f>
        <v>0</v>
      </c>
      <c r="E531" s="29">
        <f>SUM(E532)</f>
        <v>0</v>
      </c>
      <c r="F531" s="30">
        <f t="shared" si="64"/>
        <v>0</v>
      </c>
      <c r="G531" s="31">
        <f t="shared" si="70"/>
        <v>0</v>
      </c>
      <c r="H531" s="29">
        <f>SUM(H532)</f>
        <v>0</v>
      </c>
      <c r="I531" s="32">
        <f t="shared" si="68"/>
        <v>0</v>
      </c>
      <c r="J531" s="29">
        <f>SUM(J532)</f>
        <v>0</v>
      </c>
      <c r="K531" s="31">
        <f t="shared" si="65"/>
        <v>0</v>
      </c>
      <c r="L531" s="30">
        <f t="shared" si="71"/>
        <v>0</v>
      </c>
      <c r="M531" s="31">
        <f t="shared" si="66"/>
        <v>0</v>
      </c>
      <c r="N531" s="29">
        <f>SUM(N532)</f>
        <v>0</v>
      </c>
      <c r="O531" s="31">
        <f t="shared" si="67"/>
        <v>0</v>
      </c>
      <c r="P531" s="32">
        <f t="shared" si="69"/>
        <v>0</v>
      </c>
    </row>
    <row r="532" spans="1:16" ht="26.25" hidden="1" x14ac:dyDescent="0.25">
      <c r="A532" s="60">
        <v>3311401080746140</v>
      </c>
      <c r="B532" s="27" t="s">
        <v>417</v>
      </c>
      <c r="C532" s="28"/>
      <c r="D532" s="33"/>
      <c r="E532" s="33"/>
      <c r="F532" s="30">
        <f t="shared" si="64"/>
        <v>0</v>
      </c>
      <c r="G532" s="31">
        <f t="shared" si="70"/>
        <v>0</v>
      </c>
      <c r="H532" s="33"/>
      <c r="I532" s="32">
        <f t="shared" si="68"/>
        <v>0</v>
      </c>
      <c r="J532" s="33"/>
      <c r="K532" s="31">
        <f t="shared" si="65"/>
        <v>0</v>
      </c>
      <c r="L532" s="30">
        <f t="shared" si="71"/>
        <v>0</v>
      </c>
      <c r="M532" s="31">
        <f t="shared" si="66"/>
        <v>0</v>
      </c>
      <c r="N532" s="33"/>
      <c r="O532" s="31">
        <f t="shared" si="67"/>
        <v>0</v>
      </c>
      <c r="P532" s="32">
        <f t="shared" si="69"/>
        <v>0</v>
      </c>
    </row>
    <row r="533" spans="1:16" hidden="1" x14ac:dyDescent="0.25">
      <c r="A533" s="26">
        <v>3311401080763</v>
      </c>
      <c r="B533" s="27" t="s">
        <v>418</v>
      </c>
      <c r="C533" s="28"/>
      <c r="D533" s="29">
        <f>SUM(D534)</f>
        <v>0</v>
      </c>
      <c r="E533" s="29">
        <f>SUM(E534)</f>
        <v>0</v>
      </c>
      <c r="F533" s="30">
        <f t="shared" si="64"/>
        <v>0</v>
      </c>
      <c r="G533" s="31">
        <f t="shared" si="70"/>
        <v>0</v>
      </c>
      <c r="H533" s="29">
        <f>SUM(H534)</f>
        <v>0</v>
      </c>
      <c r="I533" s="32">
        <f t="shared" si="68"/>
        <v>0</v>
      </c>
      <c r="J533" s="29">
        <f>SUM(J534)</f>
        <v>0</v>
      </c>
      <c r="K533" s="31">
        <f t="shared" si="65"/>
        <v>0</v>
      </c>
      <c r="L533" s="30">
        <f t="shared" si="71"/>
        <v>0</v>
      </c>
      <c r="M533" s="31">
        <f t="shared" si="66"/>
        <v>0</v>
      </c>
      <c r="N533" s="29">
        <f>SUM(N534)</f>
        <v>0</v>
      </c>
      <c r="O533" s="31">
        <f t="shared" si="67"/>
        <v>0</v>
      </c>
      <c r="P533" s="32">
        <f t="shared" si="69"/>
        <v>0</v>
      </c>
    </row>
    <row r="534" spans="1:16" hidden="1" x14ac:dyDescent="0.25">
      <c r="A534" s="26">
        <v>3311401080763140</v>
      </c>
      <c r="B534" s="27" t="s">
        <v>418</v>
      </c>
      <c r="C534" s="28"/>
      <c r="D534" s="33"/>
      <c r="E534" s="33"/>
      <c r="F534" s="30">
        <f t="shared" si="64"/>
        <v>0</v>
      </c>
      <c r="G534" s="31">
        <f t="shared" si="70"/>
        <v>0</v>
      </c>
      <c r="H534" s="33"/>
      <c r="I534" s="32">
        <f t="shared" si="68"/>
        <v>0</v>
      </c>
      <c r="J534" s="33"/>
      <c r="K534" s="31">
        <f t="shared" si="65"/>
        <v>0</v>
      </c>
      <c r="L534" s="30">
        <f t="shared" si="71"/>
        <v>0</v>
      </c>
      <c r="M534" s="31">
        <f t="shared" si="66"/>
        <v>0</v>
      </c>
      <c r="N534" s="33"/>
      <c r="O534" s="31">
        <f t="shared" si="67"/>
        <v>0</v>
      </c>
      <c r="P534" s="32">
        <f t="shared" si="69"/>
        <v>0</v>
      </c>
    </row>
    <row r="535" spans="1:16" ht="26.25" hidden="1" x14ac:dyDescent="0.25">
      <c r="A535" s="26">
        <v>3311401080767</v>
      </c>
      <c r="B535" s="27" t="s">
        <v>419</v>
      </c>
      <c r="C535" s="28"/>
      <c r="D535" s="29">
        <f>SUM(D536)</f>
        <v>0</v>
      </c>
      <c r="E535" s="29">
        <f>SUM(E536)</f>
        <v>0</v>
      </c>
      <c r="F535" s="30">
        <f t="shared" si="64"/>
        <v>0</v>
      </c>
      <c r="G535" s="31">
        <f t="shared" si="70"/>
        <v>0</v>
      </c>
      <c r="H535" s="29">
        <f>SUM(H536)</f>
        <v>0</v>
      </c>
      <c r="I535" s="32">
        <f t="shared" si="68"/>
        <v>0</v>
      </c>
      <c r="J535" s="29">
        <f>SUM(J536)</f>
        <v>0</v>
      </c>
      <c r="K535" s="31">
        <f t="shared" si="65"/>
        <v>0</v>
      </c>
      <c r="L535" s="30">
        <f t="shared" si="71"/>
        <v>0</v>
      </c>
      <c r="M535" s="31">
        <f t="shared" si="66"/>
        <v>0</v>
      </c>
      <c r="N535" s="29">
        <f>SUM(N536)</f>
        <v>0</v>
      </c>
      <c r="O535" s="31">
        <f t="shared" si="67"/>
        <v>0</v>
      </c>
      <c r="P535" s="32">
        <f t="shared" si="69"/>
        <v>0</v>
      </c>
    </row>
    <row r="536" spans="1:16" ht="26.25" hidden="1" x14ac:dyDescent="0.25">
      <c r="A536" s="26">
        <v>3311401080767140</v>
      </c>
      <c r="B536" s="27" t="s">
        <v>419</v>
      </c>
      <c r="C536" s="28"/>
      <c r="D536" s="33"/>
      <c r="E536" s="33"/>
      <c r="F536" s="30">
        <f t="shared" si="64"/>
        <v>0</v>
      </c>
      <c r="G536" s="31">
        <f t="shared" si="70"/>
        <v>0</v>
      </c>
      <c r="H536" s="33"/>
      <c r="I536" s="32">
        <f t="shared" si="68"/>
        <v>0</v>
      </c>
      <c r="J536" s="33"/>
      <c r="K536" s="31">
        <f t="shared" si="65"/>
        <v>0</v>
      </c>
      <c r="L536" s="30">
        <f t="shared" si="71"/>
        <v>0</v>
      </c>
      <c r="M536" s="31">
        <f t="shared" si="66"/>
        <v>0</v>
      </c>
      <c r="N536" s="33"/>
      <c r="O536" s="31">
        <f t="shared" si="67"/>
        <v>0</v>
      </c>
      <c r="P536" s="32">
        <f t="shared" si="69"/>
        <v>0</v>
      </c>
    </row>
    <row r="537" spans="1:16" ht="26.25" hidden="1" x14ac:dyDescent="0.25">
      <c r="A537" s="26">
        <v>3311401080771</v>
      </c>
      <c r="B537" s="27" t="s">
        <v>420</v>
      </c>
      <c r="C537" s="28"/>
      <c r="D537" s="29">
        <f>SUM(D538)</f>
        <v>0</v>
      </c>
      <c r="E537" s="29">
        <f>SUM(E538)</f>
        <v>0</v>
      </c>
      <c r="F537" s="30">
        <f t="shared" si="64"/>
        <v>0</v>
      </c>
      <c r="G537" s="31">
        <f t="shared" si="70"/>
        <v>0</v>
      </c>
      <c r="H537" s="29">
        <f>SUM(H538)</f>
        <v>0</v>
      </c>
      <c r="I537" s="32">
        <f t="shared" si="68"/>
        <v>0</v>
      </c>
      <c r="J537" s="29">
        <f>SUM(J538)</f>
        <v>0</v>
      </c>
      <c r="K537" s="31">
        <f t="shared" si="65"/>
        <v>0</v>
      </c>
      <c r="L537" s="30">
        <f t="shared" si="71"/>
        <v>0</v>
      </c>
      <c r="M537" s="31">
        <f t="shared" si="66"/>
        <v>0</v>
      </c>
      <c r="N537" s="29">
        <f>SUM(N538)</f>
        <v>0</v>
      </c>
      <c r="O537" s="31">
        <f t="shared" si="67"/>
        <v>0</v>
      </c>
      <c r="P537" s="32">
        <f t="shared" si="69"/>
        <v>0</v>
      </c>
    </row>
    <row r="538" spans="1:16" ht="26.25" hidden="1" x14ac:dyDescent="0.25">
      <c r="A538" s="26">
        <v>3311401080771140</v>
      </c>
      <c r="B538" s="27" t="s">
        <v>420</v>
      </c>
      <c r="C538" s="28"/>
      <c r="D538" s="33"/>
      <c r="E538" s="33"/>
      <c r="F538" s="30">
        <f t="shared" si="64"/>
        <v>0</v>
      </c>
      <c r="G538" s="31">
        <f t="shared" si="70"/>
        <v>0</v>
      </c>
      <c r="H538" s="33"/>
      <c r="I538" s="32">
        <f t="shared" si="68"/>
        <v>0</v>
      </c>
      <c r="J538" s="33"/>
      <c r="K538" s="31">
        <f t="shared" si="65"/>
        <v>0</v>
      </c>
      <c r="L538" s="30">
        <f t="shared" si="71"/>
        <v>0</v>
      </c>
      <c r="M538" s="31">
        <f t="shared" si="66"/>
        <v>0</v>
      </c>
      <c r="N538" s="33"/>
      <c r="O538" s="31">
        <f t="shared" si="67"/>
        <v>0</v>
      </c>
      <c r="P538" s="32">
        <f t="shared" si="69"/>
        <v>0</v>
      </c>
    </row>
    <row r="539" spans="1:16" ht="26.25" hidden="1" x14ac:dyDescent="0.25">
      <c r="A539" s="26">
        <v>3311401080773</v>
      </c>
      <c r="B539" s="27" t="s">
        <v>421</v>
      </c>
      <c r="C539" s="28"/>
      <c r="D539" s="29">
        <f>SUM(D540)</f>
        <v>0</v>
      </c>
      <c r="E539" s="29">
        <f>SUM(E540)</f>
        <v>0</v>
      </c>
      <c r="F539" s="30">
        <f t="shared" si="64"/>
        <v>0</v>
      </c>
      <c r="G539" s="31">
        <f t="shared" si="70"/>
        <v>0</v>
      </c>
      <c r="H539" s="29">
        <f>SUM(H540)</f>
        <v>0</v>
      </c>
      <c r="I539" s="32">
        <f t="shared" si="68"/>
        <v>0</v>
      </c>
      <c r="J539" s="29">
        <f>SUM(J540)</f>
        <v>0</v>
      </c>
      <c r="K539" s="31">
        <f t="shared" si="65"/>
        <v>0</v>
      </c>
      <c r="L539" s="30">
        <f t="shared" si="71"/>
        <v>0</v>
      </c>
      <c r="M539" s="31">
        <f t="shared" si="66"/>
        <v>0</v>
      </c>
      <c r="N539" s="29">
        <f>SUM(N540)</f>
        <v>0</v>
      </c>
      <c r="O539" s="31">
        <f t="shared" si="67"/>
        <v>0</v>
      </c>
      <c r="P539" s="32">
        <f t="shared" si="69"/>
        <v>0</v>
      </c>
    </row>
    <row r="540" spans="1:16" ht="26.25" hidden="1" x14ac:dyDescent="0.25">
      <c r="A540" s="26">
        <v>3311401080773140</v>
      </c>
      <c r="B540" s="27" t="s">
        <v>421</v>
      </c>
      <c r="C540" s="28"/>
      <c r="D540" s="33"/>
      <c r="E540" s="33"/>
      <c r="F540" s="30">
        <f t="shared" si="64"/>
        <v>0</v>
      </c>
      <c r="G540" s="31">
        <f t="shared" si="70"/>
        <v>0</v>
      </c>
      <c r="H540" s="33"/>
      <c r="I540" s="32">
        <f t="shared" si="68"/>
        <v>0</v>
      </c>
      <c r="J540" s="33"/>
      <c r="K540" s="31">
        <f t="shared" si="65"/>
        <v>0</v>
      </c>
      <c r="L540" s="30">
        <f t="shared" si="71"/>
        <v>0</v>
      </c>
      <c r="M540" s="31">
        <f t="shared" si="66"/>
        <v>0</v>
      </c>
      <c r="N540" s="33"/>
      <c r="O540" s="31">
        <f t="shared" si="67"/>
        <v>0</v>
      </c>
      <c r="P540" s="32">
        <f t="shared" si="69"/>
        <v>0</v>
      </c>
    </row>
    <row r="541" spans="1:16" ht="26.25" hidden="1" x14ac:dyDescent="0.25">
      <c r="A541" s="26">
        <v>3311401080782</v>
      </c>
      <c r="B541" s="27" t="s">
        <v>422</v>
      </c>
      <c r="C541" s="28"/>
      <c r="D541" s="29">
        <f>SUM(D542)</f>
        <v>0</v>
      </c>
      <c r="E541" s="29">
        <f>SUM(E542)</f>
        <v>0</v>
      </c>
      <c r="F541" s="30">
        <f t="shared" si="64"/>
        <v>0</v>
      </c>
      <c r="G541" s="31">
        <f t="shared" si="70"/>
        <v>0</v>
      </c>
      <c r="H541" s="29">
        <f>SUM(H542)</f>
        <v>0</v>
      </c>
      <c r="I541" s="32">
        <f t="shared" si="68"/>
        <v>0</v>
      </c>
      <c r="J541" s="29">
        <f>SUM(J542)</f>
        <v>0</v>
      </c>
      <c r="K541" s="31">
        <f t="shared" si="65"/>
        <v>0</v>
      </c>
      <c r="L541" s="30">
        <f t="shared" si="71"/>
        <v>0</v>
      </c>
      <c r="M541" s="31">
        <f t="shared" si="66"/>
        <v>0</v>
      </c>
      <c r="N541" s="29">
        <f>SUM(N542)</f>
        <v>0</v>
      </c>
      <c r="O541" s="31">
        <f t="shared" si="67"/>
        <v>0</v>
      </c>
      <c r="P541" s="32">
        <f t="shared" si="69"/>
        <v>0</v>
      </c>
    </row>
    <row r="542" spans="1:16" ht="26.25" hidden="1" x14ac:dyDescent="0.25">
      <c r="A542" s="26">
        <v>3311401080782140</v>
      </c>
      <c r="B542" s="27" t="s">
        <v>422</v>
      </c>
      <c r="C542" s="28"/>
      <c r="D542" s="33"/>
      <c r="E542" s="33"/>
      <c r="F542" s="30">
        <f t="shared" si="64"/>
        <v>0</v>
      </c>
      <c r="G542" s="31">
        <f t="shared" si="70"/>
        <v>0</v>
      </c>
      <c r="H542" s="33"/>
      <c r="I542" s="32">
        <f t="shared" si="68"/>
        <v>0</v>
      </c>
      <c r="J542" s="33"/>
      <c r="K542" s="31">
        <f t="shared" si="65"/>
        <v>0</v>
      </c>
      <c r="L542" s="30">
        <f t="shared" si="71"/>
        <v>0</v>
      </c>
      <c r="M542" s="31">
        <f t="shared" si="66"/>
        <v>0</v>
      </c>
      <c r="N542" s="33"/>
      <c r="O542" s="31">
        <f t="shared" si="67"/>
        <v>0</v>
      </c>
      <c r="P542" s="32">
        <f t="shared" si="69"/>
        <v>0</v>
      </c>
    </row>
    <row r="543" spans="1:16" ht="26.25" hidden="1" x14ac:dyDescent="0.25">
      <c r="A543" s="60">
        <v>3311401080783</v>
      </c>
      <c r="B543" s="27" t="s">
        <v>423</v>
      </c>
      <c r="C543" s="28"/>
      <c r="D543" s="29">
        <f>SUM(D544)</f>
        <v>0</v>
      </c>
      <c r="E543" s="29">
        <f>SUM(E544)</f>
        <v>0</v>
      </c>
      <c r="F543" s="30">
        <f t="shared" si="64"/>
        <v>0</v>
      </c>
      <c r="G543" s="31">
        <f t="shared" si="70"/>
        <v>0</v>
      </c>
      <c r="H543" s="29">
        <f>SUM(H544)</f>
        <v>0</v>
      </c>
      <c r="I543" s="32">
        <f t="shared" si="68"/>
        <v>0</v>
      </c>
      <c r="J543" s="29">
        <f>SUM(J544)</f>
        <v>0</v>
      </c>
      <c r="K543" s="31">
        <f t="shared" si="65"/>
        <v>0</v>
      </c>
      <c r="L543" s="30">
        <f t="shared" si="71"/>
        <v>0</v>
      </c>
      <c r="M543" s="31">
        <f t="shared" si="66"/>
        <v>0</v>
      </c>
      <c r="N543" s="29">
        <f>SUM(N544)</f>
        <v>0</v>
      </c>
      <c r="O543" s="31">
        <f t="shared" si="67"/>
        <v>0</v>
      </c>
      <c r="P543" s="32">
        <f t="shared" si="69"/>
        <v>0</v>
      </c>
    </row>
    <row r="544" spans="1:16" ht="26.25" hidden="1" x14ac:dyDescent="0.25">
      <c r="A544" s="60">
        <v>3311401080783140</v>
      </c>
      <c r="B544" s="27" t="s">
        <v>423</v>
      </c>
      <c r="C544" s="28"/>
      <c r="D544" s="33"/>
      <c r="E544" s="33"/>
      <c r="F544" s="30">
        <f t="shared" si="64"/>
        <v>0</v>
      </c>
      <c r="G544" s="31">
        <f t="shared" si="70"/>
        <v>0</v>
      </c>
      <c r="H544" s="33"/>
      <c r="I544" s="32">
        <f t="shared" si="68"/>
        <v>0</v>
      </c>
      <c r="J544" s="33"/>
      <c r="K544" s="31">
        <f t="shared" si="65"/>
        <v>0</v>
      </c>
      <c r="L544" s="30">
        <f t="shared" si="71"/>
        <v>0</v>
      </c>
      <c r="M544" s="31">
        <f t="shared" si="66"/>
        <v>0</v>
      </c>
      <c r="N544" s="33"/>
      <c r="O544" s="31">
        <f t="shared" si="67"/>
        <v>0</v>
      </c>
      <c r="P544" s="32">
        <f t="shared" si="69"/>
        <v>0</v>
      </c>
    </row>
    <row r="545" spans="1:16" ht="26.25" hidden="1" x14ac:dyDescent="0.25">
      <c r="A545" s="60">
        <v>3311401080792</v>
      </c>
      <c r="B545" s="27" t="s">
        <v>424</v>
      </c>
      <c r="C545" s="28"/>
      <c r="D545" s="29">
        <f>SUM(D546)</f>
        <v>0</v>
      </c>
      <c r="E545" s="29">
        <f>SUM(E546)</f>
        <v>0</v>
      </c>
      <c r="F545" s="30">
        <f t="shared" si="64"/>
        <v>0</v>
      </c>
      <c r="G545" s="31">
        <f t="shared" si="70"/>
        <v>0</v>
      </c>
      <c r="H545" s="29">
        <f>SUM(H546)</f>
        <v>0</v>
      </c>
      <c r="I545" s="32">
        <f t="shared" si="68"/>
        <v>0</v>
      </c>
      <c r="J545" s="29">
        <f>SUM(J546)</f>
        <v>0</v>
      </c>
      <c r="K545" s="31">
        <f t="shared" si="65"/>
        <v>0</v>
      </c>
      <c r="L545" s="30">
        <f t="shared" si="71"/>
        <v>0</v>
      </c>
      <c r="M545" s="31">
        <f t="shared" si="66"/>
        <v>0</v>
      </c>
      <c r="N545" s="29">
        <f>SUM(N546)</f>
        <v>0</v>
      </c>
      <c r="O545" s="31">
        <f t="shared" si="67"/>
        <v>0</v>
      </c>
      <c r="P545" s="32">
        <f t="shared" si="69"/>
        <v>0</v>
      </c>
    </row>
    <row r="546" spans="1:16" ht="26.25" hidden="1" x14ac:dyDescent="0.25">
      <c r="A546" s="60">
        <v>3311401080792140</v>
      </c>
      <c r="B546" s="27" t="s">
        <v>424</v>
      </c>
      <c r="C546" s="28"/>
      <c r="D546" s="33"/>
      <c r="E546" s="33"/>
      <c r="F546" s="30">
        <f t="shared" si="64"/>
        <v>0</v>
      </c>
      <c r="G546" s="31">
        <f t="shared" si="70"/>
        <v>0</v>
      </c>
      <c r="H546" s="33"/>
      <c r="I546" s="32">
        <f t="shared" si="68"/>
        <v>0</v>
      </c>
      <c r="J546" s="33"/>
      <c r="K546" s="31">
        <f t="shared" si="65"/>
        <v>0</v>
      </c>
      <c r="L546" s="30">
        <f t="shared" si="71"/>
        <v>0</v>
      </c>
      <c r="M546" s="31">
        <f t="shared" si="66"/>
        <v>0</v>
      </c>
      <c r="N546" s="33"/>
      <c r="O546" s="31">
        <f t="shared" si="67"/>
        <v>0</v>
      </c>
      <c r="P546" s="32">
        <f t="shared" si="69"/>
        <v>0</v>
      </c>
    </row>
    <row r="547" spans="1:16" ht="26.25" hidden="1" x14ac:dyDescent="0.25">
      <c r="A547" s="60">
        <v>3311401080795</v>
      </c>
      <c r="B547" s="27" t="s">
        <v>425</v>
      </c>
      <c r="C547" s="28"/>
      <c r="D547" s="29">
        <f>SUM(D548:D551)</f>
        <v>0</v>
      </c>
      <c r="E547" s="29">
        <f>SUM(E548:E551)</f>
        <v>0</v>
      </c>
      <c r="F547" s="30">
        <f t="shared" si="64"/>
        <v>0</v>
      </c>
      <c r="G547" s="31">
        <f t="shared" si="70"/>
        <v>0</v>
      </c>
      <c r="H547" s="29">
        <f>SUM(H548:H551)</f>
        <v>0</v>
      </c>
      <c r="I547" s="32">
        <f t="shared" si="68"/>
        <v>0</v>
      </c>
      <c r="J547" s="29">
        <f>SUM(J548:J551)</f>
        <v>0</v>
      </c>
      <c r="K547" s="31">
        <f t="shared" si="65"/>
        <v>0</v>
      </c>
      <c r="L547" s="30">
        <f t="shared" si="71"/>
        <v>0</v>
      </c>
      <c r="M547" s="31">
        <f t="shared" si="66"/>
        <v>0</v>
      </c>
      <c r="N547" s="29">
        <f>SUM(N548:N551)</f>
        <v>0</v>
      </c>
      <c r="O547" s="31">
        <f t="shared" si="67"/>
        <v>0</v>
      </c>
      <c r="P547" s="32">
        <f t="shared" si="69"/>
        <v>0</v>
      </c>
    </row>
    <row r="548" spans="1:16" ht="26.25" hidden="1" x14ac:dyDescent="0.25">
      <c r="A548" s="60">
        <v>3311401080795140</v>
      </c>
      <c r="B548" s="27" t="s">
        <v>425</v>
      </c>
      <c r="C548" s="28"/>
      <c r="D548" s="33"/>
      <c r="E548" s="33"/>
      <c r="F548" s="30">
        <f t="shared" si="64"/>
        <v>0</v>
      </c>
      <c r="G548" s="31">
        <f t="shared" si="70"/>
        <v>0</v>
      </c>
      <c r="H548" s="33"/>
      <c r="I548" s="32">
        <f t="shared" si="68"/>
        <v>0</v>
      </c>
      <c r="J548" s="33"/>
      <c r="K548" s="31">
        <f t="shared" si="65"/>
        <v>0</v>
      </c>
      <c r="L548" s="30">
        <f t="shared" si="71"/>
        <v>0</v>
      </c>
      <c r="M548" s="31">
        <f t="shared" si="66"/>
        <v>0</v>
      </c>
      <c r="N548" s="33"/>
      <c r="O548" s="31">
        <f t="shared" si="67"/>
        <v>0</v>
      </c>
      <c r="P548" s="32">
        <f t="shared" si="69"/>
        <v>0</v>
      </c>
    </row>
    <row r="549" spans="1:16" ht="26.25" hidden="1" x14ac:dyDescent="0.25">
      <c r="A549" s="60">
        <v>3311401080795140</v>
      </c>
      <c r="B549" s="27" t="s">
        <v>425</v>
      </c>
      <c r="C549" s="28"/>
      <c r="D549" s="33"/>
      <c r="E549" s="33"/>
      <c r="F549" s="30">
        <f t="shared" si="64"/>
        <v>0</v>
      </c>
      <c r="G549" s="31">
        <f t="shared" si="70"/>
        <v>0</v>
      </c>
      <c r="H549" s="33"/>
      <c r="I549" s="32">
        <f t="shared" si="68"/>
        <v>0</v>
      </c>
      <c r="J549" s="33"/>
      <c r="K549" s="31">
        <f t="shared" si="65"/>
        <v>0</v>
      </c>
      <c r="L549" s="30">
        <f t="shared" si="71"/>
        <v>0</v>
      </c>
      <c r="M549" s="31">
        <f t="shared" si="66"/>
        <v>0</v>
      </c>
      <c r="N549" s="33"/>
      <c r="O549" s="31">
        <f t="shared" si="67"/>
        <v>0</v>
      </c>
      <c r="P549" s="32">
        <f t="shared" si="69"/>
        <v>0</v>
      </c>
    </row>
    <row r="550" spans="1:16" ht="26.25" hidden="1" x14ac:dyDescent="0.25">
      <c r="A550" s="60">
        <v>3311401080795140</v>
      </c>
      <c r="B550" s="27" t="s">
        <v>425</v>
      </c>
      <c r="C550" s="28"/>
      <c r="D550" s="33"/>
      <c r="E550" s="33"/>
      <c r="F550" s="30">
        <f t="shared" si="64"/>
        <v>0</v>
      </c>
      <c r="G550" s="31">
        <f t="shared" si="70"/>
        <v>0</v>
      </c>
      <c r="H550" s="33"/>
      <c r="I550" s="32">
        <f t="shared" si="68"/>
        <v>0</v>
      </c>
      <c r="J550" s="33"/>
      <c r="K550" s="31">
        <f t="shared" si="65"/>
        <v>0</v>
      </c>
      <c r="L550" s="30">
        <f t="shared" si="71"/>
        <v>0</v>
      </c>
      <c r="M550" s="31">
        <f t="shared" si="66"/>
        <v>0</v>
      </c>
      <c r="N550" s="33"/>
      <c r="O550" s="31">
        <f t="shared" si="67"/>
        <v>0</v>
      </c>
      <c r="P550" s="32">
        <f t="shared" si="69"/>
        <v>0</v>
      </c>
    </row>
    <row r="551" spans="1:16" ht="26.25" hidden="1" x14ac:dyDescent="0.25">
      <c r="A551" s="60">
        <v>3311401080795140</v>
      </c>
      <c r="B551" s="27" t="s">
        <v>425</v>
      </c>
      <c r="C551" s="28"/>
      <c r="D551" s="33"/>
      <c r="E551" s="33"/>
      <c r="F551" s="30">
        <f t="shared" si="64"/>
        <v>0</v>
      </c>
      <c r="G551" s="31">
        <f t="shared" si="70"/>
        <v>0</v>
      </c>
      <c r="H551" s="33"/>
      <c r="I551" s="32">
        <f t="shared" si="68"/>
        <v>0</v>
      </c>
      <c r="J551" s="33"/>
      <c r="K551" s="31">
        <f t="shared" si="65"/>
        <v>0</v>
      </c>
      <c r="L551" s="30">
        <f t="shared" si="71"/>
        <v>0</v>
      </c>
      <c r="M551" s="31">
        <f t="shared" si="66"/>
        <v>0</v>
      </c>
      <c r="N551" s="33"/>
      <c r="O551" s="31">
        <f t="shared" si="67"/>
        <v>0</v>
      </c>
      <c r="P551" s="32">
        <f t="shared" si="69"/>
        <v>0</v>
      </c>
    </row>
    <row r="552" spans="1:16" hidden="1" x14ac:dyDescent="0.25">
      <c r="A552" s="60">
        <v>3311401080814</v>
      </c>
      <c r="B552" s="27" t="s">
        <v>426</v>
      </c>
      <c r="C552" s="28"/>
      <c r="D552" s="29">
        <f>SUM(D553)</f>
        <v>0</v>
      </c>
      <c r="E552" s="29">
        <f>SUM(E553)</f>
        <v>0</v>
      </c>
      <c r="F552" s="30">
        <f t="shared" si="64"/>
        <v>0</v>
      </c>
      <c r="G552" s="31">
        <f t="shared" si="70"/>
        <v>0</v>
      </c>
      <c r="H552" s="29">
        <f>SUM(H553)</f>
        <v>0</v>
      </c>
      <c r="I552" s="32">
        <f t="shared" si="68"/>
        <v>0</v>
      </c>
      <c r="J552" s="29">
        <f>SUM(J553)</f>
        <v>0</v>
      </c>
      <c r="K552" s="31">
        <f t="shared" si="65"/>
        <v>0</v>
      </c>
      <c r="L552" s="30">
        <f t="shared" si="71"/>
        <v>0</v>
      </c>
      <c r="M552" s="31">
        <f t="shared" si="66"/>
        <v>0</v>
      </c>
      <c r="N552" s="29">
        <f>SUM(N553)</f>
        <v>0</v>
      </c>
      <c r="O552" s="31">
        <f t="shared" si="67"/>
        <v>0</v>
      </c>
      <c r="P552" s="32">
        <f t="shared" si="69"/>
        <v>0</v>
      </c>
    </row>
    <row r="553" spans="1:16" hidden="1" x14ac:dyDescent="0.25">
      <c r="A553" s="60">
        <v>3311401080814140</v>
      </c>
      <c r="B553" s="27" t="s">
        <v>426</v>
      </c>
      <c r="C553" s="28"/>
      <c r="D553" s="33"/>
      <c r="E553" s="33"/>
      <c r="F553" s="30">
        <f t="shared" si="64"/>
        <v>0</v>
      </c>
      <c r="G553" s="31">
        <f t="shared" si="70"/>
        <v>0</v>
      </c>
      <c r="H553" s="33"/>
      <c r="I553" s="32">
        <f t="shared" si="68"/>
        <v>0</v>
      </c>
      <c r="J553" s="33"/>
      <c r="K553" s="31">
        <f t="shared" si="65"/>
        <v>0</v>
      </c>
      <c r="L553" s="30">
        <f t="shared" si="71"/>
        <v>0</v>
      </c>
      <c r="M553" s="31">
        <f t="shared" si="66"/>
        <v>0</v>
      </c>
      <c r="N553" s="33"/>
      <c r="O553" s="31">
        <f t="shared" si="67"/>
        <v>0</v>
      </c>
      <c r="P553" s="32">
        <f t="shared" si="69"/>
        <v>0</v>
      </c>
    </row>
    <row r="554" spans="1:16" hidden="1" x14ac:dyDescent="0.25">
      <c r="A554" s="60">
        <v>3311401080816</v>
      </c>
      <c r="B554" s="27" t="s">
        <v>427</v>
      </c>
      <c r="C554" s="28"/>
      <c r="D554" s="29">
        <f>SUM(D555)</f>
        <v>0</v>
      </c>
      <c r="E554" s="29">
        <f>SUM(E555)</f>
        <v>0</v>
      </c>
      <c r="F554" s="30">
        <f t="shared" si="64"/>
        <v>0</v>
      </c>
      <c r="G554" s="31">
        <f t="shared" si="70"/>
        <v>0</v>
      </c>
      <c r="H554" s="29">
        <f>SUM(H555)</f>
        <v>0</v>
      </c>
      <c r="I554" s="32">
        <f t="shared" si="68"/>
        <v>0</v>
      </c>
      <c r="J554" s="29">
        <f>SUM(J555)</f>
        <v>0</v>
      </c>
      <c r="K554" s="31">
        <f t="shared" si="65"/>
        <v>0</v>
      </c>
      <c r="L554" s="30">
        <f t="shared" si="71"/>
        <v>0</v>
      </c>
      <c r="M554" s="31">
        <f t="shared" si="66"/>
        <v>0</v>
      </c>
      <c r="N554" s="29">
        <f>SUM(N555)</f>
        <v>0</v>
      </c>
      <c r="O554" s="31">
        <f t="shared" si="67"/>
        <v>0</v>
      </c>
      <c r="P554" s="32">
        <f t="shared" si="69"/>
        <v>0</v>
      </c>
    </row>
    <row r="555" spans="1:16" hidden="1" x14ac:dyDescent="0.25">
      <c r="A555" s="60">
        <v>3311401080816140</v>
      </c>
      <c r="B555" s="27" t="s">
        <v>427</v>
      </c>
      <c r="C555" s="28"/>
      <c r="D555" s="33"/>
      <c r="E555" s="33"/>
      <c r="F555" s="30">
        <f t="shared" si="64"/>
        <v>0</v>
      </c>
      <c r="G555" s="31">
        <f t="shared" si="70"/>
        <v>0</v>
      </c>
      <c r="H555" s="33"/>
      <c r="I555" s="32">
        <f t="shared" si="68"/>
        <v>0</v>
      </c>
      <c r="J555" s="33"/>
      <c r="K555" s="31">
        <f t="shared" si="65"/>
        <v>0</v>
      </c>
      <c r="L555" s="30">
        <f t="shared" si="71"/>
        <v>0</v>
      </c>
      <c r="M555" s="31">
        <f t="shared" si="66"/>
        <v>0</v>
      </c>
      <c r="N555" s="33"/>
      <c r="O555" s="31">
        <f t="shared" si="67"/>
        <v>0</v>
      </c>
      <c r="P555" s="32">
        <f t="shared" si="69"/>
        <v>0</v>
      </c>
    </row>
    <row r="556" spans="1:16" ht="26.25" hidden="1" x14ac:dyDescent="0.25">
      <c r="A556" s="60">
        <v>3311401080842</v>
      </c>
      <c r="B556" s="27" t="s">
        <v>428</v>
      </c>
      <c r="C556" s="28"/>
      <c r="D556" s="29">
        <f>SUM(D557)</f>
        <v>0</v>
      </c>
      <c r="E556" s="29">
        <f>SUM(E557)</f>
        <v>0</v>
      </c>
      <c r="F556" s="30">
        <f t="shared" si="64"/>
        <v>0</v>
      </c>
      <c r="G556" s="31">
        <f t="shared" si="70"/>
        <v>0</v>
      </c>
      <c r="H556" s="29">
        <f>SUM(H557)</f>
        <v>0</v>
      </c>
      <c r="I556" s="32">
        <f t="shared" si="68"/>
        <v>0</v>
      </c>
      <c r="J556" s="29">
        <f>SUM(J557)</f>
        <v>0</v>
      </c>
      <c r="K556" s="31">
        <f t="shared" si="65"/>
        <v>0</v>
      </c>
      <c r="L556" s="30">
        <f t="shared" si="71"/>
        <v>0</v>
      </c>
      <c r="M556" s="31">
        <f t="shared" si="66"/>
        <v>0</v>
      </c>
      <c r="N556" s="29">
        <f>SUM(N557)</f>
        <v>0</v>
      </c>
      <c r="O556" s="31">
        <f t="shared" si="67"/>
        <v>0</v>
      </c>
      <c r="P556" s="32">
        <f t="shared" si="69"/>
        <v>0</v>
      </c>
    </row>
    <row r="557" spans="1:16" ht="26.25" hidden="1" x14ac:dyDescent="0.25">
      <c r="A557" s="60">
        <v>3311401080842140</v>
      </c>
      <c r="B557" s="27" t="s">
        <v>428</v>
      </c>
      <c r="C557" s="28"/>
      <c r="D557" s="33"/>
      <c r="E557" s="33"/>
      <c r="F557" s="30">
        <f t="shared" si="64"/>
        <v>0</v>
      </c>
      <c r="G557" s="31">
        <f t="shared" si="70"/>
        <v>0</v>
      </c>
      <c r="H557" s="33"/>
      <c r="I557" s="32">
        <f t="shared" si="68"/>
        <v>0</v>
      </c>
      <c r="J557" s="33"/>
      <c r="K557" s="31">
        <f t="shared" si="65"/>
        <v>0</v>
      </c>
      <c r="L557" s="30">
        <f t="shared" si="71"/>
        <v>0</v>
      </c>
      <c r="M557" s="31">
        <f t="shared" si="66"/>
        <v>0</v>
      </c>
      <c r="N557" s="33"/>
      <c r="O557" s="31">
        <f t="shared" si="67"/>
        <v>0</v>
      </c>
      <c r="P557" s="32">
        <f t="shared" si="69"/>
        <v>0</v>
      </c>
    </row>
    <row r="558" spans="1:16" hidden="1" x14ac:dyDescent="0.25">
      <c r="A558" s="60">
        <v>3311401080846</v>
      </c>
      <c r="B558" s="27" t="s">
        <v>429</v>
      </c>
      <c r="C558" s="28"/>
      <c r="D558" s="29">
        <f>SUM(D559)</f>
        <v>0</v>
      </c>
      <c r="E558" s="29">
        <f>SUM(E559)</f>
        <v>0</v>
      </c>
      <c r="F558" s="30">
        <f t="shared" si="64"/>
        <v>0</v>
      </c>
      <c r="G558" s="31">
        <f t="shared" si="70"/>
        <v>0</v>
      </c>
      <c r="H558" s="29">
        <f>SUM(H559)</f>
        <v>0</v>
      </c>
      <c r="I558" s="32">
        <f t="shared" si="68"/>
        <v>0</v>
      </c>
      <c r="J558" s="29">
        <f>SUM(J559)</f>
        <v>0</v>
      </c>
      <c r="K558" s="31">
        <f t="shared" si="65"/>
        <v>0</v>
      </c>
      <c r="L558" s="30">
        <f t="shared" si="71"/>
        <v>0</v>
      </c>
      <c r="M558" s="31">
        <f t="shared" si="66"/>
        <v>0</v>
      </c>
      <c r="N558" s="29">
        <f>SUM(N559)</f>
        <v>0</v>
      </c>
      <c r="O558" s="31">
        <f t="shared" si="67"/>
        <v>0</v>
      </c>
      <c r="P558" s="32">
        <f t="shared" si="69"/>
        <v>0</v>
      </c>
    </row>
    <row r="559" spans="1:16" hidden="1" x14ac:dyDescent="0.25">
      <c r="A559" s="60">
        <v>3311401080846140</v>
      </c>
      <c r="B559" s="27" t="s">
        <v>429</v>
      </c>
      <c r="C559" s="28"/>
      <c r="D559" s="33"/>
      <c r="E559" s="33"/>
      <c r="F559" s="30">
        <f t="shared" si="64"/>
        <v>0</v>
      </c>
      <c r="G559" s="31">
        <f t="shared" si="70"/>
        <v>0</v>
      </c>
      <c r="H559" s="33"/>
      <c r="I559" s="32">
        <f t="shared" si="68"/>
        <v>0</v>
      </c>
      <c r="J559" s="33"/>
      <c r="K559" s="31">
        <f t="shared" si="65"/>
        <v>0</v>
      </c>
      <c r="L559" s="30">
        <f t="shared" si="71"/>
        <v>0</v>
      </c>
      <c r="M559" s="31">
        <f t="shared" si="66"/>
        <v>0</v>
      </c>
      <c r="N559" s="33"/>
      <c r="O559" s="31">
        <f t="shared" si="67"/>
        <v>0</v>
      </c>
      <c r="P559" s="32">
        <f t="shared" si="69"/>
        <v>0</v>
      </c>
    </row>
    <row r="560" spans="1:16" hidden="1" x14ac:dyDescent="0.25">
      <c r="A560" s="60">
        <v>3311401080862</v>
      </c>
      <c r="B560" s="27" t="s">
        <v>430</v>
      </c>
      <c r="C560" s="28"/>
      <c r="D560" s="29">
        <f>SUM(D561)</f>
        <v>0</v>
      </c>
      <c r="E560" s="29">
        <f>SUM(E561)</f>
        <v>0</v>
      </c>
      <c r="F560" s="30">
        <f t="shared" si="64"/>
        <v>0</v>
      </c>
      <c r="G560" s="31">
        <f t="shared" si="70"/>
        <v>0</v>
      </c>
      <c r="H560" s="29">
        <f>SUM(H561)</f>
        <v>0</v>
      </c>
      <c r="I560" s="32">
        <f t="shared" si="68"/>
        <v>0</v>
      </c>
      <c r="J560" s="29">
        <f>SUM(J561)</f>
        <v>0</v>
      </c>
      <c r="K560" s="31">
        <f t="shared" si="65"/>
        <v>0</v>
      </c>
      <c r="L560" s="30">
        <f t="shared" si="71"/>
        <v>0</v>
      </c>
      <c r="M560" s="31">
        <f t="shared" si="66"/>
        <v>0</v>
      </c>
      <c r="N560" s="29">
        <f>SUM(N561)</f>
        <v>0</v>
      </c>
      <c r="O560" s="31">
        <f t="shared" si="67"/>
        <v>0</v>
      </c>
      <c r="P560" s="32">
        <f t="shared" si="69"/>
        <v>0</v>
      </c>
    </row>
    <row r="561" spans="1:16" hidden="1" x14ac:dyDescent="0.25">
      <c r="A561" s="60">
        <v>3311401080862140</v>
      </c>
      <c r="B561" s="27" t="s">
        <v>430</v>
      </c>
      <c r="C561" s="28"/>
      <c r="D561" s="33"/>
      <c r="E561" s="33"/>
      <c r="F561" s="30">
        <f t="shared" si="64"/>
        <v>0</v>
      </c>
      <c r="G561" s="31">
        <f t="shared" si="70"/>
        <v>0</v>
      </c>
      <c r="H561" s="33"/>
      <c r="I561" s="32">
        <f t="shared" si="68"/>
        <v>0</v>
      </c>
      <c r="J561" s="33"/>
      <c r="K561" s="31">
        <f t="shared" si="65"/>
        <v>0</v>
      </c>
      <c r="L561" s="30">
        <f t="shared" si="71"/>
        <v>0</v>
      </c>
      <c r="M561" s="31">
        <f t="shared" si="66"/>
        <v>0</v>
      </c>
      <c r="N561" s="33"/>
      <c r="O561" s="31">
        <f t="shared" si="67"/>
        <v>0</v>
      </c>
      <c r="P561" s="32">
        <f t="shared" si="69"/>
        <v>0</v>
      </c>
    </row>
    <row r="562" spans="1:16" hidden="1" x14ac:dyDescent="0.25">
      <c r="A562" s="60">
        <v>3311401080867</v>
      </c>
      <c r="B562" s="27" t="s">
        <v>431</v>
      </c>
      <c r="C562" s="28"/>
      <c r="D562" s="29">
        <f>SUM(D563)</f>
        <v>0</v>
      </c>
      <c r="E562" s="29">
        <f>SUM(E563)</f>
        <v>0</v>
      </c>
      <c r="F562" s="30">
        <f t="shared" si="64"/>
        <v>0</v>
      </c>
      <c r="G562" s="31">
        <f t="shared" si="70"/>
        <v>0</v>
      </c>
      <c r="H562" s="29">
        <f>SUM(H563)</f>
        <v>0</v>
      </c>
      <c r="I562" s="32">
        <f t="shared" si="68"/>
        <v>0</v>
      </c>
      <c r="J562" s="29">
        <f>SUM(J563)</f>
        <v>0</v>
      </c>
      <c r="K562" s="31">
        <f t="shared" si="65"/>
        <v>0</v>
      </c>
      <c r="L562" s="30">
        <f t="shared" si="71"/>
        <v>0</v>
      </c>
      <c r="M562" s="31">
        <f t="shared" si="66"/>
        <v>0</v>
      </c>
      <c r="N562" s="29">
        <f>SUM(N563)</f>
        <v>0</v>
      </c>
      <c r="O562" s="31">
        <f t="shared" si="67"/>
        <v>0</v>
      </c>
      <c r="P562" s="32">
        <f t="shared" si="69"/>
        <v>0</v>
      </c>
    </row>
    <row r="563" spans="1:16" hidden="1" x14ac:dyDescent="0.25">
      <c r="A563" s="60">
        <v>3311401080867140</v>
      </c>
      <c r="B563" s="27" t="s">
        <v>431</v>
      </c>
      <c r="C563" s="28"/>
      <c r="D563" s="33"/>
      <c r="E563" s="33"/>
      <c r="F563" s="30">
        <f t="shared" si="64"/>
        <v>0</v>
      </c>
      <c r="G563" s="31">
        <f t="shared" si="70"/>
        <v>0</v>
      </c>
      <c r="H563" s="33"/>
      <c r="I563" s="32">
        <f t="shared" si="68"/>
        <v>0</v>
      </c>
      <c r="J563" s="33"/>
      <c r="K563" s="31">
        <f t="shared" si="65"/>
        <v>0</v>
      </c>
      <c r="L563" s="30">
        <f t="shared" si="71"/>
        <v>0</v>
      </c>
      <c r="M563" s="31">
        <f t="shared" si="66"/>
        <v>0</v>
      </c>
      <c r="N563" s="33"/>
      <c r="O563" s="31">
        <f t="shared" si="67"/>
        <v>0</v>
      </c>
      <c r="P563" s="32">
        <f t="shared" si="69"/>
        <v>0</v>
      </c>
    </row>
    <row r="564" spans="1:16" hidden="1" x14ac:dyDescent="0.25">
      <c r="A564" s="26">
        <v>3311401080922</v>
      </c>
      <c r="B564" s="27" t="s">
        <v>432</v>
      </c>
      <c r="C564" s="28"/>
      <c r="D564" s="29">
        <f>SUM(D565)</f>
        <v>0</v>
      </c>
      <c r="E564" s="29">
        <f>SUM(E565)</f>
        <v>0</v>
      </c>
      <c r="F564" s="30">
        <f t="shared" si="64"/>
        <v>0</v>
      </c>
      <c r="G564" s="31">
        <f t="shared" si="70"/>
        <v>0</v>
      </c>
      <c r="H564" s="29">
        <f>SUM(H565)</f>
        <v>0</v>
      </c>
      <c r="I564" s="32">
        <f t="shared" si="68"/>
        <v>0</v>
      </c>
      <c r="J564" s="29">
        <f>SUM(J565)</f>
        <v>0</v>
      </c>
      <c r="K564" s="31">
        <f t="shared" si="65"/>
        <v>0</v>
      </c>
      <c r="L564" s="30">
        <f t="shared" si="71"/>
        <v>0</v>
      </c>
      <c r="M564" s="31">
        <f t="shared" si="66"/>
        <v>0</v>
      </c>
      <c r="N564" s="29">
        <f>SUM(N565)</f>
        <v>0</v>
      </c>
      <c r="O564" s="31">
        <f t="shared" si="67"/>
        <v>0</v>
      </c>
      <c r="P564" s="32">
        <f t="shared" si="69"/>
        <v>0</v>
      </c>
    </row>
    <row r="565" spans="1:16" hidden="1" x14ac:dyDescent="0.25">
      <c r="A565" s="26">
        <v>3311401080922140</v>
      </c>
      <c r="B565" s="27" t="s">
        <v>433</v>
      </c>
      <c r="C565" s="28"/>
      <c r="D565" s="33"/>
      <c r="E565" s="33"/>
      <c r="F565" s="30">
        <f t="shared" si="64"/>
        <v>0</v>
      </c>
      <c r="G565" s="31">
        <f t="shared" si="70"/>
        <v>0</v>
      </c>
      <c r="H565" s="33"/>
      <c r="I565" s="32">
        <f t="shared" si="68"/>
        <v>0</v>
      </c>
      <c r="J565" s="33"/>
      <c r="K565" s="31">
        <f t="shared" si="65"/>
        <v>0</v>
      </c>
      <c r="L565" s="30">
        <f t="shared" si="71"/>
        <v>0</v>
      </c>
      <c r="M565" s="31">
        <f t="shared" si="66"/>
        <v>0</v>
      </c>
      <c r="N565" s="33"/>
      <c r="O565" s="31">
        <f t="shared" si="67"/>
        <v>0</v>
      </c>
      <c r="P565" s="32">
        <f t="shared" si="69"/>
        <v>0</v>
      </c>
    </row>
    <row r="566" spans="1:16" hidden="1" x14ac:dyDescent="0.25">
      <c r="A566" s="60">
        <v>331140109</v>
      </c>
      <c r="B566" s="27" t="s">
        <v>434</v>
      </c>
      <c r="C566" s="28"/>
      <c r="D566" s="29">
        <f>SUM(D567+D569+D571+D573)</f>
        <v>0</v>
      </c>
      <c r="E566" s="29">
        <f>SUM(E567+E569+E571+E573)</f>
        <v>0</v>
      </c>
      <c r="F566" s="30">
        <f t="shared" si="64"/>
        <v>0</v>
      </c>
      <c r="G566" s="31">
        <f t="shared" si="70"/>
        <v>0</v>
      </c>
      <c r="H566" s="29">
        <f>SUM(H567+H569+H571+H573)</f>
        <v>0</v>
      </c>
      <c r="I566" s="32">
        <f t="shared" si="68"/>
        <v>0</v>
      </c>
      <c r="J566" s="29">
        <f>SUM(J567+J569+J571+J573)</f>
        <v>0</v>
      </c>
      <c r="K566" s="31">
        <f t="shared" si="65"/>
        <v>0</v>
      </c>
      <c r="L566" s="30">
        <f t="shared" si="71"/>
        <v>0</v>
      </c>
      <c r="M566" s="31">
        <f t="shared" si="66"/>
        <v>0</v>
      </c>
      <c r="N566" s="29">
        <f>SUM(N567+N569+N571+N573)</f>
        <v>0</v>
      </c>
      <c r="O566" s="31">
        <f t="shared" si="67"/>
        <v>0</v>
      </c>
      <c r="P566" s="32">
        <f t="shared" si="69"/>
        <v>0</v>
      </c>
    </row>
    <row r="567" spans="1:16" ht="26.25" hidden="1" x14ac:dyDescent="0.25">
      <c r="A567" s="60">
        <v>3311401090431</v>
      </c>
      <c r="B567" s="27" t="s">
        <v>435</v>
      </c>
      <c r="C567" s="28"/>
      <c r="D567" s="29">
        <f>SUM(D568)</f>
        <v>0</v>
      </c>
      <c r="E567" s="29">
        <f>SUM(E568)</f>
        <v>0</v>
      </c>
      <c r="F567" s="30">
        <f t="shared" si="64"/>
        <v>0</v>
      </c>
      <c r="G567" s="31">
        <f t="shared" si="70"/>
        <v>0</v>
      </c>
      <c r="H567" s="29">
        <f>SUM(H568)</f>
        <v>0</v>
      </c>
      <c r="I567" s="32">
        <f t="shared" si="68"/>
        <v>0</v>
      </c>
      <c r="J567" s="29">
        <f>SUM(J568)</f>
        <v>0</v>
      </c>
      <c r="K567" s="31">
        <f t="shared" si="65"/>
        <v>0</v>
      </c>
      <c r="L567" s="30">
        <f t="shared" si="71"/>
        <v>0</v>
      </c>
      <c r="M567" s="31">
        <f t="shared" si="66"/>
        <v>0</v>
      </c>
      <c r="N567" s="29">
        <f>SUM(N568)</f>
        <v>0</v>
      </c>
      <c r="O567" s="31">
        <f t="shared" si="67"/>
        <v>0</v>
      </c>
      <c r="P567" s="32">
        <f t="shared" si="69"/>
        <v>0</v>
      </c>
    </row>
    <row r="568" spans="1:16" ht="26.25" hidden="1" x14ac:dyDescent="0.25">
      <c r="A568" s="60">
        <v>3311401090431150</v>
      </c>
      <c r="B568" s="27" t="s">
        <v>435</v>
      </c>
      <c r="C568" s="28"/>
      <c r="D568" s="33"/>
      <c r="E568" s="33"/>
      <c r="F568" s="30">
        <f t="shared" si="64"/>
        <v>0</v>
      </c>
      <c r="G568" s="31">
        <f t="shared" si="70"/>
        <v>0</v>
      </c>
      <c r="H568" s="33"/>
      <c r="I568" s="32">
        <f t="shared" si="68"/>
        <v>0</v>
      </c>
      <c r="J568" s="33"/>
      <c r="K568" s="31">
        <f t="shared" si="65"/>
        <v>0</v>
      </c>
      <c r="L568" s="30">
        <f t="shared" si="71"/>
        <v>0</v>
      </c>
      <c r="M568" s="31">
        <f t="shared" si="66"/>
        <v>0</v>
      </c>
      <c r="N568" s="33"/>
      <c r="O568" s="31">
        <f t="shared" si="67"/>
        <v>0</v>
      </c>
      <c r="P568" s="32">
        <f t="shared" si="69"/>
        <v>0</v>
      </c>
    </row>
    <row r="569" spans="1:16" ht="39" hidden="1" x14ac:dyDescent="0.25">
      <c r="A569" s="26">
        <v>3311401090730</v>
      </c>
      <c r="B569" s="27" t="s">
        <v>436</v>
      </c>
      <c r="C569" s="28"/>
      <c r="D569" s="29">
        <f>SUM(D570)</f>
        <v>0</v>
      </c>
      <c r="E569" s="29">
        <f>SUM(E570)</f>
        <v>0</v>
      </c>
      <c r="F569" s="30">
        <f t="shared" si="64"/>
        <v>0</v>
      </c>
      <c r="G569" s="31">
        <f t="shared" si="70"/>
        <v>0</v>
      </c>
      <c r="H569" s="29">
        <f>SUM(H570)</f>
        <v>0</v>
      </c>
      <c r="I569" s="32">
        <f t="shared" si="68"/>
        <v>0</v>
      </c>
      <c r="J569" s="29">
        <f>SUM(J570)</f>
        <v>0</v>
      </c>
      <c r="K569" s="31">
        <f t="shared" si="65"/>
        <v>0</v>
      </c>
      <c r="L569" s="30">
        <f t="shared" si="71"/>
        <v>0</v>
      </c>
      <c r="M569" s="31">
        <f t="shared" si="66"/>
        <v>0</v>
      </c>
      <c r="N569" s="29">
        <f>SUM(N570)</f>
        <v>0</v>
      </c>
      <c r="O569" s="31">
        <f t="shared" si="67"/>
        <v>0</v>
      </c>
      <c r="P569" s="32">
        <f t="shared" si="69"/>
        <v>0</v>
      </c>
    </row>
    <row r="570" spans="1:16" ht="39" hidden="1" x14ac:dyDescent="0.25">
      <c r="A570" s="26">
        <v>3311401090730150</v>
      </c>
      <c r="B570" s="27" t="s">
        <v>436</v>
      </c>
      <c r="C570" s="28"/>
      <c r="D570" s="33"/>
      <c r="E570" s="33"/>
      <c r="F570" s="30">
        <f t="shared" si="64"/>
        <v>0</v>
      </c>
      <c r="G570" s="31">
        <f t="shared" si="70"/>
        <v>0</v>
      </c>
      <c r="H570" s="33"/>
      <c r="I570" s="32">
        <f t="shared" si="68"/>
        <v>0</v>
      </c>
      <c r="J570" s="33"/>
      <c r="K570" s="31">
        <f t="shared" si="65"/>
        <v>0</v>
      </c>
      <c r="L570" s="30">
        <f t="shared" si="71"/>
        <v>0</v>
      </c>
      <c r="M570" s="31">
        <f t="shared" si="66"/>
        <v>0</v>
      </c>
      <c r="N570" s="33"/>
      <c r="O570" s="31">
        <f t="shared" si="67"/>
        <v>0</v>
      </c>
      <c r="P570" s="32">
        <f t="shared" si="69"/>
        <v>0</v>
      </c>
    </row>
    <row r="571" spans="1:16" ht="26.25" hidden="1" x14ac:dyDescent="0.25">
      <c r="A571" s="26">
        <v>3311401090736</v>
      </c>
      <c r="B571" s="27" t="s">
        <v>437</v>
      </c>
      <c r="C571" s="28"/>
      <c r="D571" s="29">
        <f>SUM(D572)</f>
        <v>0</v>
      </c>
      <c r="E571" s="29">
        <f>SUM(E572)</f>
        <v>0</v>
      </c>
      <c r="F571" s="30">
        <f t="shared" si="64"/>
        <v>0</v>
      </c>
      <c r="G571" s="31">
        <f t="shared" si="70"/>
        <v>0</v>
      </c>
      <c r="H571" s="29">
        <f>SUM(H572)</f>
        <v>0</v>
      </c>
      <c r="I571" s="32">
        <f t="shared" si="68"/>
        <v>0</v>
      </c>
      <c r="J571" s="29">
        <f>SUM(J572)</f>
        <v>0</v>
      </c>
      <c r="K571" s="31">
        <f t="shared" si="65"/>
        <v>0</v>
      </c>
      <c r="L571" s="30">
        <f t="shared" si="71"/>
        <v>0</v>
      </c>
      <c r="M571" s="31">
        <f t="shared" si="66"/>
        <v>0</v>
      </c>
      <c r="N571" s="29">
        <f>SUM(N572)</f>
        <v>0</v>
      </c>
      <c r="O571" s="31">
        <f t="shared" si="67"/>
        <v>0</v>
      </c>
      <c r="P571" s="32">
        <f t="shared" si="69"/>
        <v>0</v>
      </c>
    </row>
    <row r="572" spans="1:16" ht="26.25" hidden="1" x14ac:dyDescent="0.25">
      <c r="A572" s="26">
        <v>3311401090736150</v>
      </c>
      <c r="B572" s="27" t="s">
        <v>437</v>
      </c>
      <c r="C572" s="28"/>
      <c r="D572" s="33"/>
      <c r="E572" s="33"/>
      <c r="F572" s="30">
        <f t="shared" si="64"/>
        <v>0</v>
      </c>
      <c r="G572" s="31">
        <f t="shared" si="70"/>
        <v>0</v>
      </c>
      <c r="H572" s="33"/>
      <c r="I572" s="32">
        <f t="shared" si="68"/>
        <v>0</v>
      </c>
      <c r="J572" s="33"/>
      <c r="K572" s="31">
        <f t="shared" si="65"/>
        <v>0</v>
      </c>
      <c r="L572" s="30">
        <f t="shared" si="71"/>
        <v>0</v>
      </c>
      <c r="M572" s="31">
        <f t="shared" si="66"/>
        <v>0</v>
      </c>
      <c r="N572" s="33"/>
      <c r="O572" s="31">
        <f t="shared" si="67"/>
        <v>0</v>
      </c>
      <c r="P572" s="32">
        <f t="shared" si="69"/>
        <v>0</v>
      </c>
    </row>
    <row r="573" spans="1:16" hidden="1" x14ac:dyDescent="0.25">
      <c r="A573" s="26">
        <v>3311401090754</v>
      </c>
      <c r="B573" s="40" t="s">
        <v>438</v>
      </c>
      <c r="C573" s="28"/>
      <c r="D573" s="29">
        <f>SUM(D574)</f>
        <v>0</v>
      </c>
      <c r="E573" s="29">
        <f>SUM(E574)</f>
        <v>0</v>
      </c>
      <c r="F573" s="30">
        <f t="shared" si="64"/>
        <v>0</v>
      </c>
      <c r="G573" s="31">
        <f t="shared" si="70"/>
        <v>0</v>
      </c>
      <c r="H573" s="29">
        <f>SUM(H574)</f>
        <v>0</v>
      </c>
      <c r="I573" s="32">
        <f t="shared" si="68"/>
        <v>0</v>
      </c>
      <c r="J573" s="29">
        <f>SUM(J574)</f>
        <v>0</v>
      </c>
      <c r="K573" s="31">
        <f t="shared" si="65"/>
        <v>0</v>
      </c>
      <c r="L573" s="30">
        <f t="shared" si="71"/>
        <v>0</v>
      </c>
      <c r="M573" s="31">
        <f t="shared" si="66"/>
        <v>0</v>
      </c>
      <c r="N573" s="29">
        <f>SUM(N574)</f>
        <v>0</v>
      </c>
      <c r="O573" s="31">
        <f t="shared" si="67"/>
        <v>0</v>
      </c>
      <c r="P573" s="32">
        <f t="shared" si="69"/>
        <v>0</v>
      </c>
    </row>
    <row r="574" spans="1:16" hidden="1" x14ac:dyDescent="0.25">
      <c r="A574" s="26">
        <v>3311401090754150</v>
      </c>
      <c r="B574" s="40" t="s">
        <v>439</v>
      </c>
      <c r="C574" s="28"/>
      <c r="D574" s="33"/>
      <c r="E574" s="33"/>
      <c r="F574" s="30">
        <f t="shared" si="64"/>
        <v>0</v>
      </c>
      <c r="G574" s="31">
        <f t="shared" si="70"/>
        <v>0</v>
      </c>
      <c r="H574" s="33"/>
      <c r="I574" s="32">
        <f t="shared" si="68"/>
        <v>0</v>
      </c>
      <c r="J574" s="33"/>
      <c r="K574" s="31">
        <f t="shared" si="65"/>
        <v>0</v>
      </c>
      <c r="L574" s="30">
        <f t="shared" si="71"/>
        <v>0</v>
      </c>
      <c r="M574" s="31">
        <f t="shared" si="66"/>
        <v>0</v>
      </c>
      <c r="N574" s="33"/>
      <c r="O574" s="31">
        <f t="shared" si="67"/>
        <v>0</v>
      </c>
      <c r="P574" s="32">
        <f t="shared" si="69"/>
        <v>0</v>
      </c>
    </row>
    <row r="575" spans="1:16" hidden="1" x14ac:dyDescent="0.25">
      <c r="A575" s="26">
        <v>331140110</v>
      </c>
      <c r="B575" s="27" t="s">
        <v>440</v>
      </c>
      <c r="C575" s="28"/>
      <c r="D575" s="29">
        <f>SUM(D576+D578+D580)</f>
        <v>0</v>
      </c>
      <c r="E575" s="29">
        <f>SUM(E576+E578+E580)</f>
        <v>0</v>
      </c>
      <c r="F575" s="30">
        <f t="shared" si="64"/>
        <v>0</v>
      </c>
      <c r="G575" s="31">
        <f t="shared" si="70"/>
        <v>0</v>
      </c>
      <c r="H575" s="29">
        <f>SUM(H576+H578+H580)</f>
        <v>0</v>
      </c>
      <c r="I575" s="32">
        <f t="shared" si="68"/>
        <v>0</v>
      </c>
      <c r="J575" s="29">
        <f>SUM(J576+J578+J580)</f>
        <v>0</v>
      </c>
      <c r="K575" s="31">
        <f t="shared" si="65"/>
        <v>0</v>
      </c>
      <c r="L575" s="30">
        <f t="shared" si="71"/>
        <v>0</v>
      </c>
      <c r="M575" s="31">
        <f t="shared" si="66"/>
        <v>0</v>
      </c>
      <c r="N575" s="29">
        <f>SUM(N576+N578+N580)</f>
        <v>0</v>
      </c>
      <c r="O575" s="31">
        <f t="shared" si="67"/>
        <v>0</v>
      </c>
      <c r="P575" s="32">
        <f t="shared" si="69"/>
        <v>0</v>
      </c>
    </row>
    <row r="576" spans="1:16" ht="26.25" hidden="1" x14ac:dyDescent="0.25">
      <c r="A576" s="26">
        <v>3311401100709</v>
      </c>
      <c r="B576" s="27" t="s">
        <v>441</v>
      </c>
      <c r="C576" s="28"/>
      <c r="D576" s="29">
        <f>SUM(D577)</f>
        <v>0</v>
      </c>
      <c r="E576" s="29">
        <f>SUM(E577)</f>
        <v>0</v>
      </c>
      <c r="F576" s="30">
        <f t="shared" si="64"/>
        <v>0</v>
      </c>
      <c r="G576" s="31">
        <f t="shared" si="70"/>
        <v>0</v>
      </c>
      <c r="H576" s="29">
        <f>SUM(H577)</f>
        <v>0</v>
      </c>
      <c r="I576" s="32">
        <f t="shared" si="68"/>
        <v>0</v>
      </c>
      <c r="J576" s="29">
        <f>SUM(J577)</f>
        <v>0</v>
      </c>
      <c r="K576" s="31">
        <f t="shared" si="65"/>
        <v>0</v>
      </c>
      <c r="L576" s="30">
        <f t="shared" si="71"/>
        <v>0</v>
      </c>
      <c r="M576" s="31">
        <f t="shared" si="66"/>
        <v>0</v>
      </c>
      <c r="N576" s="29">
        <f>SUM(N577)</f>
        <v>0</v>
      </c>
      <c r="O576" s="31">
        <f t="shared" si="67"/>
        <v>0</v>
      </c>
      <c r="P576" s="32">
        <f t="shared" si="69"/>
        <v>0</v>
      </c>
    </row>
    <row r="577" spans="1:16" ht="26.25" hidden="1" x14ac:dyDescent="0.25">
      <c r="A577" s="26">
        <v>3311401100709150</v>
      </c>
      <c r="B577" s="27" t="s">
        <v>441</v>
      </c>
      <c r="C577" s="28"/>
      <c r="D577" s="33"/>
      <c r="E577" s="33"/>
      <c r="F577" s="30">
        <f t="shared" si="64"/>
        <v>0</v>
      </c>
      <c r="G577" s="31">
        <f t="shared" si="70"/>
        <v>0</v>
      </c>
      <c r="H577" s="33"/>
      <c r="I577" s="32">
        <f t="shared" si="68"/>
        <v>0</v>
      </c>
      <c r="J577" s="33"/>
      <c r="K577" s="31">
        <f t="shared" si="65"/>
        <v>0</v>
      </c>
      <c r="L577" s="30">
        <f t="shared" si="71"/>
        <v>0</v>
      </c>
      <c r="M577" s="31">
        <f t="shared" si="66"/>
        <v>0</v>
      </c>
      <c r="N577" s="33"/>
      <c r="O577" s="31">
        <f t="shared" si="67"/>
        <v>0</v>
      </c>
      <c r="P577" s="32">
        <f t="shared" si="69"/>
        <v>0</v>
      </c>
    </row>
    <row r="578" spans="1:16" hidden="1" x14ac:dyDescent="0.25">
      <c r="A578" s="26">
        <v>3311401100801</v>
      </c>
      <c r="B578" s="27" t="s">
        <v>442</v>
      </c>
      <c r="C578" s="28"/>
      <c r="D578" s="29">
        <f>SUM(D579)</f>
        <v>0</v>
      </c>
      <c r="E578" s="29">
        <f>SUM(E579)</f>
        <v>0</v>
      </c>
      <c r="F578" s="30">
        <f t="shared" si="64"/>
        <v>0</v>
      </c>
      <c r="G578" s="31">
        <f t="shared" si="70"/>
        <v>0</v>
      </c>
      <c r="H578" s="29">
        <f>SUM(H579)</f>
        <v>0</v>
      </c>
      <c r="I578" s="32">
        <f t="shared" si="68"/>
        <v>0</v>
      </c>
      <c r="J578" s="29">
        <f>SUM(J579)</f>
        <v>0</v>
      </c>
      <c r="K578" s="31">
        <f t="shared" si="65"/>
        <v>0</v>
      </c>
      <c r="L578" s="30">
        <f t="shared" si="71"/>
        <v>0</v>
      </c>
      <c r="M578" s="31">
        <f t="shared" si="66"/>
        <v>0</v>
      </c>
      <c r="N578" s="29">
        <f>SUM(N579)</f>
        <v>0</v>
      </c>
      <c r="O578" s="31">
        <f t="shared" si="67"/>
        <v>0</v>
      </c>
      <c r="P578" s="32">
        <f t="shared" si="69"/>
        <v>0</v>
      </c>
    </row>
    <row r="579" spans="1:16" hidden="1" x14ac:dyDescent="0.25">
      <c r="A579" s="26">
        <v>3311401100801150</v>
      </c>
      <c r="B579" s="27" t="s">
        <v>442</v>
      </c>
      <c r="C579" s="28"/>
      <c r="D579" s="33"/>
      <c r="E579" s="33"/>
      <c r="F579" s="30">
        <f t="shared" si="64"/>
        <v>0</v>
      </c>
      <c r="G579" s="31">
        <f t="shared" si="70"/>
        <v>0</v>
      </c>
      <c r="H579" s="33"/>
      <c r="I579" s="32">
        <f t="shared" si="68"/>
        <v>0</v>
      </c>
      <c r="J579" s="33"/>
      <c r="K579" s="31">
        <f t="shared" si="65"/>
        <v>0</v>
      </c>
      <c r="L579" s="30">
        <f t="shared" si="71"/>
        <v>0</v>
      </c>
      <c r="M579" s="31">
        <f t="shared" si="66"/>
        <v>0</v>
      </c>
      <c r="N579" s="33"/>
      <c r="O579" s="31">
        <f t="shared" si="67"/>
        <v>0</v>
      </c>
      <c r="P579" s="32">
        <f t="shared" si="69"/>
        <v>0</v>
      </c>
    </row>
    <row r="580" spans="1:16" ht="26.25" hidden="1" x14ac:dyDescent="0.25">
      <c r="A580" s="26">
        <v>3311401100962</v>
      </c>
      <c r="B580" s="40" t="s">
        <v>443</v>
      </c>
      <c r="C580" s="28"/>
      <c r="D580" s="29">
        <f>SUM(D581)</f>
        <v>0</v>
      </c>
      <c r="E580" s="29">
        <f>SUM(E581)</f>
        <v>0</v>
      </c>
      <c r="F580" s="30">
        <f t="shared" si="64"/>
        <v>0</v>
      </c>
      <c r="G580" s="31">
        <f t="shared" si="70"/>
        <v>0</v>
      </c>
      <c r="H580" s="29">
        <f>SUM(H581)</f>
        <v>0</v>
      </c>
      <c r="I580" s="32">
        <f t="shared" si="68"/>
        <v>0</v>
      </c>
      <c r="J580" s="29">
        <f>SUM(J581)</f>
        <v>0</v>
      </c>
      <c r="K580" s="31">
        <f t="shared" si="65"/>
        <v>0</v>
      </c>
      <c r="L580" s="30">
        <f t="shared" si="71"/>
        <v>0</v>
      </c>
      <c r="M580" s="31">
        <f t="shared" si="66"/>
        <v>0</v>
      </c>
      <c r="N580" s="29">
        <f>SUM(N581)</f>
        <v>0</v>
      </c>
      <c r="O580" s="31">
        <f t="shared" si="67"/>
        <v>0</v>
      </c>
      <c r="P580" s="32">
        <f t="shared" si="69"/>
        <v>0</v>
      </c>
    </row>
    <row r="581" spans="1:16" ht="26.25" hidden="1" x14ac:dyDescent="0.25">
      <c r="A581" s="26">
        <v>3311401100962150</v>
      </c>
      <c r="B581" s="40" t="s">
        <v>444</v>
      </c>
      <c r="C581" s="28"/>
      <c r="D581" s="33"/>
      <c r="E581" s="33"/>
      <c r="F581" s="30">
        <f t="shared" si="64"/>
        <v>0</v>
      </c>
      <c r="G581" s="31">
        <f t="shared" si="70"/>
        <v>0</v>
      </c>
      <c r="H581" s="33"/>
      <c r="I581" s="32">
        <f t="shared" si="68"/>
        <v>0</v>
      </c>
      <c r="J581" s="33"/>
      <c r="K581" s="31">
        <f t="shared" si="65"/>
        <v>0</v>
      </c>
      <c r="L581" s="30">
        <f t="shared" si="71"/>
        <v>0</v>
      </c>
      <c r="M581" s="31">
        <f t="shared" si="66"/>
        <v>0</v>
      </c>
      <c r="N581" s="33"/>
      <c r="O581" s="31">
        <f t="shared" si="67"/>
        <v>0</v>
      </c>
      <c r="P581" s="32">
        <f t="shared" si="69"/>
        <v>0</v>
      </c>
    </row>
    <row r="582" spans="1:16" ht="26.25" hidden="1" x14ac:dyDescent="0.25">
      <c r="A582" s="60">
        <v>331140111</v>
      </c>
      <c r="B582" s="61" t="s">
        <v>445</v>
      </c>
      <c r="C582" s="28"/>
      <c r="D582" s="29">
        <f>SUM(D583+D585+D587+D589)</f>
        <v>0</v>
      </c>
      <c r="E582" s="29">
        <f>SUM(E583+E585+E587+E589)</f>
        <v>0</v>
      </c>
      <c r="F582" s="30">
        <f t="shared" si="64"/>
        <v>0</v>
      </c>
      <c r="G582" s="31">
        <f t="shared" si="70"/>
        <v>0</v>
      </c>
      <c r="H582" s="29">
        <f>SUM(H583+H585+H587+H589)</f>
        <v>0</v>
      </c>
      <c r="I582" s="32">
        <f t="shared" si="68"/>
        <v>0</v>
      </c>
      <c r="J582" s="29">
        <f>SUM(J583+J585+J587+J589)</f>
        <v>0</v>
      </c>
      <c r="K582" s="31">
        <f t="shared" si="65"/>
        <v>0</v>
      </c>
      <c r="L582" s="30">
        <f t="shared" si="71"/>
        <v>0</v>
      </c>
      <c r="M582" s="31">
        <f t="shared" si="66"/>
        <v>0</v>
      </c>
      <c r="N582" s="29">
        <f>SUM(N583+N585+N587+N589)</f>
        <v>0</v>
      </c>
      <c r="O582" s="31">
        <f t="shared" si="67"/>
        <v>0</v>
      </c>
      <c r="P582" s="32">
        <f t="shared" si="69"/>
        <v>0</v>
      </c>
    </row>
    <row r="583" spans="1:16" hidden="1" x14ac:dyDescent="0.25">
      <c r="A583" s="60">
        <v>3311401110378</v>
      </c>
      <c r="B583" s="61" t="s">
        <v>446</v>
      </c>
      <c r="C583" s="28"/>
      <c r="D583" s="29">
        <f>SUM(D584)</f>
        <v>0</v>
      </c>
      <c r="E583" s="29">
        <f>SUM(E584)</f>
        <v>0</v>
      </c>
      <c r="F583" s="30">
        <f t="shared" si="64"/>
        <v>0</v>
      </c>
      <c r="G583" s="31">
        <f t="shared" si="70"/>
        <v>0</v>
      </c>
      <c r="H583" s="29">
        <f>SUM(H584)</f>
        <v>0</v>
      </c>
      <c r="I583" s="32">
        <f t="shared" si="68"/>
        <v>0</v>
      </c>
      <c r="J583" s="29">
        <f>SUM(J584)</f>
        <v>0</v>
      </c>
      <c r="K583" s="31">
        <f t="shared" si="65"/>
        <v>0</v>
      </c>
      <c r="L583" s="30">
        <f t="shared" si="71"/>
        <v>0</v>
      </c>
      <c r="M583" s="31">
        <f t="shared" si="66"/>
        <v>0</v>
      </c>
      <c r="N583" s="29">
        <f>SUM(N584)</f>
        <v>0</v>
      </c>
      <c r="O583" s="31">
        <f t="shared" si="67"/>
        <v>0</v>
      </c>
      <c r="P583" s="32">
        <f t="shared" si="69"/>
        <v>0</v>
      </c>
    </row>
    <row r="584" spans="1:16" ht="26.25" hidden="1" x14ac:dyDescent="0.25">
      <c r="A584" s="60">
        <v>3311401110378150</v>
      </c>
      <c r="B584" s="61" t="s">
        <v>447</v>
      </c>
      <c r="C584" s="28"/>
      <c r="D584" s="33"/>
      <c r="E584" s="33"/>
      <c r="F584" s="30">
        <f t="shared" ref="F584:F647" si="72">SUM(D584+E584)</f>
        <v>0</v>
      </c>
      <c r="G584" s="31">
        <f t="shared" si="70"/>
        <v>0</v>
      </c>
      <c r="H584" s="33"/>
      <c r="I584" s="32">
        <f t="shared" si="68"/>
        <v>0</v>
      </c>
      <c r="J584" s="33"/>
      <c r="K584" s="31">
        <f t="shared" ref="K584:K647" si="73">IF(OR(J584=0,F584=0),0,J584/F584)*100</f>
        <v>0</v>
      </c>
      <c r="L584" s="30">
        <f t="shared" si="71"/>
        <v>0</v>
      </c>
      <c r="M584" s="31">
        <f t="shared" ref="M584:M647" si="74">IF(OR(L584=0,F584=0),0,L584/F584)*100</f>
        <v>0</v>
      </c>
      <c r="N584" s="33"/>
      <c r="O584" s="31">
        <f t="shared" ref="O584:O647" si="75">IF(OR(N584=0,F584=0),0,N584/F584)*100</f>
        <v>0</v>
      </c>
      <c r="P584" s="32">
        <f t="shared" si="69"/>
        <v>0</v>
      </c>
    </row>
    <row r="585" spans="1:16" hidden="1" x14ac:dyDescent="0.25">
      <c r="A585" s="60">
        <v>3311401110389</v>
      </c>
      <c r="B585" s="61" t="s">
        <v>448</v>
      </c>
      <c r="C585" s="28"/>
      <c r="D585" s="29">
        <f>SUM(D586)</f>
        <v>0</v>
      </c>
      <c r="E585" s="29">
        <f>SUM(E586)</f>
        <v>0</v>
      </c>
      <c r="F585" s="30">
        <f t="shared" si="72"/>
        <v>0</v>
      </c>
      <c r="G585" s="31">
        <f t="shared" si="70"/>
        <v>0</v>
      </c>
      <c r="H585" s="29">
        <f>SUM(H586)</f>
        <v>0</v>
      </c>
      <c r="I585" s="32">
        <f t="shared" ref="I585:I648" si="76">SUM(F585-H585)</f>
        <v>0</v>
      </c>
      <c r="J585" s="29">
        <f>SUM(J586)</f>
        <v>0</v>
      </c>
      <c r="K585" s="31">
        <f t="shared" si="73"/>
        <v>0</v>
      </c>
      <c r="L585" s="30">
        <f t="shared" si="71"/>
        <v>0</v>
      </c>
      <c r="M585" s="31">
        <f t="shared" si="74"/>
        <v>0</v>
      </c>
      <c r="N585" s="29">
        <f>SUM(N586)</f>
        <v>0</v>
      </c>
      <c r="O585" s="31">
        <f t="shared" si="75"/>
        <v>0</v>
      </c>
      <c r="P585" s="32">
        <f t="shared" si="69"/>
        <v>0</v>
      </c>
    </row>
    <row r="586" spans="1:16" ht="26.25" hidden="1" x14ac:dyDescent="0.25">
      <c r="A586" s="60">
        <v>3311401110389150</v>
      </c>
      <c r="B586" s="61" t="s">
        <v>449</v>
      </c>
      <c r="C586" s="28"/>
      <c r="D586" s="33"/>
      <c r="E586" s="33"/>
      <c r="F586" s="30">
        <f t="shared" si="72"/>
        <v>0</v>
      </c>
      <c r="G586" s="31">
        <f t="shared" si="70"/>
        <v>0</v>
      </c>
      <c r="H586" s="33"/>
      <c r="I586" s="32">
        <f t="shared" si="76"/>
        <v>0</v>
      </c>
      <c r="J586" s="33"/>
      <c r="K586" s="31">
        <f t="shared" si="73"/>
        <v>0</v>
      </c>
      <c r="L586" s="30">
        <f t="shared" si="71"/>
        <v>0</v>
      </c>
      <c r="M586" s="31">
        <f t="shared" si="74"/>
        <v>0</v>
      </c>
      <c r="N586" s="33"/>
      <c r="O586" s="31">
        <f t="shared" si="75"/>
        <v>0</v>
      </c>
      <c r="P586" s="32">
        <f t="shared" si="69"/>
        <v>0</v>
      </c>
    </row>
    <row r="587" spans="1:16" ht="26.25" hidden="1" x14ac:dyDescent="0.25">
      <c r="A587" s="26">
        <v>3311401110748</v>
      </c>
      <c r="B587" s="27" t="s">
        <v>450</v>
      </c>
      <c r="C587" s="28"/>
      <c r="D587" s="29">
        <f>SUM(D588)</f>
        <v>0</v>
      </c>
      <c r="E587" s="29">
        <f>SUM(E588)</f>
        <v>0</v>
      </c>
      <c r="F587" s="30">
        <f t="shared" si="72"/>
        <v>0</v>
      </c>
      <c r="G587" s="31">
        <f t="shared" si="70"/>
        <v>0</v>
      </c>
      <c r="H587" s="29">
        <f>SUM(H588)</f>
        <v>0</v>
      </c>
      <c r="I587" s="32">
        <f t="shared" si="76"/>
        <v>0</v>
      </c>
      <c r="J587" s="29">
        <f>SUM(J588)</f>
        <v>0</v>
      </c>
      <c r="K587" s="31">
        <f t="shared" si="73"/>
        <v>0</v>
      </c>
      <c r="L587" s="30">
        <f t="shared" si="71"/>
        <v>0</v>
      </c>
      <c r="M587" s="31">
        <f t="shared" si="74"/>
        <v>0</v>
      </c>
      <c r="N587" s="29">
        <f>SUM(N588)</f>
        <v>0</v>
      </c>
      <c r="O587" s="31">
        <f t="shared" si="75"/>
        <v>0</v>
      </c>
      <c r="P587" s="32">
        <f t="shared" si="69"/>
        <v>0</v>
      </c>
    </row>
    <row r="588" spans="1:16" ht="26.25" hidden="1" x14ac:dyDescent="0.25">
      <c r="A588" s="26">
        <v>3311401110748150</v>
      </c>
      <c r="B588" s="27" t="s">
        <v>450</v>
      </c>
      <c r="C588" s="28"/>
      <c r="D588" s="33"/>
      <c r="E588" s="33"/>
      <c r="F588" s="30">
        <f t="shared" si="72"/>
        <v>0</v>
      </c>
      <c r="G588" s="31">
        <f t="shared" si="70"/>
        <v>0</v>
      </c>
      <c r="H588" s="33"/>
      <c r="I588" s="32">
        <f t="shared" si="76"/>
        <v>0</v>
      </c>
      <c r="J588" s="33"/>
      <c r="K588" s="31">
        <f t="shared" si="73"/>
        <v>0</v>
      </c>
      <c r="L588" s="30">
        <f t="shared" si="71"/>
        <v>0</v>
      </c>
      <c r="M588" s="31">
        <f t="shared" si="74"/>
        <v>0</v>
      </c>
      <c r="N588" s="33"/>
      <c r="O588" s="31">
        <f t="shared" si="75"/>
        <v>0</v>
      </c>
      <c r="P588" s="32">
        <f t="shared" si="69"/>
        <v>0</v>
      </c>
    </row>
    <row r="589" spans="1:16" ht="39" hidden="1" x14ac:dyDescent="0.25">
      <c r="A589" s="26">
        <v>3311401110798</v>
      </c>
      <c r="B589" s="27" t="s">
        <v>451</v>
      </c>
      <c r="C589" s="28"/>
      <c r="D589" s="29">
        <f>SUM(D590)</f>
        <v>0</v>
      </c>
      <c r="E589" s="29">
        <f>SUM(E590)</f>
        <v>0</v>
      </c>
      <c r="F589" s="30">
        <f t="shared" si="72"/>
        <v>0</v>
      </c>
      <c r="G589" s="31">
        <f t="shared" si="70"/>
        <v>0</v>
      </c>
      <c r="H589" s="29">
        <f>SUM(H590)</f>
        <v>0</v>
      </c>
      <c r="I589" s="32">
        <f t="shared" si="76"/>
        <v>0</v>
      </c>
      <c r="J589" s="29">
        <f>SUM(J590)</f>
        <v>0</v>
      </c>
      <c r="K589" s="31">
        <f t="shared" si="73"/>
        <v>0</v>
      </c>
      <c r="L589" s="30">
        <f t="shared" si="71"/>
        <v>0</v>
      </c>
      <c r="M589" s="31">
        <f t="shared" si="74"/>
        <v>0</v>
      </c>
      <c r="N589" s="29">
        <f>SUM(N590)</f>
        <v>0</v>
      </c>
      <c r="O589" s="31">
        <f t="shared" si="75"/>
        <v>0</v>
      </c>
      <c r="P589" s="32">
        <f t="shared" si="69"/>
        <v>0</v>
      </c>
    </row>
    <row r="590" spans="1:16" ht="39" hidden="1" x14ac:dyDescent="0.25">
      <c r="A590" s="26">
        <v>3311401110798150</v>
      </c>
      <c r="B590" s="27" t="s">
        <v>451</v>
      </c>
      <c r="C590" s="28"/>
      <c r="D590" s="33"/>
      <c r="E590" s="33"/>
      <c r="F590" s="30">
        <f t="shared" si="72"/>
        <v>0</v>
      </c>
      <c r="G590" s="31">
        <f t="shared" si="70"/>
        <v>0</v>
      </c>
      <c r="H590" s="33"/>
      <c r="I590" s="32">
        <f t="shared" si="76"/>
        <v>0</v>
      </c>
      <c r="J590" s="33"/>
      <c r="K590" s="31">
        <f t="shared" si="73"/>
        <v>0</v>
      </c>
      <c r="L590" s="30">
        <f t="shared" si="71"/>
        <v>0</v>
      </c>
      <c r="M590" s="31">
        <f t="shared" si="74"/>
        <v>0</v>
      </c>
      <c r="N590" s="33"/>
      <c r="O590" s="31">
        <f t="shared" si="75"/>
        <v>0</v>
      </c>
      <c r="P590" s="32">
        <f t="shared" si="69"/>
        <v>0</v>
      </c>
    </row>
    <row r="591" spans="1:16" ht="26.25" hidden="1" x14ac:dyDescent="0.25">
      <c r="A591" s="60">
        <v>331140112</v>
      </c>
      <c r="B591" s="27" t="s">
        <v>452</v>
      </c>
      <c r="C591" s="28"/>
      <c r="D591" s="29">
        <f>SUM(D592+D594+D596+D598+D600+D602+D604)</f>
        <v>0</v>
      </c>
      <c r="E591" s="29">
        <f>SUM(E592+E594+E596+E598+E600+E602+E604)</f>
        <v>0</v>
      </c>
      <c r="F591" s="30">
        <f t="shared" si="72"/>
        <v>0</v>
      </c>
      <c r="G591" s="31">
        <f t="shared" si="70"/>
        <v>0</v>
      </c>
      <c r="H591" s="29">
        <f>SUM(H592+H594+H596+H598+H600+H602+H604)</f>
        <v>0</v>
      </c>
      <c r="I591" s="32">
        <f t="shared" si="76"/>
        <v>0</v>
      </c>
      <c r="J591" s="29">
        <f>SUM(J592+J594+J596+J598+J600+J602+J604)</f>
        <v>0</v>
      </c>
      <c r="K591" s="31">
        <f t="shared" si="73"/>
        <v>0</v>
      </c>
      <c r="L591" s="30">
        <f t="shared" si="71"/>
        <v>0</v>
      </c>
      <c r="M591" s="31">
        <f t="shared" si="74"/>
        <v>0</v>
      </c>
      <c r="N591" s="29">
        <f>SUM(N592+N594+N596+N598+N600+N602+N604)</f>
        <v>0</v>
      </c>
      <c r="O591" s="31">
        <f t="shared" si="75"/>
        <v>0</v>
      </c>
      <c r="P591" s="32">
        <f t="shared" ref="P591:P654" si="77">SUM(F591-N591)</f>
        <v>0</v>
      </c>
    </row>
    <row r="592" spans="1:16" ht="26.25" hidden="1" x14ac:dyDescent="0.25">
      <c r="A592" s="26">
        <v>3311401120689</v>
      </c>
      <c r="B592" s="27" t="s">
        <v>453</v>
      </c>
      <c r="C592" s="28"/>
      <c r="D592" s="29">
        <f>SUM(D593)</f>
        <v>0</v>
      </c>
      <c r="E592" s="29">
        <f>SUM(E593)</f>
        <v>0</v>
      </c>
      <c r="F592" s="30">
        <f t="shared" si="72"/>
        <v>0</v>
      </c>
      <c r="G592" s="31">
        <f t="shared" si="70"/>
        <v>0</v>
      </c>
      <c r="H592" s="29">
        <f>SUM(H593)</f>
        <v>0</v>
      </c>
      <c r="I592" s="32">
        <f t="shared" si="76"/>
        <v>0</v>
      </c>
      <c r="J592" s="29">
        <f>SUM(J593)</f>
        <v>0</v>
      </c>
      <c r="K592" s="31">
        <f t="shared" si="73"/>
        <v>0</v>
      </c>
      <c r="L592" s="30">
        <f t="shared" ref="L592:L655" si="78">SUM(N592-J592)</f>
        <v>0</v>
      </c>
      <c r="M592" s="31">
        <f t="shared" si="74"/>
        <v>0</v>
      </c>
      <c r="N592" s="29">
        <f>SUM(N593)</f>
        <v>0</v>
      </c>
      <c r="O592" s="31">
        <f t="shared" si="75"/>
        <v>0</v>
      </c>
      <c r="P592" s="32">
        <f t="shared" si="77"/>
        <v>0</v>
      </c>
    </row>
    <row r="593" spans="1:16" ht="26.25" hidden="1" x14ac:dyDescent="0.25">
      <c r="A593" s="26">
        <v>3311401120689160</v>
      </c>
      <c r="B593" s="27" t="s">
        <v>453</v>
      </c>
      <c r="C593" s="28"/>
      <c r="D593" s="33"/>
      <c r="E593" s="33"/>
      <c r="F593" s="30">
        <f t="shared" si="72"/>
        <v>0</v>
      </c>
      <c r="G593" s="31">
        <f t="shared" si="70"/>
        <v>0</v>
      </c>
      <c r="H593" s="33"/>
      <c r="I593" s="32">
        <f t="shared" si="76"/>
        <v>0</v>
      </c>
      <c r="J593" s="33"/>
      <c r="K593" s="31">
        <f t="shared" si="73"/>
        <v>0</v>
      </c>
      <c r="L593" s="30">
        <f t="shared" si="78"/>
        <v>0</v>
      </c>
      <c r="M593" s="31">
        <f t="shared" si="74"/>
        <v>0</v>
      </c>
      <c r="N593" s="33"/>
      <c r="O593" s="31">
        <f t="shared" si="75"/>
        <v>0</v>
      </c>
      <c r="P593" s="32">
        <f t="shared" si="77"/>
        <v>0</v>
      </c>
    </row>
    <row r="594" spans="1:16" hidden="1" x14ac:dyDescent="0.25">
      <c r="A594" s="26">
        <v>3311401120715</v>
      </c>
      <c r="B594" s="27" t="s">
        <v>454</v>
      </c>
      <c r="C594" s="28"/>
      <c r="D594" s="29">
        <f>SUM(D595)</f>
        <v>0</v>
      </c>
      <c r="E594" s="29">
        <f>SUM(E595)</f>
        <v>0</v>
      </c>
      <c r="F594" s="30">
        <f t="shared" si="72"/>
        <v>0</v>
      </c>
      <c r="G594" s="31">
        <f t="shared" si="70"/>
        <v>0</v>
      </c>
      <c r="H594" s="29">
        <f>SUM(H595)</f>
        <v>0</v>
      </c>
      <c r="I594" s="32">
        <f t="shared" si="76"/>
        <v>0</v>
      </c>
      <c r="J594" s="29">
        <f>SUM(J595)</f>
        <v>0</v>
      </c>
      <c r="K594" s="31">
        <f t="shared" si="73"/>
        <v>0</v>
      </c>
      <c r="L594" s="30">
        <f t="shared" si="78"/>
        <v>0</v>
      </c>
      <c r="M594" s="31">
        <f t="shared" si="74"/>
        <v>0</v>
      </c>
      <c r="N594" s="29">
        <f>SUM(N595)</f>
        <v>0</v>
      </c>
      <c r="O594" s="31">
        <f t="shared" si="75"/>
        <v>0</v>
      </c>
      <c r="P594" s="32">
        <f t="shared" si="77"/>
        <v>0</v>
      </c>
    </row>
    <row r="595" spans="1:16" hidden="1" x14ac:dyDescent="0.25">
      <c r="A595" s="26">
        <v>3311401120715160</v>
      </c>
      <c r="B595" s="27" t="s">
        <v>454</v>
      </c>
      <c r="C595" s="28"/>
      <c r="D595" s="33"/>
      <c r="E595" s="33"/>
      <c r="F595" s="30">
        <f t="shared" si="72"/>
        <v>0</v>
      </c>
      <c r="G595" s="31">
        <f t="shared" si="70"/>
        <v>0</v>
      </c>
      <c r="H595" s="33"/>
      <c r="I595" s="32">
        <f t="shared" si="76"/>
        <v>0</v>
      </c>
      <c r="J595" s="33"/>
      <c r="K595" s="31">
        <f t="shared" si="73"/>
        <v>0</v>
      </c>
      <c r="L595" s="30">
        <f t="shared" si="78"/>
        <v>0</v>
      </c>
      <c r="M595" s="31">
        <f t="shared" si="74"/>
        <v>0</v>
      </c>
      <c r="N595" s="33"/>
      <c r="O595" s="31">
        <f t="shared" si="75"/>
        <v>0</v>
      </c>
      <c r="P595" s="32">
        <f t="shared" si="77"/>
        <v>0</v>
      </c>
    </row>
    <row r="596" spans="1:16" hidden="1" x14ac:dyDescent="0.25">
      <c r="A596" s="26">
        <v>3311401120716</v>
      </c>
      <c r="B596" s="27" t="s">
        <v>455</v>
      </c>
      <c r="C596" s="28"/>
      <c r="D596" s="29">
        <f>SUM(D597)</f>
        <v>0</v>
      </c>
      <c r="E596" s="29">
        <f>SUM(E597)</f>
        <v>0</v>
      </c>
      <c r="F596" s="30">
        <f t="shared" si="72"/>
        <v>0</v>
      </c>
      <c r="G596" s="31">
        <f t="shared" ref="G596:G661" si="79">IF(OR(F596=0,F$7=0),0,F596/F$7)*100</f>
        <v>0</v>
      </c>
      <c r="H596" s="29">
        <f>SUM(H597)</f>
        <v>0</v>
      </c>
      <c r="I596" s="32">
        <f t="shared" si="76"/>
        <v>0</v>
      </c>
      <c r="J596" s="29">
        <f>SUM(J597)</f>
        <v>0</v>
      </c>
      <c r="K596" s="31">
        <f t="shared" si="73"/>
        <v>0</v>
      </c>
      <c r="L596" s="30">
        <f t="shared" si="78"/>
        <v>0</v>
      </c>
      <c r="M596" s="31">
        <f t="shared" si="74"/>
        <v>0</v>
      </c>
      <c r="N596" s="29">
        <f>SUM(N597)</f>
        <v>0</v>
      </c>
      <c r="O596" s="31">
        <f t="shared" si="75"/>
        <v>0</v>
      </c>
      <c r="P596" s="32">
        <f t="shared" si="77"/>
        <v>0</v>
      </c>
    </row>
    <row r="597" spans="1:16" hidden="1" x14ac:dyDescent="0.25">
      <c r="A597" s="26">
        <v>3311401120716150</v>
      </c>
      <c r="B597" s="27" t="s">
        <v>455</v>
      </c>
      <c r="C597" s="28"/>
      <c r="D597" s="33"/>
      <c r="E597" s="33"/>
      <c r="F597" s="30">
        <f t="shared" si="72"/>
        <v>0</v>
      </c>
      <c r="G597" s="31">
        <f t="shared" si="79"/>
        <v>0</v>
      </c>
      <c r="H597" s="33"/>
      <c r="I597" s="32">
        <f t="shared" si="76"/>
        <v>0</v>
      </c>
      <c r="J597" s="33"/>
      <c r="K597" s="31">
        <f t="shared" si="73"/>
        <v>0</v>
      </c>
      <c r="L597" s="30">
        <f t="shared" si="78"/>
        <v>0</v>
      </c>
      <c r="M597" s="31">
        <f t="shared" si="74"/>
        <v>0</v>
      </c>
      <c r="N597" s="33"/>
      <c r="O597" s="31">
        <f t="shared" si="75"/>
        <v>0</v>
      </c>
      <c r="P597" s="32">
        <f t="shared" si="77"/>
        <v>0</v>
      </c>
    </row>
    <row r="598" spans="1:16" ht="26.25" hidden="1" x14ac:dyDescent="0.25">
      <c r="A598" s="60">
        <v>3311401120725</v>
      </c>
      <c r="B598" s="27" t="s">
        <v>456</v>
      </c>
      <c r="C598" s="28"/>
      <c r="D598" s="29">
        <f>SUM(D599)</f>
        <v>0</v>
      </c>
      <c r="E598" s="29">
        <f>SUM(E599)</f>
        <v>0</v>
      </c>
      <c r="F598" s="30">
        <f t="shared" si="72"/>
        <v>0</v>
      </c>
      <c r="G598" s="31">
        <f t="shared" si="79"/>
        <v>0</v>
      </c>
      <c r="H598" s="29">
        <f>SUM(H599)</f>
        <v>0</v>
      </c>
      <c r="I598" s="32">
        <f t="shared" si="76"/>
        <v>0</v>
      </c>
      <c r="J598" s="29">
        <f>SUM(J599)</f>
        <v>0</v>
      </c>
      <c r="K598" s="31">
        <f t="shared" si="73"/>
        <v>0</v>
      </c>
      <c r="L598" s="30">
        <f t="shared" si="78"/>
        <v>0</v>
      </c>
      <c r="M598" s="31">
        <f t="shared" si="74"/>
        <v>0</v>
      </c>
      <c r="N598" s="29">
        <f>SUM(N599)</f>
        <v>0</v>
      </c>
      <c r="O598" s="31">
        <f t="shared" si="75"/>
        <v>0</v>
      </c>
      <c r="P598" s="32">
        <f t="shared" si="77"/>
        <v>0</v>
      </c>
    </row>
    <row r="599" spans="1:16" ht="26.25" hidden="1" x14ac:dyDescent="0.25">
      <c r="A599" s="60">
        <v>3311401120725160</v>
      </c>
      <c r="B599" s="27" t="s">
        <v>456</v>
      </c>
      <c r="C599" s="28"/>
      <c r="D599" s="33"/>
      <c r="E599" s="33"/>
      <c r="F599" s="30">
        <f t="shared" si="72"/>
        <v>0</v>
      </c>
      <c r="G599" s="31">
        <f t="shared" si="79"/>
        <v>0</v>
      </c>
      <c r="H599" s="33"/>
      <c r="I599" s="32">
        <f t="shared" si="76"/>
        <v>0</v>
      </c>
      <c r="J599" s="33"/>
      <c r="K599" s="31">
        <f t="shared" si="73"/>
        <v>0</v>
      </c>
      <c r="L599" s="30">
        <f t="shared" si="78"/>
        <v>0</v>
      </c>
      <c r="M599" s="31">
        <f t="shared" si="74"/>
        <v>0</v>
      </c>
      <c r="N599" s="33"/>
      <c r="O599" s="31">
        <f t="shared" si="75"/>
        <v>0</v>
      </c>
      <c r="P599" s="32">
        <f t="shared" si="77"/>
        <v>0</v>
      </c>
    </row>
    <row r="600" spans="1:16" hidden="1" x14ac:dyDescent="0.25">
      <c r="A600" s="60">
        <v>3311401120731</v>
      </c>
      <c r="B600" s="27" t="s">
        <v>457</v>
      </c>
      <c r="C600" s="28"/>
      <c r="D600" s="29">
        <f>SUM(D601)</f>
        <v>0</v>
      </c>
      <c r="E600" s="29">
        <f>SUM(E601)</f>
        <v>0</v>
      </c>
      <c r="F600" s="30">
        <f t="shared" si="72"/>
        <v>0</v>
      </c>
      <c r="G600" s="31">
        <f t="shared" si="79"/>
        <v>0</v>
      </c>
      <c r="H600" s="29">
        <f>SUM(H601)</f>
        <v>0</v>
      </c>
      <c r="I600" s="32">
        <f t="shared" si="76"/>
        <v>0</v>
      </c>
      <c r="J600" s="29">
        <f>SUM(J601)</f>
        <v>0</v>
      </c>
      <c r="K600" s="31">
        <f t="shared" si="73"/>
        <v>0</v>
      </c>
      <c r="L600" s="30">
        <f t="shared" si="78"/>
        <v>0</v>
      </c>
      <c r="M600" s="31">
        <f t="shared" si="74"/>
        <v>0</v>
      </c>
      <c r="N600" s="29">
        <f>SUM(N601)</f>
        <v>0</v>
      </c>
      <c r="O600" s="31">
        <f t="shared" si="75"/>
        <v>0</v>
      </c>
      <c r="P600" s="32">
        <f t="shared" si="77"/>
        <v>0</v>
      </c>
    </row>
    <row r="601" spans="1:16" hidden="1" x14ac:dyDescent="0.25">
      <c r="A601" s="60">
        <v>3311401120731160</v>
      </c>
      <c r="B601" s="27" t="s">
        <v>457</v>
      </c>
      <c r="C601" s="28"/>
      <c r="D601" s="33"/>
      <c r="E601" s="33"/>
      <c r="F601" s="30">
        <f t="shared" si="72"/>
        <v>0</v>
      </c>
      <c r="G601" s="31">
        <f t="shared" si="79"/>
        <v>0</v>
      </c>
      <c r="H601" s="33"/>
      <c r="I601" s="32">
        <f t="shared" si="76"/>
        <v>0</v>
      </c>
      <c r="J601" s="33"/>
      <c r="K601" s="31">
        <f t="shared" si="73"/>
        <v>0</v>
      </c>
      <c r="L601" s="30">
        <f t="shared" si="78"/>
        <v>0</v>
      </c>
      <c r="M601" s="31">
        <f t="shared" si="74"/>
        <v>0</v>
      </c>
      <c r="N601" s="33"/>
      <c r="O601" s="31">
        <f t="shared" si="75"/>
        <v>0</v>
      </c>
      <c r="P601" s="32">
        <f t="shared" si="77"/>
        <v>0</v>
      </c>
    </row>
    <row r="602" spans="1:16" hidden="1" x14ac:dyDescent="0.25">
      <c r="A602" s="60">
        <v>3311401120740</v>
      </c>
      <c r="B602" s="27" t="s">
        <v>458</v>
      </c>
      <c r="C602" s="28"/>
      <c r="D602" s="29">
        <f>SUM(D603)</f>
        <v>0</v>
      </c>
      <c r="E602" s="29">
        <f>SUM(E603)</f>
        <v>0</v>
      </c>
      <c r="F602" s="30">
        <f t="shared" si="72"/>
        <v>0</v>
      </c>
      <c r="G602" s="31">
        <f t="shared" si="79"/>
        <v>0</v>
      </c>
      <c r="H602" s="29">
        <f>SUM(H603)</f>
        <v>0</v>
      </c>
      <c r="I602" s="32">
        <f t="shared" si="76"/>
        <v>0</v>
      </c>
      <c r="J602" s="29">
        <f>SUM(J603)</f>
        <v>0</v>
      </c>
      <c r="K602" s="31">
        <f t="shared" si="73"/>
        <v>0</v>
      </c>
      <c r="L602" s="30">
        <f t="shared" si="78"/>
        <v>0</v>
      </c>
      <c r="M602" s="31">
        <f t="shared" si="74"/>
        <v>0</v>
      </c>
      <c r="N602" s="29">
        <f>SUM(N603)</f>
        <v>0</v>
      </c>
      <c r="O602" s="31">
        <f t="shared" si="75"/>
        <v>0</v>
      </c>
      <c r="P602" s="32">
        <f t="shared" si="77"/>
        <v>0</v>
      </c>
    </row>
    <row r="603" spans="1:16" hidden="1" x14ac:dyDescent="0.25">
      <c r="A603" s="60">
        <v>3311401120740160</v>
      </c>
      <c r="B603" s="27" t="s">
        <v>458</v>
      </c>
      <c r="C603" s="28"/>
      <c r="D603" s="33"/>
      <c r="E603" s="33"/>
      <c r="F603" s="30">
        <f t="shared" si="72"/>
        <v>0</v>
      </c>
      <c r="G603" s="31">
        <f t="shared" si="79"/>
        <v>0</v>
      </c>
      <c r="H603" s="33"/>
      <c r="I603" s="32">
        <f t="shared" si="76"/>
        <v>0</v>
      </c>
      <c r="J603" s="33"/>
      <c r="K603" s="31">
        <f t="shared" si="73"/>
        <v>0</v>
      </c>
      <c r="L603" s="30">
        <f t="shared" si="78"/>
        <v>0</v>
      </c>
      <c r="M603" s="31">
        <f t="shared" si="74"/>
        <v>0</v>
      </c>
      <c r="N603" s="33"/>
      <c r="O603" s="31">
        <f t="shared" si="75"/>
        <v>0</v>
      </c>
      <c r="P603" s="32">
        <f t="shared" si="77"/>
        <v>0</v>
      </c>
    </row>
    <row r="604" spans="1:16" ht="26.25" hidden="1" x14ac:dyDescent="0.25">
      <c r="A604" s="26">
        <v>3311401120752</v>
      </c>
      <c r="B604" s="27" t="s">
        <v>459</v>
      </c>
      <c r="C604" s="28"/>
      <c r="D604" s="29">
        <f>SUM(D605)</f>
        <v>0</v>
      </c>
      <c r="E604" s="29">
        <f>SUM(E605)</f>
        <v>0</v>
      </c>
      <c r="F604" s="30">
        <f t="shared" si="72"/>
        <v>0</v>
      </c>
      <c r="G604" s="31">
        <f t="shared" si="79"/>
        <v>0</v>
      </c>
      <c r="H604" s="29">
        <f>SUM(H605)</f>
        <v>0</v>
      </c>
      <c r="I604" s="32">
        <f t="shared" si="76"/>
        <v>0</v>
      </c>
      <c r="J604" s="29">
        <f>SUM(J605)</f>
        <v>0</v>
      </c>
      <c r="K604" s="31">
        <f t="shared" si="73"/>
        <v>0</v>
      </c>
      <c r="L604" s="30">
        <f t="shared" si="78"/>
        <v>0</v>
      </c>
      <c r="M604" s="31">
        <f t="shared" si="74"/>
        <v>0</v>
      </c>
      <c r="N604" s="29">
        <f>SUM(N605)</f>
        <v>0</v>
      </c>
      <c r="O604" s="31">
        <f t="shared" si="75"/>
        <v>0</v>
      </c>
      <c r="P604" s="32">
        <f t="shared" si="77"/>
        <v>0</v>
      </c>
    </row>
    <row r="605" spans="1:16" ht="26.25" hidden="1" x14ac:dyDescent="0.25">
      <c r="A605" s="26">
        <v>3311401120752160</v>
      </c>
      <c r="B605" s="27" t="s">
        <v>459</v>
      </c>
      <c r="C605" s="28"/>
      <c r="D605" s="33"/>
      <c r="E605" s="33"/>
      <c r="F605" s="30">
        <f t="shared" si="72"/>
        <v>0</v>
      </c>
      <c r="G605" s="31">
        <f t="shared" si="79"/>
        <v>0</v>
      </c>
      <c r="H605" s="33"/>
      <c r="I605" s="32">
        <f t="shared" si="76"/>
        <v>0</v>
      </c>
      <c r="J605" s="33"/>
      <c r="K605" s="31">
        <f t="shared" si="73"/>
        <v>0</v>
      </c>
      <c r="L605" s="30">
        <f t="shared" si="78"/>
        <v>0</v>
      </c>
      <c r="M605" s="31">
        <f t="shared" si="74"/>
        <v>0</v>
      </c>
      <c r="N605" s="33"/>
      <c r="O605" s="31">
        <f t="shared" si="75"/>
        <v>0</v>
      </c>
      <c r="P605" s="32">
        <f t="shared" si="77"/>
        <v>0</v>
      </c>
    </row>
    <row r="606" spans="1:16" hidden="1" x14ac:dyDescent="0.25">
      <c r="A606" s="60">
        <v>331140113</v>
      </c>
      <c r="B606" s="27" t="s">
        <v>460</v>
      </c>
      <c r="C606" s="28"/>
      <c r="D606" s="29">
        <f>SUM(D607+D609+D611+D613+D615)</f>
        <v>0</v>
      </c>
      <c r="E606" s="29">
        <f>SUM(E607+E609+E611+E613+E615)</f>
        <v>0</v>
      </c>
      <c r="F606" s="30">
        <f t="shared" si="72"/>
        <v>0</v>
      </c>
      <c r="G606" s="31">
        <f t="shared" si="79"/>
        <v>0</v>
      </c>
      <c r="H606" s="29">
        <f>SUM(H607+H609+H611+H613+H615)</f>
        <v>0</v>
      </c>
      <c r="I606" s="32">
        <f t="shared" si="76"/>
        <v>0</v>
      </c>
      <c r="J606" s="29">
        <f>SUM(J607+J609+J611+J613+J615)</f>
        <v>0</v>
      </c>
      <c r="K606" s="31">
        <f t="shared" si="73"/>
        <v>0</v>
      </c>
      <c r="L606" s="30">
        <f t="shared" si="78"/>
        <v>0</v>
      </c>
      <c r="M606" s="31">
        <f t="shared" si="74"/>
        <v>0</v>
      </c>
      <c r="N606" s="29">
        <f>SUM(N607+N609+N611+N613+N615)</f>
        <v>0</v>
      </c>
      <c r="O606" s="31">
        <f t="shared" si="75"/>
        <v>0</v>
      </c>
      <c r="P606" s="32">
        <f t="shared" si="77"/>
        <v>0</v>
      </c>
    </row>
    <row r="607" spans="1:16" hidden="1" x14ac:dyDescent="0.25">
      <c r="A607" s="60">
        <v>3311401130414</v>
      </c>
      <c r="B607" s="27" t="s">
        <v>461</v>
      </c>
      <c r="C607" s="28"/>
      <c r="D607" s="29">
        <f>SUM(D608)</f>
        <v>0</v>
      </c>
      <c r="E607" s="29">
        <f>SUM(E608)</f>
        <v>0</v>
      </c>
      <c r="F607" s="30">
        <f t="shared" si="72"/>
        <v>0</v>
      </c>
      <c r="G607" s="31">
        <f t="shared" si="79"/>
        <v>0</v>
      </c>
      <c r="H607" s="29">
        <f>SUM(H608)</f>
        <v>0</v>
      </c>
      <c r="I607" s="32">
        <f t="shared" si="76"/>
        <v>0</v>
      </c>
      <c r="J607" s="29">
        <f>SUM(J608)</f>
        <v>0</v>
      </c>
      <c r="K607" s="31">
        <f t="shared" si="73"/>
        <v>0</v>
      </c>
      <c r="L607" s="30">
        <f t="shared" si="78"/>
        <v>0</v>
      </c>
      <c r="M607" s="31">
        <f t="shared" si="74"/>
        <v>0</v>
      </c>
      <c r="N607" s="29">
        <f>SUM(N608)</f>
        <v>0</v>
      </c>
      <c r="O607" s="31">
        <f t="shared" si="75"/>
        <v>0</v>
      </c>
      <c r="P607" s="32">
        <f t="shared" si="77"/>
        <v>0</v>
      </c>
    </row>
    <row r="608" spans="1:16" hidden="1" x14ac:dyDescent="0.25">
      <c r="A608" s="60">
        <v>3311401130414160</v>
      </c>
      <c r="B608" s="27" t="s">
        <v>461</v>
      </c>
      <c r="C608" s="28"/>
      <c r="D608" s="33"/>
      <c r="E608" s="33"/>
      <c r="F608" s="30">
        <f t="shared" si="72"/>
        <v>0</v>
      </c>
      <c r="G608" s="31">
        <f t="shared" si="79"/>
        <v>0</v>
      </c>
      <c r="H608" s="33"/>
      <c r="I608" s="32">
        <f t="shared" si="76"/>
        <v>0</v>
      </c>
      <c r="J608" s="33"/>
      <c r="K608" s="31">
        <f t="shared" si="73"/>
        <v>0</v>
      </c>
      <c r="L608" s="30">
        <f t="shared" si="78"/>
        <v>0</v>
      </c>
      <c r="M608" s="31">
        <f t="shared" si="74"/>
        <v>0</v>
      </c>
      <c r="N608" s="33"/>
      <c r="O608" s="31">
        <f t="shared" si="75"/>
        <v>0</v>
      </c>
      <c r="P608" s="32">
        <f t="shared" si="77"/>
        <v>0</v>
      </c>
    </row>
    <row r="609" spans="1:16" ht="26.25" hidden="1" x14ac:dyDescent="0.25">
      <c r="A609" s="60">
        <v>3311401130604</v>
      </c>
      <c r="B609" s="27" t="s">
        <v>462</v>
      </c>
      <c r="C609" s="28"/>
      <c r="D609" s="29">
        <f>SUM(D610)</f>
        <v>0</v>
      </c>
      <c r="E609" s="29">
        <f>SUM(E610)</f>
        <v>0</v>
      </c>
      <c r="F609" s="30">
        <f t="shared" si="72"/>
        <v>0</v>
      </c>
      <c r="G609" s="31">
        <f t="shared" si="79"/>
        <v>0</v>
      </c>
      <c r="H609" s="29">
        <f>SUM(H610)</f>
        <v>0</v>
      </c>
      <c r="I609" s="32">
        <f t="shared" si="76"/>
        <v>0</v>
      </c>
      <c r="J609" s="29">
        <f>SUM(J610)</f>
        <v>0</v>
      </c>
      <c r="K609" s="31">
        <f t="shared" si="73"/>
        <v>0</v>
      </c>
      <c r="L609" s="30">
        <f t="shared" si="78"/>
        <v>0</v>
      </c>
      <c r="M609" s="31">
        <f t="shared" si="74"/>
        <v>0</v>
      </c>
      <c r="N609" s="29">
        <f>SUM(N610)</f>
        <v>0</v>
      </c>
      <c r="O609" s="31">
        <f t="shared" si="75"/>
        <v>0</v>
      </c>
      <c r="P609" s="32">
        <f t="shared" si="77"/>
        <v>0</v>
      </c>
    </row>
    <row r="610" spans="1:16" ht="26.25" hidden="1" x14ac:dyDescent="0.25">
      <c r="A610" s="60">
        <v>3311401130604160</v>
      </c>
      <c r="B610" s="27" t="s">
        <v>462</v>
      </c>
      <c r="C610" s="28"/>
      <c r="D610" s="33"/>
      <c r="E610" s="33"/>
      <c r="F610" s="30">
        <f t="shared" si="72"/>
        <v>0</v>
      </c>
      <c r="G610" s="31">
        <f t="shared" si="79"/>
        <v>0</v>
      </c>
      <c r="H610" s="33"/>
      <c r="I610" s="32">
        <f t="shared" si="76"/>
        <v>0</v>
      </c>
      <c r="J610" s="33"/>
      <c r="K610" s="31">
        <f t="shared" si="73"/>
        <v>0</v>
      </c>
      <c r="L610" s="30">
        <f t="shared" si="78"/>
        <v>0</v>
      </c>
      <c r="M610" s="31">
        <f t="shared" si="74"/>
        <v>0</v>
      </c>
      <c r="N610" s="33"/>
      <c r="O610" s="31">
        <f t="shared" si="75"/>
        <v>0</v>
      </c>
      <c r="P610" s="32">
        <f t="shared" si="77"/>
        <v>0</v>
      </c>
    </row>
    <row r="611" spans="1:16" ht="26.25" hidden="1" x14ac:dyDescent="0.25">
      <c r="A611" s="26">
        <v>3311401130686</v>
      </c>
      <c r="B611" s="27" t="s">
        <v>463</v>
      </c>
      <c r="C611" s="28"/>
      <c r="D611" s="29">
        <f>SUM(D612)</f>
        <v>0</v>
      </c>
      <c r="E611" s="29">
        <f>SUM(E612)</f>
        <v>0</v>
      </c>
      <c r="F611" s="30">
        <f t="shared" si="72"/>
        <v>0</v>
      </c>
      <c r="G611" s="31">
        <f t="shared" si="79"/>
        <v>0</v>
      </c>
      <c r="H611" s="29">
        <f>SUM(H612)</f>
        <v>0</v>
      </c>
      <c r="I611" s="32">
        <f t="shared" si="76"/>
        <v>0</v>
      </c>
      <c r="J611" s="29">
        <f>SUM(J612)</f>
        <v>0</v>
      </c>
      <c r="K611" s="31">
        <f t="shared" si="73"/>
        <v>0</v>
      </c>
      <c r="L611" s="30">
        <f t="shared" si="78"/>
        <v>0</v>
      </c>
      <c r="M611" s="31">
        <f t="shared" si="74"/>
        <v>0</v>
      </c>
      <c r="N611" s="29">
        <f>SUM(N612)</f>
        <v>0</v>
      </c>
      <c r="O611" s="31">
        <f t="shared" si="75"/>
        <v>0</v>
      </c>
      <c r="P611" s="32">
        <f t="shared" si="77"/>
        <v>0</v>
      </c>
    </row>
    <row r="612" spans="1:16" ht="26.25" hidden="1" x14ac:dyDescent="0.25">
      <c r="A612" s="26">
        <v>3311401130686160</v>
      </c>
      <c r="B612" s="27" t="s">
        <v>463</v>
      </c>
      <c r="C612" s="28"/>
      <c r="D612" s="33"/>
      <c r="E612" s="33"/>
      <c r="F612" s="30">
        <f t="shared" si="72"/>
        <v>0</v>
      </c>
      <c r="G612" s="31">
        <f t="shared" si="79"/>
        <v>0</v>
      </c>
      <c r="H612" s="33"/>
      <c r="I612" s="32">
        <f t="shared" si="76"/>
        <v>0</v>
      </c>
      <c r="J612" s="33"/>
      <c r="K612" s="31">
        <f t="shared" si="73"/>
        <v>0</v>
      </c>
      <c r="L612" s="30">
        <f t="shared" si="78"/>
        <v>0</v>
      </c>
      <c r="M612" s="31">
        <f t="shared" si="74"/>
        <v>0</v>
      </c>
      <c r="N612" s="33"/>
      <c r="O612" s="31">
        <f t="shared" si="75"/>
        <v>0</v>
      </c>
      <c r="P612" s="32">
        <f t="shared" si="77"/>
        <v>0</v>
      </c>
    </row>
    <row r="613" spans="1:16" ht="26.25" hidden="1" x14ac:dyDescent="0.25">
      <c r="A613" s="60">
        <v>3311401130884</v>
      </c>
      <c r="B613" s="27" t="s">
        <v>464</v>
      </c>
      <c r="C613" s="28"/>
      <c r="D613" s="29">
        <f>SUM(D614)</f>
        <v>0</v>
      </c>
      <c r="E613" s="29">
        <f>SUM(E614)</f>
        <v>0</v>
      </c>
      <c r="F613" s="30">
        <f t="shared" si="72"/>
        <v>0</v>
      </c>
      <c r="G613" s="31">
        <f t="shared" si="79"/>
        <v>0</v>
      </c>
      <c r="H613" s="29">
        <f>SUM(H614)</f>
        <v>0</v>
      </c>
      <c r="I613" s="32">
        <f t="shared" si="76"/>
        <v>0</v>
      </c>
      <c r="J613" s="29">
        <f>SUM(J614)</f>
        <v>0</v>
      </c>
      <c r="K613" s="31">
        <f t="shared" si="73"/>
        <v>0</v>
      </c>
      <c r="L613" s="30">
        <f t="shared" si="78"/>
        <v>0</v>
      </c>
      <c r="M613" s="31">
        <f t="shared" si="74"/>
        <v>0</v>
      </c>
      <c r="N613" s="29">
        <f>SUM(N614)</f>
        <v>0</v>
      </c>
      <c r="O613" s="31">
        <f t="shared" si="75"/>
        <v>0</v>
      </c>
      <c r="P613" s="32">
        <f t="shared" si="77"/>
        <v>0</v>
      </c>
    </row>
    <row r="614" spans="1:16" ht="26.25" hidden="1" x14ac:dyDescent="0.25">
      <c r="A614" s="60">
        <v>3311401130884160</v>
      </c>
      <c r="B614" s="27" t="s">
        <v>464</v>
      </c>
      <c r="C614" s="28"/>
      <c r="D614" s="33"/>
      <c r="E614" s="33"/>
      <c r="F614" s="30">
        <f t="shared" si="72"/>
        <v>0</v>
      </c>
      <c r="G614" s="31">
        <f t="shared" si="79"/>
        <v>0</v>
      </c>
      <c r="H614" s="33"/>
      <c r="I614" s="32">
        <f t="shared" si="76"/>
        <v>0</v>
      </c>
      <c r="J614" s="33"/>
      <c r="K614" s="31">
        <f t="shared" si="73"/>
        <v>0</v>
      </c>
      <c r="L614" s="30">
        <f t="shared" si="78"/>
        <v>0</v>
      </c>
      <c r="M614" s="31">
        <f t="shared" si="74"/>
        <v>0</v>
      </c>
      <c r="N614" s="33"/>
      <c r="O614" s="31">
        <f t="shared" si="75"/>
        <v>0</v>
      </c>
      <c r="P614" s="32">
        <f t="shared" si="77"/>
        <v>0</v>
      </c>
    </row>
    <row r="615" spans="1:16" ht="26.25" hidden="1" x14ac:dyDescent="0.25">
      <c r="A615" s="60">
        <v>3311401130968</v>
      </c>
      <c r="B615" s="40" t="s">
        <v>464</v>
      </c>
      <c r="C615" s="28"/>
      <c r="D615" s="29">
        <f>SUM(D616)</f>
        <v>0</v>
      </c>
      <c r="E615" s="29">
        <f>SUM(E616)</f>
        <v>0</v>
      </c>
      <c r="F615" s="30">
        <f t="shared" si="72"/>
        <v>0</v>
      </c>
      <c r="G615" s="31"/>
      <c r="H615" s="29">
        <f>SUM(H616)</f>
        <v>0</v>
      </c>
      <c r="I615" s="32">
        <f t="shared" si="76"/>
        <v>0</v>
      </c>
      <c r="J615" s="29">
        <f>SUM(J616)</f>
        <v>0</v>
      </c>
      <c r="K615" s="31">
        <f t="shared" si="73"/>
        <v>0</v>
      </c>
      <c r="L615" s="30">
        <f t="shared" si="78"/>
        <v>0</v>
      </c>
      <c r="M615" s="31">
        <f t="shared" si="74"/>
        <v>0</v>
      </c>
      <c r="N615" s="29">
        <f>SUM(N616)</f>
        <v>0</v>
      </c>
      <c r="O615" s="31">
        <f t="shared" si="75"/>
        <v>0</v>
      </c>
      <c r="P615" s="32">
        <f t="shared" si="77"/>
        <v>0</v>
      </c>
    </row>
    <row r="616" spans="1:16" ht="26.25" hidden="1" x14ac:dyDescent="0.25">
      <c r="A616" s="60">
        <v>3311401130968160</v>
      </c>
      <c r="B616" s="40" t="s">
        <v>465</v>
      </c>
      <c r="C616" s="28"/>
      <c r="D616" s="33"/>
      <c r="E616" s="33"/>
      <c r="F616" s="30">
        <f t="shared" si="72"/>
        <v>0</v>
      </c>
      <c r="G616" s="31"/>
      <c r="H616" s="33"/>
      <c r="I616" s="32">
        <f t="shared" si="76"/>
        <v>0</v>
      </c>
      <c r="J616" s="33"/>
      <c r="K616" s="31">
        <f t="shared" si="73"/>
        <v>0</v>
      </c>
      <c r="L616" s="30">
        <f t="shared" si="78"/>
        <v>0</v>
      </c>
      <c r="M616" s="31">
        <f t="shared" si="74"/>
        <v>0</v>
      </c>
      <c r="N616" s="33"/>
      <c r="O616" s="31">
        <f t="shared" si="75"/>
        <v>0</v>
      </c>
      <c r="P616" s="32">
        <f t="shared" si="77"/>
        <v>0</v>
      </c>
    </row>
    <row r="617" spans="1:16" ht="26.25" hidden="1" x14ac:dyDescent="0.25">
      <c r="A617" s="60">
        <v>331140114</v>
      </c>
      <c r="B617" s="27" t="s">
        <v>466</v>
      </c>
      <c r="C617" s="28"/>
      <c r="D617" s="29">
        <f>SUM(D618+D620)</f>
        <v>0</v>
      </c>
      <c r="E617" s="29">
        <f>SUM(E618+E620)</f>
        <v>0</v>
      </c>
      <c r="F617" s="30">
        <f t="shared" si="72"/>
        <v>0</v>
      </c>
      <c r="G617" s="31">
        <f t="shared" si="79"/>
        <v>0</v>
      </c>
      <c r="H617" s="29">
        <f>SUM(H618+H620)</f>
        <v>0</v>
      </c>
      <c r="I617" s="32">
        <f t="shared" si="76"/>
        <v>0</v>
      </c>
      <c r="J617" s="29">
        <f>SUM(J618+J620)</f>
        <v>0</v>
      </c>
      <c r="K617" s="31">
        <f t="shared" si="73"/>
        <v>0</v>
      </c>
      <c r="L617" s="30">
        <f t="shared" si="78"/>
        <v>0</v>
      </c>
      <c r="M617" s="31">
        <f t="shared" si="74"/>
        <v>0</v>
      </c>
      <c r="N617" s="29">
        <f>SUM(N618+N620)</f>
        <v>0</v>
      </c>
      <c r="O617" s="31">
        <f t="shared" si="75"/>
        <v>0</v>
      </c>
      <c r="P617" s="32">
        <f t="shared" si="77"/>
        <v>0</v>
      </c>
    </row>
    <row r="618" spans="1:16" ht="26.25" hidden="1" x14ac:dyDescent="0.25">
      <c r="A618" s="60">
        <v>3311401140582</v>
      </c>
      <c r="B618" s="27" t="s">
        <v>467</v>
      </c>
      <c r="C618" s="28"/>
      <c r="D618" s="29">
        <f>SUM(D619)</f>
        <v>0</v>
      </c>
      <c r="E618" s="29">
        <f>SUM(E619)</f>
        <v>0</v>
      </c>
      <c r="F618" s="30">
        <f t="shared" si="72"/>
        <v>0</v>
      </c>
      <c r="G618" s="31">
        <f t="shared" si="79"/>
        <v>0</v>
      </c>
      <c r="H618" s="29">
        <f>SUM(H619)</f>
        <v>0</v>
      </c>
      <c r="I618" s="32">
        <f t="shared" si="76"/>
        <v>0</v>
      </c>
      <c r="J618" s="29">
        <f>SUM(J619)</f>
        <v>0</v>
      </c>
      <c r="K618" s="31">
        <f t="shared" si="73"/>
        <v>0</v>
      </c>
      <c r="L618" s="30">
        <f t="shared" si="78"/>
        <v>0</v>
      </c>
      <c r="M618" s="31">
        <f t="shared" si="74"/>
        <v>0</v>
      </c>
      <c r="N618" s="29">
        <f>SUM(N619)</f>
        <v>0</v>
      </c>
      <c r="O618" s="31">
        <f t="shared" si="75"/>
        <v>0</v>
      </c>
      <c r="P618" s="32">
        <f t="shared" si="77"/>
        <v>0</v>
      </c>
    </row>
    <row r="619" spans="1:16" ht="26.25" hidden="1" x14ac:dyDescent="0.25">
      <c r="A619" s="60">
        <v>3311401140582170</v>
      </c>
      <c r="B619" s="27" t="s">
        <v>467</v>
      </c>
      <c r="C619" s="28"/>
      <c r="D619" s="33"/>
      <c r="E619" s="33"/>
      <c r="F619" s="30">
        <f t="shared" si="72"/>
        <v>0</v>
      </c>
      <c r="G619" s="31">
        <f t="shared" si="79"/>
        <v>0</v>
      </c>
      <c r="H619" s="33"/>
      <c r="I619" s="32">
        <f t="shared" si="76"/>
        <v>0</v>
      </c>
      <c r="J619" s="33"/>
      <c r="K619" s="31">
        <f t="shared" si="73"/>
        <v>0</v>
      </c>
      <c r="L619" s="30">
        <f t="shared" si="78"/>
        <v>0</v>
      </c>
      <c r="M619" s="31">
        <f t="shared" si="74"/>
        <v>0</v>
      </c>
      <c r="N619" s="33"/>
      <c r="O619" s="31">
        <f t="shared" si="75"/>
        <v>0</v>
      </c>
      <c r="P619" s="32">
        <f t="shared" si="77"/>
        <v>0</v>
      </c>
    </row>
    <row r="620" spans="1:16" hidden="1" x14ac:dyDescent="0.25">
      <c r="A620" s="60">
        <v>3311401140583</v>
      </c>
      <c r="B620" s="27" t="s">
        <v>468</v>
      </c>
      <c r="C620" s="28"/>
      <c r="D620" s="29">
        <f>SUM(D621)</f>
        <v>0</v>
      </c>
      <c r="E620" s="29">
        <f>SUM(E621)</f>
        <v>0</v>
      </c>
      <c r="F620" s="30">
        <f t="shared" si="72"/>
        <v>0</v>
      </c>
      <c r="G620" s="31">
        <f t="shared" si="79"/>
        <v>0</v>
      </c>
      <c r="H620" s="29">
        <f>SUM(H621)</f>
        <v>0</v>
      </c>
      <c r="I620" s="32">
        <f t="shared" si="76"/>
        <v>0</v>
      </c>
      <c r="J620" s="29">
        <f>SUM(J621)</f>
        <v>0</v>
      </c>
      <c r="K620" s="31">
        <f t="shared" si="73"/>
        <v>0</v>
      </c>
      <c r="L620" s="30">
        <f t="shared" si="78"/>
        <v>0</v>
      </c>
      <c r="M620" s="31">
        <f t="shared" si="74"/>
        <v>0</v>
      </c>
      <c r="N620" s="29">
        <f>SUM(N621)</f>
        <v>0</v>
      </c>
      <c r="O620" s="31">
        <f t="shared" si="75"/>
        <v>0</v>
      </c>
      <c r="P620" s="32">
        <f t="shared" si="77"/>
        <v>0</v>
      </c>
    </row>
    <row r="621" spans="1:16" hidden="1" x14ac:dyDescent="0.25">
      <c r="A621" s="60">
        <v>3311401140583170</v>
      </c>
      <c r="B621" s="27" t="s">
        <v>468</v>
      </c>
      <c r="C621" s="28"/>
      <c r="D621" s="33"/>
      <c r="E621" s="33"/>
      <c r="F621" s="30">
        <f t="shared" si="72"/>
        <v>0</v>
      </c>
      <c r="G621" s="31">
        <f t="shared" si="79"/>
        <v>0</v>
      </c>
      <c r="H621" s="33"/>
      <c r="I621" s="32">
        <f t="shared" si="76"/>
        <v>0</v>
      </c>
      <c r="J621" s="33"/>
      <c r="K621" s="31">
        <f t="shared" si="73"/>
        <v>0</v>
      </c>
      <c r="L621" s="30">
        <f t="shared" si="78"/>
        <v>0</v>
      </c>
      <c r="M621" s="31">
        <f t="shared" si="74"/>
        <v>0</v>
      </c>
      <c r="N621" s="33"/>
      <c r="O621" s="31">
        <f t="shared" si="75"/>
        <v>0</v>
      </c>
      <c r="P621" s="32">
        <f t="shared" si="77"/>
        <v>0</v>
      </c>
    </row>
    <row r="622" spans="1:16" hidden="1" x14ac:dyDescent="0.25">
      <c r="A622" s="60">
        <v>331140115</v>
      </c>
      <c r="B622" s="27" t="s">
        <v>469</v>
      </c>
      <c r="C622" s="28"/>
      <c r="D622" s="29">
        <f>SUM(D623+D625+D627+D629+D631+D633+D635+D637+D639+D641+D650+D652+D654+D656+D658+D660+D662+D664+D667+D669)</f>
        <v>0</v>
      </c>
      <c r="E622" s="29">
        <f>SUM(E623+E625+E627+E629+E631+E633+E635+E637+E639+E641+E650+E652+E654+E656+E658+E660+E662+E664+E667+E669)</f>
        <v>0</v>
      </c>
      <c r="F622" s="30">
        <f t="shared" si="72"/>
        <v>0</v>
      </c>
      <c r="G622" s="31">
        <f t="shared" si="79"/>
        <v>0</v>
      </c>
      <c r="H622" s="29">
        <f>SUM(H623+H625+H627+H629+H631+H633+H635+H637+H639+H641+H650+H652+H654+H656+H658+H660+H662+H664+H667+H669)</f>
        <v>0</v>
      </c>
      <c r="I622" s="32">
        <f t="shared" si="76"/>
        <v>0</v>
      </c>
      <c r="J622" s="29">
        <f>SUM(J623+J625+J627+J629+J631+J633+J635+J637+J639+J641+J650+J652+J654+J656+J658+J660+J662+J664+J667+J669)</f>
        <v>0</v>
      </c>
      <c r="K622" s="31">
        <f t="shared" si="73"/>
        <v>0</v>
      </c>
      <c r="L622" s="30">
        <f t="shared" si="78"/>
        <v>0</v>
      </c>
      <c r="M622" s="31">
        <f t="shared" si="74"/>
        <v>0</v>
      </c>
      <c r="N622" s="29">
        <f>SUM(N623+N625+N627+N629+N631+N633+N635+N637+N639+N641+N650+N652+N654+N656+N658+N660+N662+N664+N667+N669)</f>
        <v>0</v>
      </c>
      <c r="O622" s="31">
        <f t="shared" si="75"/>
        <v>0</v>
      </c>
      <c r="P622" s="32">
        <f t="shared" si="77"/>
        <v>0</v>
      </c>
    </row>
    <row r="623" spans="1:16" ht="39" hidden="1" x14ac:dyDescent="0.25">
      <c r="A623" s="60">
        <v>3311401150005</v>
      </c>
      <c r="B623" s="27" t="s">
        <v>470</v>
      </c>
      <c r="C623" s="28"/>
      <c r="D623" s="29">
        <f>SUM(D624)</f>
        <v>0</v>
      </c>
      <c r="E623" s="29">
        <f>SUM(E624)</f>
        <v>0</v>
      </c>
      <c r="F623" s="30">
        <f t="shared" si="72"/>
        <v>0</v>
      </c>
      <c r="G623" s="31">
        <f t="shared" si="79"/>
        <v>0</v>
      </c>
      <c r="H623" s="29">
        <f>SUM(H624)</f>
        <v>0</v>
      </c>
      <c r="I623" s="32">
        <f t="shared" si="76"/>
        <v>0</v>
      </c>
      <c r="J623" s="29">
        <f>SUM(J624)</f>
        <v>0</v>
      </c>
      <c r="K623" s="31">
        <f t="shared" si="73"/>
        <v>0</v>
      </c>
      <c r="L623" s="30">
        <f t="shared" si="78"/>
        <v>0</v>
      </c>
      <c r="M623" s="31">
        <f t="shared" si="74"/>
        <v>0</v>
      </c>
      <c r="N623" s="29">
        <f>SUM(N624)</f>
        <v>0</v>
      </c>
      <c r="O623" s="31">
        <f t="shared" si="75"/>
        <v>0</v>
      </c>
      <c r="P623" s="32">
        <f t="shared" si="77"/>
        <v>0</v>
      </c>
    </row>
    <row r="624" spans="1:16" hidden="1" x14ac:dyDescent="0.25">
      <c r="A624" s="60">
        <v>3311401150005170</v>
      </c>
      <c r="B624" s="27" t="s">
        <v>471</v>
      </c>
      <c r="C624" s="28"/>
      <c r="D624" s="29"/>
      <c r="E624" s="29"/>
      <c r="F624" s="30">
        <f t="shared" si="72"/>
        <v>0</v>
      </c>
      <c r="G624" s="31">
        <f t="shared" si="79"/>
        <v>0</v>
      </c>
      <c r="H624" s="29"/>
      <c r="I624" s="32">
        <f t="shared" si="76"/>
        <v>0</v>
      </c>
      <c r="J624" s="29"/>
      <c r="K624" s="31">
        <f t="shared" si="73"/>
        <v>0</v>
      </c>
      <c r="L624" s="30">
        <f t="shared" si="78"/>
        <v>0</v>
      </c>
      <c r="M624" s="31">
        <f t="shared" si="74"/>
        <v>0</v>
      </c>
      <c r="N624" s="29"/>
      <c r="O624" s="31">
        <f t="shared" si="75"/>
        <v>0</v>
      </c>
      <c r="P624" s="32">
        <f t="shared" si="77"/>
        <v>0</v>
      </c>
    </row>
    <row r="625" spans="1:16" ht="26.25" hidden="1" x14ac:dyDescent="0.25">
      <c r="A625" s="60">
        <v>3311401150025</v>
      </c>
      <c r="B625" s="27" t="s">
        <v>472</v>
      </c>
      <c r="C625" s="28"/>
      <c r="D625" s="29">
        <f>SUM(D626)</f>
        <v>0</v>
      </c>
      <c r="E625" s="29">
        <f>SUM(E626)</f>
        <v>0</v>
      </c>
      <c r="F625" s="30">
        <f t="shared" si="72"/>
        <v>0</v>
      </c>
      <c r="G625" s="31">
        <f t="shared" si="79"/>
        <v>0</v>
      </c>
      <c r="H625" s="29">
        <f>SUM(H626)</f>
        <v>0</v>
      </c>
      <c r="I625" s="32">
        <f t="shared" si="76"/>
        <v>0</v>
      </c>
      <c r="J625" s="29">
        <f>SUM(J626)</f>
        <v>0</v>
      </c>
      <c r="K625" s="31">
        <f t="shared" si="73"/>
        <v>0</v>
      </c>
      <c r="L625" s="30">
        <f t="shared" si="78"/>
        <v>0</v>
      </c>
      <c r="M625" s="31">
        <f t="shared" si="74"/>
        <v>0</v>
      </c>
      <c r="N625" s="29">
        <f>SUM(N626)</f>
        <v>0</v>
      </c>
      <c r="O625" s="31">
        <f t="shared" si="75"/>
        <v>0</v>
      </c>
      <c r="P625" s="32">
        <f t="shared" si="77"/>
        <v>0</v>
      </c>
    </row>
    <row r="626" spans="1:16" hidden="1" x14ac:dyDescent="0.25">
      <c r="A626" s="60">
        <v>3311401150025</v>
      </c>
      <c r="B626" s="27" t="s">
        <v>473</v>
      </c>
      <c r="C626" s="28"/>
      <c r="D626" s="29"/>
      <c r="E626" s="29"/>
      <c r="F626" s="30">
        <f t="shared" si="72"/>
        <v>0</v>
      </c>
      <c r="G626" s="31">
        <f t="shared" si="79"/>
        <v>0</v>
      </c>
      <c r="H626" s="29"/>
      <c r="I626" s="32">
        <f t="shared" si="76"/>
        <v>0</v>
      </c>
      <c r="J626" s="29"/>
      <c r="K626" s="31">
        <f t="shared" si="73"/>
        <v>0</v>
      </c>
      <c r="L626" s="30">
        <f t="shared" si="78"/>
        <v>0</v>
      </c>
      <c r="M626" s="31">
        <f t="shared" si="74"/>
        <v>0</v>
      </c>
      <c r="N626" s="29"/>
      <c r="O626" s="31">
        <f t="shared" si="75"/>
        <v>0</v>
      </c>
      <c r="P626" s="32">
        <f t="shared" si="77"/>
        <v>0</v>
      </c>
    </row>
    <row r="627" spans="1:16" ht="39" hidden="1" x14ac:dyDescent="0.25">
      <c r="A627" s="60">
        <v>3311401150031</v>
      </c>
      <c r="B627" s="27" t="s">
        <v>474</v>
      </c>
      <c r="C627" s="28"/>
      <c r="D627" s="29">
        <f>SUM(D628)</f>
        <v>0</v>
      </c>
      <c r="E627" s="29">
        <f>SUM(E628)</f>
        <v>0</v>
      </c>
      <c r="F627" s="30">
        <f t="shared" si="72"/>
        <v>0</v>
      </c>
      <c r="G627" s="31">
        <f t="shared" si="79"/>
        <v>0</v>
      </c>
      <c r="H627" s="29">
        <f>SUM(H628)</f>
        <v>0</v>
      </c>
      <c r="I627" s="32">
        <f t="shared" si="76"/>
        <v>0</v>
      </c>
      <c r="J627" s="29">
        <f>SUM(J628)</f>
        <v>0</v>
      </c>
      <c r="K627" s="31">
        <f t="shared" si="73"/>
        <v>0</v>
      </c>
      <c r="L627" s="30">
        <f t="shared" si="78"/>
        <v>0</v>
      </c>
      <c r="M627" s="31">
        <f t="shared" si="74"/>
        <v>0</v>
      </c>
      <c r="N627" s="29">
        <f>SUM(N628)</f>
        <v>0</v>
      </c>
      <c r="O627" s="31">
        <f t="shared" si="75"/>
        <v>0</v>
      </c>
      <c r="P627" s="32">
        <f t="shared" si="77"/>
        <v>0</v>
      </c>
    </row>
    <row r="628" spans="1:16" hidden="1" x14ac:dyDescent="0.25">
      <c r="A628" s="60">
        <v>3311401150031</v>
      </c>
      <c r="B628" s="27" t="s">
        <v>471</v>
      </c>
      <c r="C628" s="28"/>
      <c r="D628" s="29"/>
      <c r="E628" s="29"/>
      <c r="F628" s="30">
        <f t="shared" si="72"/>
        <v>0</v>
      </c>
      <c r="G628" s="31">
        <f t="shared" si="79"/>
        <v>0</v>
      </c>
      <c r="H628" s="29"/>
      <c r="I628" s="32">
        <f t="shared" si="76"/>
        <v>0</v>
      </c>
      <c r="J628" s="29"/>
      <c r="K628" s="31">
        <f t="shared" si="73"/>
        <v>0</v>
      </c>
      <c r="L628" s="30">
        <f t="shared" si="78"/>
        <v>0</v>
      </c>
      <c r="M628" s="31">
        <f t="shared" si="74"/>
        <v>0</v>
      </c>
      <c r="N628" s="29"/>
      <c r="O628" s="31">
        <f t="shared" si="75"/>
        <v>0</v>
      </c>
      <c r="P628" s="32">
        <f t="shared" si="77"/>
        <v>0</v>
      </c>
    </row>
    <row r="629" spans="1:16" ht="26.25" hidden="1" x14ac:dyDescent="0.25">
      <c r="A629" s="60">
        <v>3311401150051</v>
      </c>
      <c r="B629" s="27" t="s">
        <v>475</v>
      </c>
      <c r="C629" s="28"/>
      <c r="D629" s="29">
        <f>SUM(D630)</f>
        <v>0</v>
      </c>
      <c r="E629" s="29">
        <f>SUM(E630)</f>
        <v>0</v>
      </c>
      <c r="F629" s="30">
        <f t="shared" si="72"/>
        <v>0</v>
      </c>
      <c r="G629" s="31">
        <f t="shared" si="79"/>
        <v>0</v>
      </c>
      <c r="H629" s="29">
        <f>SUM(H630)</f>
        <v>0</v>
      </c>
      <c r="I629" s="32">
        <f t="shared" si="76"/>
        <v>0</v>
      </c>
      <c r="J629" s="29">
        <f>SUM(J630)</f>
        <v>0</v>
      </c>
      <c r="K629" s="31">
        <f t="shared" si="73"/>
        <v>0</v>
      </c>
      <c r="L629" s="30">
        <f t="shared" si="78"/>
        <v>0</v>
      </c>
      <c r="M629" s="31">
        <f t="shared" si="74"/>
        <v>0</v>
      </c>
      <c r="N629" s="29">
        <f>SUM(N630)</f>
        <v>0</v>
      </c>
      <c r="O629" s="31">
        <f t="shared" si="75"/>
        <v>0</v>
      </c>
      <c r="P629" s="32">
        <f t="shared" si="77"/>
        <v>0</v>
      </c>
    </row>
    <row r="630" spans="1:16" hidden="1" x14ac:dyDescent="0.25">
      <c r="A630" s="60">
        <v>3311401150051</v>
      </c>
      <c r="B630" s="27" t="s">
        <v>471</v>
      </c>
      <c r="C630" s="28"/>
      <c r="D630" s="29"/>
      <c r="E630" s="29"/>
      <c r="F630" s="30">
        <f t="shared" si="72"/>
        <v>0</v>
      </c>
      <c r="G630" s="31">
        <f t="shared" si="79"/>
        <v>0</v>
      </c>
      <c r="H630" s="29"/>
      <c r="I630" s="32">
        <f t="shared" si="76"/>
        <v>0</v>
      </c>
      <c r="J630" s="29"/>
      <c r="K630" s="31">
        <f t="shared" si="73"/>
        <v>0</v>
      </c>
      <c r="L630" s="30">
        <f t="shared" si="78"/>
        <v>0</v>
      </c>
      <c r="M630" s="31">
        <f t="shared" si="74"/>
        <v>0</v>
      </c>
      <c r="N630" s="29"/>
      <c r="O630" s="31">
        <f t="shared" si="75"/>
        <v>0</v>
      </c>
      <c r="P630" s="32">
        <f t="shared" si="77"/>
        <v>0</v>
      </c>
    </row>
    <row r="631" spans="1:16" ht="39" hidden="1" x14ac:dyDescent="0.25">
      <c r="A631" s="60">
        <v>3311401150052</v>
      </c>
      <c r="B631" s="27" t="s">
        <v>476</v>
      </c>
      <c r="C631" s="28"/>
      <c r="D631" s="29">
        <f>SUM(D632)</f>
        <v>0</v>
      </c>
      <c r="E631" s="29">
        <f>SUM(E632)</f>
        <v>0</v>
      </c>
      <c r="F631" s="30">
        <f t="shared" si="72"/>
        <v>0</v>
      </c>
      <c r="G631" s="31">
        <f t="shared" si="79"/>
        <v>0</v>
      </c>
      <c r="H631" s="29">
        <f>SUM(H632)</f>
        <v>0</v>
      </c>
      <c r="I631" s="32">
        <f t="shared" si="76"/>
        <v>0</v>
      </c>
      <c r="J631" s="29">
        <f>SUM(J632)</f>
        <v>0</v>
      </c>
      <c r="K631" s="31">
        <f t="shared" si="73"/>
        <v>0</v>
      </c>
      <c r="L631" s="30">
        <f t="shared" si="78"/>
        <v>0</v>
      </c>
      <c r="M631" s="31">
        <f t="shared" si="74"/>
        <v>0</v>
      </c>
      <c r="N631" s="29">
        <f>SUM(N632)</f>
        <v>0</v>
      </c>
      <c r="O631" s="31">
        <f t="shared" si="75"/>
        <v>0</v>
      </c>
      <c r="P631" s="32">
        <f t="shared" si="77"/>
        <v>0</v>
      </c>
    </row>
    <row r="632" spans="1:16" hidden="1" x14ac:dyDescent="0.25">
      <c r="A632" s="60">
        <v>3311401150052</v>
      </c>
      <c r="B632" s="27" t="s">
        <v>471</v>
      </c>
      <c r="C632" s="28"/>
      <c r="D632" s="29"/>
      <c r="E632" s="29"/>
      <c r="F632" s="30">
        <f t="shared" si="72"/>
        <v>0</v>
      </c>
      <c r="G632" s="31">
        <f t="shared" si="79"/>
        <v>0</v>
      </c>
      <c r="H632" s="29"/>
      <c r="I632" s="32">
        <f t="shared" si="76"/>
        <v>0</v>
      </c>
      <c r="J632" s="29"/>
      <c r="K632" s="31">
        <f t="shared" si="73"/>
        <v>0</v>
      </c>
      <c r="L632" s="30">
        <f t="shared" si="78"/>
        <v>0</v>
      </c>
      <c r="M632" s="31">
        <f t="shared" si="74"/>
        <v>0</v>
      </c>
      <c r="N632" s="29"/>
      <c r="O632" s="31">
        <f t="shared" si="75"/>
        <v>0</v>
      </c>
      <c r="P632" s="32">
        <f t="shared" si="77"/>
        <v>0</v>
      </c>
    </row>
    <row r="633" spans="1:16" ht="26.25" hidden="1" x14ac:dyDescent="0.25">
      <c r="A633" s="60">
        <v>3311401150053</v>
      </c>
      <c r="B633" s="27" t="s">
        <v>477</v>
      </c>
      <c r="C633" s="28"/>
      <c r="D633" s="29">
        <f>SUM(D634)</f>
        <v>0</v>
      </c>
      <c r="E633" s="29">
        <f>SUM(E634)</f>
        <v>0</v>
      </c>
      <c r="F633" s="30">
        <f t="shared" si="72"/>
        <v>0</v>
      </c>
      <c r="G633" s="31">
        <f t="shared" si="79"/>
        <v>0</v>
      </c>
      <c r="H633" s="29">
        <f>SUM(H634)</f>
        <v>0</v>
      </c>
      <c r="I633" s="32">
        <f t="shared" si="76"/>
        <v>0</v>
      </c>
      <c r="J633" s="29">
        <f>SUM(J634)</f>
        <v>0</v>
      </c>
      <c r="K633" s="31">
        <f t="shared" si="73"/>
        <v>0</v>
      </c>
      <c r="L633" s="30">
        <f t="shared" si="78"/>
        <v>0</v>
      </c>
      <c r="M633" s="31">
        <f t="shared" si="74"/>
        <v>0</v>
      </c>
      <c r="N633" s="29">
        <f>SUM(N634)</f>
        <v>0</v>
      </c>
      <c r="O633" s="31">
        <f t="shared" si="75"/>
        <v>0</v>
      </c>
      <c r="P633" s="32">
        <f t="shared" si="77"/>
        <v>0</v>
      </c>
    </row>
    <row r="634" spans="1:16" hidden="1" x14ac:dyDescent="0.25">
      <c r="A634" s="60">
        <v>3311401150053</v>
      </c>
      <c r="B634" s="27" t="s">
        <v>471</v>
      </c>
      <c r="C634" s="28"/>
      <c r="D634" s="29"/>
      <c r="E634" s="29"/>
      <c r="F634" s="30">
        <f t="shared" si="72"/>
        <v>0</v>
      </c>
      <c r="G634" s="31">
        <f t="shared" si="79"/>
        <v>0</v>
      </c>
      <c r="H634" s="29"/>
      <c r="I634" s="32">
        <f t="shared" si="76"/>
        <v>0</v>
      </c>
      <c r="J634" s="29"/>
      <c r="K634" s="31">
        <f t="shared" si="73"/>
        <v>0</v>
      </c>
      <c r="L634" s="30">
        <f t="shared" si="78"/>
        <v>0</v>
      </c>
      <c r="M634" s="31">
        <f t="shared" si="74"/>
        <v>0</v>
      </c>
      <c r="N634" s="29"/>
      <c r="O634" s="31">
        <f t="shared" si="75"/>
        <v>0</v>
      </c>
      <c r="P634" s="32">
        <f t="shared" si="77"/>
        <v>0</v>
      </c>
    </row>
    <row r="635" spans="1:16" ht="26.25" hidden="1" x14ac:dyDescent="0.25">
      <c r="A635" s="60">
        <v>3311401150052</v>
      </c>
      <c r="B635" s="27" t="s">
        <v>478</v>
      </c>
      <c r="C635" s="28"/>
      <c r="D635" s="29">
        <f>SUM(D636)</f>
        <v>0</v>
      </c>
      <c r="E635" s="29">
        <f>SUM(E636)</f>
        <v>0</v>
      </c>
      <c r="F635" s="30">
        <f t="shared" si="72"/>
        <v>0</v>
      </c>
      <c r="G635" s="31">
        <f t="shared" si="79"/>
        <v>0</v>
      </c>
      <c r="H635" s="29">
        <f>SUM(H636)</f>
        <v>0</v>
      </c>
      <c r="I635" s="32">
        <f t="shared" si="76"/>
        <v>0</v>
      </c>
      <c r="J635" s="29">
        <f>SUM(J636)</f>
        <v>0</v>
      </c>
      <c r="K635" s="31">
        <f t="shared" si="73"/>
        <v>0</v>
      </c>
      <c r="L635" s="30">
        <f t="shared" si="78"/>
        <v>0</v>
      </c>
      <c r="M635" s="31">
        <f t="shared" si="74"/>
        <v>0</v>
      </c>
      <c r="N635" s="29">
        <f>SUM(N636)</f>
        <v>0</v>
      </c>
      <c r="O635" s="31">
        <f t="shared" si="75"/>
        <v>0</v>
      </c>
      <c r="P635" s="32">
        <f t="shared" si="77"/>
        <v>0</v>
      </c>
    </row>
    <row r="636" spans="1:16" hidden="1" x14ac:dyDescent="0.25">
      <c r="A636" s="60">
        <v>3311401150052</v>
      </c>
      <c r="B636" s="27" t="s">
        <v>471</v>
      </c>
      <c r="C636" s="28"/>
      <c r="D636" s="29"/>
      <c r="E636" s="29"/>
      <c r="F636" s="30">
        <f t="shared" si="72"/>
        <v>0</v>
      </c>
      <c r="G636" s="31">
        <f t="shared" si="79"/>
        <v>0</v>
      </c>
      <c r="H636" s="29"/>
      <c r="I636" s="32">
        <f t="shared" si="76"/>
        <v>0</v>
      </c>
      <c r="J636" s="29"/>
      <c r="K636" s="31">
        <f t="shared" si="73"/>
        <v>0</v>
      </c>
      <c r="L636" s="30">
        <f t="shared" si="78"/>
        <v>0</v>
      </c>
      <c r="M636" s="31">
        <f t="shared" si="74"/>
        <v>0</v>
      </c>
      <c r="N636" s="29"/>
      <c r="O636" s="31">
        <f t="shared" si="75"/>
        <v>0</v>
      </c>
      <c r="P636" s="32">
        <f t="shared" si="77"/>
        <v>0</v>
      </c>
    </row>
    <row r="637" spans="1:16" ht="26.25" hidden="1" x14ac:dyDescent="0.25">
      <c r="A637" s="60">
        <v>3311401150021</v>
      </c>
      <c r="B637" s="27" t="s">
        <v>477</v>
      </c>
      <c r="C637" s="28"/>
      <c r="D637" s="29">
        <f>SUM(D638)</f>
        <v>0</v>
      </c>
      <c r="E637" s="29">
        <f>SUM(E638)</f>
        <v>0</v>
      </c>
      <c r="F637" s="30">
        <f t="shared" si="72"/>
        <v>0</v>
      </c>
      <c r="G637" s="31">
        <f t="shared" si="79"/>
        <v>0</v>
      </c>
      <c r="H637" s="29">
        <f>SUM(H638)</f>
        <v>0</v>
      </c>
      <c r="I637" s="32">
        <f t="shared" si="76"/>
        <v>0</v>
      </c>
      <c r="J637" s="29">
        <f>SUM(J638)</f>
        <v>0</v>
      </c>
      <c r="K637" s="31">
        <f t="shared" si="73"/>
        <v>0</v>
      </c>
      <c r="L637" s="30">
        <f t="shared" si="78"/>
        <v>0</v>
      </c>
      <c r="M637" s="31">
        <f t="shared" si="74"/>
        <v>0</v>
      </c>
      <c r="N637" s="29">
        <f>SUM(N638)</f>
        <v>0</v>
      </c>
      <c r="O637" s="31">
        <f t="shared" si="75"/>
        <v>0</v>
      </c>
      <c r="P637" s="32">
        <f t="shared" si="77"/>
        <v>0</v>
      </c>
    </row>
    <row r="638" spans="1:16" hidden="1" x14ac:dyDescent="0.25">
      <c r="A638" s="60">
        <v>3311401150021</v>
      </c>
      <c r="B638" s="27" t="s">
        <v>471</v>
      </c>
      <c r="C638" s="28"/>
      <c r="D638" s="29"/>
      <c r="E638" s="29"/>
      <c r="F638" s="30">
        <f t="shared" si="72"/>
        <v>0</v>
      </c>
      <c r="G638" s="31">
        <f t="shared" si="79"/>
        <v>0</v>
      </c>
      <c r="H638" s="29"/>
      <c r="I638" s="32">
        <f t="shared" si="76"/>
        <v>0</v>
      </c>
      <c r="J638" s="29"/>
      <c r="K638" s="31">
        <f t="shared" si="73"/>
        <v>0</v>
      </c>
      <c r="L638" s="30">
        <f t="shared" si="78"/>
        <v>0</v>
      </c>
      <c r="M638" s="31">
        <f t="shared" si="74"/>
        <v>0</v>
      </c>
      <c r="N638" s="29"/>
      <c r="O638" s="31">
        <f t="shared" si="75"/>
        <v>0</v>
      </c>
      <c r="P638" s="32">
        <f t="shared" si="77"/>
        <v>0</v>
      </c>
    </row>
    <row r="639" spans="1:16" ht="26.25" hidden="1" x14ac:dyDescent="0.25">
      <c r="A639" s="60">
        <v>3311401150022</v>
      </c>
      <c r="B639" s="27" t="s">
        <v>478</v>
      </c>
      <c r="C639" s="28"/>
      <c r="D639" s="29">
        <f>SUM(D640)</f>
        <v>0</v>
      </c>
      <c r="E639" s="29">
        <f>SUM(E640)</f>
        <v>0</v>
      </c>
      <c r="F639" s="30">
        <f t="shared" si="72"/>
        <v>0</v>
      </c>
      <c r="G639" s="31">
        <f t="shared" si="79"/>
        <v>0</v>
      </c>
      <c r="H639" s="29">
        <f>SUM(H640)</f>
        <v>0</v>
      </c>
      <c r="I639" s="32">
        <f t="shared" si="76"/>
        <v>0</v>
      </c>
      <c r="J639" s="29">
        <f>SUM(J640)</f>
        <v>0</v>
      </c>
      <c r="K639" s="31">
        <f t="shared" si="73"/>
        <v>0</v>
      </c>
      <c r="L639" s="30">
        <f t="shared" si="78"/>
        <v>0</v>
      </c>
      <c r="M639" s="31">
        <f t="shared" si="74"/>
        <v>0</v>
      </c>
      <c r="N639" s="29">
        <f>SUM(N640)</f>
        <v>0</v>
      </c>
      <c r="O639" s="31">
        <f t="shared" si="75"/>
        <v>0</v>
      </c>
      <c r="P639" s="32">
        <f t="shared" si="77"/>
        <v>0</v>
      </c>
    </row>
    <row r="640" spans="1:16" hidden="1" x14ac:dyDescent="0.25">
      <c r="A640" s="60">
        <v>3311401150022</v>
      </c>
      <c r="B640" s="27" t="s">
        <v>471</v>
      </c>
      <c r="C640" s="28"/>
      <c r="D640" s="29"/>
      <c r="E640" s="29"/>
      <c r="F640" s="30">
        <f t="shared" si="72"/>
        <v>0</v>
      </c>
      <c r="G640" s="31">
        <f t="shared" si="79"/>
        <v>0</v>
      </c>
      <c r="H640" s="29"/>
      <c r="I640" s="32">
        <f t="shared" si="76"/>
        <v>0</v>
      </c>
      <c r="J640" s="29"/>
      <c r="K640" s="31">
        <f t="shared" si="73"/>
        <v>0</v>
      </c>
      <c r="L640" s="30">
        <f t="shared" si="78"/>
        <v>0</v>
      </c>
      <c r="M640" s="31">
        <f t="shared" si="74"/>
        <v>0</v>
      </c>
      <c r="N640" s="29"/>
      <c r="O640" s="31">
        <f t="shared" si="75"/>
        <v>0</v>
      </c>
      <c r="P640" s="32">
        <f t="shared" si="77"/>
        <v>0</v>
      </c>
    </row>
    <row r="641" spans="1:16" hidden="1" x14ac:dyDescent="0.25">
      <c r="A641" s="60">
        <v>33114011557</v>
      </c>
      <c r="B641" s="27" t="s">
        <v>479</v>
      </c>
      <c r="C641" s="28"/>
      <c r="D641" s="29">
        <f>SUM(D642+D644+D646+D648)</f>
        <v>0</v>
      </c>
      <c r="E641" s="29">
        <f>SUM(E642+E644+E646+E648)</f>
        <v>0</v>
      </c>
      <c r="F641" s="30">
        <f t="shared" si="72"/>
        <v>0</v>
      </c>
      <c r="G641" s="31">
        <f t="shared" si="79"/>
        <v>0</v>
      </c>
      <c r="H641" s="29">
        <f>SUM(H642+H644+H646+H648)</f>
        <v>0</v>
      </c>
      <c r="I641" s="32">
        <f t="shared" si="76"/>
        <v>0</v>
      </c>
      <c r="J641" s="29">
        <f>SUM(J642+J644+J646+J648)</f>
        <v>0</v>
      </c>
      <c r="K641" s="31">
        <f t="shared" si="73"/>
        <v>0</v>
      </c>
      <c r="L641" s="30">
        <f t="shared" si="78"/>
        <v>0</v>
      </c>
      <c r="M641" s="31">
        <f t="shared" si="74"/>
        <v>0</v>
      </c>
      <c r="N641" s="29">
        <f>SUM(N642+N644+N646+N648)</f>
        <v>0</v>
      </c>
      <c r="O641" s="31">
        <f t="shared" si="75"/>
        <v>0</v>
      </c>
      <c r="P641" s="32">
        <f t="shared" si="77"/>
        <v>0</v>
      </c>
    </row>
    <row r="642" spans="1:16" hidden="1" x14ac:dyDescent="0.25">
      <c r="A642" s="60">
        <v>3311401155716</v>
      </c>
      <c r="B642" s="27" t="s">
        <v>480</v>
      </c>
      <c r="C642" s="28"/>
      <c r="D642" s="29">
        <f>SUM(D643)</f>
        <v>0</v>
      </c>
      <c r="E642" s="29">
        <f>SUM(E643)</f>
        <v>0</v>
      </c>
      <c r="F642" s="30">
        <f t="shared" si="72"/>
        <v>0</v>
      </c>
      <c r="G642" s="31">
        <f t="shared" si="79"/>
        <v>0</v>
      </c>
      <c r="H642" s="29">
        <f>SUM(H643)</f>
        <v>0</v>
      </c>
      <c r="I642" s="32">
        <f t="shared" si="76"/>
        <v>0</v>
      </c>
      <c r="J642" s="29">
        <f>SUM(J643)</f>
        <v>0</v>
      </c>
      <c r="K642" s="31">
        <f t="shared" si="73"/>
        <v>0</v>
      </c>
      <c r="L642" s="30">
        <f t="shared" si="78"/>
        <v>0</v>
      </c>
      <c r="M642" s="31">
        <f t="shared" si="74"/>
        <v>0</v>
      </c>
      <c r="N642" s="29">
        <f>SUM(N643)</f>
        <v>0</v>
      </c>
      <c r="O642" s="31">
        <f t="shared" si="75"/>
        <v>0</v>
      </c>
      <c r="P642" s="32">
        <f t="shared" si="77"/>
        <v>0</v>
      </c>
    </row>
    <row r="643" spans="1:16" ht="26.25" hidden="1" x14ac:dyDescent="0.25">
      <c r="A643" s="60">
        <v>3311401155716</v>
      </c>
      <c r="B643" s="27" t="s">
        <v>481</v>
      </c>
      <c r="C643" s="28"/>
      <c r="D643" s="29"/>
      <c r="E643" s="29"/>
      <c r="F643" s="30">
        <f t="shared" si="72"/>
        <v>0</v>
      </c>
      <c r="G643" s="31">
        <f t="shared" si="79"/>
        <v>0</v>
      </c>
      <c r="H643" s="29"/>
      <c r="I643" s="32">
        <f t="shared" si="76"/>
        <v>0</v>
      </c>
      <c r="J643" s="29"/>
      <c r="K643" s="31">
        <f t="shared" si="73"/>
        <v>0</v>
      </c>
      <c r="L643" s="30">
        <f t="shared" si="78"/>
        <v>0</v>
      </c>
      <c r="M643" s="31">
        <f t="shared" si="74"/>
        <v>0</v>
      </c>
      <c r="N643" s="29"/>
      <c r="O643" s="31">
        <f t="shared" si="75"/>
        <v>0</v>
      </c>
      <c r="P643" s="32">
        <f t="shared" si="77"/>
        <v>0</v>
      </c>
    </row>
    <row r="644" spans="1:16" hidden="1" x14ac:dyDescent="0.25">
      <c r="A644" s="60">
        <v>3311401155717</v>
      </c>
      <c r="B644" s="27" t="s">
        <v>482</v>
      </c>
      <c r="C644" s="28"/>
      <c r="D644" s="29">
        <f>SUM(D645)</f>
        <v>0</v>
      </c>
      <c r="E644" s="29">
        <f>SUM(E645)</f>
        <v>0</v>
      </c>
      <c r="F644" s="30">
        <f t="shared" si="72"/>
        <v>0</v>
      </c>
      <c r="G644" s="31">
        <f t="shared" si="79"/>
        <v>0</v>
      </c>
      <c r="H644" s="29">
        <f>SUM(H645)</f>
        <v>0</v>
      </c>
      <c r="I644" s="32">
        <f t="shared" si="76"/>
        <v>0</v>
      </c>
      <c r="J644" s="29">
        <f>SUM(J645)</f>
        <v>0</v>
      </c>
      <c r="K644" s="31">
        <f t="shared" si="73"/>
        <v>0</v>
      </c>
      <c r="L644" s="30">
        <f t="shared" si="78"/>
        <v>0</v>
      </c>
      <c r="M644" s="31">
        <f t="shared" si="74"/>
        <v>0</v>
      </c>
      <c r="N644" s="29">
        <f>SUM(N645)</f>
        <v>0</v>
      </c>
      <c r="O644" s="31">
        <f t="shared" si="75"/>
        <v>0</v>
      </c>
      <c r="P644" s="32">
        <f t="shared" si="77"/>
        <v>0</v>
      </c>
    </row>
    <row r="645" spans="1:16" ht="26.25" hidden="1" x14ac:dyDescent="0.25">
      <c r="A645" s="60">
        <v>3311401155717</v>
      </c>
      <c r="B645" s="27" t="s">
        <v>481</v>
      </c>
      <c r="C645" s="28"/>
      <c r="D645" s="29"/>
      <c r="E645" s="29"/>
      <c r="F645" s="30">
        <f t="shared" si="72"/>
        <v>0</v>
      </c>
      <c r="G645" s="31">
        <f t="shared" si="79"/>
        <v>0</v>
      </c>
      <c r="H645" s="29"/>
      <c r="I645" s="32">
        <f t="shared" si="76"/>
        <v>0</v>
      </c>
      <c r="J645" s="29"/>
      <c r="K645" s="31">
        <f t="shared" si="73"/>
        <v>0</v>
      </c>
      <c r="L645" s="30">
        <f t="shared" si="78"/>
        <v>0</v>
      </c>
      <c r="M645" s="31">
        <f t="shared" si="74"/>
        <v>0</v>
      </c>
      <c r="N645" s="29"/>
      <c r="O645" s="31">
        <f t="shared" si="75"/>
        <v>0</v>
      </c>
      <c r="P645" s="32">
        <f t="shared" si="77"/>
        <v>0</v>
      </c>
    </row>
    <row r="646" spans="1:16" hidden="1" x14ac:dyDescent="0.25">
      <c r="A646" s="60">
        <v>3311401155718</v>
      </c>
      <c r="B646" s="27" t="s">
        <v>483</v>
      </c>
      <c r="C646" s="28"/>
      <c r="D646" s="29">
        <f>SUM(D647)</f>
        <v>0</v>
      </c>
      <c r="E646" s="29">
        <f>SUM(E647)</f>
        <v>0</v>
      </c>
      <c r="F646" s="30">
        <f t="shared" si="72"/>
        <v>0</v>
      </c>
      <c r="G646" s="31">
        <f t="shared" si="79"/>
        <v>0</v>
      </c>
      <c r="H646" s="29">
        <f>SUM(H647)</f>
        <v>0</v>
      </c>
      <c r="I646" s="32">
        <f t="shared" si="76"/>
        <v>0</v>
      </c>
      <c r="J646" s="29">
        <f>SUM(J647)</f>
        <v>0</v>
      </c>
      <c r="K646" s="31">
        <f t="shared" si="73"/>
        <v>0</v>
      </c>
      <c r="L646" s="30">
        <f t="shared" si="78"/>
        <v>0</v>
      </c>
      <c r="M646" s="31">
        <f t="shared" si="74"/>
        <v>0</v>
      </c>
      <c r="N646" s="29">
        <f>SUM(N647)</f>
        <v>0</v>
      </c>
      <c r="O646" s="31">
        <f t="shared" si="75"/>
        <v>0</v>
      </c>
      <c r="P646" s="32">
        <f t="shared" si="77"/>
        <v>0</v>
      </c>
    </row>
    <row r="647" spans="1:16" ht="26.25" hidden="1" x14ac:dyDescent="0.25">
      <c r="A647" s="60">
        <v>3311401155718</v>
      </c>
      <c r="B647" s="27" t="s">
        <v>481</v>
      </c>
      <c r="C647" s="28"/>
      <c r="D647" s="29"/>
      <c r="E647" s="29"/>
      <c r="F647" s="30">
        <f t="shared" si="72"/>
        <v>0</v>
      </c>
      <c r="G647" s="31">
        <f t="shared" si="79"/>
        <v>0</v>
      </c>
      <c r="H647" s="29"/>
      <c r="I647" s="32">
        <f t="shared" si="76"/>
        <v>0</v>
      </c>
      <c r="J647" s="29"/>
      <c r="K647" s="31">
        <f t="shared" si="73"/>
        <v>0</v>
      </c>
      <c r="L647" s="30">
        <f t="shared" si="78"/>
        <v>0</v>
      </c>
      <c r="M647" s="31">
        <f t="shared" si="74"/>
        <v>0</v>
      </c>
      <c r="N647" s="29"/>
      <c r="O647" s="31">
        <f t="shared" si="75"/>
        <v>0</v>
      </c>
      <c r="P647" s="32">
        <f t="shared" si="77"/>
        <v>0</v>
      </c>
    </row>
    <row r="648" spans="1:16" ht="26.25" hidden="1" x14ac:dyDescent="0.25">
      <c r="A648" s="60">
        <v>3311401157334</v>
      </c>
      <c r="B648" s="27" t="s">
        <v>484</v>
      </c>
      <c r="C648" s="28"/>
      <c r="D648" s="29">
        <f>SUM(D649)</f>
        <v>0</v>
      </c>
      <c r="E648" s="29">
        <f>SUM(E649)</f>
        <v>0</v>
      </c>
      <c r="F648" s="30">
        <f t="shared" ref="F648:F711" si="80">SUM(D648+E648)</f>
        <v>0</v>
      </c>
      <c r="G648" s="31">
        <f t="shared" si="79"/>
        <v>0</v>
      </c>
      <c r="H648" s="29">
        <f>SUM(H649)</f>
        <v>0</v>
      </c>
      <c r="I648" s="32">
        <f t="shared" si="76"/>
        <v>0</v>
      </c>
      <c r="J648" s="29">
        <f>SUM(J649)</f>
        <v>0</v>
      </c>
      <c r="K648" s="31">
        <f t="shared" ref="K648:K711" si="81">IF(OR(J648=0,F648=0),0,J648/F648)*100</f>
        <v>0</v>
      </c>
      <c r="L648" s="30">
        <f t="shared" si="78"/>
        <v>0</v>
      </c>
      <c r="M648" s="31">
        <f t="shared" ref="M648:M711" si="82">IF(OR(L648=0,F648=0),0,L648/F648)*100</f>
        <v>0</v>
      </c>
      <c r="N648" s="29">
        <f>SUM(N649)</f>
        <v>0</v>
      </c>
      <c r="O648" s="31">
        <f t="shared" ref="O648:O711" si="83">IF(OR(N648=0,F648=0),0,N648/F648)*100</f>
        <v>0</v>
      </c>
      <c r="P648" s="32">
        <f t="shared" si="77"/>
        <v>0</v>
      </c>
    </row>
    <row r="649" spans="1:16" hidden="1" x14ac:dyDescent="0.25">
      <c r="A649" s="60">
        <v>3311401157334</v>
      </c>
      <c r="B649" s="27" t="s">
        <v>471</v>
      </c>
      <c r="C649" s="28"/>
      <c r="D649" s="29"/>
      <c r="E649" s="29"/>
      <c r="F649" s="30">
        <f t="shared" si="80"/>
        <v>0</v>
      </c>
      <c r="G649" s="31">
        <f t="shared" si="79"/>
        <v>0</v>
      </c>
      <c r="H649" s="29"/>
      <c r="I649" s="32">
        <f t="shared" ref="I649:I712" si="84">SUM(F649-H649)</f>
        <v>0</v>
      </c>
      <c r="J649" s="29"/>
      <c r="K649" s="31">
        <f t="shared" si="81"/>
        <v>0</v>
      </c>
      <c r="L649" s="30">
        <f t="shared" si="78"/>
        <v>0</v>
      </c>
      <c r="M649" s="31">
        <f t="shared" si="82"/>
        <v>0</v>
      </c>
      <c r="N649" s="29"/>
      <c r="O649" s="31">
        <f t="shared" si="83"/>
        <v>0</v>
      </c>
      <c r="P649" s="32">
        <f t="shared" si="77"/>
        <v>0</v>
      </c>
    </row>
    <row r="650" spans="1:16" hidden="1" x14ac:dyDescent="0.25">
      <c r="A650" s="60">
        <v>3311401150208</v>
      </c>
      <c r="B650" s="61" t="s">
        <v>485</v>
      </c>
      <c r="C650" s="28"/>
      <c r="D650" s="29">
        <f>SUM(D651)</f>
        <v>0</v>
      </c>
      <c r="E650" s="29">
        <f>SUM(E651)</f>
        <v>0</v>
      </c>
      <c r="F650" s="30">
        <f t="shared" si="80"/>
        <v>0</v>
      </c>
      <c r="G650" s="31">
        <f t="shared" si="79"/>
        <v>0</v>
      </c>
      <c r="H650" s="29">
        <f>SUM(H651)</f>
        <v>0</v>
      </c>
      <c r="I650" s="32">
        <f t="shared" si="84"/>
        <v>0</v>
      </c>
      <c r="J650" s="29">
        <f>SUM(J651)</f>
        <v>0</v>
      </c>
      <c r="K650" s="31">
        <f t="shared" si="81"/>
        <v>0</v>
      </c>
      <c r="L650" s="30">
        <f t="shared" si="78"/>
        <v>0</v>
      </c>
      <c r="M650" s="31">
        <f t="shared" si="82"/>
        <v>0</v>
      </c>
      <c r="N650" s="29">
        <f>SUM(N651)</f>
        <v>0</v>
      </c>
      <c r="O650" s="31">
        <f t="shared" si="83"/>
        <v>0</v>
      </c>
      <c r="P650" s="32">
        <f t="shared" si="77"/>
        <v>0</v>
      </c>
    </row>
    <row r="651" spans="1:16" hidden="1" x14ac:dyDescent="0.25">
      <c r="A651" s="60">
        <v>3311401150208170</v>
      </c>
      <c r="B651" s="61" t="s">
        <v>486</v>
      </c>
      <c r="C651" s="28"/>
      <c r="D651" s="33"/>
      <c r="E651" s="33"/>
      <c r="F651" s="30">
        <f t="shared" si="80"/>
        <v>0</v>
      </c>
      <c r="G651" s="31">
        <f t="shared" si="79"/>
        <v>0</v>
      </c>
      <c r="H651" s="33"/>
      <c r="I651" s="32">
        <f t="shared" si="84"/>
        <v>0</v>
      </c>
      <c r="J651" s="33"/>
      <c r="K651" s="31">
        <f t="shared" si="81"/>
        <v>0</v>
      </c>
      <c r="L651" s="30">
        <f t="shared" si="78"/>
        <v>0</v>
      </c>
      <c r="M651" s="31">
        <f t="shared" si="82"/>
        <v>0</v>
      </c>
      <c r="N651" s="33"/>
      <c r="O651" s="31">
        <f t="shared" si="83"/>
        <v>0</v>
      </c>
      <c r="P651" s="32">
        <f t="shared" si="77"/>
        <v>0</v>
      </c>
    </row>
    <row r="652" spans="1:16" hidden="1" x14ac:dyDescent="0.25">
      <c r="A652" s="26">
        <v>3311401150435</v>
      </c>
      <c r="B652" s="27" t="s">
        <v>487</v>
      </c>
      <c r="C652" s="28"/>
      <c r="D652" s="29">
        <f>SUM(D653)</f>
        <v>0</v>
      </c>
      <c r="E652" s="29">
        <f>SUM(E653)</f>
        <v>0</v>
      </c>
      <c r="F652" s="30">
        <f t="shared" si="80"/>
        <v>0</v>
      </c>
      <c r="G652" s="31">
        <f t="shared" si="79"/>
        <v>0</v>
      </c>
      <c r="H652" s="29">
        <f>SUM(H653)</f>
        <v>0</v>
      </c>
      <c r="I652" s="32">
        <f t="shared" si="84"/>
        <v>0</v>
      </c>
      <c r="J652" s="29">
        <f>SUM(J653)</f>
        <v>0</v>
      </c>
      <c r="K652" s="31">
        <f t="shared" si="81"/>
        <v>0</v>
      </c>
      <c r="L652" s="30">
        <f t="shared" si="78"/>
        <v>0</v>
      </c>
      <c r="M652" s="31">
        <f t="shared" si="82"/>
        <v>0</v>
      </c>
      <c r="N652" s="29">
        <f>SUM(N653)</f>
        <v>0</v>
      </c>
      <c r="O652" s="31">
        <f t="shared" si="83"/>
        <v>0</v>
      </c>
      <c r="P652" s="32">
        <f t="shared" si="77"/>
        <v>0</v>
      </c>
    </row>
    <row r="653" spans="1:16" ht="26.25" hidden="1" x14ac:dyDescent="0.25">
      <c r="A653" s="26">
        <v>3311401150435170</v>
      </c>
      <c r="B653" s="27" t="s">
        <v>488</v>
      </c>
      <c r="C653" s="28"/>
      <c r="D653" s="33"/>
      <c r="E653" s="33"/>
      <c r="F653" s="30">
        <f t="shared" si="80"/>
        <v>0</v>
      </c>
      <c r="G653" s="31">
        <f t="shared" si="79"/>
        <v>0</v>
      </c>
      <c r="H653" s="33"/>
      <c r="I653" s="32">
        <f t="shared" si="84"/>
        <v>0</v>
      </c>
      <c r="J653" s="33"/>
      <c r="K653" s="31">
        <f t="shared" si="81"/>
        <v>0</v>
      </c>
      <c r="L653" s="30">
        <f t="shared" si="78"/>
        <v>0</v>
      </c>
      <c r="M653" s="31">
        <f t="shared" si="82"/>
        <v>0</v>
      </c>
      <c r="N653" s="33"/>
      <c r="O653" s="31">
        <f t="shared" si="83"/>
        <v>0</v>
      </c>
      <c r="P653" s="32">
        <f t="shared" si="77"/>
        <v>0</v>
      </c>
    </row>
    <row r="654" spans="1:16" hidden="1" x14ac:dyDescent="0.25">
      <c r="A654" s="60">
        <v>3311401150471</v>
      </c>
      <c r="B654" s="61" t="s">
        <v>489</v>
      </c>
      <c r="C654" s="28"/>
      <c r="D654" s="29">
        <f>SUM(D655)</f>
        <v>0</v>
      </c>
      <c r="E654" s="29">
        <f>SUM(E655)</f>
        <v>0</v>
      </c>
      <c r="F654" s="30">
        <f t="shared" si="80"/>
        <v>0</v>
      </c>
      <c r="G654" s="31">
        <f t="shared" si="79"/>
        <v>0</v>
      </c>
      <c r="H654" s="29">
        <f>SUM(H655)</f>
        <v>0</v>
      </c>
      <c r="I654" s="32">
        <f t="shared" si="84"/>
        <v>0</v>
      </c>
      <c r="J654" s="29">
        <f>SUM(J655)</f>
        <v>0</v>
      </c>
      <c r="K654" s="31">
        <f t="shared" si="81"/>
        <v>0</v>
      </c>
      <c r="L654" s="30">
        <f t="shared" si="78"/>
        <v>0</v>
      </c>
      <c r="M654" s="31">
        <f t="shared" si="82"/>
        <v>0</v>
      </c>
      <c r="N654" s="29">
        <f>SUM(N655)</f>
        <v>0</v>
      </c>
      <c r="O654" s="31">
        <f t="shared" si="83"/>
        <v>0</v>
      </c>
      <c r="P654" s="32">
        <f t="shared" si="77"/>
        <v>0</v>
      </c>
    </row>
    <row r="655" spans="1:16" hidden="1" x14ac:dyDescent="0.25">
      <c r="A655" s="60">
        <v>3311401150471170</v>
      </c>
      <c r="B655" s="61" t="s">
        <v>490</v>
      </c>
      <c r="C655" s="28"/>
      <c r="D655" s="33"/>
      <c r="E655" s="33"/>
      <c r="F655" s="30">
        <f t="shared" si="80"/>
        <v>0</v>
      </c>
      <c r="G655" s="31">
        <f t="shared" si="79"/>
        <v>0</v>
      </c>
      <c r="H655" s="33"/>
      <c r="I655" s="32">
        <f t="shared" si="84"/>
        <v>0</v>
      </c>
      <c r="J655" s="33"/>
      <c r="K655" s="31">
        <f t="shared" si="81"/>
        <v>0</v>
      </c>
      <c r="L655" s="30">
        <f t="shared" si="78"/>
        <v>0</v>
      </c>
      <c r="M655" s="31">
        <f t="shared" si="82"/>
        <v>0</v>
      </c>
      <c r="N655" s="33"/>
      <c r="O655" s="31">
        <f t="shared" si="83"/>
        <v>0</v>
      </c>
      <c r="P655" s="32">
        <f t="shared" ref="P655:P718" si="85">SUM(F655-N655)</f>
        <v>0</v>
      </c>
    </row>
    <row r="656" spans="1:16" ht="26.25" hidden="1" x14ac:dyDescent="0.25">
      <c r="A656" s="26">
        <v>3311401150487</v>
      </c>
      <c r="B656" s="27" t="s">
        <v>491</v>
      </c>
      <c r="C656" s="28"/>
      <c r="D656" s="29">
        <f>SUM(D657)</f>
        <v>0</v>
      </c>
      <c r="E656" s="29">
        <f>SUM(E657)</f>
        <v>0</v>
      </c>
      <c r="F656" s="30">
        <f t="shared" si="80"/>
        <v>0</v>
      </c>
      <c r="G656" s="31">
        <f t="shared" si="79"/>
        <v>0</v>
      </c>
      <c r="H656" s="29">
        <f>SUM(H657)</f>
        <v>0</v>
      </c>
      <c r="I656" s="32">
        <f t="shared" si="84"/>
        <v>0</v>
      </c>
      <c r="J656" s="29">
        <f>SUM(J657)</f>
        <v>0</v>
      </c>
      <c r="K656" s="31">
        <f t="shared" si="81"/>
        <v>0</v>
      </c>
      <c r="L656" s="30">
        <f t="shared" ref="L656:L719" si="86">SUM(N656-J656)</f>
        <v>0</v>
      </c>
      <c r="M656" s="31">
        <f t="shared" si="82"/>
        <v>0</v>
      </c>
      <c r="N656" s="29">
        <f>SUM(N657)</f>
        <v>0</v>
      </c>
      <c r="O656" s="31">
        <f t="shared" si="83"/>
        <v>0</v>
      </c>
      <c r="P656" s="32">
        <f t="shared" si="85"/>
        <v>0</v>
      </c>
    </row>
    <row r="657" spans="1:16" ht="26.25" hidden="1" x14ac:dyDescent="0.25">
      <c r="A657" s="26">
        <v>3311401150487170</v>
      </c>
      <c r="B657" s="27" t="s">
        <v>491</v>
      </c>
      <c r="C657" s="28"/>
      <c r="D657" s="33"/>
      <c r="E657" s="33"/>
      <c r="F657" s="30">
        <f t="shared" si="80"/>
        <v>0</v>
      </c>
      <c r="G657" s="31">
        <f t="shared" si="79"/>
        <v>0</v>
      </c>
      <c r="H657" s="33"/>
      <c r="I657" s="32">
        <f t="shared" si="84"/>
        <v>0</v>
      </c>
      <c r="J657" s="33"/>
      <c r="K657" s="31">
        <f t="shared" si="81"/>
        <v>0</v>
      </c>
      <c r="L657" s="30">
        <f t="shared" si="86"/>
        <v>0</v>
      </c>
      <c r="M657" s="31">
        <f t="shared" si="82"/>
        <v>0</v>
      </c>
      <c r="N657" s="33"/>
      <c r="O657" s="31">
        <f t="shared" si="83"/>
        <v>0</v>
      </c>
      <c r="P657" s="32">
        <f t="shared" si="85"/>
        <v>0</v>
      </c>
    </row>
    <row r="658" spans="1:16" ht="39" hidden="1" x14ac:dyDescent="0.25">
      <c r="A658" s="26">
        <v>3311401150488</v>
      </c>
      <c r="B658" s="27" t="s">
        <v>492</v>
      </c>
      <c r="C658" s="28"/>
      <c r="D658" s="29">
        <f>SUM(D659)</f>
        <v>0</v>
      </c>
      <c r="E658" s="29">
        <f>SUM(E659)</f>
        <v>0</v>
      </c>
      <c r="F658" s="30">
        <f t="shared" si="80"/>
        <v>0</v>
      </c>
      <c r="G658" s="31">
        <f t="shared" si="79"/>
        <v>0</v>
      </c>
      <c r="H658" s="29">
        <f>SUM(H659)</f>
        <v>0</v>
      </c>
      <c r="I658" s="32">
        <f t="shared" si="84"/>
        <v>0</v>
      </c>
      <c r="J658" s="29">
        <f>SUM(J659)</f>
        <v>0</v>
      </c>
      <c r="K658" s="31">
        <f t="shared" si="81"/>
        <v>0</v>
      </c>
      <c r="L658" s="30">
        <f t="shared" si="86"/>
        <v>0</v>
      </c>
      <c r="M658" s="31">
        <f t="shared" si="82"/>
        <v>0</v>
      </c>
      <c r="N658" s="29">
        <f>SUM(N659)</f>
        <v>0</v>
      </c>
      <c r="O658" s="31">
        <f t="shared" si="83"/>
        <v>0</v>
      </c>
      <c r="P658" s="32">
        <f t="shared" si="85"/>
        <v>0</v>
      </c>
    </row>
    <row r="659" spans="1:16" ht="39" hidden="1" x14ac:dyDescent="0.25">
      <c r="A659" s="26">
        <v>3311401150488170</v>
      </c>
      <c r="B659" s="27" t="s">
        <v>492</v>
      </c>
      <c r="C659" s="28"/>
      <c r="D659" s="33"/>
      <c r="E659" s="33"/>
      <c r="F659" s="30">
        <f t="shared" si="80"/>
        <v>0</v>
      </c>
      <c r="G659" s="31">
        <f t="shared" si="79"/>
        <v>0</v>
      </c>
      <c r="H659" s="33"/>
      <c r="I659" s="32">
        <f t="shared" si="84"/>
        <v>0</v>
      </c>
      <c r="J659" s="33"/>
      <c r="K659" s="31">
        <f t="shared" si="81"/>
        <v>0</v>
      </c>
      <c r="L659" s="30">
        <f t="shared" si="86"/>
        <v>0</v>
      </c>
      <c r="M659" s="31">
        <f t="shared" si="82"/>
        <v>0</v>
      </c>
      <c r="N659" s="33"/>
      <c r="O659" s="31">
        <f t="shared" si="83"/>
        <v>0</v>
      </c>
      <c r="P659" s="32">
        <f t="shared" si="85"/>
        <v>0</v>
      </c>
    </row>
    <row r="660" spans="1:16" ht="26.25" hidden="1" x14ac:dyDescent="0.25">
      <c r="A660" s="60">
        <v>3311401150691</v>
      </c>
      <c r="B660" s="61" t="s">
        <v>493</v>
      </c>
      <c r="C660" s="28"/>
      <c r="D660" s="29">
        <f>SUM(D661)</f>
        <v>0</v>
      </c>
      <c r="E660" s="29">
        <f>SUM(E661)</f>
        <v>0</v>
      </c>
      <c r="F660" s="30">
        <f t="shared" si="80"/>
        <v>0</v>
      </c>
      <c r="G660" s="31">
        <f t="shared" si="79"/>
        <v>0</v>
      </c>
      <c r="H660" s="29">
        <f>SUM(H661)</f>
        <v>0</v>
      </c>
      <c r="I660" s="32">
        <f t="shared" si="84"/>
        <v>0</v>
      </c>
      <c r="J660" s="29">
        <f>SUM(J661)</f>
        <v>0</v>
      </c>
      <c r="K660" s="31">
        <f t="shared" si="81"/>
        <v>0</v>
      </c>
      <c r="L660" s="30">
        <f t="shared" si="86"/>
        <v>0</v>
      </c>
      <c r="M660" s="31">
        <f t="shared" si="82"/>
        <v>0</v>
      </c>
      <c r="N660" s="29">
        <f>SUM(N661)</f>
        <v>0</v>
      </c>
      <c r="O660" s="31">
        <f t="shared" si="83"/>
        <v>0</v>
      </c>
      <c r="P660" s="32">
        <f t="shared" si="85"/>
        <v>0</v>
      </c>
    </row>
    <row r="661" spans="1:16" ht="26.25" hidden="1" x14ac:dyDescent="0.25">
      <c r="A661" s="60">
        <v>3311401150691170</v>
      </c>
      <c r="B661" s="61" t="s">
        <v>494</v>
      </c>
      <c r="C661" s="28"/>
      <c r="D661" s="33"/>
      <c r="E661" s="33"/>
      <c r="F661" s="30">
        <f t="shared" si="80"/>
        <v>0</v>
      </c>
      <c r="G661" s="31">
        <f t="shared" si="79"/>
        <v>0</v>
      </c>
      <c r="H661" s="33"/>
      <c r="I661" s="32">
        <f t="shared" si="84"/>
        <v>0</v>
      </c>
      <c r="J661" s="33"/>
      <c r="K661" s="31">
        <f t="shared" si="81"/>
        <v>0</v>
      </c>
      <c r="L661" s="30">
        <f t="shared" si="86"/>
        <v>0</v>
      </c>
      <c r="M661" s="31">
        <f t="shared" si="82"/>
        <v>0</v>
      </c>
      <c r="N661" s="33"/>
      <c r="O661" s="31">
        <f t="shared" si="83"/>
        <v>0</v>
      </c>
      <c r="P661" s="32">
        <f t="shared" si="85"/>
        <v>0</v>
      </c>
    </row>
    <row r="662" spans="1:16" ht="26.25" hidden="1" x14ac:dyDescent="0.25">
      <c r="A662" s="26">
        <v>3311401150796</v>
      </c>
      <c r="B662" s="27" t="s">
        <v>495</v>
      </c>
      <c r="C662" s="28"/>
      <c r="D662" s="29">
        <f>SUM(D663)</f>
        <v>0</v>
      </c>
      <c r="E662" s="29">
        <f>SUM(E663)</f>
        <v>0</v>
      </c>
      <c r="F662" s="30">
        <f t="shared" si="80"/>
        <v>0</v>
      </c>
      <c r="G662" s="31">
        <f t="shared" ref="G662:G725" si="87">IF(OR(F662=0,F$7=0),0,F662/F$7)*100</f>
        <v>0</v>
      </c>
      <c r="H662" s="29">
        <f>SUM(H663)</f>
        <v>0</v>
      </c>
      <c r="I662" s="32">
        <f t="shared" si="84"/>
        <v>0</v>
      </c>
      <c r="J662" s="29">
        <f>SUM(J663)</f>
        <v>0</v>
      </c>
      <c r="K662" s="31">
        <f t="shared" si="81"/>
        <v>0</v>
      </c>
      <c r="L662" s="30">
        <f t="shared" si="86"/>
        <v>0</v>
      </c>
      <c r="M662" s="31">
        <f t="shared" si="82"/>
        <v>0</v>
      </c>
      <c r="N662" s="29">
        <f>SUM(N663)</f>
        <v>0</v>
      </c>
      <c r="O662" s="31">
        <f t="shared" si="83"/>
        <v>0</v>
      </c>
      <c r="P662" s="32">
        <f t="shared" si="85"/>
        <v>0</v>
      </c>
    </row>
    <row r="663" spans="1:16" ht="26.25" hidden="1" x14ac:dyDescent="0.25">
      <c r="A663" s="26">
        <v>3311401150796170</v>
      </c>
      <c r="B663" s="27" t="s">
        <v>495</v>
      </c>
      <c r="C663" s="28"/>
      <c r="D663" s="33"/>
      <c r="E663" s="33"/>
      <c r="F663" s="30">
        <f t="shared" si="80"/>
        <v>0</v>
      </c>
      <c r="G663" s="31">
        <f t="shared" si="87"/>
        <v>0</v>
      </c>
      <c r="H663" s="33"/>
      <c r="I663" s="32">
        <f t="shared" si="84"/>
        <v>0</v>
      </c>
      <c r="J663" s="33"/>
      <c r="K663" s="31">
        <f t="shared" si="81"/>
        <v>0</v>
      </c>
      <c r="L663" s="30">
        <f t="shared" si="86"/>
        <v>0</v>
      </c>
      <c r="M663" s="31">
        <f t="shared" si="82"/>
        <v>0</v>
      </c>
      <c r="N663" s="33"/>
      <c r="O663" s="31">
        <f t="shared" si="83"/>
        <v>0</v>
      </c>
      <c r="P663" s="32">
        <f t="shared" si="85"/>
        <v>0</v>
      </c>
    </row>
    <row r="664" spans="1:16" ht="39" hidden="1" x14ac:dyDescent="0.25">
      <c r="A664" s="26">
        <v>3311401150802</v>
      </c>
      <c r="B664" s="27" t="s">
        <v>496</v>
      </c>
      <c r="C664" s="28"/>
      <c r="D664" s="29">
        <f>SUM(D665:D666)</f>
        <v>0</v>
      </c>
      <c r="E664" s="29">
        <f>SUM(E665:E666)</f>
        <v>0</v>
      </c>
      <c r="F664" s="30">
        <f t="shared" si="80"/>
        <v>0</v>
      </c>
      <c r="G664" s="31">
        <f t="shared" si="87"/>
        <v>0</v>
      </c>
      <c r="H664" s="29">
        <f>SUM(H665:H666)</f>
        <v>0</v>
      </c>
      <c r="I664" s="32">
        <f t="shared" si="84"/>
        <v>0</v>
      </c>
      <c r="J664" s="29">
        <f>SUM(J665:J666)</f>
        <v>0</v>
      </c>
      <c r="K664" s="31">
        <f t="shared" si="81"/>
        <v>0</v>
      </c>
      <c r="L664" s="30">
        <f t="shared" si="86"/>
        <v>0</v>
      </c>
      <c r="M664" s="31">
        <f t="shared" si="82"/>
        <v>0</v>
      </c>
      <c r="N664" s="29">
        <f>SUM(N665:N666)</f>
        <v>0</v>
      </c>
      <c r="O664" s="31">
        <f t="shared" si="83"/>
        <v>0</v>
      </c>
      <c r="P664" s="32">
        <f t="shared" si="85"/>
        <v>0</v>
      </c>
    </row>
    <row r="665" spans="1:16" ht="39" hidden="1" x14ac:dyDescent="0.25">
      <c r="A665" s="26">
        <v>3311401150802170</v>
      </c>
      <c r="B665" s="27" t="s">
        <v>496</v>
      </c>
      <c r="C665" s="28"/>
      <c r="D665" s="33"/>
      <c r="E665" s="33"/>
      <c r="F665" s="30">
        <f t="shared" si="80"/>
        <v>0</v>
      </c>
      <c r="G665" s="31">
        <f t="shared" si="87"/>
        <v>0</v>
      </c>
      <c r="H665" s="33"/>
      <c r="I665" s="32">
        <f t="shared" si="84"/>
        <v>0</v>
      </c>
      <c r="J665" s="33"/>
      <c r="K665" s="31">
        <f t="shared" si="81"/>
        <v>0</v>
      </c>
      <c r="L665" s="30">
        <f t="shared" si="86"/>
        <v>0</v>
      </c>
      <c r="M665" s="31">
        <f t="shared" si="82"/>
        <v>0</v>
      </c>
      <c r="N665" s="33"/>
      <c r="O665" s="31">
        <f t="shared" si="83"/>
        <v>0</v>
      </c>
      <c r="P665" s="32">
        <f t="shared" si="85"/>
        <v>0</v>
      </c>
    </row>
    <row r="666" spans="1:16" ht="39" hidden="1" x14ac:dyDescent="0.25">
      <c r="A666" s="26">
        <v>3311401150802170</v>
      </c>
      <c r="B666" s="27" t="s">
        <v>496</v>
      </c>
      <c r="C666" s="28"/>
      <c r="D666" s="33"/>
      <c r="E666" s="33"/>
      <c r="F666" s="30">
        <f t="shared" si="80"/>
        <v>0</v>
      </c>
      <c r="G666" s="31">
        <f t="shared" si="87"/>
        <v>0</v>
      </c>
      <c r="H666" s="33"/>
      <c r="I666" s="32">
        <f t="shared" si="84"/>
        <v>0</v>
      </c>
      <c r="J666" s="33"/>
      <c r="K666" s="31">
        <f t="shared" si="81"/>
        <v>0</v>
      </c>
      <c r="L666" s="30">
        <f t="shared" si="86"/>
        <v>0</v>
      </c>
      <c r="M666" s="31">
        <f t="shared" si="82"/>
        <v>0</v>
      </c>
      <c r="N666" s="33"/>
      <c r="O666" s="31">
        <f t="shared" si="83"/>
        <v>0</v>
      </c>
      <c r="P666" s="32">
        <f t="shared" si="85"/>
        <v>0</v>
      </c>
    </row>
    <row r="667" spans="1:16" ht="26.25" hidden="1" x14ac:dyDescent="0.25">
      <c r="A667" s="26">
        <v>3311401150808</v>
      </c>
      <c r="B667" s="27" t="s">
        <v>497</v>
      </c>
      <c r="C667" s="28"/>
      <c r="D667" s="29">
        <f>SUM(D668)</f>
        <v>0</v>
      </c>
      <c r="E667" s="29">
        <f>SUM(E668)</f>
        <v>0</v>
      </c>
      <c r="F667" s="30">
        <f t="shared" si="80"/>
        <v>0</v>
      </c>
      <c r="G667" s="31">
        <f t="shared" si="87"/>
        <v>0</v>
      </c>
      <c r="H667" s="29">
        <f>SUM(H668)</f>
        <v>0</v>
      </c>
      <c r="I667" s="32">
        <f t="shared" si="84"/>
        <v>0</v>
      </c>
      <c r="J667" s="29">
        <f>SUM(J668)</f>
        <v>0</v>
      </c>
      <c r="K667" s="31">
        <f t="shared" si="81"/>
        <v>0</v>
      </c>
      <c r="L667" s="30">
        <f t="shared" si="86"/>
        <v>0</v>
      </c>
      <c r="M667" s="31">
        <f t="shared" si="82"/>
        <v>0</v>
      </c>
      <c r="N667" s="29">
        <f>SUM(N668)</f>
        <v>0</v>
      </c>
      <c r="O667" s="31">
        <f t="shared" si="83"/>
        <v>0</v>
      </c>
      <c r="P667" s="32">
        <f t="shared" si="85"/>
        <v>0</v>
      </c>
    </row>
    <row r="668" spans="1:16" ht="26.25" hidden="1" x14ac:dyDescent="0.25">
      <c r="A668" s="26">
        <v>3311401150808170</v>
      </c>
      <c r="B668" s="27" t="s">
        <v>497</v>
      </c>
      <c r="C668" s="28"/>
      <c r="D668" s="33"/>
      <c r="E668" s="33"/>
      <c r="F668" s="30">
        <f t="shared" si="80"/>
        <v>0</v>
      </c>
      <c r="G668" s="31">
        <f t="shared" si="87"/>
        <v>0</v>
      </c>
      <c r="H668" s="33"/>
      <c r="I668" s="32">
        <f t="shared" si="84"/>
        <v>0</v>
      </c>
      <c r="J668" s="33"/>
      <c r="K668" s="31">
        <f t="shared" si="81"/>
        <v>0</v>
      </c>
      <c r="L668" s="30">
        <f t="shared" si="86"/>
        <v>0</v>
      </c>
      <c r="M668" s="31">
        <f t="shared" si="82"/>
        <v>0</v>
      </c>
      <c r="N668" s="33"/>
      <c r="O668" s="31">
        <f t="shared" si="83"/>
        <v>0</v>
      </c>
      <c r="P668" s="32">
        <f t="shared" si="85"/>
        <v>0</v>
      </c>
    </row>
    <row r="669" spans="1:16" ht="26.25" hidden="1" x14ac:dyDescent="0.25">
      <c r="A669" s="60">
        <v>3311401157328</v>
      </c>
      <c r="B669" s="61" t="s">
        <v>498</v>
      </c>
      <c r="C669" s="28"/>
      <c r="D669" s="29">
        <f>SUM(D670)</f>
        <v>0</v>
      </c>
      <c r="E669" s="29">
        <f>SUM(E670)</f>
        <v>0</v>
      </c>
      <c r="F669" s="30">
        <f t="shared" si="80"/>
        <v>0</v>
      </c>
      <c r="G669" s="31">
        <f t="shared" si="87"/>
        <v>0</v>
      </c>
      <c r="H669" s="29">
        <f>SUM(H670)</f>
        <v>0</v>
      </c>
      <c r="I669" s="32">
        <f t="shared" si="84"/>
        <v>0</v>
      </c>
      <c r="J669" s="29">
        <f>SUM(J670)</f>
        <v>0</v>
      </c>
      <c r="K669" s="31">
        <f t="shared" si="81"/>
        <v>0</v>
      </c>
      <c r="L669" s="30">
        <f t="shared" si="86"/>
        <v>0</v>
      </c>
      <c r="M669" s="31">
        <f t="shared" si="82"/>
        <v>0</v>
      </c>
      <c r="N669" s="29">
        <f>SUM(N670)</f>
        <v>0</v>
      </c>
      <c r="O669" s="31">
        <f t="shared" si="83"/>
        <v>0</v>
      </c>
      <c r="P669" s="32">
        <f t="shared" si="85"/>
        <v>0</v>
      </c>
    </row>
    <row r="670" spans="1:16" ht="26.25" hidden="1" x14ac:dyDescent="0.25">
      <c r="A670" s="60">
        <v>3311401157328170</v>
      </c>
      <c r="B670" s="61" t="s">
        <v>499</v>
      </c>
      <c r="C670" s="28"/>
      <c r="D670" s="33"/>
      <c r="E670" s="33"/>
      <c r="F670" s="30">
        <f t="shared" si="80"/>
        <v>0</v>
      </c>
      <c r="G670" s="31">
        <f t="shared" si="87"/>
        <v>0</v>
      </c>
      <c r="H670" s="33"/>
      <c r="I670" s="32">
        <f t="shared" si="84"/>
        <v>0</v>
      </c>
      <c r="J670" s="33"/>
      <c r="K670" s="31">
        <f t="shared" si="81"/>
        <v>0</v>
      </c>
      <c r="L670" s="30">
        <f t="shared" si="86"/>
        <v>0</v>
      </c>
      <c r="M670" s="31">
        <f t="shared" si="82"/>
        <v>0</v>
      </c>
      <c r="N670" s="33"/>
      <c r="O670" s="31">
        <f t="shared" si="83"/>
        <v>0</v>
      </c>
      <c r="P670" s="32">
        <f t="shared" si="85"/>
        <v>0</v>
      </c>
    </row>
    <row r="671" spans="1:16" hidden="1" x14ac:dyDescent="0.25">
      <c r="A671" s="60">
        <v>331140116</v>
      </c>
      <c r="B671" s="27" t="s">
        <v>500</v>
      </c>
      <c r="C671" s="28"/>
      <c r="D671" s="29">
        <f>SUM(D672+D674+D676+D678+D680+D682)</f>
        <v>0</v>
      </c>
      <c r="E671" s="29">
        <f>SUM(E672+E674+E676+E678+E680+E682)</f>
        <v>0</v>
      </c>
      <c r="F671" s="30">
        <f t="shared" si="80"/>
        <v>0</v>
      </c>
      <c r="G671" s="31">
        <f t="shared" si="87"/>
        <v>0</v>
      </c>
      <c r="H671" s="29">
        <f>SUM(H672+H674+H676+H678+H680+H682)</f>
        <v>0</v>
      </c>
      <c r="I671" s="32">
        <f t="shared" si="84"/>
        <v>0</v>
      </c>
      <c r="J671" s="29">
        <f>SUM(J672+J674+J676+J678+J680+J682)</f>
        <v>0</v>
      </c>
      <c r="K671" s="31">
        <f t="shared" si="81"/>
        <v>0</v>
      </c>
      <c r="L671" s="30">
        <f t="shared" si="86"/>
        <v>0</v>
      </c>
      <c r="M671" s="31">
        <f t="shared" si="82"/>
        <v>0</v>
      </c>
      <c r="N671" s="29">
        <f>SUM(N672+N674+N676+N678+N680+N682)</f>
        <v>0</v>
      </c>
      <c r="O671" s="31">
        <f t="shared" si="83"/>
        <v>0</v>
      </c>
      <c r="P671" s="32">
        <f t="shared" si="85"/>
        <v>0</v>
      </c>
    </row>
    <row r="672" spans="1:16" hidden="1" x14ac:dyDescent="0.25">
      <c r="A672" s="60">
        <v>3311401160045</v>
      </c>
      <c r="B672" s="27" t="s">
        <v>500</v>
      </c>
      <c r="C672" s="28"/>
      <c r="D672" s="29">
        <f>SUM(D673)</f>
        <v>0</v>
      </c>
      <c r="E672" s="29">
        <f>SUM(E673)</f>
        <v>0</v>
      </c>
      <c r="F672" s="30">
        <f t="shared" si="80"/>
        <v>0</v>
      </c>
      <c r="G672" s="31">
        <f t="shared" si="87"/>
        <v>0</v>
      </c>
      <c r="H672" s="29">
        <f>SUM(H673)</f>
        <v>0</v>
      </c>
      <c r="I672" s="32">
        <f t="shared" si="84"/>
        <v>0</v>
      </c>
      <c r="J672" s="29">
        <f>SUM(J673)</f>
        <v>0</v>
      </c>
      <c r="K672" s="31">
        <f t="shared" si="81"/>
        <v>0</v>
      </c>
      <c r="L672" s="30">
        <f t="shared" si="86"/>
        <v>0</v>
      </c>
      <c r="M672" s="31">
        <f t="shared" si="82"/>
        <v>0</v>
      </c>
      <c r="N672" s="29">
        <f>SUM(N673)</f>
        <v>0</v>
      </c>
      <c r="O672" s="31">
        <f t="shared" si="83"/>
        <v>0</v>
      </c>
      <c r="P672" s="32">
        <f t="shared" si="85"/>
        <v>0</v>
      </c>
    </row>
    <row r="673" spans="1:16" hidden="1" x14ac:dyDescent="0.25">
      <c r="A673" s="60">
        <v>3311401160045</v>
      </c>
      <c r="B673" s="27" t="s">
        <v>501</v>
      </c>
      <c r="C673" s="28"/>
      <c r="D673" s="29"/>
      <c r="E673" s="29"/>
      <c r="F673" s="30">
        <f t="shared" si="80"/>
        <v>0</v>
      </c>
      <c r="G673" s="31">
        <f t="shared" si="87"/>
        <v>0</v>
      </c>
      <c r="H673" s="29"/>
      <c r="I673" s="32">
        <f t="shared" si="84"/>
        <v>0</v>
      </c>
      <c r="J673" s="29"/>
      <c r="K673" s="31">
        <f t="shared" si="81"/>
        <v>0</v>
      </c>
      <c r="L673" s="30">
        <f t="shared" si="86"/>
        <v>0</v>
      </c>
      <c r="M673" s="31">
        <f t="shared" si="82"/>
        <v>0</v>
      </c>
      <c r="N673" s="29"/>
      <c r="O673" s="31">
        <f t="shared" si="83"/>
        <v>0</v>
      </c>
      <c r="P673" s="32">
        <f t="shared" si="85"/>
        <v>0</v>
      </c>
    </row>
    <row r="674" spans="1:16" ht="26.25" hidden="1" x14ac:dyDescent="0.25">
      <c r="A674" s="60">
        <v>3311401160070</v>
      </c>
      <c r="B674" s="27" t="s">
        <v>502</v>
      </c>
      <c r="C674" s="28"/>
      <c r="D674" s="29"/>
      <c r="E674" s="29"/>
      <c r="F674" s="30">
        <f t="shared" si="80"/>
        <v>0</v>
      </c>
      <c r="G674" s="31">
        <f t="shared" si="87"/>
        <v>0</v>
      </c>
      <c r="H674" s="29"/>
      <c r="I674" s="32">
        <f t="shared" si="84"/>
        <v>0</v>
      </c>
      <c r="J674" s="29"/>
      <c r="K674" s="31">
        <f t="shared" si="81"/>
        <v>0</v>
      </c>
      <c r="L674" s="30">
        <f t="shared" si="86"/>
        <v>0</v>
      </c>
      <c r="M674" s="31">
        <f t="shared" si="82"/>
        <v>0</v>
      </c>
      <c r="N674" s="29"/>
      <c r="O674" s="31">
        <f t="shared" si="83"/>
        <v>0</v>
      </c>
      <c r="P674" s="32">
        <f t="shared" si="85"/>
        <v>0</v>
      </c>
    </row>
    <row r="675" spans="1:16" hidden="1" x14ac:dyDescent="0.25">
      <c r="A675" s="60">
        <v>3311401160070170</v>
      </c>
      <c r="B675" s="27" t="s">
        <v>503</v>
      </c>
      <c r="C675" s="28"/>
      <c r="D675" s="29"/>
      <c r="E675" s="29"/>
      <c r="F675" s="30">
        <f t="shared" si="80"/>
        <v>0</v>
      </c>
      <c r="G675" s="31">
        <f t="shared" si="87"/>
        <v>0</v>
      </c>
      <c r="H675" s="29"/>
      <c r="I675" s="32">
        <f t="shared" si="84"/>
        <v>0</v>
      </c>
      <c r="J675" s="29"/>
      <c r="K675" s="31">
        <f t="shared" si="81"/>
        <v>0</v>
      </c>
      <c r="L675" s="30">
        <f t="shared" si="86"/>
        <v>0</v>
      </c>
      <c r="M675" s="31">
        <f t="shared" si="82"/>
        <v>0</v>
      </c>
      <c r="N675" s="29"/>
      <c r="O675" s="31">
        <f t="shared" si="83"/>
        <v>0</v>
      </c>
      <c r="P675" s="32">
        <f t="shared" si="85"/>
        <v>0</v>
      </c>
    </row>
    <row r="676" spans="1:16" ht="26.25" hidden="1" x14ac:dyDescent="0.25">
      <c r="A676" s="60">
        <v>3311401160440</v>
      </c>
      <c r="B676" s="27" t="s">
        <v>504</v>
      </c>
      <c r="C676" s="28"/>
      <c r="D676" s="29">
        <f>SUM(D677)</f>
        <v>0</v>
      </c>
      <c r="E676" s="29">
        <f>SUM(E677)</f>
        <v>0</v>
      </c>
      <c r="F676" s="30">
        <f t="shared" si="80"/>
        <v>0</v>
      </c>
      <c r="G676" s="31">
        <f t="shared" si="87"/>
        <v>0</v>
      </c>
      <c r="H676" s="29">
        <f>SUM(H677)</f>
        <v>0</v>
      </c>
      <c r="I676" s="32">
        <f t="shared" si="84"/>
        <v>0</v>
      </c>
      <c r="J676" s="29">
        <f>SUM(J677)</f>
        <v>0</v>
      </c>
      <c r="K676" s="31">
        <f t="shared" si="81"/>
        <v>0</v>
      </c>
      <c r="L676" s="30">
        <f t="shared" si="86"/>
        <v>0</v>
      </c>
      <c r="M676" s="31">
        <f t="shared" si="82"/>
        <v>0</v>
      </c>
      <c r="N676" s="29">
        <f>SUM(N677)</f>
        <v>0</v>
      </c>
      <c r="O676" s="31">
        <f t="shared" si="83"/>
        <v>0</v>
      </c>
      <c r="P676" s="32">
        <f t="shared" si="85"/>
        <v>0</v>
      </c>
    </row>
    <row r="677" spans="1:16" ht="26.25" hidden="1" x14ac:dyDescent="0.25">
      <c r="A677" s="60">
        <v>3311401160440170</v>
      </c>
      <c r="B677" s="27" t="s">
        <v>504</v>
      </c>
      <c r="C677" s="28"/>
      <c r="D677" s="33"/>
      <c r="E677" s="33"/>
      <c r="F677" s="30">
        <f t="shared" si="80"/>
        <v>0</v>
      </c>
      <c r="G677" s="31">
        <f t="shared" si="87"/>
        <v>0</v>
      </c>
      <c r="H677" s="33"/>
      <c r="I677" s="32">
        <f t="shared" si="84"/>
        <v>0</v>
      </c>
      <c r="J677" s="33"/>
      <c r="K677" s="31">
        <f t="shared" si="81"/>
        <v>0</v>
      </c>
      <c r="L677" s="30">
        <f t="shared" si="86"/>
        <v>0</v>
      </c>
      <c r="M677" s="31">
        <f t="shared" si="82"/>
        <v>0</v>
      </c>
      <c r="N677" s="33"/>
      <c r="O677" s="31">
        <f t="shared" si="83"/>
        <v>0</v>
      </c>
      <c r="P677" s="32">
        <f t="shared" si="85"/>
        <v>0</v>
      </c>
    </row>
    <row r="678" spans="1:16" hidden="1" x14ac:dyDescent="0.25">
      <c r="A678" s="60">
        <v>3311401160787</v>
      </c>
      <c r="B678" s="27" t="s">
        <v>505</v>
      </c>
      <c r="C678" s="28"/>
      <c r="D678" s="29">
        <f>SUM(D679)</f>
        <v>0</v>
      </c>
      <c r="E678" s="29">
        <f>SUM(E679)</f>
        <v>0</v>
      </c>
      <c r="F678" s="30">
        <f t="shared" si="80"/>
        <v>0</v>
      </c>
      <c r="G678" s="31">
        <f t="shared" si="87"/>
        <v>0</v>
      </c>
      <c r="H678" s="29">
        <f>SUM(H679)</f>
        <v>0</v>
      </c>
      <c r="I678" s="32">
        <f t="shared" si="84"/>
        <v>0</v>
      </c>
      <c r="J678" s="29">
        <f>SUM(J679)</f>
        <v>0</v>
      </c>
      <c r="K678" s="31">
        <f t="shared" si="81"/>
        <v>0</v>
      </c>
      <c r="L678" s="30">
        <f t="shared" si="86"/>
        <v>0</v>
      </c>
      <c r="M678" s="31">
        <f t="shared" si="82"/>
        <v>0</v>
      </c>
      <c r="N678" s="29">
        <f>SUM(N679)</f>
        <v>0</v>
      </c>
      <c r="O678" s="31">
        <f t="shared" si="83"/>
        <v>0</v>
      </c>
      <c r="P678" s="32">
        <f t="shared" si="85"/>
        <v>0</v>
      </c>
    </row>
    <row r="679" spans="1:16" hidden="1" x14ac:dyDescent="0.25">
      <c r="A679" s="60">
        <v>3311401160787170</v>
      </c>
      <c r="B679" s="27" t="s">
        <v>505</v>
      </c>
      <c r="C679" s="28"/>
      <c r="D679" s="33"/>
      <c r="E679" s="33"/>
      <c r="F679" s="30">
        <f t="shared" si="80"/>
        <v>0</v>
      </c>
      <c r="G679" s="31">
        <f t="shared" si="87"/>
        <v>0</v>
      </c>
      <c r="H679" s="33"/>
      <c r="I679" s="32">
        <f t="shared" si="84"/>
        <v>0</v>
      </c>
      <c r="J679" s="33"/>
      <c r="K679" s="31">
        <f t="shared" si="81"/>
        <v>0</v>
      </c>
      <c r="L679" s="30">
        <f t="shared" si="86"/>
        <v>0</v>
      </c>
      <c r="M679" s="31">
        <f t="shared" si="82"/>
        <v>0</v>
      </c>
      <c r="N679" s="33"/>
      <c r="O679" s="31">
        <f t="shared" si="83"/>
        <v>0</v>
      </c>
      <c r="P679" s="32">
        <f t="shared" si="85"/>
        <v>0</v>
      </c>
    </row>
    <row r="680" spans="1:16" hidden="1" x14ac:dyDescent="0.25">
      <c r="A680" s="26">
        <v>3311401160804</v>
      </c>
      <c r="B680" s="27" t="s">
        <v>506</v>
      </c>
      <c r="C680" s="28"/>
      <c r="D680" s="29">
        <f>SUM(D681)</f>
        <v>0</v>
      </c>
      <c r="E680" s="29">
        <f>SUM(E681)</f>
        <v>0</v>
      </c>
      <c r="F680" s="30">
        <f t="shared" si="80"/>
        <v>0</v>
      </c>
      <c r="G680" s="31">
        <f t="shared" si="87"/>
        <v>0</v>
      </c>
      <c r="H680" s="29">
        <f>SUM(H681)</f>
        <v>0</v>
      </c>
      <c r="I680" s="32">
        <f t="shared" si="84"/>
        <v>0</v>
      </c>
      <c r="J680" s="29">
        <f>SUM(J681)</f>
        <v>0</v>
      </c>
      <c r="K680" s="31">
        <f t="shared" si="81"/>
        <v>0</v>
      </c>
      <c r="L680" s="30">
        <f t="shared" si="86"/>
        <v>0</v>
      </c>
      <c r="M680" s="31">
        <f t="shared" si="82"/>
        <v>0</v>
      </c>
      <c r="N680" s="29">
        <f>SUM(N681)</f>
        <v>0</v>
      </c>
      <c r="O680" s="31">
        <f t="shared" si="83"/>
        <v>0</v>
      </c>
      <c r="P680" s="32">
        <f t="shared" si="85"/>
        <v>0</v>
      </c>
    </row>
    <row r="681" spans="1:16" hidden="1" x14ac:dyDescent="0.25">
      <c r="A681" s="26">
        <v>3311401160804170</v>
      </c>
      <c r="B681" s="27" t="s">
        <v>506</v>
      </c>
      <c r="C681" s="28"/>
      <c r="D681" s="33"/>
      <c r="E681" s="33"/>
      <c r="F681" s="30">
        <f t="shared" si="80"/>
        <v>0</v>
      </c>
      <c r="G681" s="31">
        <f t="shared" si="87"/>
        <v>0</v>
      </c>
      <c r="H681" s="33"/>
      <c r="I681" s="32">
        <f t="shared" si="84"/>
        <v>0</v>
      </c>
      <c r="J681" s="33"/>
      <c r="K681" s="31">
        <f t="shared" si="81"/>
        <v>0</v>
      </c>
      <c r="L681" s="30">
        <f t="shared" si="86"/>
        <v>0</v>
      </c>
      <c r="M681" s="31">
        <f t="shared" si="82"/>
        <v>0</v>
      </c>
      <c r="N681" s="33"/>
      <c r="O681" s="31">
        <f t="shared" si="83"/>
        <v>0</v>
      </c>
      <c r="P681" s="32">
        <f t="shared" si="85"/>
        <v>0</v>
      </c>
    </row>
    <row r="682" spans="1:16" ht="26.25" hidden="1" x14ac:dyDescent="0.25">
      <c r="A682" s="26">
        <v>3311401160805</v>
      </c>
      <c r="B682" s="27" t="s">
        <v>507</v>
      </c>
      <c r="C682" s="28"/>
      <c r="D682" s="29">
        <f>SUM(D683)</f>
        <v>0</v>
      </c>
      <c r="E682" s="29">
        <f>SUM(E683)</f>
        <v>0</v>
      </c>
      <c r="F682" s="30">
        <f t="shared" si="80"/>
        <v>0</v>
      </c>
      <c r="G682" s="31">
        <f t="shared" si="87"/>
        <v>0</v>
      </c>
      <c r="H682" s="29">
        <f>SUM(H683)</f>
        <v>0</v>
      </c>
      <c r="I682" s="32">
        <f t="shared" si="84"/>
        <v>0</v>
      </c>
      <c r="J682" s="29">
        <f>SUM(J683)</f>
        <v>0</v>
      </c>
      <c r="K682" s="31">
        <f t="shared" si="81"/>
        <v>0</v>
      </c>
      <c r="L682" s="30">
        <f t="shared" si="86"/>
        <v>0</v>
      </c>
      <c r="M682" s="31">
        <f t="shared" si="82"/>
        <v>0</v>
      </c>
      <c r="N682" s="29">
        <f>SUM(N683)</f>
        <v>0</v>
      </c>
      <c r="O682" s="31">
        <f t="shared" si="83"/>
        <v>0</v>
      </c>
      <c r="P682" s="32">
        <f t="shared" si="85"/>
        <v>0</v>
      </c>
    </row>
    <row r="683" spans="1:16" ht="26.25" hidden="1" x14ac:dyDescent="0.25">
      <c r="A683" s="26">
        <v>3311401160805170</v>
      </c>
      <c r="B683" s="27" t="s">
        <v>507</v>
      </c>
      <c r="C683" s="28"/>
      <c r="D683" s="33"/>
      <c r="E683" s="33"/>
      <c r="F683" s="30">
        <f t="shared" si="80"/>
        <v>0</v>
      </c>
      <c r="G683" s="31">
        <f t="shared" si="87"/>
        <v>0</v>
      </c>
      <c r="H683" s="33"/>
      <c r="I683" s="32">
        <f t="shared" si="84"/>
        <v>0</v>
      </c>
      <c r="J683" s="33"/>
      <c r="K683" s="31">
        <f t="shared" si="81"/>
        <v>0</v>
      </c>
      <c r="L683" s="30">
        <f t="shared" si="86"/>
        <v>0</v>
      </c>
      <c r="M683" s="31">
        <f t="shared" si="82"/>
        <v>0</v>
      </c>
      <c r="N683" s="33"/>
      <c r="O683" s="31">
        <f t="shared" si="83"/>
        <v>0</v>
      </c>
      <c r="P683" s="32">
        <f t="shared" si="85"/>
        <v>0</v>
      </c>
    </row>
    <row r="684" spans="1:16" ht="26.25" hidden="1" x14ac:dyDescent="0.25">
      <c r="A684" s="59">
        <v>3311402</v>
      </c>
      <c r="B684" s="20" t="s">
        <v>508</v>
      </c>
      <c r="C684" s="21"/>
      <c r="D684" s="22">
        <f>SUM(D685+D710+D722+D789+D826+D838+D847)</f>
        <v>0</v>
      </c>
      <c r="E684" s="22">
        <f>SUM(E685+E710+E722+E789+E826+E838+E847)</f>
        <v>0</v>
      </c>
      <c r="F684" s="30">
        <f t="shared" si="80"/>
        <v>0</v>
      </c>
      <c r="G684" s="24">
        <f t="shared" si="87"/>
        <v>0</v>
      </c>
      <c r="H684" s="22">
        <f>SUM(H685+H710+H722+H789+H826+H838+H847)</f>
        <v>0</v>
      </c>
      <c r="I684" s="32">
        <f t="shared" si="84"/>
        <v>0</v>
      </c>
      <c r="J684" s="22">
        <f>SUM(J685+J710+J722+J789+J826+J838+J847)</f>
        <v>0</v>
      </c>
      <c r="K684" s="31">
        <f t="shared" si="81"/>
        <v>0</v>
      </c>
      <c r="L684" s="30">
        <f t="shared" si="86"/>
        <v>0</v>
      </c>
      <c r="M684" s="31">
        <f t="shared" si="82"/>
        <v>0</v>
      </c>
      <c r="N684" s="22">
        <f>SUM(N685+N710+N722+N789+N826+N838+N847)</f>
        <v>0</v>
      </c>
      <c r="O684" s="31">
        <f t="shared" si="83"/>
        <v>0</v>
      </c>
      <c r="P684" s="32">
        <f t="shared" si="85"/>
        <v>0</v>
      </c>
    </row>
    <row r="685" spans="1:16" ht="39" hidden="1" x14ac:dyDescent="0.25">
      <c r="A685" s="26">
        <v>331140217</v>
      </c>
      <c r="B685" s="27" t="s">
        <v>509</v>
      </c>
      <c r="C685" s="28"/>
      <c r="D685" s="29">
        <f>SUM(D686+D688+D690+D692+D694+D696+D699+D704+D706+D708)</f>
        <v>0</v>
      </c>
      <c r="E685" s="29">
        <f>SUM(E686+E688+E690+E692+E694+E696+E699+E704+E706+E708)</f>
        <v>0</v>
      </c>
      <c r="F685" s="30">
        <f t="shared" si="80"/>
        <v>0</v>
      </c>
      <c r="G685" s="31">
        <f t="shared" si="87"/>
        <v>0</v>
      </c>
      <c r="H685" s="29">
        <f>SUM(H686+H688+H690+H692+H694+H696+H699+H704+H706+H708)</f>
        <v>0</v>
      </c>
      <c r="I685" s="32">
        <f t="shared" si="84"/>
        <v>0</v>
      </c>
      <c r="J685" s="29">
        <f>SUM(J686+J688+J690+J692+J694+J696+J699+J704+J706+J708)</f>
        <v>0</v>
      </c>
      <c r="K685" s="31">
        <f t="shared" si="81"/>
        <v>0</v>
      </c>
      <c r="L685" s="30">
        <f t="shared" si="86"/>
        <v>0</v>
      </c>
      <c r="M685" s="31">
        <f t="shared" si="82"/>
        <v>0</v>
      </c>
      <c r="N685" s="29">
        <f>SUM(N686+N688+N690+N692+N694+N696+N699+N704+N706+N708)</f>
        <v>0</v>
      </c>
      <c r="O685" s="31">
        <f t="shared" si="83"/>
        <v>0</v>
      </c>
      <c r="P685" s="32">
        <f t="shared" si="85"/>
        <v>0</v>
      </c>
    </row>
    <row r="686" spans="1:16" hidden="1" x14ac:dyDescent="0.25">
      <c r="A686" s="26">
        <v>3311402170054</v>
      </c>
      <c r="B686" s="27" t="s">
        <v>510</v>
      </c>
      <c r="C686" s="28"/>
      <c r="D686" s="29">
        <f>SUM(D687)</f>
        <v>0</v>
      </c>
      <c r="E686" s="29">
        <f>SUM(E687)</f>
        <v>0</v>
      </c>
      <c r="F686" s="30">
        <f t="shared" si="80"/>
        <v>0</v>
      </c>
      <c r="G686" s="31">
        <f t="shared" si="87"/>
        <v>0</v>
      </c>
      <c r="H686" s="29">
        <f>SUM(H687)</f>
        <v>0</v>
      </c>
      <c r="I686" s="32">
        <f t="shared" si="84"/>
        <v>0</v>
      </c>
      <c r="J686" s="29">
        <f>SUM(J687)</f>
        <v>0</v>
      </c>
      <c r="K686" s="31">
        <f t="shared" si="81"/>
        <v>0</v>
      </c>
      <c r="L686" s="30">
        <f t="shared" si="86"/>
        <v>0</v>
      </c>
      <c r="M686" s="31">
        <f t="shared" si="82"/>
        <v>0</v>
      </c>
      <c r="N686" s="29">
        <f>SUM(N687)</f>
        <v>0</v>
      </c>
      <c r="O686" s="31">
        <f t="shared" si="83"/>
        <v>0</v>
      </c>
      <c r="P686" s="32">
        <f t="shared" si="85"/>
        <v>0</v>
      </c>
    </row>
    <row r="687" spans="1:16" ht="26.25" hidden="1" x14ac:dyDescent="0.25">
      <c r="A687" s="26">
        <v>3311402170054</v>
      </c>
      <c r="B687" s="27" t="s">
        <v>511</v>
      </c>
      <c r="C687" s="28"/>
      <c r="D687" s="29"/>
      <c r="E687" s="29"/>
      <c r="F687" s="30">
        <f t="shared" si="80"/>
        <v>0</v>
      </c>
      <c r="G687" s="31">
        <f t="shared" si="87"/>
        <v>0</v>
      </c>
      <c r="H687" s="29"/>
      <c r="I687" s="32">
        <f t="shared" si="84"/>
        <v>0</v>
      </c>
      <c r="J687" s="29"/>
      <c r="K687" s="31">
        <f t="shared" si="81"/>
        <v>0</v>
      </c>
      <c r="L687" s="30">
        <f t="shared" si="86"/>
        <v>0</v>
      </c>
      <c r="M687" s="31">
        <f t="shared" si="82"/>
        <v>0</v>
      </c>
      <c r="N687" s="29"/>
      <c r="O687" s="31">
        <f t="shared" si="83"/>
        <v>0</v>
      </c>
      <c r="P687" s="32">
        <f t="shared" si="85"/>
        <v>0</v>
      </c>
    </row>
    <row r="688" spans="1:16" ht="51.75" hidden="1" x14ac:dyDescent="0.25">
      <c r="A688" s="26">
        <v>3311402170131</v>
      </c>
      <c r="B688" s="27" t="s">
        <v>512</v>
      </c>
      <c r="C688" s="28"/>
      <c r="D688" s="29">
        <f>SUM(D689)</f>
        <v>0</v>
      </c>
      <c r="E688" s="29">
        <f>SUM(E689)</f>
        <v>0</v>
      </c>
      <c r="F688" s="30">
        <f t="shared" si="80"/>
        <v>0</v>
      </c>
      <c r="G688" s="31">
        <f t="shared" si="87"/>
        <v>0</v>
      </c>
      <c r="H688" s="29">
        <f>SUM(H689)</f>
        <v>0</v>
      </c>
      <c r="I688" s="32">
        <f t="shared" si="84"/>
        <v>0</v>
      </c>
      <c r="J688" s="29">
        <f>SUM(J689)</f>
        <v>0</v>
      </c>
      <c r="K688" s="31">
        <f t="shared" si="81"/>
        <v>0</v>
      </c>
      <c r="L688" s="30">
        <f t="shared" si="86"/>
        <v>0</v>
      </c>
      <c r="M688" s="31">
        <f t="shared" si="82"/>
        <v>0</v>
      </c>
      <c r="N688" s="29">
        <f>SUM(N689)</f>
        <v>0</v>
      </c>
      <c r="O688" s="31">
        <f t="shared" si="83"/>
        <v>0</v>
      </c>
      <c r="P688" s="32">
        <f t="shared" si="85"/>
        <v>0</v>
      </c>
    </row>
    <row r="689" spans="1:16" ht="51.75" hidden="1" x14ac:dyDescent="0.25">
      <c r="A689" s="26">
        <v>3311402170131180</v>
      </c>
      <c r="B689" s="27" t="s">
        <v>512</v>
      </c>
      <c r="C689" s="28"/>
      <c r="D689" s="33"/>
      <c r="E689" s="33"/>
      <c r="F689" s="30">
        <f t="shared" si="80"/>
        <v>0</v>
      </c>
      <c r="G689" s="31">
        <f t="shared" si="87"/>
        <v>0</v>
      </c>
      <c r="H689" s="33"/>
      <c r="I689" s="32">
        <f t="shared" si="84"/>
        <v>0</v>
      </c>
      <c r="J689" s="33"/>
      <c r="K689" s="31">
        <f t="shared" si="81"/>
        <v>0</v>
      </c>
      <c r="L689" s="30">
        <f t="shared" si="86"/>
        <v>0</v>
      </c>
      <c r="M689" s="31">
        <f t="shared" si="82"/>
        <v>0</v>
      </c>
      <c r="N689" s="33"/>
      <c r="O689" s="31">
        <f t="shared" si="83"/>
        <v>0</v>
      </c>
      <c r="P689" s="32">
        <f t="shared" si="85"/>
        <v>0</v>
      </c>
    </row>
    <row r="690" spans="1:16" ht="26.25" hidden="1" x14ac:dyDescent="0.25">
      <c r="A690" s="26">
        <v>3311402170417</v>
      </c>
      <c r="B690" s="27" t="s">
        <v>513</v>
      </c>
      <c r="C690" s="28"/>
      <c r="D690" s="29">
        <f>SUM(D691)</f>
        <v>0</v>
      </c>
      <c r="E690" s="29">
        <f>SUM(E691)</f>
        <v>0</v>
      </c>
      <c r="F690" s="30">
        <f t="shared" si="80"/>
        <v>0</v>
      </c>
      <c r="G690" s="31">
        <f t="shared" si="87"/>
        <v>0</v>
      </c>
      <c r="H690" s="29">
        <f>SUM(H691)</f>
        <v>0</v>
      </c>
      <c r="I690" s="32">
        <f t="shared" si="84"/>
        <v>0</v>
      </c>
      <c r="J690" s="29">
        <f>SUM(J691)</f>
        <v>0</v>
      </c>
      <c r="K690" s="31">
        <f t="shared" si="81"/>
        <v>0</v>
      </c>
      <c r="L690" s="30">
        <f t="shared" si="86"/>
        <v>0</v>
      </c>
      <c r="M690" s="31">
        <f t="shared" si="82"/>
        <v>0</v>
      </c>
      <c r="N690" s="29">
        <f>SUM(N691)</f>
        <v>0</v>
      </c>
      <c r="O690" s="31">
        <f t="shared" si="83"/>
        <v>0</v>
      </c>
      <c r="P690" s="32">
        <f t="shared" si="85"/>
        <v>0</v>
      </c>
    </row>
    <row r="691" spans="1:16" ht="26.25" hidden="1" x14ac:dyDescent="0.25">
      <c r="A691" s="26">
        <v>3311402170417180</v>
      </c>
      <c r="B691" s="27" t="s">
        <v>513</v>
      </c>
      <c r="C691" s="28"/>
      <c r="D691" s="33"/>
      <c r="E691" s="33"/>
      <c r="F691" s="30">
        <f t="shared" si="80"/>
        <v>0</v>
      </c>
      <c r="G691" s="31">
        <f t="shared" si="87"/>
        <v>0</v>
      </c>
      <c r="H691" s="33"/>
      <c r="I691" s="32">
        <f t="shared" si="84"/>
        <v>0</v>
      </c>
      <c r="J691" s="33"/>
      <c r="K691" s="31">
        <f t="shared" si="81"/>
        <v>0</v>
      </c>
      <c r="L691" s="30">
        <f t="shared" si="86"/>
        <v>0</v>
      </c>
      <c r="M691" s="31">
        <f t="shared" si="82"/>
        <v>0</v>
      </c>
      <c r="N691" s="33"/>
      <c r="O691" s="31">
        <f t="shared" si="83"/>
        <v>0</v>
      </c>
      <c r="P691" s="32">
        <f t="shared" si="85"/>
        <v>0</v>
      </c>
    </row>
    <row r="692" spans="1:16" ht="26.25" hidden="1" x14ac:dyDescent="0.25">
      <c r="A692" s="26">
        <v>3311402170734</v>
      </c>
      <c r="B692" s="27" t="s">
        <v>514</v>
      </c>
      <c r="C692" s="28"/>
      <c r="D692" s="29">
        <f>SUM(D693)</f>
        <v>0</v>
      </c>
      <c r="E692" s="29">
        <f>SUM(E693)</f>
        <v>0</v>
      </c>
      <c r="F692" s="30">
        <f t="shared" si="80"/>
        <v>0</v>
      </c>
      <c r="G692" s="31">
        <f t="shared" si="87"/>
        <v>0</v>
      </c>
      <c r="H692" s="29">
        <f>SUM(H693)</f>
        <v>0</v>
      </c>
      <c r="I692" s="32">
        <f t="shared" si="84"/>
        <v>0</v>
      </c>
      <c r="J692" s="29">
        <f>SUM(J693)</f>
        <v>0</v>
      </c>
      <c r="K692" s="31">
        <f t="shared" si="81"/>
        <v>0</v>
      </c>
      <c r="L692" s="30">
        <f t="shared" si="86"/>
        <v>0</v>
      </c>
      <c r="M692" s="31">
        <f t="shared" si="82"/>
        <v>0</v>
      </c>
      <c r="N692" s="29">
        <f>SUM(N693)</f>
        <v>0</v>
      </c>
      <c r="O692" s="31">
        <f t="shared" si="83"/>
        <v>0</v>
      </c>
      <c r="P692" s="32">
        <f t="shared" si="85"/>
        <v>0</v>
      </c>
    </row>
    <row r="693" spans="1:16" ht="26.25" hidden="1" x14ac:dyDescent="0.25">
      <c r="A693" s="26">
        <v>3311402170734</v>
      </c>
      <c r="B693" s="27" t="s">
        <v>515</v>
      </c>
      <c r="C693" s="28"/>
      <c r="D693" s="29"/>
      <c r="E693" s="29"/>
      <c r="F693" s="30">
        <f t="shared" si="80"/>
        <v>0</v>
      </c>
      <c r="G693" s="31">
        <f t="shared" si="87"/>
        <v>0</v>
      </c>
      <c r="H693" s="29"/>
      <c r="I693" s="32">
        <f t="shared" si="84"/>
        <v>0</v>
      </c>
      <c r="J693" s="29"/>
      <c r="K693" s="31">
        <f t="shared" si="81"/>
        <v>0</v>
      </c>
      <c r="L693" s="30">
        <f t="shared" si="86"/>
        <v>0</v>
      </c>
      <c r="M693" s="31">
        <f t="shared" si="82"/>
        <v>0</v>
      </c>
      <c r="N693" s="29"/>
      <c r="O693" s="31">
        <f t="shared" si="83"/>
        <v>0</v>
      </c>
      <c r="P693" s="32">
        <f t="shared" si="85"/>
        <v>0</v>
      </c>
    </row>
    <row r="694" spans="1:16" ht="26.25" hidden="1" x14ac:dyDescent="0.25">
      <c r="A694" s="26">
        <v>3311402170807</v>
      </c>
      <c r="B694" s="27" t="s">
        <v>516</v>
      </c>
      <c r="C694" s="28"/>
      <c r="D694" s="29">
        <f>SUM(D695)</f>
        <v>0</v>
      </c>
      <c r="E694" s="29">
        <f>SUM(E695)</f>
        <v>0</v>
      </c>
      <c r="F694" s="30">
        <f t="shared" si="80"/>
        <v>0</v>
      </c>
      <c r="G694" s="31">
        <f t="shared" si="87"/>
        <v>0</v>
      </c>
      <c r="H694" s="29">
        <f>SUM(H695)</f>
        <v>0</v>
      </c>
      <c r="I694" s="32">
        <f t="shared" si="84"/>
        <v>0</v>
      </c>
      <c r="J694" s="29">
        <f>SUM(J695)</f>
        <v>0</v>
      </c>
      <c r="K694" s="31">
        <f t="shared" si="81"/>
        <v>0</v>
      </c>
      <c r="L694" s="30">
        <f t="shared" si="86"/>
        <v>0</v>
      </c>
      <c r="M694" s="31">
        <f t="shared" si="82"/>
        <v>0</v>
      </c>
      <c r="N694" s="29">
        <f>SUM(N695)</f>
        <v>0</v>
      </c>
      <c r="O694" s="31">
        <f t="shared" si="83"/>
        <v>0</v>
      </c>
      <c r="P694" s="32">
        <f t="shared" si="85"/>
        <v>0</v>
      </c>
    </row>
    <row r="695" spans="1:16" ht="26.25" hidden="1" x14ac:dyDescent="0.25">
      <c r="A695" s="26">
        <v>3311402170807180</v>
      </c>
      <c r="B695" s="27" t="s">
        <v>516</v>
      </c>
      <c r="C695" s="28"/>
      <c r="D695" s="33"/>
      <c r="E695" s="33"/>
      <c r="F695" s="30">
        <f t="shared" si="80"/>
        <v>0</v>
      </c>
      <c r="G695" s="31">
        <f t="shared" si="87"/>
        <v>0</v>
      </c>
      <c r="H695" s="33"/>
      <c r="I695" s="32">
        <f t="shared" si="84"/>
        <v>0</v>
      </c>
      <c r="J695" s="33"/>
      <c r="K695" s="31">
        <f t="shared" si="81"/>
        <v>0</v>
      </c>
      <c r="L695" s="30">
        <f t="shared" si="86"/>
        <v>0</v>
      </c>
      <c r="M695" s="31">
        <f t="shared" si="82"/>
        <v>0</v>
      </c>
      <c r="N695" s="33"/>
      <c r="O695" s="31">
        <f t="shared" si="83"/>
        <v>0</v>
      </c>
      <c r="P695" s="32">
        <f t="shared" si="85"/>
        <v>0</v>
      </c>
    </row>
    <row r="696" spans="1:16" ht="26.25" hidden="1" x14ac:dyDescent="0.25">
      <c r="A696" s="26">
        <v>3311402170820</v>
      </c>
      <c r="B696" s="27" t="s">
        <v>517</v>
      </c>
      <c r="C696" s="28"/>
      <c r="D696" s="29">
        <f>SUM(D697:D698)</f>
        <v>0</v>
      </c>
      <c r="E696" s="29">
        <f>SUM(E697:E698)</f>
        <v>0</v>
      </c>
      <c r="F696" s="30">
        <f t="shared" si="80"/>
        <v>0</v>
      </c>
      <c r="G696" s="31">
        <f t="shared" si="87"/>
        <v>0</v>
      </c>
      <c r="H696" s="29">
        <f>SUM(H697:H698)</f>
        <v>0</v>
      </c>
      <c r="I696" s="32">
        <f t="shared" si="84"/>
        <v>0</v>
      </c>
      <c r="J696" s="29">
        <f>SUM(J697:J698)</f>
        <v>0</v>
      </c>
      <c r="K696" s="31">
        <f t="shared" si="81"/>
        <v>0</v>
      </c>
      <c r="L696" s="30">
        <f t="shared" si="86"/>
        <v>0</v>
      </c>
      <c r="M696" s="31">
        <f t="shared" si="82"/>
        <v>0</v>
      </c>
      <c r="N696" s="29">
        <f>SUM(N697:N698)</f>
        <v>0</v>
      </c>
      <c r="O696" s="31">
        <f t="shared" si="83"/>
        <v>0</v>
      </c>
      <c r="P696" s="32">
        <f t="shared" si="85"/>
        <v>0</v>
      </c>
    </row>
    <row r="697" spans="1:16" ht="26.25" hidden="1" x14ac:dyDescent="0.25">
      <c r="A697" s="26">
        <v>3311402170820170</v>
      </c>
      <c r="B697" s="27" t="s">
        <v>517</v>
      </c>
      <c r="C697" s="28"/>
      <c r="D697" s="33"/>
      <c r="E697" s="33"/>
      <c r="F697" s="30">
        <f t="shared" si="80"/>
        <v>0</v>
      </c>
      <c r="G697" s="31">
        <f t="shared" si="87"/>
        <v>0</v>
      </c>
      <c r="H697" s="33"/>
      <c r="I697" s="32">
        <f t="shared" si="84"/>
        <v>0</v>
      </c>
      <c r="J697" s="33"/>
      <c r="K697" s="31">
        <f t="shared" si="81"/>
        <v>0</v>
      </c>
      <c r="L697" s="30">
        <f t="shared" si="86"/>
        <v>0</v>
      </c>
      <c r="M697" s="31">
        <f t="shared" si="82"/>
        <v>0</v>
      </c>
      <c r="N697" s="33"/>
      <c r="O697" s="31">
        <f t="shared" si="83"/>
        <v>0</v>
      </c>
      <c r="P697" s="32">
        <f t="shared" si="85"/>
        <v>0</v>
      </c>
    </row>
    <row r="698" spans="1:16" ht="26.25" hidden="1" x14ac:dyDescent="0.25">
      <c r="A698" s="26">
        <v>3311402170820180</v>
      </c>
      <c r="B698" s="27" t="s">
        <v>517</v>
      </c>
      <c r="C698" s="28"/>
      <c r="D698" s="33"/>
      <c r="E698" s="33"/>
      <c r="F698" s="30">
        <f t="shared" si="80"/>
        <v>0</v>
      </c>
      <c r="G698" s="31">
        <f t="shared" si="87"/>
        <v>0</v>
      </c>
      <c r="H698" s="33"/>
      <c r="I698" s="32">
        <f t="shared" si="84"/>
        <v>0</v>
      </c>
      <c r="J698" s="33"/>
      <c r="K698" s="31">
        <f t="shared" si="81"/>
        <v>0</v>
      </c>
      <c r="L698" s="30">
        <f t="shared" si="86"/>
        <v>0</v>
      </c>
      <c r="M698" s="31">
        <f t="shared" si="82"/>
        <v>0</v>
      </c>
      <c r="N698" s="33"/>
      <c r="O698" s="31">
        <f t="shared" si="83"/>
        <v>0</v>
      </c>
      <c r="P698" s="32">
        <f t="shared" si="85"/>
        <v>0</v>
      </c>
    </row>
    <row r="699" spans="1:16" ht="51.75" hidden="1" x14ac:dyDescent="0.25">
      <c r="A699" s="26">
        <v>3311402170821</v>
      </c>
      <c r="B699" s="27" t="s">
        <v>518</v>
      </c>
      <c r="C699" s="28"/>
      <c r="D699" s="29">
        <f>SUM(D700:D703)</f>
        <v>0</v>
      </c>
      <c r="E699" s="29">
        <f>SUM(E700:E703)</f>
        <v>0</v>
      </c>
      <c r="F699" s="30">
        <f t="shared" si="80"/>
        <v>0</v>
      </c>
      <c r="G699" s="31">
        <f t="shared" si="87"/>
        <v>0</v>
      </c>
      <c r="H699" s="29">
        <f>SUM(H700:H703)</f>
        <v>0</v>
      </c>
      <c r="I699" s="32">
        <f t="shared" si="84"/>
        <v>0</v>
      </c>
      <c r="J699" s="29">
        <f>SUM(J700:J703)</f>
        <v>0</v>
      </c>
      <c r="K699" s="31">
        <f t="shared" si="81"/>
        <v>0</v>
      </c>
      <c r="L699" s="30">
        <f t="shared" si="86"/>
        <v>0</v>
      </c>
      <c r="M699" s="31">
        <f t="shared" si="82"/>
        <v>0</v>
      </c>
      <c r="N699" s="29">
        <f>SUM(N700:N703)</f>
        <v>0</v>
      </c>
      <c r="O699" s="31">
        <f t="shared" si="83"/>
        <v>0</v>
      </c>
      <c r="P699" s="32">
        <f t="shared" si="85"/>
        <v>0</v>
      </c>
    </row>
    <row r="700" spans="1:16" ht="51.75" hidden="1" x14ac:dyDescent="0.25">
      <c r="A700" s="26">
        <v>3311402170821170</v>
      </c>
      <c r="B700" s="27" t="s">
        <v>518</v>
      </c>
      <c r="C700" s="28"/>
      <c r="D700" s="33"/>
      <c r="E700" s="33"/>
      <c r="F700" s="30">
        <f t="shared" si="80"/>
        <v>0</v>
      </c>
      <c r="G700" s="31">
        <f t="shared" si="87"/>
        <v>0</v>
      </c>
      <c r="H700" s="33"/>
      <c r="I700" s="32">
        <f t="shared" si="84"/>
        <v>0</v>
      </c>
      <c r="J700" s="33"/>
      <c r="K700" s="31">
        <f t="shared" si="81"/>
        <v>0</v>
      </c>
      <c r="L700" s="30">
        <f t="shared" si="86"/>
        <v>0</v>
      </c>
      <c r="M700" s="31">
        <f t="shared" si="82"/>
        <v>0</v>
      </c>
      <c r="N700" s="33"/>
      <c r="O700" s="31">
        <f t="shared" si="83"/>
        <v>0</v>
      </c>
      <c r="P700" s="32">
        <f t="shared" si="85"/>
        <v>0</v>
      </c>
    </row>
    <row r="701" spans="1:16" ht="51.75" hidden="1" x14ac:dyDescent="0.25">
      <c r="A701" s="26">
        <v>3311402170821180</v>
      </c>
      <c r="B701" s="27" t="s">
        <v>518</v>
      </c>
      <c r="C701" s="28"/>
      <c r="D701" s="33"/>
      <c r="E701" s="33"/>
      <c r="F701" s="30">
        <f t="shared" si="80"/>
        <v>0</v>
      </c>
      <c r="G701" s="31">
        <f t="shared" si="87"/>
        <v>0</v>
      </c>
      <c r="H701" s="33"/>
      <c r="I701" s="32">
        <f t="shared" si="84"/>
        <v>0</v>
      </c>
      <c r="J701" s="33"/>
      <c r="K701" s="31">
        <f t="shared" si="81"/>
        <v>0</v>
      </c>
      <c r="L701" s="30">
        <f t="shared" si="86"/>
        <v>0</v>
      </c>
      <c r="M701" s="31">
        <f t="shared" si="82"/>
        <v>0</v>
      </c>
      <c r="N701" s="33"/>
      <c r="O701" s="31">
        <f t="shared" si="83"/>
        <v>0</v>
      </c>
      <c r="P701" s="32">
        <f t="shared" si="85"/>
        <v>0</v>
      </c>
    </row>
    <row r="702" spans="1:16" ht="51.75" hidden="1" x14ac:dyDescent="0.25">
      <c r="A702" s="26">
        <v>3311402170821180</v>
      </c>
      <c r="B702" s="27" t="s">
        <v>518</v>
      </c>
      <c r="C702" s="28"/>
      <c r="D702" s="33"/>
      <c r="E702" s="33"/>
      <c r="F702" s="30">
        <f t="shared" si="80"/>
        <v>0</v>
      </c>
      <c r="G702" s="31">
        <f t="shared" si="87"/>
        <v>0</v>
      </c>
      <c r="H702" s="33"/>
      <c r="I702" s="32">
        <f t="shared" si="84"/>
        <v>0</v>
      </c>
      <c r="J702" s="33"/>
      <c r="K702" s="31">
        <f t="shared" si="81"/>
        <v>0</v>
      </c>
      <c r="L702" s="30">
        <f t="shared" si="86"/>
        <v>0</v>
      </c>
      <c r="M702" s="31">
        <f t="shared" si="82"/>
        <v>0</v>
      </c>
      <c r="N702" s="33"/>
      <c r="O702" s="31">
        <f t="shared" si="83"/>
        <v>0</v>
      </c>
      <c r="P702" s="32">
        <f t="shared" si="85"/>
        <v>0</v>
      </c>
    </row>
    <row r="703" spans="1:16" ht="51.75" hidden="1" x14ac:dyDescent="0.25">
      <c r="A703" s="26">
        <v>3311402170821180</v>
      </c>
      <c r="B703" s="27" t="s">
        <v>518</v>
      </c>
      <c r="C703" s="28"/>
      <c r="D703" s="33"/>
      <c r="E703" s="33"/>
      <c r="F703" s="30">
        <f t="shared" si="80"/>
        <v>0</v>
      </c>
      <c r="G703" s="31">
        <f t="shared" si="87"/>
        <v>0</v>
      </c>
      <c r="H703" s="33"/>
      <c r="I703" s="32">
        <f t="shared" si="84"/>
        <v>0</v>
      </c>
      <c r="J703" s="33"/>
      <c r="K703" s="31">
        <f t="shared" si="81"/>
        <v>0</v>
      </c>
      <c r="L703" s="30">
        <f t="shared" si="86"/>
        <v>0</v>
      </c>
      <c r="M703" s="31">
        <f t="shared" si="82"/>
        <v>0</v>
      </c>
      <c r="N703" s="33"/>
      <c r="O703" s="31">
        <f t="shared" si="83"/>
        <v>0</v>
      </c>
      <c r="P703" s="32">
        <f t="shared" si="85"/>
        <v>0</v>
      </c>
    </row>
    <row r="704" spans="1:16" ht="26.25" hidden="1" x14ac:dyDescent="0.25">
      <c r="A704" s="60">
        <v>3311402170863</v>
      </c>
      <c r="B704" s="27" t="s">
        <v>519</v>
      </c>
      <c r="C704" s="28"/>
      <c r="D704" s="29">
        <f>SUM(D705)</f>
        <v>0</v>
      </c>
      <c r="E704" s="29">
        <f>SUM(E705)</f>
        <v>0</v>
      </c>
      <c r="F704" s="30">
        <f t="shared" si="80"/>
        <v>0</v>
      </c>
      <c r="G704" s="31">
        <f t="shared" si="87"/>
        <v>0</v>
      </c>
      <c r="H704" s="29">
        <f>SUM(H705)</f>
        <v>0</v>
      </c>
      <c r="I704" s="32">
        <f t="shared" si="84"/>
        <v>0</v>
      </c>
      <c r="J704" s="29">
        <f>SUM(J705)</f>
        <v>0</v>
      </c>
      <c r="K704" s="31">
        <f t="shared" si="81"/>
        <v>0</v>
      </c>
      <c r="L704" s="30">
        <f t="shared" si="86"/>
        <v>0</v>
      </c>
      <c r="M704" s="31">
        <f t="shared" si="82"/>
        <v>0</v>
      </c>
      <c r="N704" s="29">
        <f>SUM(N705)</f>
        <v>0</v>
      </c>
      <c r="O704" s="31">
        <f t="shared" si="83"/>
        <v>0</v>
      </c>
      <c r="P704" s="32">
        <f t="shared" si="85"/>
        <v>0</v>
      </c>
    </row>
    <row r="705" spans="1:16" ht="26.25" hidden="1" x14ac:dyDescent="0.25">
      <c r="A705" s="60">
        <v>3311402170863180</v>
      </c>
      <c r="B705" s="27" t="s">
        <v>519</v>
      </c>
      <c r="C705" s="28"/>
      <c r="D705" s="33"/>
      <c r="E705" s="33"/>
      <c r="F705" s="30">
        <f t="shared" si="80"/>
        <v>0</v>
      </c>
      <c r="G705" s="31">
        <f t="shared" si="87"/>
        <v>0</v>
      </c>
      <c r="H705" s="33"/>
      <c r="I705" s="32">
        <f t="shared" si="84"/>
        <v>0</v>
      </c>
      <c r="J705" s="33"/>
      <c r="K705" s="31">
        <f t="shared" si="81"/>
        <v>0</v>
      </c>
      <c r="L705" s="30">
        <f t="shared" si="86"/>
        <v>0</v>
      </c>
      <c r="M705" s="31">
        <f t="shared" si="82"/>
        <v>0</v>
      </c>
      <c r="N705" s="33"/>
      <c r="O705" s="31">
        <f t="shared" si="83"/>
        <v>0</v>
      </c>
      <c r="P705" s="32">
        <f t="shared" si="85"/>
        <v>0</v>
      </c>
    </row>
    <row r="706" spans="1:16" ht="39" hidden="1" x14ac:dyDescent="0.25">
      <c r="A706" s="60">
        <v>3311402170864</v>
      </c>
      <c r="B706" s="27" t="s">
        <v>520</v>
      </c>
      <c r="C706" s="28"/>
      <c r="D706" s="29">
        <f>SUM(D707)</f>
        <v>0</v>
      </c>
      <c r="E706" s="29">
        <f>SUM(E707)</f>
        <v>0</v>
      </c>
      <c r="F706" s="30">
        <f t="shared" si="80"/>
        <v>0</v>
      </c>
      <c r="G706" s="31">
        <f t="shared" si="87"/>
        <v>0</v>
      </c>
      <c r="H706" s="29">
        <f>SUM(H707)</f>
        <v>0</v>
      </c>
      <c r="I706" s="32">
        <f t="shared" si="84"/>
        <v>0</v>
      </c>
      <c r="J706" s="29">
        <f>SUM(J707)</f>
        <v>0</v>
      </c>
      <c r="K706" s="31">
        <f t="shared" si="81"/>
        <v>0</v>
      </c>
      <c r="L706" s="30">
        <f t="shared" si="86"/>
        <v>0</v>
      </c>
      <c r="M706" s="31">
        <f t="shared" si="82"/>
        <v>0</v>
      </c>
      <c r="N706" s="29">
        <f>SUM(N707)</f>
        <v>0</v>
      </c>
      <c r="O706" s="31">
        <f t="shared" si="83"/>
        <v>0</v>
      </c>
      <c r="P706" s="32">
        <f t="shared" si="85"/>
        <v>0</v>
      </c>
    </row>
    <row r="707" spans="1:16" ht="39" hidden="1" x14ac:dyDescent="0.25">
      <c r="A707" s="60">
        <v>3311402170864180</v>
      </c>
      <c r="B707" s="27" t="s">
        <v>520</v>
      </c>
      <c r="C707" s="28"/>
      <c r="D707" s="33"/>
      <c r="E707" s="33"/>
      <c r="F707" s="30">
        <f t="shared" si="80"/>
        <v>0</v>
      </c>
      <c r="G707" s="31">
        <f t="shared" si="87"/>
        <v>0</v>
      </c>
      <c r="H707" s="33"/>
      <c r="I707" s="32">
        <f t="shared" si="84"/>
        <v>0</v>
      </c>
      <c r="J707" s="33"/>
      <c r="K707" s="31">
        <f t="shared" si="81"/>
        <v>0</v>
      </c>
      <c r="L707" s="30">
        <f t="shared" si="86"/>
        <v>0</v>
      </c>
      <c r="M707" s="31">
        <f t="shared" si="82"/>
        <v>0</v>
      </c>
      <c r="N707" s="33"/>
      <c r="O707" s="31">
        <f t="shared" si="83"/>
        <v>0</v>
      </c>
      <c r="P707" s="32">
        <f t="shared" si="85"/>
        <v>0</v>
      </c>
    </row>
    <row r="708" spans="1:16" ht="39" hidden="1" x14ac:dyDescent="0.25">
      <c r="A708" s="60">
        <v>3311402170865</v>
      </c>
      <c r="B708" s="27" t="s">
        <v>521</v>
      </c>
      <c r="C708" s="28"/>
      <c r="D708" s="29">
        <f>SUM(D709)</f>
        <v>0</v>
      </c>
      <c r="E708" s="29">
        <f>SUM(E709)</f>
        <v>0</v>
      </c>
      <c r="F708" s="30">
        <f t="shared" si="80"/>
        <v>0</v>
      </c>
      <c r="G708" s="31">
        <f t="shared" si="87"/>
        <v>0</v>
      </c>
      <c r="H708" s="29">
        <f>SUM(H709)</f>
        <v>0</v>
      </c>
      <c r="I708" s="32">
        <f t="shared" si="84"/>
        <v>0</v>
      </c>
      <c r="J708" s="29">
        <f>SUM(J709)</f>
        <v>0</v>
      </c>
      <c r="K708" s="31">
        <f t="shared" si="81"/>
        <v>0</v>
      </c>
      <c r="L708" s="30">
        <f t="shared" si="86"/>
        <v>0</v>
      </c>
      <c r="M708" s="31">
        <f t="shared" si="82"/>
        <v>0</v>
      </c>
      <c r="N708" s="29">
        <f>SUM(N709)</f>
        <v>0</v>
      </c>
      <c r="O708" s="31">
        <f t="shared" si="83"/>
        <v>0</v>
      </c>
      <c r="P708" s="32">
        <f t="shared" si="85"/>
        <v>0</v>
      </c>
    </row>
    <row r="709" spans="1:16" ht="39" hidden="1" x14ac:dyDescent="0.25">
      <c r="A709" s="60">
        <v>3311402170865180</v>
      </c>
      <c r="B709" s="27" t="s">
        <v>521</v>
      </c>
      <c r="C709" s="28"/>
      <c r="D709" s="33"/>
      <c r="E709" s="33"/>
      <c r="F709" s="30">
        <f t="shared" si="80"/>
        <v>0</v>
      </c>
      <c r="G709" s="31">
        <f t="shared" si="87"/>
        <v>0</v>
      </c>
      <c r="H709" s="33"/>
      <c r="I709" s="32">
        <f t="shared" si="84"/>
        <v>0</v>
      </c>
      <c r="J709" s="33"/>
      <c r="K709" s="31">
        <f t="shared" si="81"/>
        <v>0</v>
      </c>
      <c r="L709" s="30">
        <f t="shared" si="86"/>
        <v>0</v>
      </c>
      <c r="M709" s="31">
        <f t="shared" si="82"/>
        <v>0</v>
      </c>
      <c r="N709" s="33"/>
      <c r="O709" s="31">
        <f t="shared" si="83"/>
        <v>0</v>
      </c>
      <c r="P709" s="32">
        <f t="shared" si="85"/>
        <v>0</v>
      </c>
    </row>
    <row r="710" spans="1:16" ht="26.25" hidden="1" x14ac:dyDescent="0.25">
      <c r="A710" s="26">
        <v>331140218</v>
      </c>
      <c r="B710" s="27" t="s">
        <v>522</v>
      </c>
      <c r="C710" s="28"/>
      <c r="D710" s="29">
        <f>SUM(D711+D713+D715+D717+D719)</f>
        <v>0</v>
      </c>
      <c r="E710" s="29">
        <f>SUM(E711+E713+E715+E717+E719)</f>
        <v>0</v>
      </c>
      <c r="F710" s="30">
        <f t="shared" si="80"/>
        <v>0</v>
      </c>
      <c r="G710" s="31">
        <f t="shared" si="87"/>
        <v>0</v>
      </c>
      <c r="H710" s="29">
        <f>SUM(H711+H713+H715+H717+H719)</f>
        <v>0</v>
      </c>
      <c r="I710" s="32">
        <f t="shared" si="84"/>
        <v>0</v>
      </c>
      <c r="J710" s="29">
        <f>SUM(J711+J713+J715+J717+J719)</f>
        <v>0</v>
      </c>
      <c r="K710" s="31">
        <f t="shared" si="81"/>
        <v>0</v>
      </c>
      <c r="L710" s="30">
        <f t="shared" si="86"/>
        <v>0</v>
      </c>
      <c r="M710" s="31">
        <f t="shared" si="82"/>
        <v>0</v>
      </c>
      <c r="N710" s="29">
        <f>SUM(N711+N713+N715+N717+N719)</f>
        <v>0</v>
      </c>
      <c r="O710" s="31">
        <f t="shared" si="83"/>
        <v>0</v>
      </c>
      <c r="P710" s="32">
        <f t="shared" si="85"/>
        <v>0</v>
      </c>
    </row>
    <row r="711" spans="1:16" ht="26.25" hidden="1" x14ac:dyDescent="0.25">
      <c r="A711" s="26">
        <v>3311402180069</v>
      </c>
      <c r="B711" s="27" t="s">
        <v>523</v>
      </c>
      <c r="C711" s="28"/>
      <c r="D711" s="29">
        <f>SUM(D712)</f>
        <v>0</v>
      </c>
      <c r="E711" s="29">
        <f>SUM(E712)</f>
        <v>0</v>
      </c>
      <c r="F711" s="30">
        <f t="shared" si="80"/>
        <v>0</v>
      </c>
      <c r="G711" s="31">
        <f t="shared" si="87"/>
        <v>0</v>
      </c>
      <c r="H711" s="29">
        <f>SUM(H712)</f>
        <v>0</v>
      </c>
      <c r="I711" s="32">
        <f t="shared" si="84"/>
        <v>0</v>
      </c>
      <c r="J711" s="29">
        <f>SUM(J712)</f>
        <v>0</v>
      </c>
      <c r="K711" s="31">
        <f t="shared" si="81"/>
        <v>0</v>
      </c>
      <c r="L711" s="30">
        <f t="shared" si="86"/>
        <v>0</v>
      </c>
      <c r="M711" s="31">
        <f t="shared" si="82"/>
        <v>0</v>
      </c>
      <c r="N711" s="29">
        <f>SUM(N712)</f>
        <v>0</v>
      </c>
      <c r="O711" s="31">
        <f t="shared" si="83"/>
        <v>0</v>
      </c>
      <c r="P711" s="32">
        <f t="shared" si="85"/>
        <v>0</v>
      </c>
    </row>
    <row r="712" spans="1:16" ht="26.25" hidden="1" x14ac:dyDescent="0.25">
      <c r="A712" s="26">
        <v>3311402180069</v>
      </c>
      <c r="B712" s="27" t="s">
        <v>524</v>
      </c>
      <c r="C712" s="28"/>
      <c r="D712" s="29"/>
      <c r="E712" s="29"/>
      <c r="F712" s="30">
        <f t="shared" ref="F712:F775" si="88">SUM(D712+E712)</f>
        <v>0</v>
      </c>
      <c r="G712" s="31">
        <f t="shared" si="87"/>
        <v>0</v>
      </c>
      <c r="H712" s="29"/>
      <c r="I712" s="32">
        <f t="shared" si="84"/>
        <v>0</v>
      </c>
      <c r="J712" s="29"/>
      <c r="K712" s="31">
        <f t="shared" ref="K712:K775" si="89">IF(OR(J712=0,F712=0),0,J712/F712)*100</f>
        <v>0</v>
      </c>
      <c r="L712" s="30">
        <f t="shared" si="86"/>
        <v>0</v>
      </c>
      <c r="M712" s="31">
        <f t="shared" ref="M712:M775" si="90">IF(OR(L712=0,F712=0),0,L712/F712)*100</f>
        <v>0</v>
      </c>
      <c r="N712" s="29"/>
      <c r="O712" s="31">
        <f t="shared" ref="O712:O775" si="91">IF(OR(N712=0,F712=0),0,N712/F712)*100</f>
        <v>0</v>
      </c>
      <c r="P712" s="32">
        <f t="shared" si="85"/>
        <v>0</v>
      </c>
    </row>
    <row r="713" spans="1:16" ht="26.25" hidden="1" x14ac:dyDescent="0.25">
      <c r="A713" s="26">
        <v>3311402180075</v>
      </c>
      <c r="B713" s="27" t="s">
        <v>525</v>
      </c>
      <c r="C713" s="28"/>
      <c r="D713" s="29">
        <f>SUM(D714)</f>
        <v>0</v>
      </c>
      <c r="E713" s="29">
        <f>SUM(E714)</f>
        <v>0</v>
      </c>
      <c r="F713" s="30">
        <f t="shared" si="88"/>
        <v>0</v>
      </c>
      <c r="G713" s="31">
        <f t="shared" si="87"/>
        <v>0</v>
      </c>
      <c r="H713" s="29">
        <f>SUM(H714)</f>
        <v>0</v>
      </c>
      <c r="I713" s="32">
        <f t="shared" ref="I713:I776" si="92">SUM(F713-H713)</f>
        <v>0</v>
      </c>
      <c r="J713" s="29">
        <f>SUM(J714)</f>
        <v>0</v>
      </c>
      <c r="K713" s="31">
        <f t="shared" si="89"/>
        <v>0</v>
      </c>
      <c r="L713" s="30">
        <f t="shared" si="86"/>
        <v>0</v>
      </c>
      <c r="M713" s="31">
        <f t="shared" si="90"/>
        <v>0</v>
      </c>
      <c r="N713" s="29">
        <f>SUM(N714)</f>
        <v>0</v>
      </c>
      <c r="O713" s="31">
        <f t="shared" si="91"/>
        <v>0</v>
      </c>
      <c r="P713" s="32">
        <f t="shared" si="85"/>
        <v>0</v>
      </c>
    </row>
    <row r="714" spans="1:16" hidden="1" x14ac:dyDescent="0.25">
      <c r="A714" s="26">
        <v>3311402180075</v>
      </c>
      <c r="B714" s="27" t="s">
        <v>526</v>
      </c>
      <c r="C714" s="28"/>
      <c r="D714" s="29"/>
      <c r="E714" s="29"/>
      <c r="F714" s="30">
        <f t="shared" si="88"/>
        <v>0</v>
      </c>
      <c r="G714" s="31">
        <f t="shared" si="87"/>
        <v>0</v>
      </c>
      <c r="H714" s="29"/>
      <c r="I714" s="32">
        <f t="shared" si="92"/>
        <v>0</v>
      </c>
      <c r="J714" s="29"/>
      <c r="K714" s="31">
        <f t="shared" si="89"/>
        <v>0</v>
      </c>
      <c r="L714" s="30">
        <f t="shared" si="86"/>
        <v>0</v>
      </c>
      <c r="M714" s="31">
        <f t="shared" si="90"/>
        <v>0</v>
      </c>
      <c r="N714" s="29"/>
      <c r="O714" s="31">
        <f t="shared" si="91"/>
        <v>0</v>
      </c>
      <c r="P714" s="32">
        <f t="shared" si="85"/>
        <v>0</v>
      </c>
    </row>
    <row r="715" spans="1:16" ht="51.75" hidden="1" x14ac:dyDescent="0.25">
      <c r="A715" s="26">
        <v>3311402180803</v>
      </c>
      <c r="B715" s="27" t="s">
        <v>527</v>
      </c>
      <c r="C715" s="28"/>
      <c r="D715" s="29">
        <f>SUM(D716)</f>
        <v>0</v>
      </c>
      <c r="E715" s="29">
        <f>SUM(E716)</f>
        <v>0</v>
      </c>
      <c r="F715" s="30">
        <f t="shared" si="88"/>
        <v>0</v>
      </c>
      <c r="G715" s="31">
        <f t="shared" si="87"/>
        <v>0</v>
      </c>
      <c r="H715" s="29">
        <f>SUM(H716)</f>
        <v>0</v>
      </c>
      <c r="I715" s="32">
        <f t="shared" si="92"/>
        <v>0</v>
      </c>
      <c r="J715" s="29">
        <f>SUM(J716)</f>
        <v>0</v>
      </c>
      <c r="K715" s="31">
        <f t="shared" si="89"/>
        <v>0</v>
      </c>
      <c r="L715" s="30">
        <f t="shared" si="86"/>
        <v>0</v>
      </c>
      <c r="M715" s="31">
        <f t="shared" si="90"/>
        <v>0</v>
      </c>
      <c r="N715" s="29">
        <f>SUM(N716)</f>
        <v>0</v>
      </c>
      <c r="O715" s="31">
        <f t="shared" si="91"/>
        <v>0</v>
      </c>
      <c r="P715" s="32">
        <f t="shared" si="85"/>
        <v>0</v>
      </c>
    </row>
    <row r="716" spans="1:16" ht="51.75" hidden="1" x14ac:dyDescent="0.25">
      <c r="A716" s="26">
        <v>3311402180803180</v>
      </c>
      <c r="B716" s="27" t="s">
        <v>527</v>
      </c>
      <c r="C716" s="28"/>
      <c r="D716" s="33"/>
      <c r="E716" s="33"/>
      <c r="F716" s="30">
        <f t="shared" si="88"/>
        <v>0</v>
      </c>
      <c r="G716" s="31">
        <f t="shared" si="87"/>
        <v>0</v>
      </c>
      <c r="H716" s="33"/>
      <c r="I716" s="32">
        <f t="shared" si="92"/>
        <v>0</v>
      </c>
      <c r="J716" s="33"/>
      <c r="K716" s="31">
        <f t="shared" si="89"/>
        <v>0</v>
      </c>
      <c r="L716" s="30">
        <f t="shared" si="86"/>
        <v>0</v>
      </c>
      <c r="M716" s="31">
        <f t="shared" si="90"/>
        <v>0</v>
      </c>
      <c r="N716" s="33"/>
      <c r="O716" s="31">
        <f t="shared" si="91"/>
        <v>0</v>
      </c>
      <c r="P716" s="32">
        <f t="shared" si="85"/>
        <v>0</v>
      </c>
    </row>
    <row r="717" spans="1:16" ht="26.25" hidden="1" x14ac:dyDescent="0.25">
      <c r="A717" s="26">
        <v>3311402180806</v>
      </c>
      <c r="B717" s="27" t="s">
        <v>528</v>
      </c>
      <c r="C717" s="28"/>
      <c r="D717" s="29">
        <f>SUM(D718)</f>
        <v>0</v>
      </c>
      <c r="E717" s="29">
        <f>SUM(E718)</f>
        <v>0</v>
      </c>
      <c r="F717" s="30">
        <f t="shared" si="88"/>
        <v>0</v>
      </c>
      <c r="G717" s="31">
        <f t="shared" si="87"/>
        <v>0</v>
      </c>
      <c r="H717" s="29">
        <f>SUM(H718)</f>
        <v>0</v>
      </c>
      <c r="I717" s="32">
        <f t="shared" si="92"/>
        <v>0</v>
      </c>
      <c r="J717" s="29">
        <f>SUM(J718)</f>
        <v>0</v>
      </c>
      <c r="K717" s="31">
        <f t="shared" si="89"/>
        <v>0</v>
      </c>
      <c r="L717" s="30">
        <f t="shared" si="86"/>
        <v>0</v>
      </c>
      <c r="M717" s="31">
        <f t="shared" si="90"/>
        <v>0</v>
      </c>
      <c r="N717" s="29">
        <f>SUM(N718)</f>
        <v>0</v>
      </c>
      <c r="O717" s="31">
        <f t="shared" si="91"/>
        <v>0</v>
      </c>
      <c r="P717" s="32">
        <f t="shared" si="85"/>
        <v>0</v>
      </c>
    </row>
    <row r="718" spans="1:16" ht="26.25" hidden="1" x14ac:dyDescent="0.25">
      <c r="A718" s="26">
        <v>3311402180806180</v>
      </c>
      <c r="B718" s="27" t="s">
        <v>528</v>
      </c>
      <c r="C718" s="28"/>
      <c r="D718" s="33"/>
      <c r="E718" s="33"/>
      <c r="F718" s="30">
        <f t="shared" si="88"/>
        <v>0</v>
      </c>
      <c r="G718" s="31">
        <f t="shared" si="87"/>
        <v>0</v>
      </c>
      <c r="H718" s="33"/>
      <c r="I718" s="32">
        <f t="shared" si="92"/>
        <v>0</v>
      </c>
      <c r="J718" s="33"/>
      <c r="K718" s="31">
        <f t="shared" si="89"/>
        <v>0</v>
      </c>
      <c r="L718" s="30">
        <f t="shared" si="86"/>
        <v>0</v>
      </c>
      <c r="M718" s="31">
        <f t="shared" si="90"/>
        <v>0</v>
      </c>
      <c r="N718" s="33"/>
      <c r="O718" s="31">
        <f t="shared" si="91"/>
        <v>0</v>
      </c>
      <c r="P718" s="32">
        <f t="shared" si="85"/>
        <v>0</v>
      </c>
    </row>
    <row r="719" spans="1:16" ht="39" hidden="1" x14ac:dyDescent="0.25">
      <c r="A719" s="26">
        <v>3311402180811</v>
      </c>
      <c r="B719" s="27" t="s">
        <v>529</v>
      </c>
      <c r="C719" s="28"/>
      <c r="D719" s="29">
        <f>SUM(D720:D721)</f>
        <v>0</v>
      </c>
      <c r="E719" s="29">
        <f>SUM(E720:E721)</f>
        <v>0</v>
      </c>
      <c r="F719" s="30">
        <f t="shared" si="88"/>
        <v>0</v>
      </c>
      <c r="G719" s="31">
        <f t="shared" si="87"/>
        <v>0</v>
      </c>
      <c r="H719" s="29">
        <f>SUM(H720:H721)</f>
        <v>0</v>
      </c>
      <c r="I719" s="32">
        <f t="shared" si="92"/>
        <v>0</v>
      </c>
      <c r="J719" s="29">
        <f>SUM(J720:J721)</f>
        <v>0</v>
      </c>
      <c r="K719" s="31">
        <f t="shared" si="89"/>
        <v>0</v>
      </c>
      <c r="L719" s="30">
        <f t="shared" si="86"/>
        <v>0</v>
      </c>
      <c r="M719" s="31">
        <f t="shared" si="90"/>
        <v>0</v>
      </c>
      <c r="N719" s="29">
        <f>SUM(N720:N721)</f>
        <v>0</v>
      </c>
      <c r="O719" s="31">
        <f t="shared" si="91"/>
        <v>0</v>
      </c>
      <c r="P719" s="32">
        <f t="shared" ref="P719:P782" si="93">SUM(F719-N719)</f>
        <v>0</v>
      </c>
    </row>
    <row r="720" spans="1:16" ht="39" hidden="1" x14ac:dyDescent="0.25">
      <c r="A720" s="26">
        <v>3311402180811180</v>
      </c>
      <c r="B720" s="27" t="s">
        <v>529</v>
      </c>
      <c r="C720" s="28"/>
      <c r="D720" s="33"/>
      <c r="E720" s="33"/>
      <c r="F720" s="30">
        <f t="shared" si="88"/>
        <v>0</v>
      </c>
      <c r="G720" s="31">
        <f t="shared" si="87"/>
        <v>0</v>
      </c>
      <c r="H720" s="33"/>
      <c r="I720" s="32">
        <f t="shared" si="92"/>
        <v>0</v>
      </c>
      <c r="J720" s="33"/>
      <c r="K720" s="31">
        <f t="shared" si="89"/>
        <v>0</v>
      </c>
      <c r="L720" s="30">
        <f t="shared" ref="L720:L783" si="94">SUM(N720-J720)</f>
        <v>0</v>
      </c>
      <c r="M720" s="31">
        <f t="shared" si="90"/>
        <v>0</v>
      </c>
      <c r="N720" s="33"/>
      <c r="O720" s="31">
        <f t="shared" si="91"/>
        <v>0</v>
      </c>
      <c r="P720" s="32">
        <f t="shared" si="93"/>
        <v>0</v>
      </c>
    </row>
    <row r="721" spans="1:16" ht="39" hidden="1" x14ac:dyDescent="0.25">
      <c r="A721" s="26">
        <v>3311402180811180</v>
      </c>
      <c r="B721" s="27" t="s">
        <v>529</v>
      </c>
      <c r="C721" s="28"/>
      <c r="D721" s="33"/>
      <c r="E721" s="33"/>
      <c r="F721" s="30">
        <f t="shared" si="88"/>
        <v>0</v>
      </c>
      <c r="G721" s="31">
        <f t="shared" si="87"/>
        <v>0</v>
      </c>
      <c r="H721" s="33"/>
      <c r="I721" s="32">
        <f t="shared" si="92"/>
        <v>0</v>
      </c>
      <c r="J721" s="33"/>
      <c r="K721" s="31">
        <f t="shared" si="89"/>
        <v>0</v>
      </c>
      <c r="L721" s="30">
        <f t="shared" si="94"/>
        <v>0</v>
      </c>
      <c r="M721" s="31">
        <f t="shared" si="90"/>
        <v>0</v>
      </c>
      <c r="N721" s="33"/>
      <c r="O721" s="31">
        <f t="shared" si="91"/>
        <v>0</v>
      </c>
      <c r="P721" s="32">
        <f t="shared" si="93"/>
        <v>0</v>
      </c>
    </row>
    <row r="722" spans="1:16" hidden="1" x14ac:dyDescent="0.25">
      <c r="A722" s="26">
        <v>331140219</v>
      </c>
      <c r="B722" s="27" t="s">
        <v>530</v>
      </c>
      <c r="C722" s="28"/>
      <c r="D722" s="29">
        <f>SUM(D723+D725+D732+D734+D736+D741+D743+D745+D748+D750+D752+D754+D756+D758+D760+D762+D763+D772+D774+D777+D779+D781+D783+D785+D787)</f>
        <v>0</v>
      </c>
      <c r="E722" s="29">
        <f>SUM(E723+E725+E732+E734+E736+E741+E743+E745+E748+E750+E752+E754+E756+E758+E760+E762+E763+E772+E774+E777+E779+E781+E783+E785+E787)</f>
        <v>0</v>
      </c>
      <c r="F722" s="30">
        <f t="shared" si="88"/>
        <v>0</v>
      </c>
      <c r="G722" s="31">
        <f t="shared" si="87"/>
        <v>0</v>
      </c>
      <c r="H722" s="29">
        <f>SUM(H723+H725+H732+H734+H736+H741+H743+H745+H748+H750+H752+H754+H756+H758+H760+H762+H763+H772+H774+H777+H779+H781+H783+H785+H787)</f>
        <v>0</v>
      </c>
      <c r="I722" s="32">
        <f t="shared" si="92"/>
        <v>0</v>
      </c>
      <c r="J722" s="29">
        <f>SUM(J723+J725+J732+J734+J736+J741+J743+J745+J748+J750+J752+J754+J756+J758+J760+J762+J763+J772+J774+J777+J779+J781+J783+J785+J787)</f>
        <v>0</v>
      </c>
      <c r="K722" s="31">
        <f t="shared" si="89"/>
        <v>0</v>
      </c>
      <c r="L722" s="30">
        <f t="shared" si="94"/>
        <v>0</v>
      </c>
      <c r="M722" s="31">
        <f t="shared" si="90"/>
        <v>0</v>
      </c>
      <c r="N722" s="29">
        <f>SUM(N723+N725+N732+N734+N736+N741+N743+N745+N748+N750+N752+N754+N756+N758+N760+N762+N763+N772+N774+N777+N779+N781+N783+N785+N787)</f>
        <v>0</v>
      </c>
      <c r="O722" s="31">
        <f t="shared" si="91"/>
        <v>0</v>
      </c>
      <c r="P722" s="32">
        <f t="shared" si="93"/>
        <v>0</v>
      </c>
    </row>
    <row r="723" spans="1:16" ht="39" hidden="1" x14ac:dyDescent="0.25">
      <c r="A723" s="26">
        <v>3311402190068</v>
      </c>
      <c r="B723" s="27" t="s">
        <v>531</v>
      </c>
      <c r="C723" s="28"/>
      <c r="D723" s="29"/>
      <c r="E723" s="29"/>
      <c r="F723" s="30">
        <f t="shared" si="88"/>
        <v>0</v>
      </c>
      <c r="G723" s="31">
        <f t="shared" si="87"/>
        <v>0</v>
      </c>
      <c r="H723" s="29"/>
      <c r="I723" s="32">
        <f t="shared" si="92"/>
        <v>0</v>
      </c>
      <c r="J723" s="29"/>
      <c r="K723" s="31">
        <f t="shared" si="89"/>
        <v>0</v>
      </c>
      <c r="L723" s="30">
        <f t="shared" si="94"/>
        <v>0</v>
      </c>
      <c r="M723" s="31">
        <f t="shared" si="90"/>
        <v>0</v>
      </c>
      <c r="N723" s="29"/>
      <c r="O723" s="31">
        <f t="shared" si="91"/>
        <v>0</v>
      </c>
      <c r="P723" s="32">
        <f t="shared" si="93"/>
        <v>0</v>
      </c>
    </row>
    <row r="724" spans="1:16" ht="26.25" hidden="1" x14ac:dyDescent="0.25">
      <c r="A724" s="26">
        <v>3311402190068190</v>
      </c>
      <c r="B724" s="27" t="s">
        <v>532</v>
      </c>
      <c r="C724" s="28"/>
      <c r="D724" s="29"/>
      <c r="E724" s="29"/>
      <c r="F724" s="30">
        <f t="shared" si="88"/>
        <v>0</v>
      </c>
      <c r="G724" s="31">
        <f t="shared" si="87"/>
        <v>0</v>
      </c>
      <c r="H724" s="29"/>
      <c r="I724" s="32">
        <f t="shared" si="92"/>
        <v>0</v>
      </c>
      <c r="J724" s="29"/>
      <c r="K724" s="31">
        <f t="shared" si="89"/>
        <v>0</v>
      </c>
      <c r="L724" s="30">
        <f t="shared" si="94"/>
        <v>0</v>
      </c>
      <c r="M724" s="31">
        <f t="shared" si="90"/>
        <v>0</v>
      </c>
      <c r="N724" s="29"/>
      <c r="O724" s="31">
        <f t="shared" si="91"/>
        <v>0</v>
      </c>
      <c r="P724" s="32">
        <f t="shared" si="93"/>
        <v>0</v>
      </c>
    </row>
    <row r="725" spans="1:16" ht="26.25" hidden="1" x14ac:dyDescent="0.25">
      <c r="A725" s="26">
        <v>3311402190339</v>
      </c>
      <c r="B725" s="27" t="s">
        <v>533</v>
      </c>
      <c r="C725" s="28"/>
      <c r="D725" s="29">
        <f>SUM(D726:D731)</f>
        <v>0</v>
      </c>
      <c r="E725" s="29">
        <f>SUM(E726:E731)</f>
        <v>0</v>
      </c>
      <c r="F725" s="30">
        <f t="shared" si="88"/>
        <v>0</v>
      </c>
      <c r="G725" s="31">
        <f t="shared" si="87"/>
        <v>0</v>
      </c>
      <c r="H725" s="29">
        <f>SUM(H726:H731)</f>
        <v>0</v>
      </c>
      <c r="I725" s="32">
        <f t="shared" si="92"/>
        <v>0</v>
      </c>
      <c r="J725" s="29">
        <f>SUM(J726:J731)</f>
        <v>0</v>
      </c>
      <c r="K725" s="31">
        <f t="shared" si="89"/>
        <v>0</v>
      </c>
      <c r="L725" s="30">
        <f t="shared" si="94"/>
        <v>0</v>
      </c>
      <c r="M725" s="31">
        <f t="shared" si="90"/>
        <v>0</v>
      </c>
      <c r="N725" s="29">
        <f>SUM(N726:N731)</f>
        <v>0</v>
      </c>
      <c r="O725" s="31">
        <f t="shared" si="91"/>
        <v>0</v>
      </c>
      <c r="P725" s="32">
        <f t="shared" si="93"/>
        <v>0</v>
      </c>
    </row>
    <row r="726" spans="1:16" ht="26.25" hidden="1" x14ac:dyDescent="0.25">
      <c r="A726" s="26">
        <v>3311402190339180</v>
      </c>
      <c r="B726" s="27" t="s">
        <v>533</v>
      </c>
      <c r="C726" s="28"/>
      <c r="D726" s="33"/>
      <c r="E726" s="33"/>
      <c r="F726" s="30">
        <f t="shared" si="88"/>
        <v>0</v>
      </c>
      <c r="G726" s="31">
        <f t="shared" ref="G726:G808" si="95">IF(OR(F726=0,F$7=0),0,F726/F$7)*100</f>
        <v>0</v>
      </c>
      <c r="H726" s="33"/>
      <c r="I726" s="32">
        <f t="shared" si="92"/>
        <v>0</v>
      </c>
      <c r="J726" s="33"/>
      <c r="K726" s="31">
        <f t="shared" si="89"/>
        <v>0</v>
      </c>
      <c r="L726" s="30">
        <f t="shared" si="94"/>
        <v>0</v>
      </c>
      <c r="M726" s="31">
        <f t="shared" si="90"/>
        <v>0</v>
      </c>
      <c r="N726" s="33"/>
      <c r="O726" s="31">
        <f t="shared" si="91"/>
        <v>0</v>
      </c>
      <c r="P726" s="32">
        <f t="shared" si="93"/>
        <v>0</v>
      </c>
    </row>
    <row r="727" spans="1:16" ht="26.25" hidden="1" x14ac:dyDescent="0.25">
      <c r="A727" s="26">
        <v>3311402190339180</v>
      </c>
      <c r="B727" s="27" t="s">
        <v>533</v>
      </c>
      <c r="C727" s="28"/>
      <c r="D727" s="33"/>
      <c r="E727" s="33"/>
      <c r="F727" s="30">
        <f t="shared" si="88"/>
        <v>0</v>
      </c>
      <c r="G727" s="31">
        <f t="shared" si="95"/>
        <v>0</v>
      </c>
      <c r="H727" s="33"/>
      <c r="I727" s="32">
        <f t="shared" si="92"/>
        <v>0</v>
      </c>
      <c r="J727" s="33"/>
      <c r="K727" s="31">
        <f t="shared" si="89"/>
        <v>0</v>
      </c>
      <c r="L727" s="30">
        <f t="shared" si="94"/>
        <v>0</v>
      </c>
      <c r="M727" s="31">
        <f t="shared" si="90"/>
        <v>0</v>
      </c>
      <c r="N727" s="33"/>
      <c r="O727" s="31">
        <f t="shared" si="91"/>
        <v>0</v>
      </c>
      <c r="P727" s="32">
        <f t="shared" si="93"/>
        <v>0</v>
      </c>
    </row>
    <row r="728" spans="1:16" ht="26.25" hidden="1" x14ac:dyDescent="0.25">
      <c r="A728" s="26">
        <v>3311402190339190</v>
      </c>
      <c r="B728" s="27" t="s">
        <v>533</v>
      </c>
      <c r="C728" s="28"/>
      <c r="D728" s="33"/>
      <c r="E728" s="33"/>
      <c r="F728" s="30">
        <f t="shared" si="88"/>
        <v>0</v>
      </c>
      <c r="G728" s="31">
        <f t="shared" si="95"/>
        <v>0</v>
      </c>
      <c r="H728" s="33"/>
      <c r="I728" s="32">
        <f t="shared" si="92"/>
        <v>0</v>
      </c>
      <c r="J728" s="33"/>
      <c r="K728" s="31">
        <f t="shared" si="89"/>
        <v>0</v>
      </c>
      <c r="L728" s="30">
        <f t="shared" si="94"/>
        <v>0</v>
      </c>
      <c r="M728" s="31">
        <f t="shared" si="90"/>
        <v>0</v>
      </c>
      <c r="N728" s="33"/>
      <c r="O728" s="31">
        <f t="shared" si="91"/>
        <v>0</v>
      </c>
      <c r="P728" s="32">
        <f t="shared" si="93"/>
        <v>0</v>
      </c>
    </row>
    <row r="729" spans="1:16" ht="26.25" hidden="1" x14ac:dyDescent="0.25">
      <c r="A729" s="26">
        <v>3311402190339190</v>
      </c>
      <c r="B729" s="27" t="s">
        <v>533</v>
      </c>
      <c r="C729" s="28"/>
      <c r="D729" s="33"/>
      <c r="E729" s="33"/>
      <c r="F729" s="30">
        <f t="shared" si="88"/>
        <v>0</v>
      </c>
      <c r="G729" s="31">
        <f t="shared" si="95"/>
        <v>0</v>
      </c>
      <c r="H729" s="33"/>
      <c r="I729" s="32">
        <f t="shared" si="92"/>
        <v>0</v>
      </c>
      <c r="J729" s="33"/>
      <c r="K729" s="31">
        <f t="shared" si="89"/>
        <v>0</v>
      </c>
      <c r="L729" s="30">
        <f t="shared" si="94"/>
        <v>0</v>
      </c>
      <c r="M729" s="31">
        <f t="shared" si="90"/>
        <v>0</v>
      </c>
      <c r="N729" s="33"/>
      <c r="O729" s="31">
        <f t="shared" si="91"/>
        <v>0</v>
      </c>
      <c r="P729" s="32">
        <f t="shared" si="93"/>
        <v>0</v>
      </c>
    </row>
    <row r="730" spans="1:16" ht="26.25" hidden="1" x14ac:dyDescent="0.25">
      <c r="A730" s="26">
        <v>3311402190339190</v>
      </c>
      <c r="B730" s="27" t="s">
        <v>533</v>
      </c>
      <c r="C730" s="28"/>
      <c r="D730" s="33"/>
      <c r="E730" s="33"/>
      <c r="F730" s="30">
        <f t="shared" si="88"/>
        <v>0</v>
      </c>
      <c r="G730" s="31">
        <f t="shared" si="95"/>
        <v>0</v>
      </c>
      <c r="H730" s="33"/>
      <c r="I730" s="32">
        <f t="shared" si="92"/>
        <v>0</v>
      </c>
      <c r="J730" s="33"/>
      <c r="K730" s="31">
        <f t="shared" si="89"/>
        <v>0</v>
      </c>
      <c r="L730" s="30">
        <f t="shared" si="94"/>
        <v>0</v>
      </c>
      <c r="M730" s="31">
        <f t="shared" si="90"/>
        <v>0</v>
      </c>
      <c r="N730" s="33"/>
      <c r="O730" s="31">
        <f t="shared" si="91"/>
        <v>0</v>
      </c>
      <c r="P730" s="32">
        <f t="shared" si="93"/>
        <v>0</v>
      </c>
    </row>
    <row r="731" spans="1:16" ht="26.25" hidden="1" x14ac:dyDescent="0.25">
      <c r="A731" s="26">
        <v>3311402190339190</v>
      </c>
      <c r="B731" s="27" t="s">
        <v>533</v>
      </c>
      <c r="C731" s="28"/>
      <c r="D731" s="29"/>
      <c r="E731" s="29"/>
      <c r="F731" s="30">
        <f t="shared" si="88"/>
        <v>0</v>
      </c>
      <c r="G731" s="31">
        <f t="shared" si="95"/>
        <v>0</v>
      </c>
      <c r="H731" s="29"/>
      <c r="I731" s="32">
        <f t="shared" si="92"/>
        <v>0</v>
      </c>
      <c r="J731" s="29"/>
      <c r="K731" s="31">
        <f t="shared" si="89"/>
        <v>0</v>
      </c>
      <c r="L731" s="30">
        <f t="shared" si="94"/>
        <v>0</v>
      </c>
      <c r="M731" s="31">
        <f t="shared" si="90"/>
        <v>0</v>
      </c>
      <c r="N731" s="29"/>
      <c r="O731" s="31">
        <f t="shared" si="91"/>
        <v>0</v>
      </c>
      <c r="P731" s="32">
        <f t="shared" si="93"/>
        <v>0</v>
      </c>
    </row>
    <row r="732" spans="1:16" hidden="1" x14ac:dyDescent="0.25">
      <c r="A732" s="26">
        <v>3311402190348</v>
      </c>
      <c r="B732" s="27" t="s">
        <v>534</v>
      </c>
      <c r="C732" s="28"/>
      <c r="D732" s="29">
        <f>SUM(D733)</f>
        <v>0</v>
      </c>
      <c r="E732" s="29">
        <f>SUM(E733)</f>
        <v>0</v>
      </c>
      <c r="F732" s="30">
        <f t="shared" si="88"/>
        <v>0</v>
      </c>
      <c r="G732" s="31">
        <f t="shared" si="95"/>
        <v>0</v>
      </c>
      <c r="H732" s="29">
        <f>SUM(H733)</f>
        <v>0</v>
      </c>
      <c r="I732" s="32">
        <f t="shared" si="92"/>
        <v>0</v>
      </c>
      <c r="J732" s="29">
        <f>SUM(J733)</f>
        <v>0</v>
      </c>
      <c r="K732" s="31">
        <f t="shared" si="89"/>
        <v>0</v>
      </c>
      <c r="L732" s="30">
        <f t="shared" si="94"/>
        <v>0</v>
      </c>
      <c r="M732" s="31">
        <f t="shared" si="90"/>
        <v>0</v>
      </c>
      <c r="N732" s="29">
        <f>SUM(N733)</f>
        <v>0</v>
      </c>
      <c r="O732" s="31">
        <f t="shared" si="91"/>
        <v>0</v>
      </c>
      <c r="P732" s="32">
        <f t="shared" si="93"/>
        <v>0</v>
      </c>
    </row>
    <row r="733" spans="1:16" hidden="1" x14ac:dyDescent="0.25">
      <c r="A733" s="26">
        <v>3311402190348190</v>
      </c>
      <c r="B733" s="27" t="s">
        <v>534</v>
      </c>
      <c r="C733" s="28"/>
      <c r="D733" s="33"/>
      <c r="E733" s="33"/>
      <c r="F733" s="30">
        <f t="shared" si="88"/>
        <v>0</v>
      </c>
      <c r="G733" s="31">
        <f t="shared" si="95"/>
        <v>0</v>
      </c>
      <c r="H733" s="33"/>
      <c r="I733" s="32">
        <f t="shared" si="92"/>
        <v>0</v>
      </c>
      <c r="J733" s="33"/>
      <c r="K733" s="31">
        <f t="shared" si="89"/>
        <v>0</v>
      </c>
      <c r="L733" s="30">
        <f t="shared" si="94"/>
        <v>0</v>
      </c>
      <c r="M733" s="31">
        <f t="shared" si="90"/>
        <v>0</v>
      </c>
      <c r="N733" s="33"/>
      <c r="O733" s="31">
        <f t="shared" si="91"/>
        <v>0</v>
      </c>
      <c r="P733" s="32">
        <f t="shared" si="93"/>
        <v>0</v>
      </c>
    </row>
    <row r="734" spans="1:16" ht="26.25" hidden="1" x14ac:dyDescent="0.25">
      <c r="A734" s="60">
        <v>3311402190408</v>
      </c>
      <c r="B734" s="27" t="s">
        <v>535</v>
      </c>
      <c r="C734" s="28"/>
      <c r="D734" s="29">
        <f>SUM(D735)</f>
        <v>0</v>
      </c>
      <c r="E734" s="29">
        <f>SUM(E735)</f>
        <v>0</v>
      </c>
      <c r="F734" s="30">
        <f t="shared" si="88"/>
        <v>0</v>
      </c>
      <c r="G734" s="31">
        <f t="shared" si="95"/>
        <v>0</v>
      </c>
      <c r="H734" s="29">
        <f>SUM(H735)</f>
        <v>0</v>
      </c>
      <c r="I734" s="32">
        <f t="shared" si="92"/>
        <v>0</v>
      </c>
      <c r="J734" s="29">
        <f>SUM(J735)</f>
        <v>0</v>
      </c>
      <c r="K734" s="31">
        <f t="shared" si="89"/>
        <v>0</v>
      </c>
      <c r="L734" s="30">
        <f t="shared" si="94"/>
        <v>0</v>
      </c>
      <c r="M734" s="31">
        <f t="shared" si="90"/>
        <v>0</v>
      </c>
      <c r="N734" s="29">
        <f>SUM(N735)</f>
        <v>0</v>
      </c>
      <c r="O734" s="31">
        <f t="shared" si="91"/>
        <v>0</v>
      </c>
      <c r="P734" s="32">
        <f t="shared" si="93"/>
        <v>0</v>
      </c>
    </row>
    <row r="735" spans="1:16" ht="26.25" hidden="1" x14ac:dyDescent="0.25">
      <c r="A735" s="60">
        <v>3311402190408190</v>
      </c>
      <c r="B735" s="27" t="s">
        <v>535</v>
      </c>
      <c r="C735" s="28"/>
      <c r="D735" s="33"/>
      <c r="E735" s="33"/>
      <c r="F735" s="30">
        <f t="shared" si="88"/>
        <v>0</v>
      </c>
      <c r="G735" s="31">
        <f t="shared" si="95"/>
        <v>0</v>
      </c>
      <c r="H735" s="33"/>
      <c r="I735" s="32">
        <f t="shared" si="92"/>
        <v>0</v>
      </c>
      <c r="J735" s="33"/>
      <c r="K735" s="31">
        <f t="shared" si="89"/>
        <v>0</v>
      </c>
      <c r="L735" s="30">
        <f t="shared" si="94"/>
        <v>0</v>
      </c>
      <c r="M735" s="31">
        <f t="shared" si="90"/>
        <v>0</v>
      </c>
      <c r="N735" s="33"/>
      <c r="O735" s="31">
        <f t="shared" si="91"/>
        <v>0</v>
      </c>
      <c r="P735" s="32">
        <f t="shared" si="93"/>
        <v>0</v>
      </c>
    </row>
    <row r="736" spans="1:16" ht="26.25" hidden="1" x14ac:dyDescent="0.25">
      <c r="A736" s="60">
        <v>3311402190543</v>
      </c>
      <c r="B736" s="27" t="s">
        <v>536</v>
      </c>
      <c r="C736" s="28"/>
      <c r="D736" s="29">
        <f>SUM(D737:D740)</f>
        <v>0</v>
      </c>
      <c r="E736" s="29">
        <f>SUM(E737:E740)</f>
        <v>0</v>
      </c>
      <c r="F736" s="30">
        <f t="shared" si="88"/>
        <v>0</v>
      </c>
      <c r="G736" s="31">
        <f t="shared" si="95"/>
        <v>0</v>
      </c>
      <c r="H736" s="29">
        <f>SUM(H737:H740)</f>
        <v>0</v>
      </c>
      <c r="I736" s="32">
        <f t="shared" si="92"/>
        <v>0</v>
      </c>
      <c r="J736" s="29">
        <f>SUM(J737:J740)</f>
        <v>0</v>
      </c>
      <c r="K736" s="31">
        <f t="shared" si="89"/>
        <v>0</v>
      </c>
      <c r="L736" s="30">
        <f t="shared" si="94"/>
        <v>0</v>
      </c>
      <c r="M736" s="31">
        <f t="shared" si="90"/>
        <v>0</v>
      </c>
      <c r="N736" s="29">
        <f>SUM(N737:N740)</f>
        <v>0</v>
      </c>
      <c r="O736" s="31">
        <f t="shared" si="91"/>
        <v>0</v>
      </c>
      <c r="P736" s="32">
        <f t="shared" si="93"/>
        <v>0</v>
      </c>
    </row>
    <row r="737" spans="1:16" ht="26.25" hidden="1" x14ac:dyDescent="0.25">
      <c r="A737" s="60">
        <v>3311402190543180</v>
      </c>
      <c r="B737" s="27" t="s">
        <v>536</v>
      </c>
      <c r="C737" s="28"/>
      <c r="D737" s="33"/>
      <c r="E737" s="33"/>
      <c r="F737" s="30">
        <f t="shared" si="88"/>
        <v>0</v>
      </c>
      <c r="G737" s="31">
        <f t="shared" si="95"/>
        <v>0</v>
      </c>
      <c r="H737" s="33"/>
      <c r="I737" s="32">
        <f t="shared" si="92"/>
        <v>0</v>
      </c>
      <c r="J737" s="33"/>
      <c r="K737" s="31">
        <f t="shared" si="89"/>
        <v>0</v>
      </c>
      <c r="L737" s="30">
        <f t="shared" si="94"/>
        <v>0</v>
      </c>
      <c r="M737" s="31">
        <f t="shared" si="90"/>
        <v>0</v>
      </c>
      <c r="N737" s="33"/>
      <c r="O737" s="31">
        <f t="shared" si="91"/>
        <v>0</v>
      </c>
      <c r="P737" s="32">
        <f t="shared" si="93"/>
        <v>0</v>
      </c>
    </row>
    <row r="738" spans="1:16" ht="26.25" hidden="1" x14ac:dyDescent="0.25">
      <c r="A738" s="60">
        <v>3311402190543180</v>
      </c>
      <c r="B738" s="27" t="s">
        <v>536</v>
      </c>
      <c r="C738" s="28"/>
      <c r="D738" s="33"/>
      <c r="E738" s="33"/>
      <c r="F738" s="30">
        <f t="shared" si="88"/>
        <v>0</v>
      </c>
      <c r="G738" s="31">
        <f t="shared" si="95"/>
        <v>0</v>
      </c>
      <c r="H738" s="33"/>
      <c r="I738" s="32">
        <f t="shared" si="92"/>
        <v>0</v>
      </c>
      <c r="J738" s="33"/>
      <c r="K738" s="31">
        <f t="shared" si="89"/>
        <v>0</v>
      </c>
      <c r="L738" s="30">
        <f t="shared" si="94"/>
        <v>0</v>
      </c>
      <c r="M738" s="31">
        <f t="shared" si="90"/>
        <v>0</v>
      </c>
      <c r="N738" s="33"/>
      <c r="O738" s="31">
        <f t="shared" si="91"/>
        <v>0</v>
      </c>
      <c r="P738" s="32">
        <f t="shared" si="93"/>
        <v>0</v>
      </c>
    </row>
    <row r="739" spans="1:16" ht="26.25" hidden="1" x14ac:dyDescent="0.25">
      <c r="A739" s="60">
        <v>3311402190543180</v>
      </c>
      <c r="B739" s="27" t="s">
        <v>536</v>
      </c>
      <c r="C739" s="28"/>
      <c r="D739" s="33"/>
      <c r="E739" s="33"/>
      <c r="F739" s="30">
        <f t="shared" si="88"/>
        <v>0</v>
      </c>
      <c r="G739" s="31">
        <f t="shared" si="95"/>
        <v>0</v>
      </c>
      <c r="H739" s="33"/>
      <c r="I739" s="32">
        <f t="shared" si="92"/>
        <v>0</v>
      </c>
      <c r="J739" s="33"/>
      <c r="K739" s="31">
        <f t="shared" si="89"/>
        <v>0</v>
      </c>
      <c r="L739" s="30">
        <f t="shared" si="94"/>
        <v>0</v>
      </c>
      <c r="M739" s="31">
        <f t="shared" si="90"/>
        <v>0</v>
      </c>
      <c r="N739" s="33"/>
      <c r="O739" s="31">
        <f t="shared" si="91"/>
        <v>0</v>
      </c>
      <c r="P739" s="32">
        <f t="shared" si="93"/>
        <v>0</v>
      </c>
    </row>
    <row r="740" spans="1:16" ht="26.25" hidden="1" x14ac:dyDescent="0.25">
      <c r="A740" s="60">
        <v>3311402190543190</v>
      </c>
      <c r="B740" s="27" t="s">
        <v>536</v>
      </c>
      <c r="C740" s="28"/>
      <c r="D740" s="29"/>
      <c r="E740" s="29"/>
      <c r="F740" s="30">
        <f t="shared" si="88"/>
        <v>0</v>
      </c>
      <c r="G740" s="31">
        <f t="shared" si="95"/>
        <v>0</v>
      </c>
      <c r="H740" s="29"/>
      <c r="I740" s="32">
        <f t="shared" si="92"/>
        <v>0</v>
      </c>
      <c r="J740" s="29"/>
      <c r="K740" s="31">
        <f t="shared" si="89"/>
        <v>0</v>
      </c>
      <c r="L740" s="30">
        <f t="shared" si="94"/>
        <v>0</v>
      </c>
      <c r="M740" s="31">
        <f t="shared" si="90"/>
        <v>0</v>
      </c>
      <c r="N740" s="29"/>
      <c r="O740" s="31">
        <f t="shared" si="91"/>
        <v>0</v>
      </c>
      <c r="P740" s="32">
        <f t="shared" si="93"/>
        <v>0</v>
      </c>
    </row>
    <row r="741" spans="1:16" hidden="1" x14ac:dyDescent="0.25">
      <c r="A741" s="26">
        <v>3311402190585</v>
      </c>
      <c r="B741" s="27" t="s">
        <v>537</v>
      </c>
      <c r="C741" s="28"/>
      <c r="D741" s="29">
        <f>SUM(D742)</f>
        <v>0</v>
      </c>
      <c r="E741" s="29">
        <f>SUM(E742)</f>
        <v>0</v>
      </c>
      <c r="F741" s="30">
        <f t="shared" si="88"/>
        <v>0</v>
      </c>
      <c r="G741" s="31">
        <f t="shared" si="95"/>
        <v>0</v>
      </c>
      <c r="H741" s="29">
        <f>SUM(H742)</f>
        <v>0</v>
      </c>
      <c r="I741" s="32">
        <f t="shared" si="92"/>
        <v>0</v>
      </c>
      <c r="J741" s="29">
        <f>SUM(J742)</f>
        <v>0</v>
      </c>
      <c r="K741" s="31">
        <f t="shared" si="89"/>
        <v>0</v>
      </c>
      <c r="L741" s="30">
        <f t="shared" si="94"/>
        <v>0</v>
      </c>
      <c r="M741" s="31">
        <f t="shared" si="90"/>
        <v>0</v>
      </c>
      <c r="N741" s="29">
        <f>SUM(N742)</f>
        <v>0</v>
      </c>
      <c r="O741" s="31">
        <f t="shared" si="91"/>
        <v>0</v>
      </c>
      <c r="P741" s="32">
        <f t="shared" si="93"/>
        <v>0</v>
      </c>
    </row>
    <row r="742" spans="1:16" hidden="1" x14ac:dyDescent="0.25">
      <c r="A742" s="26">
        <v>3311402190585190</v>
      </c>
      <c r="B742" s="27" t="s">
        <v>537</v>
      </c>
      <c r="C742" s="28"/>
      <c r="D742" s="33"/>
      <c r="E742" s="33"/>
      <c r="F742" s="30">
        <f t="shared" si="88"/>
        <v>0</v>
      </c>
      <c r="G742" s="31">
        <f t="shared" si="95"/>
        <v>0</v>
      </c>
      <c r="H742" s="33"/>
      <c r="I742" s="32">
        <f t="shared" si="92"/>
        <v>0</v>
      </c>
      <c r="J742" s="33"/>
      <c r="K742" s="31">
        <f t="shared" si="89"/>
        <v>0</v>
      </c>
      <c r="L742" s="30">
        <f t="shared" si="94"/>
        <v>0</v>
      </c>
      <c r="M742" s="31">
        <f t="shared" si="90"/>
        <v>0</v>
      </c>
      <c r="N742" s="33"/>
      <c r="O742" s="31">
        <f t="shared" si="91"/>
        <v>0</v>
      </c>
      <c r="P742" s="32">
        <f t="shared" si="93"/>
        <v>0</v>
      </c>
    </row>
    <row r="743" spans="1:16" ht="26.25" hidden="1" x14ac:dyDescent="0.25">
      <c r="A743" s="26">
        <v>3311402190809</v>
      </c>
      <c r="B743" s="40" t="s">
        <v>538</v>
      </c>
      <c r="C743" s="28"/>
      <c r="D743" s="29">
        <f>SUM(D744)</f>
        <v>0</v>
      </c>
      <c r="E743" s="29">
        <f>SUM(E744)</f>
        <v>0</v>
      </c>
      <c r="F743" s="30">
        <f t="shared" si="88"/>
        <v>0</v>
      </c>
      <c r="G743" s="31">
        <f t="shared" si="95"/>
        <v>0</v>
      </c>
      <c r="H743" s="29">
        <f>SUM(H744)</f>
        <v>0</v>
      </c>
      <c r="I743" s="32">
        <f t="shared" si="92"/>
        <v>0</v>
      </c>
      <c r="J743" s="29">
        <f>SUM(J744)</f>
        <v>0</v>
      </c>
      <c r="K743" s="31">
        <f t="shared" si="89"/>
        <v>0</v>
      </c>
      <c r="L743" s="30">
        <f t="shared" si="94"/>
        <v>0</v>
      </c>
      <c r="M743" s="31">
        <f t="shared" si="90"/>
        <v>0</v>
      </c>
      <c r="N743" s="29">
        <f>SUM(N744)</f>
        <v>0</v>
      </c>
      <c r="O743" s="31">
        <f t="shared" si="91"/>
        <v>0</v>
      </c>
      <c r="P743" s="32">
        <f t="shared" si="93"/>
        <v>0</v>
      </c>
    </row>
    <row r="744" spans="1:16" ht="26.25" hidden="1" x14ac:dyDescent="0.25">
      <c r="A744" s="26">
        <v>3311402190809190</v>
      </c>
      <c r="B744" s="40" t="s">
        <v>539</v>
      </c>
      <c r="C744" s="28"/>
      <c r="D744" s="33"/>
      <c r="E744" s="33"/>
      <c r="F744" s="30">
        <f t="shared" si="88"/>
        <v>0</v>
      </c>
      <c r="G744" s="31">
        <f t="shared" si="95"/>
        <v>0</v>
      </c>
      <c r="H744" s="33"/>
      <c r="I744" s="32">
        <f t="shared" si="92"/>
        <v>0</v>
      </c>
      <c r="J744" s="33"/>
      <c r="K744" s="31">
        <f t="shared" si="89"/>
        <v>0</v>
      </c>
      <c r="L744" s="30">
        <f t="shared" si="94"/>
        <v>0</v>
      </c>
      <c r="M744" s="31">
        <f t="shared" si="90"/>
        <v>0</v>
      </c>
      <c r="N744" s="33"/>
      <c r="O744" s="31">
        <f t="shared" si="91"/>
        <v>0</v>
      </c>
      <c r="P744" s="32">
        <f t="shared" si="93"/>
        <v>0</v>
      </c>
    </row>
    <row r="745" spans="1:16" ht="26.25" hidden="1" x14ac:dyDescent="0.25">
      <c r="A745" s="26">
        <v>3311402190810</v>
      </c>
      <c r="B745" s="40" t="s">
        <v>540</v>
      </c>
      <c r="C745" s="28"/>
      <c r="D745" s="29">
        <f>SUM(D746+D747)</f>
        <v>0</v>
      </c>
      <c r="E745" s="29">
        <f>SUM(E746+E747)</f>
        <v>0</v>
      </c>
      <c r="F745" s="30">
        <f t="shared" si="88"/>
        <v>0</v>
      </c>
      <c r="G745" s="31">
        <f t="shared" si="95"/>
        <v>0</v>
      </c>
      <c r="H745" s="29">
        <f>SUM(H746+H747)</f>
        <v>0</v>
      </c>
      <c r="I745" s="32">
        <f t="shared" si="92"/>
        <v>0</v>
      </c>
      <c r="J745" s="29">
        <f>SUM(J746+J747)</f>
        <v>0</v>
      </c>
      <c r="K745" s="31">
        <f t="shared" si="89"/>
        <v>0</v>
      </c>
      <c r="L745" s="30">
        <f t="shared" si="94"/>
        <v>0</v>
      </c>
      <c r="M745" s="31">
        <f t="shared" si="90"/>
        <v>0</v>
      </c>
      <c r="N745" s="29">
        <f>SUM(N746+N747)</f>
        <v>0</v>
      </c>
      <c r="O745" s="31">
        <f t="shared" si="91"/>
        <v>0</v>
      </c>
      <c r="P745" s="32">
        <f t="shared" si="93"/>
        <v>0</v>
      </c>
    </row>
    <row r="746" spans="1:16" ht="26.25" hidden="1" x14ac:dyDescent="0.25">
      <c r="A746" s="26">
        <v>3311402190810190</v>
      </c>
      <c r="B746" s="40" t="s">
        <v>541</v>
      </c>
      <c r="C746" s="28"/>
      <c r="D746" s="33"/>
      <c r="E746" s="33"/>
      <c r="F746" s="30">
        <f t="shared" si="88"/>
        <v>0</v>
      </c>
      <c r="G746" s="31">
        <f t="shared" si="95"/>
        <v>0</v>
      </c>
      <c r="H746" s="33"/>
      <c r="I746" s="32">
        <f t="shared" si="92"/>
        <v>0</v>
      </c>
      <c r="J746" s="33"/>
      <c r="K746" s="31">
        <f t="shared" si="89"/>
        <v>0</v>
      </c>
      <c r="L746" s="30">
        <f t="shared" si="94"/>
        <v>0</v>
      </c>
      <c r="M746" s="31">
        <f t="shared" si="90"/>
        <v>0</v>
      </c>
      <c r="N746" s="33"/>
      <c r="O746" s="31">
        <f t="shared" si="91"/>
        <v>0</v>
      </c>
      <c r="P746" s="32">
        <f t="shared" si="93"/>
        <v>0</v>
      </c>
    </row>
    <row r="747" spans="1:16" ht="26.25" hidden="1" x14ac:dyDescent="0.25">
      <c r="A747" s="26">
        <v>3311402190810190</v>
      </c>
      <c r="B747" s="40" t="s">
        <v>542</v>
      </c>
      <c r="C747" s="28"/>
      <c r="D747" s="33"/>
      <c r="E747" s="33"/>
      <c r="F747" s="30">
        <f t="shared" si="88"/>
        <v>0</v>
      </c>
      <c r="G747" s="31">
        <f t="shared" si="95"/>
        <v>0</v>
      </c>
      <c r="H747" s="33"/>
      <c r="I747" s="32">
        <f t="shared" si="92"/>
        <v>0</v>
      </c>
      <c r="J747" s="33"/>
      <c r="K747" s="31">
        <f t="shared" si="89"/>
        <v>0</v>
      </c>
      <c r="L747" s="30">
        <f t="shared" si="94"/>
        <v>0</v>
      </c>
      <c r="M747" s="31">
        <f t="shared" si="90"/>
        <v>0</v>
      </c>
      <c r="N747" s="33"/>
      <c r="O747" s="31">
        <f t="shared" si="91"/>
        <v>0</v>
      </c>
      <c r="P747" s="32">
        <f t="shared" si="93"/>
        <v>0</v>
      </c>
    </row>
    <row r="748" spans="1:16" hidden="1" x14ac:dyDescent="0.25">
      <c r="A748" s="26">
        <v>3311402190845</v>
      </c>
      <c r="B748" s="40" t="s">
        <v>543</v>
      </c>
      <c r="C748" s="28"/>
      <c r="D748" s="29">
        <f>SUM(D749)</f>
        <v>0</v>
      </c>
      <c r="E748" s="29">
        <f>SUM(E749)</f>
        <v>0</v>
      </c>
      <c r="F748" s="30">
        <f t="shared" si="88"/>
        <v>0</v>
      </c>
      <c r="G748" s="31">
        <f t="shared" si="95"/>
        <v>0</v>
      </c>
      <c r="H748" s="29">
        <f>SUM(H749)</f>
        <v>0</v>
      </c>
      <c r="I748" s="32">
        <f t="shared" si="92"/>
        <v>0</v>
      </c>
      <c r="J748" s="29">
        <f>SUM(J749)</f>
        <v>0</v>
      </c>
      <c r="K748" s="31">
        <f t="shared" si="89"/>
        <v>0</v>
      </c>
      <c r="L748" s="30">
        <f t="shared" si="94"/>
        <v>0</v>
      </c>
      <c r="M748" s="31">
        <f t="shared" si="90"/>
        <v>0</v>
      </c>
      <c r="N748" s="29">
        <f>SUM(N749)</f>
        <v>0</v>
      </c>
      <c r="O748" s="31">
        <f t="shared" si="91"/>
        <v>0</v>
      </c>
      <c r="P748" s="32">
        <f t="shared" si="93"/>
        <v>0</v>
      </c>
    </row>
    <row r="749" spans="1:16" hidden="1" x14ac:dyDescent="0.25">
      <c r="A749" s="26">
        <v>3311402190845190</v>
      </c>
      <c r="B749" s="40" t="s">
        <v>544</v>
      </c>
      <c r="C749" s="28"/>
      <c r="D749" s="33"/>
      <c r="E749" s="33"/>
      <c r="F749" s="30">
        <f t="shared" si="88"/>
        <v>0</v>
      </c>
      <c r="G749" s="31">
        <f t="shared" si="95"/>
        <v>0</v>
      </c>
      <c r="H749" s="33"/>
      <c r="I749" s="32">
        <f t="shared" si="92"/>
        <v>0</v>
      </c>
      <c r="J749" s="33"/>
      <c r="K749" s="31">
        <f t="shared" si="89"/>
        <v>0</v>
      </c>
      <c r="L749" s="30">
        <f t="shared" si="94"/>
        <v>0</v>
      </c>
      <c r="M749" s="31">
        <f t="shared" si="90"/>
        <v>0</v>
      </c>
      <c r="N749" s="33"/>
      <c r="O749" s="31">
        <f t="shared" si="91"/>
        <v>0</v>
      </c>
      <c r="P749" s="32">
        <f t="shared" si="93"/>
        <v>0</v>
      </c>
    </row>
    <row r="750" spans="1:16" ht="26.25" hidden="1" x14ac:dyDescent="0.25">
      <c r="A750" s="26">
        <v>3311402190967</v>
      </c>
      <c r="B750" s="40" t="s">
        <v>545</v>
      </c>
      <c r="C750" s="28"/>
      <c r="D750" s="29">
        <f>SUM(D751)</f>
        <v>0</v>
      </c>
      <c r="E750" s="29">
        <f>SUM(E751)</f>
        <v>0</v>
      </c>
      <c r="F750" s="30">
        <f t="shared" si="88"/>
        <v>0</v>
      </c>
      <c r="G750" s="31">
        <f t="shared" si="95"/>
        <v>0</v>
      </c>
      <c r="H750" s="29">
        <f>SUM(H751)</f>
        <v>0</v>
      </c>
      <c r="I750" s="32">
        <f t="shared" si="92"/>
        <v>0</v>
      </c>
      <c r="J750" s="29">
        <f>SUM(J751)</f>
        <v>0</v>
      </c>
      <c r="K750" s="31">
        <f t="shared" si="89"/>
        <v>0</v>
      </c>
      <c r="L750" s="30">
        <f t="shared" si="94"/>
        <v>0</v>
      </c>
      <c r="M750" s="31">
        <f t="shared" si="90"/>
        <v>0</v>
      </c>
      <c r="N750" s="29">
        <f>SUM(N751)</f>
        <v>0</v>
      </c>
      <c r="O750" s="31">
        <f t="shared" si="91"/>
        <v>0</v>
      </c>
      <c r="P750" s="32">
        <f t="shared" si="93"/>
        <v>0</v>
      </c>
    </row>
    <row r="751" spans="1:16" ht="26.25" hidden="1" x14ac:dyDescent="0.25">
      <c r="A751" s="26">
        <v>3311402190967190</v>
      </c>
      <c r="B751" s="40" t="s">
        <v>546</v>
      </c>
      <c r="C751" s="28"/>
      <c r="D751" s="33"/>
      <c r="E751" s="33"/>
      <c r="F751" s="30">
        <f t="shared" si="88"/>
        <v>0</v>
      </c>
      <c r="G751" s="31">
        <f t="shared" si="95"/>
        <v>0</v>
      </c>
      <c r="H751" s="33"/>
      <c r="I751" s="32">
        <f t="shared" si="92"/>
        <v>0</v>
      </c>
      <c r="J751" s="33"/>
      <c r="K751" s="31">
        <f t="shared" si="89"/>
        <v>0</v>
      </c>
      <c r="L751" s="30">
        <f t="shared" si="94"/>
        <v>0</v>
      </c>
      <c r="M751" s="31">
        <f t="shared" si="90"/>
        <v>0</v>
      </c>
      <c r="N751" s="33"/>
      <c r="O751" s="31">
        <f t="shared" si="91"/>
        <v>0</v>
      </c>
      <c r="P751" s="32">
        <f t="shared" si="93"/>
        <v>0</v>
      </c>
    </row>
    <row r="752" spans="1:16" ht="26.25" hidden="1" x14ac:dyDescent="0.25">
      <c r="A752" s="26">
        <v>3311402191165</v>
      </c>
      <c r="B752" s="40" t="s">
        <v>547</v>
      </c>
      <c r="C752" s="28"/>
      <c r="D752" s="29">
        <f>SUM(D753)</f>
        <v>0</v>
      </c>
      <c r="E752" s="29">
        <f>SUM(E753)</f>
        <v>0</v>
      </c>
      <c r="F752" s="30">
        <f t="shared" si="88"/>
        <v>0</v>
      </c>
      <c r="G752" s="31">
        <f t="shared" si="95"/>
        <v>0</v>
      </c>
      <c r="H752" s="29">
        <f>SUM(H753)</f>
        <v>0</v>
      </c>
      <c r="I752" s="32">
        <f t="shared" si="92"/>
        <v>0</v>
      </c>
      <c r="J752" s="29">
        <f>SUM(J753)</f>
        <v>0</v>
      </c>
      <c r="K752" s="31">
        <f t="shared" si="89"/>
        <v>0</v>
      </c>
      <c r="L752" s="30">
        <f t="shared" si="94"/>
        <v>0</v>
      </c>
      <c r="M752" s="31">
        <f t="shared" si="90"/>
        <v>0</v>
      </c>
      <c r="N752" s="29">
        <f>SUM(N753)</f>
        <v>0</v>
      </c>
      <c r="O752" s="31">
        <f t="shared" si="91"/>
        <v>0</v>
      </c>
      <c r="P752" s="32">
        <f t="shared" si="93"/>
        <v>0</v>
      </c>
    </row>
    <row r="753" spans="1:16" ht="26.25" hidden="1" x14ac:dyDescent="0.25">
      <c r="A753" s="26">
        <v>3311402191165190</v>
      </c>
      <c r="B753" s="40" t="s">
        <v>548</v>
      </c>
      <c r="C753" s="28"/>
      <c r="D753" s="33"/>
      <c r="E753" s="33"/>
      <c r="F753" s="30">
        <f t="shared" si="88"/>
        <v>0</v>
      </c>
      <c r="G753" s="31">
        <f t="shared" si="95"/>
        <v>0</v>
      </c>
      <c r="H753" s="33"/>
      <c r="I753" s="32">
        <f t="shared" si="92"/>
        <v>0</v>
      </c>
      <c r="J753" s="33"/>
      <c r="K753" s="31">
        <f t="shared" si="89"/>
        <v>0</v>
      </c>
      <c r="L753" s="30">
        <f t="shared" si="94"/>
        <v>0</v>
      </c>
      <c r="M753" s="31">
        <f t="shared" si="90"/>
        <v>0</v>
      </c>
      <c r="N753" s="33"/>
      <c r="O753" s="31">
        <f t="shared" si="91"/>
        <v>0</v>
      </c>
      <c r="P753" s="32">
        <f t="shared" si="93"/>
        <v>0</v>
      </c>
    </row>
    <row r="754" spans="1:16" ht="26.25" hidden="1" x14ac:dyDescent="0.25">
      <c r="A754" s="26">
        <v>3311402196219</v>
      </c>
      <c r="B754" s="40" t="s">
        <v>549</v>
      </c>
      <c r="C754" s="28"/>
      <c r="D754" s="29">
        <f>SUM(D755)</f>
        <v>0</v>
      </c>
      <c r="E754" s="29">
        <f>SUM(E755)</f>
        <v>0</v>
      </c>
      <c r="F754" s="30">
        <f t="shared" si="88"/>
        <v>0</v>
      </c>
      <c r="G754" s="31">
        <f t="shared" si="95"/>
        <v>0</v>
      </c>
      <c r="H754" s="29">
        <f>SUM(H755)</f>
        <v>0</v>
      </c>
      <c r="I754" s="32">
        <f t="shared" si="92"/>
        <v>0</v>
      </c>
      <c r="J754" s="29">
        <f>SUM(J755)</f>
        <v>0</v>
      </c>
      <c r="K754" s="31">
        <f t="shared" si="89"/>
        <v>0</v>
      </c>
      <c r="L754" s="30">
        <f t="shared" si="94"/>
        <v>0</v>
      </c>
      <c r="M754" s="31">
        <f t="shared" si="90"/>
        <v>0</v>
      </c>
      <c r="N754" s="29">
        <f>SUM(N755)</f>
        <v>0</v>
      </c>
      <c r="O754" s="31">
        <f t="shared" si="91"/>
        <v>0</v>
      </c>
      <c r="P754" s="32">
        <f t="shared" si="93"/>
        <v>0</v>
      </c>
    </row>
    <row r="755" spans="1:16" ht="26.25" hidden="1" x14ac:dyDescent="0.25">
      <c r="A755" s="26">
        <v>3311402196219190</v>
      </c>
      <c r="B755" s="40" t="s">
        <v>550</v>
      </c>
      <c r="C755" s="28"/>
      <c r="D755" s="33"/>
      <c r="E755" s="33"/>
      <c r="F755" s="30">
        <f t="shared" si="88"/>
        <v>0</v>
      </c>
      <c r="G755" s="31">
        <f t="shared" si="95"/>
        <v>0</v>
      </c>
      <c r="H755" s="33"/>
      <c r="I755" s="32">
        <f t="shared" si="92"/>
        <v>0</v>
      </c>
      <c r="J755" s="33"/>
      <c r="K755" s="31">
        <f t="shared" si="89"/>
        <v>0</v>
      </c>
      <c r="L755" s="30">
        <f t="shared" si="94"/>
        <v>0</v>
      </c>
      <c r="M755" s="31">
        <f t="shared" si="90"/>
        <v>0</v>
      </c>
      <c r="N755" s="33"/>
      <c r="O755" s="31">
        <f t="shared" si="91"/>
        <v>0</v>
      </c>
      <c r="P755" s="32">
        <f t="shared" si="93"/>
        <v>0</v>
      </c>
    </row>
    <row r="756" spans="1:16" ht="26.25" hidden="1" x14ac:dyDescent="0.25">
      <c r="A756" s="26">
        <v>3311402197132</v>
      </c>
      <c r="B756" s="40" t="s">
        <v>551</v>
      </c>
      <c r="C756" s="28"/>
      <c r="D756" s="29">
        <f>SUM(D757)</f>
        <v>0</v>
      </c>
      <c r="E756" s="29">
        <f>SUM(E757)</f>
        <v>0</v>
      </c>
      <c r="F756" s="30">
        <f t="shared" si="88"/>
        <v>0</v>
      </c>
      <c r="G756" s="31">
        <f t="shared" si="95"/>
        <v>0</v>
      </c>
      <c r="H756" s="29">
        <f>SUM(H757)</f>
        <v>0</v>
      </c>
      <c r="I756" s="32">
        <f t="shared" si="92"/>
        <v>0</v>
      </c>
      <c r="J756" s="29">
        <f>SUM(J757)</f>
        <v>0</v>
      </c>
      <c r="K756" s="31">
        <f t="shared" si="89"/>
        <v>0</v>
      </c>
      <c r="L756" s="30">
        <f t="shared" si="94"/>
        <v>0</v>
      </c>
      <c r="M756" s="31">
        <f t="shared" si="90"/>
        <v>0</v>
      </c>
      <c r="N756" s="29">
        <f>SUM(N757)</f>
        <v>0</v>
      </c>
      <c r="O756" s="31">
        <f t="shared" si="91"/>
        <v>0</v>
      </c>
      <c r="P756" s="32">
        <f t="shared" si="93"/>
        <v>0</v>
      </c>
    </row>
    <row r="757" spans="1:16" ht="26.25" hidden="1" x14ac:dyDescent="0.25">
      <c r="A757" s="26">
        <v>3311402197132190</v>
      </c>
      <c r="B757" s="40" t="s">
        <v>552</v>
      </c>
      <c r="C757" s="28"/>
      <c r="D757" s="33"/>
      <c r="E757" s="33"/>
      <c r="F757" s="30">
        <f t="shared" si="88"/>
        <v>0</v>
      </c>
      <c r="G757" s="31">
        <f t="shared" si="95"/>
        <v>0</v>
      </c>
      <c r="H757" s="33"/>
      <c r="I757" s="32">
        <f t="shared" si="92"/>
        <v>0</v>
      </c>
      <c r="J757" s="33"/>
      <c r="K757" s="31">
        <f t="shared" si="89"/>
        <v>0</v>
      </c>
      <c r="L757" s="30">
        <f t="shared" si="94"/>
        <v>0</v>
      </c>
      <c r="M757" s="31">
        <f t="shared" si="90"/>
        <v>0</v>
      </c>
      <c r="N757" s="33"/>
      <c r="O757" s="31">
        <f t="shared" si="91"/>
        <v>0</v>
      </c>
      <c r="P757" s="32">
        <f t="shared" si="93"/>
        <v>0</v>
      </c>
    </row>
    <row r="758" spans="1:16" ht="39" hidden="1" x14ac:dyDescent="0.25">
      <c r="A758" s="26">
        <v>3311402197253</v>
      </c>
      <c r="B758" s="40" t="s">
        <v>553</v>
      </c>
      <c r="C758" s="28"/>
      <c r="D758" s="29">
        <f>SUM(D759)</f>
        <v>0</v>
      </c>
      <c r="E758" s="29">
        <f>SUM(E759)</f>
        <v>0</v>
      </c>
      <c r="F758" s="30">
        <f t="shared" si="88"/>
        <v>0</v>
      </c>
      <c r="G758" s="31">
        <f t="shared" si="95"/>
        <v>0</v>
      </c>
      <c r="H758" s="29">
        <f>SUM(H759)</f>
        <v>0</v>
      </c>
      <c r="I758" s="32">
        <f t="shared" si="92"/>
        <v>0</v>
      </c>
      <c r="J758" s="29">
        <f>SUM(J759)</f>
        <v>0</v>
      </c>
      <c r="K758" s="31">
        <f t="shared" si="89"/>
        <v>0</v>
      </c>
      <c r="L758" s="30">
        <f t="shared" si="94"/>
        <v>0</v>
      </c>
      <c r="M758" s="31">
        <f t="shared" si="90"/>
        <v>0</v>
      </c>
      <c r="N758" s="29">
        <f>SUM(N759)</f>
        <v>0</v>
      </c>
      <c r="O758" s="31">
        <f t="shared" si="91"/>
        <v>0</v>
      </c>
      <c r="P758" s="32">
        <f t="shared" si="93"/>
        <v>0</v>
      </c>
    </row>
    <row r="759" spans="1:16" ht="39" hidden="1" x14ac:dyDescent="0.25">
      <c r="A759" s="26">
        <v>3311402197253190</v>
      </c>
      <c r="B759" s="40" t="s">
        <v>554</v>
      </c>
      <c r="C759" s="28"/>
      <c r="D759" s="33"/>
      <c r="E759" s="33"/>
      <c r="F759" s="30">
        <f t="shared" si="88"/>
        <v>0</v>
      </c>
      <c r="G759" s="31">
        <f t="shared" si="95"/>
        <v>0</v>
      </c>
      <c r="H759" s="33"/>
      <c r="I759" s="32">
        <f t="shared" si="92"/>
        <v>0</v>
      </c>
      <c r="J759" s="33"/>
      <c r="K759" s="31">
        <f t="shared" si="89"/>
        <v>0</v>
      </c>
      <c r="L759" s="30">
        <f t="shared" si="94"/>
        <v>0</v>
      </c>
      <c r="M759" s="31">
        <f t="shared" si="90"/>
        <v>0</v>
      </c>
      <c r="N759" s="33"/>
      <c r="O759" s="31">
        <f t="shared" si="91"/>
        <v>0</v>
      </c>
      <c r="P759" s="32">
        <f t="shared" si="93"/>
        <v>0</v>
      </c>
    </row>
    <row r="760" spans="1:16" ht="26.25" hidden="1" x14ac:dyDescent="0.25">
      <c r="A760" s="26">
        <v>3311402197254</v>
      </c>
      <c r="B760" s="40" t="s">
        <v>555</v>
      </c>
      <c r="C760" s="28"/>
      <c r="D760" s="29">
        <f>SUM(D761)</f>
        <v>0</v>
      </c>
      <c r="E760" s="29">
        <f>SUM(E761)</f>
        <v>0</v>
      </c>
      <c r="F760" s="30">
        <f t="shared" si="88"/>
        <v>0</v>
      </c>
      <c r="G760" s="31">
        <f t="shared" si="95"/>
        <v>0</v>
      </c>
      <c r="H760" s="29">
        <f>SUM(H761)</f>
        <v>0</v>
      </c>
      <c r="I760" s="32">
        <f t="shared" si="92"/>
        <v>0</v>
      </c>
      <c r="J760" s="29">
        <f>SUM(J761)</f>
        <v>0</v>
      </c>
      <c r="K760" s="31">
        <f t="shared" si="89"/>
        <v>0</v>
      </c>
      <c r="L760" s="30">
        <f t="shared" si="94"/>
        <v>0</v>
      </c>
      <c r="M760" s="31">
        <f t="shared" si="90"/>
        <v>0</v>
      </c>
      <c r="N760" s="29">
        <f>SUM(N761)</f>
        <v>0</v>
      </c>
      <c r="O760" s="31">
        <f t="shared" si="91"/>
        <v>0</v>
      </c>
      <c r="P760" s="32">
        <f t="shared" si="93"/>
        <v>0</v>
      </c>
    </row>
    <row r="761" spans="1:16" ht="26.25" hidden="1" x14ac:dyDescent="0.25">
      <c r="A761" s="26">
        <v>3311402197254190</v>
      </c>
      <c r="B761" s="40" t="s">
        <v>556</v>
      </c>
      <c r="C761" s="28"/>
      <c r="D761" s="33"/>
      <c r="E761" s="33"/>
      <c r="F761" s="30">
        <f t="shared" si="88"/>
        <v>0</v>
      </c>
      <c r="G761" s="31">
        <f t="shared" si="95"/>
        <v>0</v>
      </c>
      <c r="H761" s="33"/>
      <c r="I761" s="32">
        <f t="shared" si="92"/>
        <v>0</v>
      </c>
      <c r="J761" s="33"/>
      <c r="K761" s="31">
        <f t="shared" si="89"/>
        <v>0</v>
      </c>
      <c r="L761" s="30">
        <f t="shared" si="94"/>
        <v>0</v>
      </c>
      <c r="M761" s="31">
        <f t="shared" si="90"/>
        <v>0</v>
      </c>
      <c r="N761" s="33"/>
      <c r="O761" s="31">
        <f t="shared" si="91"/>
        <v>0</v>
      </c>
      <c r="P761" s="32">
        <f t="shared" si="93"/>
        <v>0</v>
      </c>
    </row>
    <row r="762" spans="1:16" ht="26.25" hidden="1" x14ac:dyDescent="0.25">
      <c r="A762" s="26">
        <v>3311402197223</v>
      </c>
      <c r="B762" s="27" t="s">
        <v>557</v>
      </c>
      <c r="C762" s="28"/>
      <c r="D762" s="29"/>
      <c r="E762" s="29"/>
      <c r="F762" s="30">
        <f t="shared" si="88"/>
        <v>0</v>
      </c>
      <c r="G762" s="31">
        <f t="shared" si="95"/>
        <v>0</v>
      </c>
      <c r="H762" s="29"/>
      <c r="I762" s="32">
        <f t="shared" si="92"/>
        <v>0</v>
      </c>
      <c r="J762" s="29"/>
      <c r="K762" s="31">
        <f t="shared" si="89"/>
        <v>0</v>
      </c>
      <c r="L762" s="30">
        <f t="shared" si="94"/>
        <v>0</v>
      </c>
      <c r="M762" s="31">
        <f t="shared" si="90"/>
        <v>0</v>
      </c>
      <c r="N762" s="29"/>
      <c r="O762" s="31">
        <f t="shared" si="91"/>
        <v>0</v>
      </c>
      <c r="P762" s="32">
        <f t="shared" si="93"/>
        <v>0</v>
      </c>
    </row>
    <row r="763" spans="1:16" hidden="1" x14ac:dyDescent="0.25">
      <c r="A763" s="26">
        <v>3311402197251</v>
      </c>
      <c r="B763" s="27" t="s">
        <v>558</v>
      </c>
      <c r="C763" s="28"/>
      <c r="D763" s="29">
        <f>SUM(D764:D771)</f>
        <v>0</v>
      </c>
      <c r="E763" s="29">
        <f>SUM(E764:E771)</f>
        <v>0</v>
      </c>
      <c r="F763" s="30">
        <f t="shared" si="88"/>
        <v>0</v>
      </c>
      <c r="G763" s="31">
        <f t="shared" si="95"/>
        <v>0</v>
      </c>
      <c r="H763" s="29">
        <f>SUM(H764:H771)</f>
        <v>0</v>
      </c>
      <c r="I763" s="32">
        <f t="shared" si="92"/>
        <v>0</v>
      </c>
      <c r="J763" s="29">
        <f>SUM(J764:J771)</f>
        <v>0</v>
      </c>
      <c r="K763" s="31">
        <f t="shared" si="89"/>
        <v>0</v>
      </c>
      <c r="L763" s="30">
        <f t="shared" si="94"/>
        <v>0</v>
      </c>
      <c r="M763" s="31">
        <f t="shared" si="90"/>
        <v>0</v>
      </c>
      <c r="N763" s="29">
        <f>SUM(N764:N771)</f>
        <v>0</v>
      </c>
      <c r="O763" s="31">
        <f t="shared" si="91"/>
        <v>0</v>
      </c>
      <c r="P763" s="32">
        <f t="shared" si="93"/>
        <v>0</v>
      </c>
    </row>
    <row r="764" spans="1:16" ht="26.25" hidden="1" x14ac:dyDescent="0.25">
      <c r="A764" s="26">
        <v>331140219725101</v>
      </c>
      <c r="B764" s="27" t="s">
        <v>559</v>
      </c>
      <c r="C764" s="28"/>
      <c r="D764" s="29"/>
      <c r="E764" s="29"/>
      <c r="F764" s="30">
        <f t="shared" si="88"/>
        <v>0</v>
      </c>
      <c r="G764" s="31">
        <f t="shared" si="95"/>
        <v>0</v>
      </c>
      <c r="H764" s="29"/>
      <c r="I764" s="32">
        <f t="shared" si="92"/>
        <v>0</v>
      </c>
      <c r="J764" s="29"/>
      <c r="K764" s="31">
        <f t="shared" si="89"/>
        <v>0</v>
      </c>
      <c r="L764" s="30">
        <f t="shared" si="94"/>
        <v>0</v>
      </c>
      <c r="M764" s="31">
        <f t="shared" si="90"/>
        <v>0</v>
      </c>
      <c r="N764" s="29"/>
      <c r="O764" s="31">
        <f t="shared" si="91"/>
        <v>0</v>
      </c>
      <c r="P764" s="32">
        <f t="shared" si="93"/>
        <v>0</v>
      </c>
    </row>
    <row r="765" spans="1:16" ht="26.25" hidden="1" x14ac:dyDescent="0.25">
      <c r="A765" s="26">
        <v>331140219725102</v>
      </c>
      <c r="B765" s="27" t="s">
        <v>560</v>
      </c>
      <c r="C765" s="28"/>
      <c r="D765" s="29"/>
      <c r="E765" s="29"/>
      <c r="F765" s="30">
        <f t="shared" si="88"/>
        <v>0</v>
      </c>
      <c r="G765" s="31">
        <f t="shared" si="95"/>
        <v>0</v>
      </c>
      <c r="H765" s="29"/>
      <c r="I765" s="32">
        <f t="shared" si="92"/>
        <v>0</v>
      </c>
      <c r="J765" s="29"/>
      <c r="K765" s="31">
        <f t="shared" si="89"/>
        <v>0</v>
      </c>
      <c r="L765" s="30">
        <f t="shared" si="94"/>
        <v>0</v>
      </c>
      <c r="M765" s="31">
        <f t="shared" si="90"/>
        <v>0</v>
      </c>
      <c r="N765" s="29"/>
      <c r="O765" s="31">
        <f t="shared" si="91"/>
        <v>0</v>
      </c>
      <c r="P765" s="32">
        <f t="shared" si="93"/>
        <v>0</v>
      </c>
    </row>
    <row r="766" spans="1:16" ht="26.25" hidden="1" x14ac:dyDescent="0.25">
      <c r="A766" s="26">
        <v>331140219725103</v>
      </c>
      <c r="B766" s="27" t="s">
        <v>561</v>
      </c>
      <c r="C766" s="28"/>
      <c r="D766" s="29"/>
      <c r="E766" s="29"/>
      <c r="F766" s="30">
        <f t="shared" si="88"/>
        <v>0</v>
      </c>
      <c r="G766" s="31">
        <f t="shared" si="95"/>
        <v>0</v>
      </c>
      <c r="H766" s="29"/>
      <c r="I766" s="32">
        <f t="shared" si="92"/>
        <v>0</v>
      </c>
      <c r="J766" s="29"/>
      <c r="K766" s="31">
        <f t="shared" si="89"/>
        <v>0</v>
      </c>
      <c r="L766" s="30">
        <f t="shared" si="94"/>
        <v>0</v>
      </c>
      <c r="M766" s="31">
        <f t="shared" si="90"/>
        <v>0</v>
      </c>
      <c r="N766" s="29"/>
      <c r="O766" s="31">
        <f t="shared" si="91"/>
        <v>0</v>
      </c>
      <c r="P766" s="32">
        <f t="shared" si="93"/>
        <v>0</v>
      </c>
    </row>
    <row r="767" spans="1:16" ht="26.25" hidden="1" x14ac:dyDescent="0.25">
      <c r="A767" s="26">
        <v>331140219725104</v>
      </c>
      <c r="B767" s="27" t="s">
        <v>562</v>
      </c>
      <c r="C767" s="28"/>
      <c r="D767" s="29"/>
      <c r="E767" s="29"/>
      <c r="F767" s="30">
        <f t="shared" si="88"/>
        <v>0</v>
      </c>
      <c r="G767" s="31">
        <f t="shared" si="95"/>
        <v>0</v>
      </c>
      <c r="H767" s="29"/>
      <c r="I767" s="32">
        <f t="shared" si="92"/>
        <v>0</v>
      </c>
      <c r="J767" s="29"/>
      <c r="K767" s="31">
        <f t="shared" si="89"/>
        <v>0</v>
      </c>
      <c r="L767" s="30">
        <f t="shared" si="94"/>
        <v>0</v>
      </c>
      <c r="M767" s="31">
        <f t="shared" si="90"/>
        <v>0</v>
      </c>
      <c r="N767" s="29"/>
      <c r="O767" s="31">
        <f t="shared" si="91"/>
        <v>0</v>
      </c>
      <c r="P767" s="32">
        <f t="shared" si="93"/>
        <v>0</v>
      </c>
    </row>
    <row r="768" spans="1:16" ht="26.25" hidden="1" x14ac:dyDescent="0.25">
      <c r="A768" s="26">
        <v>331140219725105</v>
      </c>
      <c r="B768" s="27" t="s">
        <v>563</v>
      </c>
      <c r="C768" s="28"/>
      <c r="D768" s="29"/>
      <c r="E768" s="29"/>
      <c r="F768" s="30">
        <f t="shared" si="88"/>
        <v>0</v>
      </c>
      <c r="G768" s="31">
        <f t="shared" si="95"/>
        <v>0</v>
      </c>
      <c r="H768" s="29"/>
      <c r="I768" s="32">
        <f t="shared" si="92"/>
        <v>0</v>
      </c>
      <c r="J768" s="29"/>
      <c r="K768" s="31">
        <f t="shared" si="89"/>
        <v>0</v>
      </c>
      <c r="L768" s="30">
        <f t="shared" si="94"/>
        <v>0</v>
      </c>
      <c r="M768" s="31">
        <f t="shared" si="90"/>
        <v>0</v>
      </c>
      <c r="N768" s="29"/>
      <c r="O768" s="31">
        <f t="shared" si="91"/>
        <v>0</v>
      </c>
      <c r="P768" s="32">
        <f t="shared" si="93"/>
        <v>0</v>
      </c>
    </row>
    <row r="769" spans="1:16" ht="26.25" hidden="1" x14ac:dyDescent="0.25">
      <c r="A769" s="26">
        <v>331140219725106</v>
      </c>
      <c r="B769" s="27" t="s">
        <v>564</v>
      </c>
      <c r="C769" s="28"/>
      <c r="D769" s="29"/>
      <c r="E769" s="29"/>
      <c r="F769" s="30">
        <f t="shared" si="88"/>
        <v>0</v>
      </c>
      <c r="G769" s="31">
        <f t="shared" si="95"/>
        <v>0</v>
      </c>
      <c r="H769" s="29"/>
      <c r="I769" s="32">
        <f t="shared" si="92"/>
        <v>0</v>
      </c>
      <c r="J769" s="29"/>
      <c r="K769" s="31">
        <f t="shared" si="89"/>
        <v>0</v>
      </c>
      <c r="L769" s="30">
        <f t="shared" si="94"/>
        <v>0</v>
      </c>
      <c r="M769" s="31">
        <f t="shared" si="90"/>
        <v>0</v>
      </c>
      <c r="N769" s="29"/>
      <c r="O769" s="31">
        <f t="shared" si="91"/>
        <v>0</v>
      </c>
      <c r="P769" s="32">
        <f t="shared" si="93"/>
        <v>0</v>
      </c>
    </row>
    <row r="770" spans="1:16" ht="26.25" hidden="1" x14ac:dyDescent="0.25">
      <c r="A770" s="26">
        <v>331140219725107</v>
      </c>
      <c r="B770" s="27" t="s">
        <v>565</v>
      </c>
      <c r="C770" s="28"/>
      <c r="D770" s="29"/>
      <c r="E770" s="29"/>
      <c r="F770" s="30">
        <f t="shared" si="88"/>
        <v>0</v>
      </c>
      <c r="G770" s="31">
        <f t="shared" si="95"/>
        <v>0</v>
      </c>
      <c r="H770" s="29"/>
      <c r="I770" s="32">
        <f t="shared" si="92"/>
        <v>0</v>
      </c>
      <c r="J770" s="29"/>
      <c r="K770" s="31">
        <f t="shared" si="89"/>
        <v>0</v>
      </c>
      <c r="L770" s="30">
        <f t="shared" si="94"/>
        <v>0</v>
      </c>
      <c r="M770" s="31">
        <f t="shared" si="90"/>
        <v>0</v>
      </c>
      <c r="N770" s="29"/>
      <c r="O770" s="31">
        <f t="shared" si="91"/>
        <v>0</v>
      </c>
      <c r="P770" s="32">
        <f t="shared" si="93"/>
        <v>0</v>
      </c>
    </row>
    <row r="771" spans="1:16" ht="26.25" hidden="1" x14ac:dyDescent="0.25">
      <c r="A771" s="26">
        <v>331140219725108</v>
      </c>
      <c r="B771" s="27" t="s">
        <v>566</v>
      </c>
      <c r="C771" s="28"/>
      <c r="D771" s="29"/>
      <c r="E771" s="29"/>
      <c r="F771" s="30">
        <f t="shared" si="88"/>
        <v>0</v>
      </c>
      <c r="G771" s="31">
        <f t="shared" si="95"/>
        <v>0</v>
      </c>
      <c r="H771" s="29"/>
      <c r="I771" s="32">
        <f t="shared" si="92"/>
        <v>0</v>
      </c>
      <c r="J771" s="29"/>
      <c r="K771" s="31">
        <f t="shared" si="89"/>
        <v>0</v>
      </c>
      <c r="L771" s="30">
        <f t="shared" si="94"/>
        <v>0</v>
      </c>
      <c r="M771" s="31">
        <f t="shared" si="90"/>
        <v>0</v>
      </c>
      <c r="N771" s="29"/>
      <c r="O771" s="31">
        <f t="shared" si="91"/>
        <v>0</v>
      </c>
      <c r="P771" s="32">
        <f t="shared" si="93"/>
        <v>0</v>
      </c>
    </row>
    <row r="772" spans="1:16" ht="26.25" hidden="1" x14ac:dyDescent="0.25">
      <c r="A772" s="60">
        <v>3311402190809</v>
      </c>
      <c r="B772" s="27" t="s">
        <v>538</v>
      </c>
      <c r="C772" s="28"/>
      <c r="D772" s="29">
        <f>SUM(D773)</f>
        <v>0</v>
      </c>
      <c r="E772" s="29">
        <f>SUM(E773)</f>
        <v>0</v>
      </c>
      <c r="F772" s="30">
        <f t="shared" si="88"/>
        <v>0</v>
      </c>
      <c r="G772" s="31">
        <f t="shared" si="95"/>
        <v>0</v>
      </c>
      <c r="H772" s="29">
        <f>SUM(H773)</f>
        <v>0</v>
      </c>
      <c r="I772" s="32">
        <f t="shared" si="92"/>
        <v>0</v>
      </c>
      <c r="J772" s="29">
        <f>SUM(J773)</f>
        <v>0</v>
      </c>
      <c r="K772" s="31">
        <f t="shared" si="89"/>
        <v>0</v>
      </c>
      <c r="L772" s="30">
        <f t="shared" si="94"/>
        <v>0</v>
      </c>
      <c r="M772" s="31">
        <f t="shared" si="90"/>
        <v>0</v>
      </c>
      <c r="N772" s="29">
        <f>SUM(N773)</f>
        <v>0</v>
      </c>
      <c r="O772" s="31">
        <f t="shared" si="91"/>
        <v>0</v>
      </c>
      <c r="P772" s="32">
        <f t="shared" si="93"/>
        <v>0</v>
      </c>
    </row>
    <row r="773" spans="1:16" ht="26.25" hidden="1" x14ac:dyDescent="0.25">
      <c r="A773" s="60">
        <v>3311402190809190</v>
      </c>
      <c r="B773" s="27" t="s">
        <v>538</v>
      </c>
      <c r="C773" s="28"/>
      <c r="D773" s="29"/>
      <c r="E773" s="29"/>
      <c r="F773" s="30">
        <f t="shared" si="88"/>
        <v>0</v>
      </c>
      <c r="G773" s="31">
        <f t="shared" si="95"/>
        <v>0</v>
      </c>
      <c r="H773" s="29"/>
      <c r="I773" s="32">
        <f t="shared" si="92"/>
        <v>0</v>
      </c>
      <c r="J773" s="29"/>
      <c r="K773" s="31">
        <f t="shared" si="89"/>
        <v>0</v>
      </c>
      <c r="L773" s="30">
        <f t="shared" si="94"/>
        <v>0</v>
      </c>
      <c r="M773" s="31">
        <f t="shared" si="90"/>
        <v>0</v>
      </c>
      <c r="N773" s="29"/>
      <c r="O773" s="31">
        <f t="shared" si="91"/>
        <v>0</v>
      </c>
      <c r="P773" s="32">
        <f t="shared" si="93"/>
        <v>0</v>
      </c>
    </row>
    <row r="774" spans="1:16" ht="26.25" hidden="1" x14ac:dyDescent="0.25">
      <c r="A774" s="60">
        <v>3311402190810</v>
      </c>
      <c r="B774" s="27" t="s">
        <v>567</v>
      </c>
      <c r="C774" s="28"/>
      <c r="D774" s="29">
        <f>SUM(D775:D776)</f>
        <v>0</v>
      </c>
      <c r="E774" s="29">
        <f>SUM(E775:E776)</f>
        <v>0</v>
      </c>
      <c r="F774" s="30">
        <f t="shared" si="88"/>
        <v>0</v>
      </c>
      <c r="G774" s="31">
        <f t="shared" si="95"/>
        <v>0</v>
      </c>
      <c r="H774" s="29">
        <f>SUM(H775:H776)</f>
        <v>0</v>
      </c>
      <c r="I774" s="32">
        <f t="shared" si="92"/>
        <v>0</v>
      </c>
      <c r="J774" s="29">
        <f>SUM(J775:J776)</f>
        <v>0</v>
      </c>
      <c r="K774" s="31">
        <f t="shared" si="89"/>
        <v>0</v>
      </c>
      <c r="L774" s="30">
        <f t="shared" si="94"/>
        <v>0</v>
      </c>
      <c r="M774" s="31">
        <f t="shared" si="90"/>
        <v>0</v>
      </c>
      <c r="N774" s="29">
        <f>SUM(N775:N776)</f>
        <v>0</v>
      </c>
      <c r="O774" s="31">
        <f t="shared" si="91"/>
        <v>0</v>
      </c>
      <c r="P774" s="32">
        <f t="shared" si="93"/>
        <v>0</v>
      </c>
    </row>
    <row r="775" spans="1:16" ht="26.25" hidden="1" x14ac:dyDescent="0.25">
      <c r="A775" s="60">
        <v>3311402190810190</v>
      </c>
      <c r="B775" s="27" t="s">
        <v>567</v>
      </c>
      <c r="C775" s="28"/>
      <c r="D775" s="29"/>
      <c r="E775" s="29"/>
      <c r="F775" s="30">
        <f t="shared" si="88"/>
        <v>0</v>
      </c>
      <c r="G775" s="31">
        <f t="shared" si="95"/>
        <v>0</v>
      </c>
      <c r="H775" s="29"/>
      <c r="I775" s="32">
        <f t="shared" si="92"/>
        <v>0</v>
      </c>
      <c r="J775" s="29"/>
      <c r="K775" s="31">
        <f t="shared" si="89"/>
        <v>0</v>
      </c>
      <c r="L775" s="30">
        <f t="shared" si="94"/>
        <v>0</v>
      </c>
      <c r="M775" s="31">
        <f t="shared" si="90"/>
        <v>0</v>
      </c>
      <c r="N775" s="29"/>
      <c r="O775" s="31">
        <f t="shared" si="91"/>
        <v>0</v>
      </c>
      <c r="P775" s="32">
        <f t="shared" si="93"/>
        <v>0</v>
      </c>
    </row>
    <row r="776" spans="1:16" ht="26.25" hidden="1" x14ac:dyDescent="0.25">
      <c r="A776" s="60">
        <v>3311402190810190</v>
      </c>
      <c r="B776" s="27" t="s">
        <v>567</v>
      </c>
      <c r="C776" s="28"/>
      <c r="D776" s="29"/>
      <c r="E776" s="29"/>
      <c r="F776" s="30">
        <f t="shared" ref="F776:F839" si="96">SUM(D776+E776)</f>
        <v>0</v>
      </c>
      <c r="G776" s="31">
        <f t="shared" si="95"/>
        <v>0</v>
      </c>
      <c r="H776" s="29"/>
      <c r="I776" s="32">
        <f t="shared" si="92"/>
        <v>0</v>
      </c>
      <c r="J776" s="29"/>
      <c r="K776" s="31">
        <f t="shared" ref="K776:K839" si="97">IF(OR(J776=0,F776=0),0,J776/F776)*100</f>
        <v>0</v>
      </c>
      <c r="L776" s="30">
        <f t="shared" si="94"/>
        <v>0</v>
      </c>
      <c r="M776" s="31">
        <f t="shared" ref="M776:M839" si="98">IF(OR(L776=0,F776=0),0,L776/F776)*100</f>
        <v>0</v>
      </c>
      <c r="N776" s="29"/>
      <c r="O776" s="31">
        <f t="shared" ref="O776:O839" si="99">IF(OR(N776=0,F776=0),0,N776/F776)*100</f>
        <v>0</v>
      </c>
      <c r="P776" s="32">
        <f t="shared" si="93"/>
        <v>0</v>
      </c>
    </row>
    <row r="777" spans="1:16" hidden="1" x14ac:dyDescent="0.25">
      <c r="A777" s="60">
        <v>3311402190845</v>
      </c>
      <c r="B777" s="27" t="s">
        <v>568</v>
      </c>
      <c r="C777" s="28"/>
      <c r="D777" s="29">
        <f>SUM(D778)</f>
        <v>0</v>
      </c>
      <c r="E777" s="29">
        <f>SUM(E778)</f>
        <v>0</v>
      </c>
      <c r="F777" s="30">
        <f t="shared" si="96"/>
        <v>0</v>
      </c>
      <c r="G777" s="31">
        <f t="shared" si="95"/>
        <v>0</v>
      </c>
      <c r="H777" s="29">
        <f>SUM(H778)</f>
        <v>0</v>
      </c>
      <c r="I777" s="32">
        <f t="shared" ref="I777:I840" si="100">SUM(F777-H777)</f>
        <v>0</v>
      </c>
      <c r="J777" s="29">
        <f>SUM(J778)</f>
        <v>0</v>
      </c>
      <c r="K777" s="31">
        <f t="shared" si="97"/>
        <v>0</v>
      </c>
      <c r="L777" s="30">
        <f t="shared" si="94"/>
        <v>0</v>
      </c>
      <c r="M777" s="31">
        <f t="shared" si="98"/>
        <v>0</v>
      </c>
      <c r="N777" s="29">
        <f>SUM(N778)</f>
        <v>0</v>
      </c>
      <c r="O777" s="31">
        <f t="shared" si="99"/>
        <v>0</v>
      </c>
      <c r="P777" s="32">
        <f t="shared" si="93"/>
        <v>0</v>
      </c>
    </row>
    <row r="778" spans="1:16" hidden="1" x14ac:dyDescent="0.25">
      <c r="A778" s="60">
        <v>3311402190845190</v>
      </c>
      <c r="B778" s="27" t="s">
        <v>568</v>
      </c>
      <c r="C778" s="28"/>
      <c r="D778" s="29"/>
      <c r="E778" s="29"/>
      <c r="F778" s="30">
        <f t="shared" si="96"/>
        <v>0</v>
      </c>
      <c r="G778" s="31">
        <f t="shared" si="95"/>
        <v>0</v>
      </c>
      <c r="H778" s="29"/>
      <c r="I778" s="32">
        <f t="shared" si="100"/>
        <v>0</v>
      </c>
      <c r="J778" s="29"/>
      <c r="K778" s="31">
        <f t="shared" si="97"/>
        <v>0</v>
      </c>
      <c r="L778" s="30">
        <f t="shared" si="94"/>
        <v>0</v>
      </c>
      <c r="M778" s="31">
        <f t="shared" si="98"/>
        <v>0</v>
      </c>
      <c r="N778" s="29"/>
      <c r="O778" s="31">
        <f t="shared" si="99"/>
        <v>0</v>
      </c>
      <c r="P778" s="32">
        <f t="shared" si="93"/>
        <v>0</v>
      </c>
    </row>
    <row r="779" spans="1:16" ht="26.25" hidden="1" x14ac:dyDescent="0.25">
      <c r="A779" s="26">
        <v>3311402191165</v>
      </c>
      <c r="B779" s="27" t="s">
        <v>569</v>
      </c>
      <c r="C779" s="28"/>
      <c r="D779" s="29">
        <f>SUM(D780)</f>
        <v>0</v>
      </c>
      <c r="E779" s="29">
        <f>SUM(E780)</f>
        <v>0</v>
      </c>
      <c r="F779" s="30">
        <f t="shared" si="96"/>
        <v>0</v>
      </c>
      <c r="G779" s="31">
        <f t="shared" si="95"/>
        <v>0</v>
      </c>
      <c r="H779" s="29">
        <f>SUM(H780)</f>
        <v>0</v>
      </c>
      <c r="I779" s="32">
        <f t="shared" si="100"/>
        <v>0</v>
      </c>
      <c r="J779" s="29">
        <f>SUM(J780)</f>
        <v>0</v>
      </c>
      <c r="K779" s="31">
        <f t="shared" si="97"/>
        <v>0</v>
      </c>
      <c r="L779" s="30">
        <f t="shared" si="94"/>
        <v>0</v>
      </c>
      <c r="M779" s="31">
        <f t="shared" si="98"/>
        <v>0</v>
      </c>
      <c r="N779" s="29">
        <f>SUM(N780)</f>
        <v>0</v>
      </c>
      <c r="O779" s="31">
        <f t="shared" si="99"/>
        <v>0</v>
      </c>
      <c r="P779" s="32">
        <f t="shared" si="93"/>
        <v>0</v>
      </c>
    </row>
    <row r="780" spans="1:16" ht="26.25" hidden="1" x14ac:dyDescent="0.25">
      <c r="A780" s="26">
        <v>3311402191165190</v>
      </c>
      <c r="B780" s="27" t="s">
        <v>569</v>
      </c>
      <c r="C780" s="28"/>
      <c r="D780" s="29"/>
      <c r="E780" s="29"/>
      <c r="F780" s="30">
        <f t="shared" si="96"/>
        <v>0</v>
      </c>
      <c r="G780" s="31">
        <f t="shared" si="95"/>
        <v>0</v>
      </c>
      <c r="H780" s="29"/>
      <c r="I780" s="32">
        <f t="shared" si="100"/>
        <v>0</v>
      </c>
      <c r="J780" s="29"/>
      <c r="K780" s="31">
        <f t="shared" si="97"/>
        <v>0</v>
      </c>
      <c r="L780" s="30">
        <f t="shared" si="94"/>
        <v>0</v>
      </c>
      <c r="M780" s="31">
        <f t="shared" si="98"/>
        <v>0</v>
      </c>
      <c r="N780" s="29"/>
      <c r="O780" s="31">
        <f t="shared" si="99"/>
        <v>0</v>
      </c>
      <c r="P780" s="32">
        <f t="shared" si="93"/>
        <v>0</v>
      </c>
    </row>
    <row r="781" spans="1:16" ht="26.25" hidden="1" x14ac:dyDescent="0.25">
      <c r="A781" s="26">
        <v>3311402196219</v>
      </c>
      <c r="B781" s="27" t="s">
        <v>549</v>
      </c>
      <c r="C781" s="28"/>
      <c r="D781" s="29">
        <f>SUM(D782)</f>
        <v>0</v>
      </c>
      <c r="E781" s="29">
        <f>SUM(E782)</f>
        <v>0</v>
      </c>
      <c r="F781" s="30">
        <f t="shared" si="96"/>
        <v>0</v>
      </c>
      <c r="G781" s="31">
        <f t="shared" si="95"/>
        <v>0</v>
      </c>
      <c r="H781" s="29">
        <f>SUM(H782)</f>
        <v>0</v>
      </c>
      <c r="I781" s="32">
        <f t="shared" si="100"/>
        <v>0</v>
      </c>
      <c r="J781" s="29">
        <f>SUM(J782)</f>
        <v>0</v>
      </c>
      <c r="K781" s="31">
        <f t="shared" si="97"/>
        <v>0</v>
      </c>
      <c r="L781" s="30">
        <f t="shared" si="94"/>
        <v>0</v>
      </c>
      <c r="M781" s="31">
        <f t="shared" si="98"/>
        <v>0</v>
      </c>
      <c r="N781" s="29">
        <f>SUM(N782)</f>
        <v>0</v>
      </c>
      <c r="O781" s="31">
        <f t="shared" si="99"/>
        <v>0</v>
      </c>
      <c r="P781" s="32">
        <f t="shared" si="93"/>
        <v>0</v>
      </c>
    </row>
    <row r="782" spans="1:16" ht="26.25" hidden="1" x14ac:dyDescent="0.25">
      <c r="A782" s="26">
        <v>3311402196219190</v>
      </c>
      <c r="B782" s="27" t="s">
        <v>549</v>
      </c>
      <c r="C782" s="28"/>
      <c r="D782" s="29"/>
      <c r="E782" s="29"/>
      <c r="F782" s="30">
        <f t="shared" si="96"/>
        <v>0</v>
      </c>
      <c r="G782" s="31">
        <f t="shared" si="95"/>
        <v>0</v>
      </c>
      <c r="H782" s="29"/>
      <c r="I782" s="32">
        <f t="shared" si="100"/>
        <v>0</v>
      </c>
      <c r="J782" s="29"/>
      <c r="K782" s="31">
        <f t="shared" si="97"/>
        <v>0</v>
      </c>
      <c r="L782" s="30">
        <f t="shared" si="94"/>
        <v>0</v>
      </c>
      <c r="M782" s="31">
        <f t="shared" si="98"/>
        <v>0</v>
      </c>
      <c r="N782" s="29"/>
      <c r="O782" s="31">
        <f t="shared" si="99"/>
        <v>0</v>
      </c>
      <c r="P782" s="32">
        <f t="shared" si="93"/>
        <v>0</v>
      </c>
    </row>
    <row r="783" spans="1:16" ht="26.25" hidden="1" x14ac:dyDescent="0.25">
      <c r="A783" s="26">
        <v>3311402197132</v>
      </c>
      <c r="B783" s="27" t="s">
        <v>551</v>
      </c>
      <c r="C783" s="28"/>
      <c r="D783" s="29">
        <f>SUM(D784)</f>
        <v>0</v>
      </c>
      <c r="E783" s="29">
        <f>SUM(E784)</f>
        <v>0</v>
      </c>
      <c r="F783" s="30">
        <f t="shared" si="96"/>
        <v>0</v>
      </c>
      <c r="G783" s="31">
        <f t="shared" si="95"/>
        <v>0</v>
      </c>
      <c r="H783" s="29">
        <f>SUM(H784)</f>
        <v>0</v>
      </c>
      <c r="I783" s="32">
        <f t="shared" si="100"/>
        <v>0</v>
      </c>
      <c r="J783" s="29">
        <f>SUM(J784)</f>
        <v>0</v>
      </c>
      <c r="K783" s="31">
        <f t="shared" si="97"/>
        <v>0</v>
      </c>
      <c r="L783" s="30">
        <f t="shared" si="94"/>
        <v>0</v>
      </c>
      <c r="M783" s="31">
        <f t="shared" si="98"/>
        <v>0</v>
      </c>
      <c r="N783" s="29">
        <f>SUM(N784)</f>
        <v>0</v>
      </c>
      <c r="O783" s="31">
        <f t="shared" si="99"/>
        <v>0</v>
      </c>
      <c r="P783" s="32">
        <f t="shared" ref="P783:P846" si="101">SUM(F783-N783)</f>
        <v>0</v>
      </c>
    </row>
    <row r="784" spans="1:16" ht="26.25" hidden="1" x14ac:dyDescent="0.25">
      <c r="A784" s="26">
        <v>3311402197132190</v>
      </c>
      <c r="B784" s="27" t="s">
        <v>551</v>
      </c>
      <c r="C784" s="28"/>
      <c r="D784" s="29"/>
      <c r="E784" s="29"/>
      <c r="F784" s="30">
        <f t="shared" si="96"/>
        <v>0</v>
      </c>
      <c r="G784" s="31">
        <f t="shared" si="95"/>
        <v>0</v>
      </c>
      <c r="H784" s="29"/>
      <c r="I784" s="32">
        <f t="shared" si="100"/>
        <v>0</v>
      </c>
      <c r="J784" s="29"/>
      <c r="K784" s="31">
        <f t="shared" si="97"/>
        <v>0</v>
      </c>
      <c r="L784" s="30">
        <f t="shared" ref="L784:L847" si="102">SUM(N784-J784)</f>
        <v>0</v>
      </c>
      <c r="M784" s="31">
        <f t="shared" si="98"/>
        <v>0</v>
      </c>
      <c r="N784" s="29"/>
      <c r="O784" s="31">
        <f t="shared" si="99"/>
        <v>0</v>
      </c>
      <c r="P784" s="32">
        <f t="shared" si="101"/>
        <v>0</v>
      </c>
    </row>
    <row r="785" spans="1:16" ht="39" hidden="1" x14ac:dyDescent="0.25">
      <c r="A785" s="26">
        <v>3311402197253</v>
      </c>
      <c r="B785" s="27" t="s">
        <v>570</v>
      </c>
      <c r="C785" s="28"/>
      <c r="D785" s="29">
        <f>SUM(D786)</f>
        <v>0</v>
      </c>
      <c r="E785" s="29">
        <f>SUM(E786)</f>
        <v>0</v>
      </c>
      <c r="F785" s="30">
        <f t="shared" si="96"/>
        <v>0</v>
      </c>
      <c r="G785" s="31">
        <f t="shared" si="95"/>
        <v>0</v>
      </c>
      <c r="H785" s="29">
        <f>SUM(H786)</f>
        <v>0</v>
      </c>
      <c r="I785" s="32">
        <f t="shared" si="100"/>
        <v>0</v>
      </c>
      <c r="J785" s="29">
        <f>SUM(J786)</f>
        <v>0</v>
      </c>
      <c r="K785" s="31">
        <f t="shared" si="97"/>
        <v>0</v>
      </c>
      <c r="L785" s="30">
        <f t="shared" si="102"/>
        <v>0</v>
      </c>
      <c r="M785" s="31">
        <f t="shared" si="98"/>
        <v>0</v>
      </c>
      <c r="N785" s="29">
        <f>SUM(N786)</f>
        <v>0</v>
      </c>
      <c r="O785" s="31">
        <f t="shared" si="99"/>
        <v>0</v>
      </c>
      <c r="P785" s="32">
        <f t="shared" si="101"/>
        <v>0</v>
      </c>
    </row>
    <row r="786" spans="1:16" ht="39" hidden="1" x14ac:dyDescent="0.25">
      <c r="A786" s="26">
        <v>3311402197253190</v>
      </c>
      <c r="B786" s="27" t="s">
        <v>570</v>
      </c>
      <c r="C786" s="28"/>
      <c r="D786" s="29"/>
      <c r="E786" s="29"/>
      <c r="F786" s="30">
        <f t="shared" si="96"/>
        <v>0</v>
      </c>
      <c r="G786" s="31">
        <f t="shared" si="95"/>
        <v>0</v>
      </c>
      <c r="H786" s="29"/>
      <c r="I786" s="32">
        <f t="shared" si="100"/>
        <v>0</v>
      </c>
      <c r="J786" s="29"/>
      <c r="K786" s="31">
        <f t="shared" si="97"/>
        <v>0</v>
      </c>
      <c r="L786" s="30">
        <f t="shared" si="102"/>
        <v>0</v>
      </c>
      <c r="M786" s="31">
        <f t="shared" si="98"/>
        <v>0</v>
      </c>
      <c r="N786" s="29"/>
      <c r="O786" s="31">
        <f t="shared" si="99"/>
        <v>0</v>
      </c>
      <c r="P786" s="32">
        <f t="shared" si="101"/>
        <v>0</v>
      </c>
    </row>
    <row r="787" spans="1:16" ht="26.25" hidden="1" x14ac:dyDescent="0.25">
      <c r="A787" s="26">
        <v>3311402197254</v>
      </c>
      <c r="B787" s="27" t="s">
        <v>555</v>
      </c>
      <c r="C787" s="28"/>
      <c r="D787" s="29">
        <f>SUM(D788)</f>
        <v>0</v>
      </c>
      <c r="E787" s="29">
        <f>SUM(E788)</f>
        <v>0</v>
      </c>
      <c r="F787" s="30">
        <f t="shared" si="96"/>
        <v>0</v>
      </c>
      <c r="G787" s="31">
        <f t="shared" si="95"/>
        <v>0</v>
      </c>
      <c r="H787" s="29">
        <f>SUM(H788)</f>
        <v>0</v>
      </c>
      <c r="I787" s="32">
        <f t="shared" si="100"/>
        <v>0</v>
      </c>
      <c r="J787" s="29">
        <f>SUM(J788)</f>
        <v>0</v>
      </c>
      <c r="K787" s="31">
        <f t="shared" si="97"/>
        <v>0</v>
      </c>
      <c r="L787" s="30">
        <f t="shared" si="102"/>
        <v>0</v>
      </c>
      <c r="M787" s="31">
        <f t="shared" si="98"/>
        <v>0</v>
      </c>
      <c r="N787" s="29">
        <f>SUM(N788)</f>
        <v>0</v>
      </c>
      <c r="O787" s="31">
        <f t="shared" si="99"/>
        <v>0</v>
      </c>
      <c r="P787" s="32">
        <f t="shared" si="101"/>
        <v>0</v>
      </c>
    </row>
    <row r="788" spans="1:16" ht="26.25" hidden="1" x14ac:dyDescent="0.25">
      <c r="A788" s="26">
        <v>3311402197254190</v>
      </c>
      <c r="B788" s="27" t="s">
        <v>555</v>
      </c>
      <c r="C788" s="28"/>
      <c r="D788" s="29"/>
      <c r="E788" s="29"/>
      <c r="F788" s="30">
        <f t="shared" si="96"/>
        <v>0</v>
      </c>
      <c r="G788" s="31">
        <f t="shared" si="95"/>
        <v>0</v>
      </c>
      <c r="H788" s="29"/>
      <c r="I788" s="32">
        <f t="shared" si="100"/>
        <v>0</v>
      </c>
      <c r="J788" s="29"/>
      <c r="K788" s="31">
        <f t="shared" si="97"/>
        <v>0</v>
      </c>
      <c r="L788" s="30">
        <f t="shared" si="102"/>
        <v>0</v>
      </c>
      <c r="M788" s="31">
        <f t="shared" si="98"/>
        <v>0</v>
      </c>
      <c r="N788" s="29"/>
      <c r="O788" s="31">
        <f t="shared" si="99"/>
        <v>0</v>
      </c>
      <c r="P788" s="32">
        <f t="shared" si="101"/>
        <v>0</v>
      </c>
    </row>
    <row r="789" spans="1:16" hidden="1" x14ac:dyDescent="0.25">
      <c r="A789" s="60">
        <v>331140220</v>
      </c>
      <c r="B789" s="27" t="s">
        <v>571</v>
      </c>
      <c r="C789" s="28"/>
      <c r="D789" s="29">
        <f>SUM(D790+D792+D794+D796+D798+D800+D803+D806+D808+D810+D812+D814+D816+D818+D820+D822+D824)</f>
        <v>0</v>
      </c>
      <c r="E789" s="29">
        <f>SUM(E790+E792+E794+E796+E798+E800+E803+E806+E808+E810+E812+E814+E816+E818+E820+E822+E824)</f>
        <v>0</v>
      </c>
      <c r="F789" s="30">
        <f t="shared" si="96"/>
        <v>0</v>
      </c>
      <c r="G789" s="31">
        <f t="shared" si="95"/>
        <v>0</v>
      </c>
      <c r="H789" s="29">
        <f>SUM(H790+H792+H794+H796+H798+H800+H803+H806+H808+H810+H812+H814+H816+H818+H820+H822+H824)</f>
        <v>0</v>
      </c>
      <c r="I789" s="32">
        <f t="shared" si="100"/>
        <v>0</v>
      </c>
      <c r="J789" s="29">
        <f>SUM(J790+J792+J794+J796+J798+J800+J803+J806+J808+J810+J812+J814+J816+J818+J820+J822+J824)</f>
        <v>0</v>
      </c>
      <c r="K789" s="31">
        <f t="shared" si="97"/>
        <v>0</v>
      </c>
      <c r="L789" s="30">
        <f t="shared" si="102"/>
        <v>0</v>
      </c>
      <c r="M789" s="31">
        <f t="shared" si="98"/>
        <v>0</v>
      </c>
      <c r="N789" s="29">
        <f>SUM(N790+N792+N794+N796+N798+N800+N803+N806+N808+N810+N812+N814+N816+N818+N820+N822+N824)</f>
        <v>0</v>
      </c>
      <c r="O789" s="31">
        <f t="shared" si="99"/>
        <v>0</v>
      </c>
      <c r="P789" s="32">
        <f t="shared" si="101"/>
        <v>0</v>
      </c>
    </row>
    <row r="790" spans="1:16" ht="26.25" hidden="1" x14ac:dyDescent="0.25">
      <c r="A790" s="60">
        <v>3311402200067</v>
      </c>
      <c r="B790" s="27" t="s">
        <v>572</v>
      </c>
      <c r="C790" s="28"/>
      <c r="D790" s="29">
        <f>SUM(D791)</f>
        <v>0</v>
      </c>
      <c r="E790" s="29">
        <f>SUM(E791)</f>
        <v>0</v>
      </c>
      <c r="F790" s="30">
        <f t="shared" si="96"/>
        <v>0</v>
      </c>
      <c r="G790" s="31">
        <f t="shared" si="95"/>
        <v>0</v>
      </c>
      <c r="H790" s="29">
        <f>SUM(H791)</f>
        <v>0</v>
      </c>
      <c r="I790" s="32">
        <f t="shared" si="100"/>
        <v>0</v>
      </c>
      <c r="J790" s="29">
        <f>SUM(J791)</f>
        <v>0</v>
      </c>
      <c r="K790" s="31">
        <f t="shared" si="97"/>
        <v>0</v>
      </c>
      <c r="L790" s="30">
        <f t="shared" si="102"/>
        <v>0</v>
      </c>
      <c r="M790" s="31">
        <f t="shared" si="98"/>
        <v>0</v>
      </c>
      <c r="N790" s="29">
        <f>SUM(N791)</f>
        <v>0</v>
      </c>
      <c r="O790" s="31">
        <f t="shared" si="99"/>
        <v>0</v>
      </c>
      <c r="P790" s="32">
        <f t="shared" si="101"/>
        <v>0</v>
      </c>
    </row>
    <row r="791" spans="1:16" ht="26.25" hidden="1" x14ac:dyDescent="0.25">
      <c r="A791" s="60">
        <v>3311402200067</v>
      </c>
      <c r="B791" s="27" t="s">
        <v>573</v>
      </c>
      <c r="C791" s="28"/>
      <c r="D791" s="29"/>
      <c r="E791" s="29"/>
      <c r="F791" s="30">
        <f t="shared" si="96"/>
        <v>0</v>
      </c>
      <c r="G791" s="31">
        <f t="shared" si="95"/>
        <v>0</v>
      </c>
      <c r="H791" s="29"/>
      <c r="I791" s="32">
        <f t="shared" si="100"/>
        <v>0</v>
      </c>
      <c r="J791" s="29"/>
      <c r="K791" s="31">
        <f t="shared" si="97"/>
        <v>0</v>
      </c>
      <c r="L791" s="30">
        <f t="shared" si="102"/>
        <v>0</v>
      </c>
      <c r="M791" s="31">
        <f t="shared" si="98"/>
        <v>0</v>
      </c>
      <c r="N791" s="29"/>
      <c r="O791" s="31">
        <f t="shared" si="99"/>
        <v>0</v>
      </c>
      <c r="P791" s="32">
        <f t="shared" si="101"/>
        <v>0</v>
      </c>
    </row>
    <row r="792" spans="1:16" ht="26.25" hidden="1" x14ac:dyDescent="0.25">
      <c r="A792" s="60">
        <v>3311402203075</v>
      </c>
      <c r="B792" s="61" t="s">
        <v>574</v>
      </c>
      <c r="C792" s="28"/>
      <c r="D792" s="29">
        <f>SUM(D793)</f>
        <v>0</v>
      </c>
      <c r="E792" s="29">
        <f>SUM(E793)</f>
        <v>0</v>
      </c>
      <c r="F792" s="30">
        <f t="shared" si="96"/>
        <v>0</v>
      </c>
      <c r="G792" s="31">
        <f t="shared" si="95"/>
        <v>0</v>
      </c>
      <c r="H792" s="29">
        <f>SUM(H793)</f>
        <v>0</v>
      </c>
      <c r="I792" s="32">
        <f t="shared" si="100"/>
        <v>0</v>
      </c>
      <c r="J792" s="29">
        <f>SUM(J793)</f>
        <v>0</v>
      </c>
      <c r="K792" s="31">
        <f t="shared" si="97"/>
        <v>0</v>
      </c>
      <c r="L792" s="30">
        <f t="shared" si="102"/>
        <v>0</v>
      </c>
      <c r="M792" s="31">
        <f t="shared" si="98"/>
        <v>0</v>
      </c>
      <c r="N792" s="29">
        <f>SUM(N793)</f>
        <v>0</v>
      </c>
      <c r="O792" s="31">
        <f t="shared" si="99"/>
        <v>0</v>
      </c>
      <c r="P792" s="32">
        <f t="shared" si="101"/>
        <v>0</v>
      </c>
    </row>
    <row r="793" spans="1:16" ht="26.25" hidden="1" x14ac:dyDescent="0.25">
      <c r="A793" s="60">
        <v>3311402203075200</v>
      </c>
      <c r="B793" s="61" t="s">
        <v>575</v>
      </c>
      <c r="C793" s="28"/>
      <c r="D793" s="29"/>
      <c r="E793" s="29"/>
      <c r="F793" s="30">
        <f t="shared" si="96"/>
        <v>0</v>
      </c>
      <c r="G793" s="31">
        <f t="shared" si="95"/>
        <v>0</v>
      </c>
      <c r="H793" s="29"/>
      <c r="I793" s="32">
        <f t="shared" si="100"/>
        <v>0</v>
      </c>
      <c r="J793" s="29"/>
      <c r="K793" s="31">
        <f t="shared" si="97"/>
        <v>0</v>
      </c>
      <c r="L793" s="30">
        <f t="shared" si="102"/>
        <v>0</v>
      </c>
      <c r="M793" s="31">
        <f t="shared" si="98"/>
        <v>0</v>
      </c>
      <c r="N793" s="29"/>
      <c r="O793" s="31">
        <f t="shared" si="99"/>
        <v>0</v>
      </c>
      <c r="P793" s="32">
        <f t="shared" si="101"/>
        <v>0</v>
      </c>
    </row>
    <row r="794" spans="1:16" hidden="1" x14ac:dyDescent="0.25">
      <c r="A794" s="26">
        <v>3311402200412</v>
      </c>
      <c r="B794" s="27" t="s">
        <v>576</v>
      </c>
      <c r="C794" s="28"/>
      <c r="D794" s="29">
        <f>SUM(D795)</f>
        <v>0</v>
      </c>
      <c r="E794" s="29">
        <f>SUM(E795)</f>
        <v>0</v>
      </c>
      <c r="F794" s="30">
        <f t="shared" si="96"/>
        <v>0</v>
      </c>
      <c r="G794" s="31">
        <f t="shared" si="95"/>
        <v>0</v>
      </c>
      <c r="H794" s="29">
        <f>SUM(H795)</f>
        <v>0</v>
      </c>
      <c r="I794" s="32">
        <f t="shared" si="100"/>
        <v>0</v>
      </c>
      <c r="J794" s="29">
        <f>SUM(J795)</f>
        <v>0</v>
      </c>
      <c r="K794" s="31">
        <f t="shared" si="97"/>
        <v>0</v>
      </c>
      <c r="L794" s="30">
        <f t="shared" si="102"/>
        <v>0</v>
      </c>
      <c r="M794" s="31">
        <f t="shared" si="98"/>
        <v>0</v>
      </c>
      <c r="N794" s="29">
        <f>SUM(N795)</f>
        <v>0</v>
      </c>
      <c r="O794" s="31">
        <f t="shared" si="99"/>
        <v>0</v>
      </c>
      <c r="P794" s="32">
        <f t="shared" si="101"/>
        <v>0</v>
      </c>
    </row>
    <row r="795" spans="1:16" hidden="1" x14ac:dyDescent="0.25">
      <c r="A795" s="26">
        <v>3311402200412200</v>
      </c>
      <c r="B795" s="27" t="s">
        <v>577</v>
      </c>
      <c r="C795" s="28"/>
      <c r="D795" s="33"/>
      <c r="E795" s="33"/>
      <c r="F795" s="30">
        <f t="shared" si="96"/>
        <v>0</v>
      </c>
      <c r="G795" s="31">
        <f t="shared" si="95"/>
        <v>0</v>
      </c>
      <c r="H795" s="33"/>
      <c r="I795" s="32">
        <f t="shared" si="100"/>
        <v>0</v>
      </c>
      <c r="J795" s="33"/>
      <c r="K795" s="31">
        <f t="shared" si="97"/>
        <v>0</v>
      </c>
      <c r="L795" s="30">
        <f t="shared" si="102"/>
        <v>0</v>
      </c>
      <c r="M795" s="31">
        <f t="shared" si="98"/>
        <v>0</v>
      </c>
      <c r="N795" s="33"/>
      <c r="O795" s="31">
        <f t="shared" si="99"/>
        <v>0</v>
      </c>
      <c r="P795" s="32">
        <f t="shared" si="101"/>
        <v>0</v>
      </c>
    </row>
    <row r="796" spans="1:16" hidden="1" x14ac:dyDescent="0.25">
      <c r="A796" s="60">
        <v>3311402200680</v>
      </c>
      <c r="B796" s="61" t="s">
        <v>578</v>
      </c>
      <c r="C796" s="28"/>
      <c r="D796" s="29">
        <f>SUM(D797)</f>
        <v>0</v>
      </c>
      <c r="E796" s="29">
        <f>SUM(E797)</f>
        <v>0</v>
      </c>
      <c r="F796" s="30">
        <f t="shared" si="96"/>
        <v>0</v>
      </c>
      <c r="G796" s="31">
        <f t="shared" si="95"/>
        <v>0</v>
      </c>
      <c r="H796" s="29">
        <f>SUM(H797)</f>
        <v>0</v>
      </c>
      <c r="I796" s="32">
        <f t="shared" si="100"/>
        <v>0</v>
      </c>
      <c r="J796" s="29">
        <f>SUM(J797)</f>
        <v>0</v>
      </c>
      <c r="K796" s="31">
        <f t="shared" si="97"/>
        <v>0</v>
      </c>
      <c r="L796" s="30">
        <f t="shared" si="102"/>
        <v>0</v>
      </c>
      <c r="M796" s="31">
        <f t="shared" si="98"/>
        <v>0</v>
      </c>
      <c r="N796" s="29">
        <f>SUM(N797)</f>
        <v>0</v>
      </c>
      <c r="O796" s="31">
        <f t="shared" si="99"/>
        <v>0</v>
      </c>
      <c r="P796" s="32">
        <f t="shared" si="101"/>
        <v>0</v>
      </c>
    </row>
    <row r="797" spans="1:16" hidden="1" x14ac:dyDescent="0.25">
      <c r="A797" s="60">
        <v>3311402200680190</v>
      </c>
      <c r="B797" s="61" t="s">
        <v>578</v>
      </c>
      <c r="C797" s="28"/>
      <c r="D797" s="33"/>
      <c r="E797" s="33"/>
      <c r="F797" s="30">
        <f t="shared" si="96"/>
        <v>0</v>
      </c>
      <c r="G797" s="31">
        <f t="shared" si="95"/>
        <v>0</v>
      </c>
      <c r="H797" s="33"/>
      <c r="I797" s="32">
        <f t="shared" si="100"/>
        <v>0</v>
      </c>
      <c r="J797" s="33"/>
      <c r="K797" s="31">
        <f t="shared" si="97"/>
        <v>0</v>
      </c>
      <c r="L797" s="30">
        <f t="shared" si="102"/>
        <v>0</v>
      </c>
      <c r="M797" s="31">
        <f t="shared" si="98"/>
        <v>0</v>
      </c>
      <c r="N797" s="33"/>
      <c r="O797" s="31">
        <f t="shared" si="99"/>
        <v>0</v>
      </c>
      <c r="P797" s="32">
        <f t="shared" si="101"/>
        <v>0</v>
      </c>
    </row>
    <row r="798" spans="1:16" ht="26.25" hidden="1" x14ac:dyDescent="0.25">
      <c r="A798" s="60">
        <v>3311402200729</v>
      </c>
      <c r="B798" s="27" t="s">
        <v>579</v>
      </c>
      <c r="C798" s="28"/>
      <c r="D798" s="29">
        <f>SUM(D799)</f>
        <v>0</v>
      </c>
      <c r="E798" s="29">
        <f>SUM(E799)</f>
        <v>0</v>
      </c>
      <c r="F798" s="30">
        <f t="shared" si="96"/>
        <v>0</v>
      </c>
      <c r="G798" s="31">
        <f t="shared" si="95"/>
        <v>0</v>
      </c>
      <c r="H798" s="29">
        <f>SUM(H799)</f>
        <v>0</v>
      </c>
      <c r="I798" s="32">
        <f t="shared" si="100"/>
        <v>0</v>
      </c>
      <c r="J798" s="29">
        <f>SUM(J799)</f>
        <v>0</v>
      </c>
      <c r="K798" s="31">
        <f t="shared" si="97"/>
        <v>0</v>
      </c>
      <c r="L798" s="30">
        <f t="shared" si="102"/>
        <v>0</v>
      </c>
      <c r="M798" s="31">
        <f t="shared" si="98"/>
        <v>0</v>
      </c>
      <c r="N798" s="29">
        <f>SUM(N799)</f>
        <v>0</v>
      </c>
      <c r="O798" s="31">
        <f t="shared" si="99"/>
        <v>0</v>
      </c>
      <c r="P798" s="32">
        <f t="shared" si="101"/>
        <v>0</v>
      </c>
    </row>
    <row r="799" spans="1:16" ht="26.25" hidden="1" x14ac:dyDescent="0.25">
      <c r="A799" s="60">
        <v>3311402200729190</v>
      </c>
      <c r="B799" s="27" t="s">
        <v>579</v>
      </c>
      <c r="C799" s="28"/>
      <c r="D799" s="33"/>
      <c r="E799" s="33"/>
      <c r="F799" s="30">
        <f t="shared" si="96"/>
        <v>0</v>
      </c>
      <c r="G799" s="31">
        <f t="shared" si="95"/>
        <v>0</v>
      </c>
      <c r="H799" s="33"/>
      <c r="I799" s="32">
        <f t="shared" si="100"/>
        <v>0</v>
      </c>
      <c r="J799" s="33"/>
      <c r="K799" s="31">
        <f t="shared" si="97"/>
        <v>0</v>
      </c>
      <c r="L799" s="30">
        <f t="shared" si="102"/>
        <v>0</v>
      </c>
      <c r="M799" s="31">
        <f t="shared" si="98"/>
        <v>0</v>
      </c>
      <c r="N799" s="33"/>
      <c r="O799" s="31">
        <f t="shared" si="99"/>
        <v>0</v>
      </c>
      <c r="P799" s="32">
        <f t="shared" si="101"/>
        <v>0</v>
      </c>
    </row>
    <row r="800" spans="1:16" ht="26.25" hidden="1" x14ac:dyDescent="0.25">
      <c r="A800" s="26">
        <v>3311402200738</v>
      </c>
      <c r="B800" s="27" t="s">
        <v>580</v>
      </c>
      <c r="C800" s="28"/>
      <c r="D800" s="29">
        <f>SUM(D801:D802)</f>
        <v>0</v>
      </c>
      <c r="E800" s="29">
        <f>SUM(E801:E802)</f>
        <v>0</v>
      </c>
      <c r="F800" s="30">
        <f t="shared" si="96"/>
        <v>0</v>
      </c>
      <c r="G800" s="31">
        <f t="shared" si="95"/>
        <v>0</v>
      </c>
      <c r="H800" s="29">
        <f>SUM(H801:H802)</f>
        <v>0</v>
      </c>
      <c r="I800" s="32">
        <f t="shared" si="100"/>
        <v>0</v>
      </c>
      <c r="J800" s="29">
        <f>SUM(J801:J802)</f>
        <v>0</v>
      </c>
      <c r="K800" s="31">
        <f t="shared" si="97"/>
        <v>0</v>
      </c>
      <c r="L800" s="30">
        <f t="shared" si="102"/>
        <v>0</v>
      </c>
      <c r="M800" s="31">
        <f t="shared" si="98"/>
        <v>0</v>
      </c>
      <c r="N800" s="29">
        <f>SUM(N801:N802)</f>
        <v>0</v>
      </c>
      <c r="O800" s="31">
        <f t="shared" si="99"/>
        <v>0</v>
      </c>
      <c r="P800" s="32">
        <f t="shared" si="101"/>
        <v>0</v>
      </c>
    </row>
    <row r="801" spans="1:18" ht="26.25" hidden="1" x14ac:dyDescent="0.25">
      <c r="A801" s="26">
        <v>3311402200738200</v>
      </c>
      <c r="B801" s="27" t="s">
        <v>580</v>
      </c>
      <c r="C801" s="28"/>
      <c r="D801" s="33"/>
      <c r="E801" s="33"/>
      <c r="F801" s="30">
        <f t="shared" si="96"/>
        <v>0</v>
      </c>
      <c r="G801" s="31">
        <f t="shared" si="95"/>
        <v>0</v>
      </c>
      <c r="H801" s="33"/>
      <c r="I801" s="32">
        <f t="shared" si="100"/>
        <v>0</v>
      </c>
      <c r="J801" s="33"/>
      <c r="K801" s="31">
        <f t="shared" si="97"/>
        <v>0</v>
      </c>
      <c r="L801" s="30">
        <f t="shared" si="102"/>
        <v>0</v>
      </c>
      <c r="M801" s="31">
        <f t="shared" si="98"/>
        <v>0</v>
      </c>
      <c r="N801" s="33"/>
      <c r="O801" s="31">
        <f t="shared" si="99"/>
        <v>0</v>
      </c>
      <c r="P801" s="32">
        <f t="shared" si="101"/>
        <v>0</v>
      </c>
    </row>
    <row r="802" spans="1:18" ht="26.25" hidden="1" x14ac:dyDescent="0.25">
      <c r="A802" s="26">
        <v>3311402200738200</v>
      </c>
      <c r="B802" s="27" t="s">
        <v>580</v>
      </c>
      <c r="C802" s="28"/>
      <c r="D802" s="33">
        <v>0</v>
      </c>
      <c r="E802" s="33">
        <v>0</v>
      </c>
      <c r="F802" s="30">
        <f t="shared" si="96"/>
        <v>0</v>
      </c>
      <c r="G802" s="31">
        <f t="shared" si="95"/>
        <v>0</v>
      </c>
      <c r="H802" s="33">
        <v>0</v>
      </c>
      <c r="I802" s="32">
        <f t="shared" si="100"/>
        <v>0</v>
      </c>
      <c r="J802" s="33">
        <v>0</v>
      </c>
      <c r="K802" s="31">
        <f t="shared" si="97"/>
        <v>0</v>
      </c>
      <c r="L802" s="30">
        <f t="shared" si="102"/>
        <v>0</v>
      </c>
      <c r="M802" s="31">
        <f t="shared" si="98"/>
        <v>0</v>
      </c>
      <c r="N802" s="33">
        <v>0</v>
      </c>
      <c r="O802" s="31">
        <f t="shared" si="99"/>
        <v>0</v>
      </c>
      <c r="P802" s="32">
        <f t="shared" si="101"/>
        <v>0</v>
      </c>
      <c r="R802" s="62"/>
    </row>
    <row r="803" spans="1:18" ht="39" hidden="1" x14ac:dyDescent="0.25">
      <c r="A803" s="60">
        <v>3311402200762</v>
      </c>
      <c r="B803" s="27" t="s">
        <v>581</v>
      </c>
      <c r="C803" s="28"/>
      <c r="D803" s="29">
        <f>SUM(D804:D805)</f>
        <v>0</v>
      </c>
      <c r="E803" s="29">
        <f>SUM(E804:E805)</f>
        <v>0</v>
      </c>
      <c r="F803" s="30">
        <f t="shared" si="96"/>
        <v>0</v>
      </c>
      <c r="G803" s="31">
        <f t="shared" si="95"/>
        <v>0</v>
      </c>
      <c r="H803" s="29">
        <f>SUM(H804:H805)</f>
        <v>0</v>
      </c>
      <c r="I803" s="32">
        <f t="shared" si="100"/>
        <v>0</v>
      </c>
      <c r="J803" s="29">
        <f>SUM(J804:J805)</f>
        <v>0</v>
      </c>
      <c r="K803" s="31">
        <f t="shared" si="97"/>
        <v>0</v>
      </c>
      <c r="L803" s="30">
        <f t="shared" si="102"/>
        <v>0</v>
      </c>
      <c r="M803" s="31">
        <f t="shared" si="98"/>
        <v>0</v>
      </c>
      <c r="N803" s="29">
        <f>SUM(N804:N805)</f>
        <v>0</v>
      </c>
      <c r="O803" s="31">
        <f t="shared" si="99"/>
        <v>0</v>
      </c>
      <c r="P803" s="32">
        <f t="shared" si="101"/>
        <v>0</v>
      </c>
    </row>
    <row r="804" spans="1:18" ht="39" hidden="1" x14ac:dyDescent="0.25">
      <c r="A804" s="60">
        <v>3311402200762190</v>
      </c>
      <c r="B804" s="27" t="s">
        <v>581</v>
      </c>
      <c r="C804" s="28"/>
      <c r="D804" s="33">
        <v>0</v>
      </c>
      <c r="E804" s="33">
        <v>0</v>
      </c>
      <c r="F804" s="30">
        <f t="shared" si="96"/>
        <v>0</v>
      </c>
      <c r="G804" s="31">
        <f t="shared" si="95"/>
        <v>0</v>
      </c>
      <c r="H804" s="33">
        <v>0</v>
      </c>
      <c r="I804" s="32">
        <f t="shared" si="100"/>
        <v>0</v>
      </c>
      <c r="J804" s="33">
        <v>0</v>
      </c>
      <c r="K804" s="31">
        <f t="shared" si="97"/>
        <v>0</v>
      </c>
      <c r="L804" s="30">
        <f t="shared" si="102"/>
        <v>0</v>
      </c>
      <c r="M804" s="31">
        <f t="shared" si="98"/>
        <v>0</v>
      </c>
      <c r="N804" s="33">
        <v>0</v>
      </c>
      <c r="O804" s="31">
        <f t="shared" si="99"/>
        <v>0</v>
      </c>
      <c r="P804" s="32">
        <f t="shared" si="101"/>
        <v>0</v>
      </c>
    </row>
    <row r="805" spans="1:18" ht="39" hidden="1" x14ac:dyDescent="0.25">
      <c r="A805" s="60">
        <v>3311402200762200</v>
      </c>
      <c r="B805" s="27" t="s">
        <v>581</v>
      </c>
      <c r="C805" s="28"/>
      <c r="D805" s="29"/>
      <c r="E805" s="29"/>
      <c r="F805" s="30">
        <f t="shared" si="96"/>
        <v>0</v>
      </c>
      <c r="G805" s="31">
        <f t="shared" si="95"/>
        <v>0</v>
      </c>
      <c r="H805" s="29"/>
      <c r="I805" s="32">
        <f t="shared" si="100"/>
        <v>0</v>
      </c>
      <c r="J805" s="29"/>
      <c r="K805" s="31">
        <f t="shared" si="97"/>
        <v>0</v>
      </c>
      <c r="L805" s="30">
        <f t="shared" si="102"/>
        <v>0</v>
      </c>
      <c r="M805" s="31">
        <f t="shared" si="98"/>
        <v>0</v>
      </c>
      <c r="N805" s="29"/>
      <c r="O805" s="31">
        <f t="shared" si="99"/>
        <v>0</v>
      </c>
      <c r="P805" s="32">
        <f t="shared" si="101"/>
        <v>0</v>
      </c>
    </row>
    <row r="806" spans="1:18" ht="26.25" hidden="1" x14ac:dyDescent="0.25">
      <c r="A806" s="60">
        <v>3311402200780</v>
      </c>
      <c r="B806" s="27" t="s">
        <v>582</v>
      </c>
      <c r="C806" s="28"/>
      <c r="D806" s="29">
        <f>SUM(D807)</f>
        <v>0</v>
      </c>
      <c r="E806" s="29">
        <f>SUM(E807)</f>
        <v>0</v>
      </c>
      <c r="F806" s="30">
        <f t="shared" si="96"/>
        <v>0</v>
      </c>
      <c r="G806" s="31">
        <f t="shared" si="95"/>
        <v>0</v>
      </c>
      <c r="H806" s="29">
        <f>SUM(H807)</f>
        <v>0</v>
      </c>
      <c r="I806" s="32">
        <f t="shared" si="100"/>
        <v>0</v>
      </c>
      <c r="J806" s="29">
        <f>SUM(J807)</f>
        <v>0</v>
      </c>
      <c r="K806" s="31">
        <f t="shared" si="97"/>
        <v>0</v>
      </c>
      <c r="L806" s="30">
        <f t="shared" si="102"/>
        <v>0</v>
      </c>
      <c r="M806" s="31">
        <f t="shared" si="98"/>
        <v>0</v>
      </c>
      <c r="N806" s="29">
        <f>SUM(N807)</f>
        <v>0</v>
      </c>
      <c r="O806" s="31">
        <f t="shared" si="99"/>
        <v>0</v>
      </c>
      <c r="P806" s="32">
        <f t="shared" si="101"/>
        <v>0</v>
      </c>
    </row>
    <row r="807" spans="1:18" ht="26.25" hidden="1" x14ac:dyDescent="0.25">
      <c r="A807" s="60">
        <v>3311402200780190</v>
      </c>
      <c r="B807" s="27" t="s">
        <v>582</v>
      </c>
      <c r="C807" s="28"/>
      <c r="D807" s="33"/>
      <c r="E807" s="33"/>
      <c r="F807" s="30">
        <f t="shared" si="96"/>
        <v>0</v>
      </c>
      <c r="G807" s="31">
        <f t="shared" si="95"/>
        <v>0</v>
      </c>
      <c r="H807" s="33"/>
      <c r="I807" s="32">
        <f t="shared" si="100"/>
        <v>0</v>
      </c>
      <c r="J807" s="33"/>
      <c r="K807" s="31">
        <f t="shared" si="97"/>
        <v>0</v>
      </c>
      <c r="L807" s="30">
        <f t="shared" si="102"/>
        <v>0</v>
      </c>
      <c r="M807" s="31">
        <f t="shared" si="98"/>
        <v>0</v>
      </c>
      <c r="N807" s="33"/>
      <c r="O807" s="31">
        <f t="shared" si="99"/>
        <v>0</v>
      </c>
      <c r="P807" s="32">
        <f t="shared" si="101"/>
        <v>0</v>
      </c>
    </row>
    <row r="808" spans="1:18" ht="39" hidden="1" x14ac:dyDescent="0.25">
      <c r="A808" s="60">
        <v>3311402200785</v>
      </c>
      <c r="B808" s="27" t="s">
        <v>583</v>
      </c>
      <c r="C808" s="28"/>
      <c r="D808" s="29">
        <f>SUM(D809)</f>
        <v>0</v>
      </c>
      <c r="E808" s="29">
        <f>SUM(E809)</f>
        <v>0</v>
      </c>
      <c r="F808" s="30">
        <f t="shared" si="96"/>
        <v>0</v>
      </c>
      <c r="G808" s="31">
        <f t="shared" si="95"/>
        <v>0</v>
      </c>
      <c r="H808" s="29">
        <f>SUM(H809)</f>
        <v>0</v>
      </c>
      <c r="I808" s="32">
        <f t="shared" si="100"/>
        <v>0</v>
      </c>
      <c r="J808" s="29">
        <f>SUM(J809)</f>
        <v>0</v>
      </c>
      <c r="K808" s="31">
        <f t="shared" si="97"/>
        <v>0</v>
      </c>
      <c r="L808" s="30">
        <f t="shared" si="102"/>
        <v>0</v>
      </c>
      <c r="M808" s="31">
        <f t="shared" si="98"/>
        <v>0</v>
      </c>
      <c r="N808" s="29">
        <f>SUM(N809)</f>
        <v>0</v>
      </c>
      <c r="O808" s="31">
        <f t="shared" si="99"/>
        <v>0</v>
      </c>
      <c r="P808" s="32">
        <f t="shared" si="101"/>
        <v>0</v>
      </c>
    </row>
    <row r="809" spans="1:18" ht="39" hidden="1" x14ac:dyDescent="0.25">
      <c r="A809" s="60">
        <v>3311402200785200</v>
      </c>
      <c r="B809" s="27" t="s">
        <v>583</v>
      </c>
      <c r="C809" s="28"/>
      <c r="D809" s="33"/>
      <c r="E809" s="33"/>
      <c r="F809" s="30">
        <f t="shared" si="96"/>
        <v>0</v>
      </c>
      <c r="G809" s="31">
        <f t="shared" ref="G809:G877" si="103">IF(OR(F809=0,F$7=0),0,F809/F$7)*100</f>
        <v>0</v>
      </c>
      <c r="H809" s="33"/>
      <c r="I809" s="32">
        <f t="shared" si="100"/>
        <v>0</v>
      </c>
      <c r="J809" s="33"/>
      <c r="K809" s="31">
        <f t="shared" si="97"/>
        <v>0</v>
      </c>
      <c r="L809" s="30">
        <f t="shared" si="102"/>
        <v>0</v>
      </c>
      <c r="M809" s="31">
        <f t="shared" si="98"/>
        <v>0</v>
      </c>
      <c r="N809" s="33"/>
      <c r="O809" s="31">
        <f t="shared" si="99"/>
        <v>0</v>
      </c>
      <c r="P809" s="32">
        <f t="shared" si="101"/>
        <v>0</v>
      </c>
    </row>
    <row r="810" spans="1:18" ht="26.25" hidden="1" x14ac:dyDescent="0.25">
      <c r="A810" s="60">
        <v>3311402200788</v>
      </c>
      <c r="B810" s="27" t="s">
        <v>584</v>
      </c>
      <c r="C810" s="28"/>
      <c r="D810" s="29">
        <f>SUM(D811)</f>
        <v>0</v>
      </c>
      <c r="E810" s="29">
        <f>SUM(E811)</f>
        <v>0</v>
      </c>
      <c r="F810" s="30">
        <f t="shared" si="96"/>
        <v>0</v>
      </c>
      <c r="G810" s="31">
        <f t="shared" si="103"/>
        <v>0</v>
      </c>
      <c r="H810" s="29">
        <f>SUM(H811)</f>
        <v>0</v>
      </c>
      <c r="I810" s="32">
        <f t="shared" si="100"/>
        <v>0</v>
      </c>
      <c r="J810" s="29">
        <f>SUM(J811)</f>
        <v>0</v>
      </c>
      <c r="K810" s="31">
        <f t="shared" si="97"/>
        <v>0</v>
      </c>
      <c r="L810" s="30">
        <f t="shared" si="102"/>
        <v>0</v>
      </c>
      <c r="M810" s="31">
        <f t="shared" si="98"/>
        <v>0</v>
      </c>
      <c r="N810" s="29">
        <f>SUM(N811)</f>
        <v>0</v>
      </c>
      <c r="O810" s="31">
        <f t="shared" si="99"/>
        <v>0</v>
      </c>
      <c r="P810" s="32">
        <f t="shared" si="101"/>
        <v>0</v>
      </c>
    </row>
    <row r="811" spans="1:18" ht="26.25" hidden="1" x14ac:dyDescent="0.25">
      <c r="A811" s="60">
        <v>3311402200788200</v>
      </c>
      <c r="B811" s="27" t="s">
        <v>584</v>
      </c>
      <c r="C811" s="28"/>
      <c r="D811" s="33"/>
      <c r="E811" s="33"/>
      <c r="F811" s="30">
        <f t="shared" si="96"/>
        <v>0</v>
      </c>
      <c r="G811" s="31">
        <f t="shared" si="103"/>
        <v>0</v>
      </c>
      <c r="H811" s="33"/>
      <c r="I811" s="32">
        <f t="shared" si="100"/>
        <v>0</v>
      </c>
      <c r="J811" s="33"/>
      <c r="K811" s="31">
        <f t="shared" si="97"/>
        <v>0</v>
      </c>
      <c r="L811" s="30">
        <f t="shared" si="102"/>
        <v>0</v>
      </c>
      <c r="M811" s="31">
        <f t="shared" si="98"/>
        <v>0</v>
      </c>
      <c r="N811" s="33"/>
      <c r="O811" s="31">
        <f t="shared" si="99"/>
        <v>0</v>
      </c>
      <c r="P811" s="32">
        <f t="shared" si="101"/>
        <v>0</v>
      </c>
    </row>
    <row r="812" spans="1:18" ht="51.75" hidden="1" x14ac:dyDescent="0.25">
      <c r="A812" s="60">
        <v>3311402200789</v>
      </c>
      <c r="B812" s="27" t="s">
        <v>585</v>
      </c>
      <c r="C812" s="28"/>
      <c r="D812" s="29">
        <f>SUM(D813)</f>
        <v>0</v>
      </c>
      <c r="E812" s="29">
        <f>SUM(E813)</f>
        <v>0</v>
      </c>
      <c r="F812" s="30">
        <f t="shared" si="96"/>
        <v>0</v>
      </c>
      <c r="G812" s="31">
        <f t="shared" si="103"/>
        <v>0</v>
      </c>
      <c r="H812" s="29">
        <f>SUM(H813)</f>
        <v>0</v>
      </c>
      <c r="I812" s="32">
        <f t="shared" si="100"/>
        <v>0</v>
      </c>
      <c r="J812" s="29">
        <f>SUM(J813)</f>
        <v>0</v>
      </c>
      <c r="K812" s="31">
        <f t="shared" si="97"/>
        <v>0</v>
      </c>
      <c r="L812" s="30">
        <f t="shared" si="102"/>
        <v>0</v>
      </c>
      <c r="M812" s="31">
        <f t="shared" si="98"/>
        <v>0</v>
      </c>
      <c r="N812" s="29">
        <f>SUM(N813)</f>
        <v>0</v>
      </c>
      <c r="O812" s="31">
        <f t="shared" si="99"/>
        <v>0</v>
      </c>
      <c r="P812" s="32">
        <f t="shared" si="101"/>
        <v>0</v>
      </c>
    </row>
    <row r="813" spans="1:18" ht="51.75" hidden="1" x14ac:dyDescent="0.25">
      <c r="A813" s="60">
        <v>3311402200789200</v>
      </c>
      <c r="B813" s="27" t="s">
        <v>585</v>
      </c>
      <c r="C813" s="28"/>
      <c r="D813" s="33"/>
      <c r="E813" s="33"/>
      <c r="F813" s="30">
        <f t="shared" si="96"/>
        <v>0</v>
      </c>
      <c r="G813" s="31">
        <f t="shared" si="103"/>
        <v>0</v>
      </c>
      <c r="H813" s="33"/>
      <c r="I813" s="32">
        <f t="shared" si="100"/>
        <v>0</v>
      </c>
      <c r="J813" s="33"/>
      <c r="K813" s="31">
        <f t="shared" si="97"/>
        <v>0</v>
      </c>
      <c r="L813" s="30">
        <f t="shared" si="102"/>
        <v>0</v>
      </c>
      <c r="M813" s="31">
        <f t="shared" si="98"/>
        <v>0</v>
      </c>
      <c r="N813" s="33"/>
      <c r="O813" s="31">
        <f t="shared" si="99"/>
        <v>0</v>
      </c>
      <c r="P813" s="32">
        <f t="shared" si="101"/>
        <v>0</v>
      </c>
    </row>
    <row r="814" spans="1:18" ht="39" hidden="1" x14ac:dyDescent="0.25">
      <c r="A814" s="60">
        <v>3311402200790</v>
      </c>
      <c r="B814" s="27" t="s">
        <v>586</v>
      </c>
      <c r="C814" s="28"/>
      <c r="D814" s="29">
        <f>SUM(D815)</f>
        <v>0</v>
      </c>
      <c r="E814" s="29">
        <f>SUM(E815)</f>
        <v>0</v>
      </c>
      <c r="F814" s="30">
        <f t="shared" si="96"/>
        <v>0</v>
      </c>
      <c r="G814" s="31">
        <f t="shared" si="103"/>
        <v>0</v>
      </c>
      <c r="H814" s="29">
        <f>SUM(H815)</f>
        <v>0</v>
      </c>
      <c r="I814" s="32">
        <f t="shared" si="100"/>
        <v>0</v>
      </c>
      <c r="J814" s="29">
        <f>SUM(J815)</f>
        <v>0</v>
      </c>
      <c r="K814" s="31">
        <f t="shared" si="97"/>
        <v>0</v>
      </c>
      <c r="L814" s="30">
        <f t="shared" si="102"/>
        <v>0</v>
      </c>
      <c r="M814" s="31">
        <f t="shared" si="98"/>
        <v>0</v>
      </c>
      <c r="N814" s="29">
        <f>SUM(N815)</f>
        <v>0</v>
      </c>
      <c r="O814" s="31">
        <f t="shared" si="99"/>
        <v>0</v>
      </c>
      <c r="P814" s="32">
        <f t="shared" si="101"/>
        <v>0</v>
      </c>
    </row>
    <row r="815" spans="1:18" ht="39" hidden="1" x14ac:dyDescent="0.25">
      <c r="A815" s="60">
        <v>3311402200790200</v>
      </c>
      <c r="B815" s="27" t="s">
        <v>586</v>
      </c>
      <c r="C815" s="28"/>
      <c r="D815" s="33"/>
      <c r="E815" s="33"/>
      <c r="F815" s="30">
        <f t="shared" si="96"/>
        <v>0</v>
      </c>
      <c r="G815" s="31">
        <f t="shared" si="103"/>
        <v>0</v>
      </c>
      <c r="H815" s="33"/>
      <c r="I815" s="32">
        <f t="shared" si="100"/>
        <v>0</v>
      </c>
      <c r="J815" s="33"/>
      <c r="K815" s="31">
        <f t="shared" si="97"/>
        <v>0</v>
      </c>
      <c r="L815" s="30">
        <f t="shared" si="102"/>
        <v>0</v>
      </c>
      <c r="M815" s="31">
        <f t="shared" si="98"/>
        <v>0</v>
      </c>
      <c r="N815" s="33"/>
      <c r="O815" s="31">
        <f t="shared" si="99"/>
        <v>0</v>
      </c>
      <c r="P815" s="32">
        <f t="shared" si="101"/>
        <v>0</v>
      </c>
    </row>
    <row r="816" spans="1:18" hidden="1" x14ac:dyDescent="0.25">
      <c r="A816" s="60">
        <v>3311402200793</v>
      </c>
      <c r="B816" s="27" t="s">
        <v>587</v>
      </c>
      <c r="C816" s="28"/>
      <c r="D816" s="29">
        <f>SUM(D817)</f>
        <v>0</v>
      </c>
      <c r="E816" s="29">
        <f>SUM(E817)</f>
        <v>0</v>
      </c>
      <c r="F816" s="30">
        <f t="shared" si="96"/>
        <v>0</v>
      </c>
      <c r="G816" s="31">
        <f t="shared" si="103"/>
        <v>0</v>
      </c>
      <c r="H816" s="29">
        <f>SUM(H817)</f>
        <v>0</v>
      </c>
      <c r="I816" s="32">
        <f t="shared" si="100"/>
        <v>0</v>
      </c>
      <c r="J816" s="29">
        <f>SUM(J817)</f>
        <v>0</v>
      </c>
      <c r="K816" s="31">
        <f t="shared" si="97"/>
        <v>0</v>
      </c>
      <c r="L816" s="30">
        <f t="shared" si="102"/>
        <v>0</v>
      </c>
      <c r="M816" s="31">
        <f t="shared" si="98"/>
        <v>0</v>
      </c>
      <c r="N816" s="29">
        <f>SUM(N817)</f>
        <v>0</v>
      </c>
      <c r="O816" s="31">
        <f t="shared" si="99"/>
        <v>0</v>
      </c>
      <c r="P816" s="32">
        <f t="shared" si="101"/>
        <v>0</v>
      </c>
    </row>
    <row r="817" spans="1:16" hidden="1" x14ac:dyDescent="0.25">
      <c r="A817" s="60">
        <v>3311402200793200</v>
      </c>
      <c r="B817" s="27" t="s">
        <v>587</v>
      </c>
      <c r="C817" s="28"/>
      <c r="D817" s="33"/>
      <c r="E817" s="33"/>
      <c r="F817" s="30">
        <f t="shared" si="96"/>
        <v>0</v>
      </c>
      <c r="G817" s="31">
        <f t="shared" si="103"/>
        <v>0</v>
      </c>
      <c r="H817" s="33"/>
      <c r="I817" s="32">
        <f t="shared" si="100"/>
        <v>0</v>
      </c>
      <c r="J817" s="33"/>
      <c r="K817" s="31">
        <f t="shared" si="97"/>
        <v>0</v>
      </c>
      <c r="L817" s="30">
        <f t="shared" si="102"/>
        <v>0</v>
      </c>
      <c r="M817" s="31">
        <f t="shared" si="98"/>
        <v>0</v>
      </c>
      <c r="N817" s="33"/>
      <c r="O817" s="31">
        <f t="shared" si="99"/>
        <v>0</v>
      </c>
      <c r="P817" s="32">
        <f t="shared" si="101"/>
        <v>0</v>
      </c>
    </row>
    <row r="818" spans="1:16" ht="39" hidden="1" x14ac:dyDescent="0.25">
      <c r="A818" s="60">
        <v>3311402200812</v>
      </c>
      <c r="B818" s="27" t="s">
        <v>588</v>
      </c>
      <c r="C818" s="28"/>
      <c r="D818" s="29">
        <f>SUM(D819)</f>
        <v>0</v>
      </c>
      <c r="E818" s="29">
        <f>SUM(E819)</f>
        <v>0</v>
      </c>
      <c r="F818" s="30">
        <f t="shared" si="96"/>
        <v>0</v>
      </c>
      <c r="G818" s="31">
        <f t="shared" si="103"/>
        <v>0</v>
      </c>
      <c r="H818" s="29">
        <f>SUM(H819)</f>
        <v>0</v>
      </c>
      <c r="I818" s="32">
        <f t="shared" si="100"/>
        <v>0</v>
      </c>
      <c r="J818" s="29">
        <f>SUM(J819)</f>
        <v>0</v>
      </c>
      <c r="K818" s="31">
        <f t="shared" si="97"/>
        <v>0</v>
      </c>
      <c r="L818" s="30">
        <f t="shared" si="102"/>
        <v>0</v>
      </c>
      <c r="M818" s="31">
        <f t="shared" si="98"/>
        <v>0</v>
      </c>
      <c r="N818" s="29">
        <f>SUM(N819)</f>
        <v>0</v>
      </c>
      <c r="O818" s="31">
        <f t="shared" si="99"/>
        <v>0</v>
      </c>
      <c r="P818" s="32">
        <f t="shared" si="101"/>
        <v>0</v>
      </c>
    </row>
    <row r="819" spans="1:16" ht="39" hidden="1" x14ac:dyDescent="0.25">
      <c r="A819" s="60">
        <v>3311402200812190</v>
      </c>
      <c r="B819" s="27" t="s">
        <v>588</v>
      </c>
      <c r="C819" s="28"/>
      <c r="D819" s="33"/>
      <c r="E819" s="33"/>
      <c r="F819" s="30">
        <f t="shared" si="96"/>
        <v>0</v>
      </c>
      <c r="G819" s="31">
        <f t="shared" si="103"/>
        <v>0</v>
      </c>
      <c r="H819" s="33"/>
      <c r="I819" s="32">
        <f t="shared" si="100"/>
        <v>0</v>
      </c>
      <c r="J819" s="33"/>
      <c r="K819" s="31">
        <f t="shared" si="97"/>
        <v>0</v>
      </c>
      <c r="L819" s="30">
        <f t="shared" si="102"/>
        <v>0</v>
      </c>
      <c r="M819" s="31">
        <f t="shared" si="98"/>
        <v>0</v>
      </c>
      <c r="N819" s="33"/>
      <c r="O819" s="31">
        <f t="shared" si="99"/>
        <v>0</v>
      </c>
      <c r="P819" s="32">
        <f t="shared" si="101"/>
        <v>0</v>
      </c>
    </row>
    <row r="820" spans="1:16" hidden="1" x14ac:dyDescent="0.25">
      <c r="A820" s="60">
        <v>3311402200970</v>
      </c>
      <c r="B820" s="40" t="s">
        <v>589</v>
      </c>
      <c r="C820" s="28"/>
      <c r="D820" s="29">
        <f>SUM(D821)</f>
        <v>0</v>
      </c>
      <c r="E820" s="29">
        <f>SUM(E821)</f>
        <v>0</v>
      </c>
      <c r="F820" s="30">
        <f t="shared" si="96"/>
        <v>0</v>
      </c>
      <c r="G820" s="31">
        <f t="shared" si="103"/>
        <v>0</v>
      </c>
      <c r="H820" s="29">
        <f>SUM(H821)</f>
        <v>0</v>
      </c>
      <c r="I820" s="32">
        <f t="shared" si="100"/>
        <v>0</v>
      </c>
      <c r="J820" s="29">
        <f>SUM(J821)</f>
        <v>0</v>
      </c>
      <c r="K820" s="31">
        <f t="shared" si="97"/>
        <v>0</v>
      </c>
      <c r="L820" s="30">
        <f t="shared" si="102"/>
        <v>0</v>
      </c>
      <c r="M820" s="31">
        <f t="shared" si="98"/>
        <v>0</v>
      </c>
      <c r="N820" s="29">
        <f>SUM(N821)</f>
        <v>0</v>
      </c>
      <c r="O820" s="31">
        <f t="shared" si="99"/>
        <v>0</v>
      </c>
      <c r="P820" s="32">
        <f t="shared" si="101"/>
        <v>0</v>
      </c>
    </row>
    <row r="821" spans="1:16" ht="26.25" hidden="1" x14ac:dyDescent="0.25">
      <c r="A821" s="60">
        <v>3311402200970190</v>
      </c>
      <c r="B821" s="40" t="s">
        <v>590</v>
      </c>
      <c r="C821" s="28"/>
      <c r="D821" s="33"/>
      <c r="E821" s="33"/>
      <c r="F821" s="30">
        <f t="shared" si="96"/>
        <v>0</v>
      </c>
      <c r="G821" s="31">
        <f t="shared" si="103"/>
        <v>0</v>
      </c>
      <c r="H821" s="33"/>
      <c r="I821" s="32">
        <f t="shared" si="100"/>
        <v>0</v>
      </c>
      <c r="J821" s="33"/>
      <c r="K821" s="31">
        <f t="shared" si="97"/>
        <v>0</v>
      </c>
      <c r="L821" s="30">
        <f t="shared" si="102"/>
        <v>0</v>
      </c>
      <c r="M821" s="31">
        <f t="shared" si="98"/>
        <v>0</v>
      </c>
      <c r="N821" s="33"/>
      <c r="O821" s="31">
        <f t="shared" si="99"/>
        <v>0</v>
      </c>
      <c r="P821" s="32">
        <f t="shared" si="101"/>
        <v>0</v>
      </c>
    </row>
    <row r="822" spans="1:16" ht="26.25" hidden="1" x14ac:dyDescent="0.25">
      <c r="A822" s="60">
        <v>3311402203075</v>
      </c>
      <c r="B822" s="27" t="s">
        <v>574</v>
      </c>
      <c r="C822" s="28"/>
      <c r="D822" s="29">
        <f>SUM(D823)</f>
        <v>0</v>
      </c>
      <c r="E822" s="29">
        <f>SUM(E823)</f>
        <v>0</v>
      </c>
      <c r="F822" s="30">
        <f t="shared" si="96"/>
        <v>0</v>
      </c>
      <c r="G822" s="31">
        <f t="shared" si="103"/>
        <v>0</v>
      </c>
      <c r="H822" s="29">
        <f>SUM(H823)</f>
        <v>0</v>
      </c>
      <c r="I822" s="32">
        <f t="shared" si="100"/>
        <v>0</v>
      </c>
      <c r="J822" s="29">
        <f>SUM(J823)</f>
        <v>0</v>
      </c>
      <c r="K822" s="31">
        <f t="shared" si="97"/>
        <v>0</v>
      </c>
      <c r="L822" s="30">
        <f t="shared" si="102"/>
        <v>0</v>
      </c>
      <c r="M822" s="31">
        <f t="shared" si="98"/>
        <v>0</v>
      </c>
      <c r="N822" s="29">
        <f>SUM(N823)</f>
        <v>0</v>
      </c>
      <c r="O822" s="31">
        <f t="shared" si="99"/>
        <v>0</v>
      </c>
      <c r="P822" s="32">
        <f t="shared" si="101"/>
        <v>0</v>
      </c>
    </row>
    <row r="823" spans="1:16" ht="26.25" hidden="1" x14ac:dyDescent="0.25">
      <c r="A823" s="60">
        <v>3.31140220030752E+16</v>
      </c>
      <c r="B823" s="27" t="s">
        <v>574</v>
      </c>
      <c r="C823" s="28"/>
      <c r="D823" s="33"/>
      <c r="E823" s="33"/>
      <c r="F823" s="30">
        <f t="shared" si="96"/>
        <v>0</v>
      </c>
      <c r="G823" s="31">
        <f t="shared" si="103"/>
        <v>0</v>
      </c>
      <c r="H823" s="33"/>
      <c r="I823" s="32">
        <f t="shared" si="100"/>
        <v>0</v>
      </c>
      <c r="J823" s="33"/>
      <c r="K823" s="31">
        <f t="shared" si="97"/>
        <v>0</v>
      </c>
      <c r="L823" s="30">
        <f t="shared" si="102"/>
        <v>0</v>
      </c>
      <c r="M823" s="31">
        <f t="shared" si="98"/>
        <v>0</v>
      </c>
      <c r="N823" s="33"/>
      <c r="O823" s="31">
        <f t="shared" si="99"/>
        <v>0</v>
      </c>
      <c r="P823" s="32">
        <f t="shared" si="101"/>
        <v>0</v>
      </c>
    </row>
    <row r="824" spans="1:16" hidden="1" x14ac:dyDescent="0.25">
      <c r="A824" s="60">
        <v>3311402207240</v>
      </c>
      <c r="B824" s="27" t="s">
        <v>591</v>
      </c>
      <c r="C824" s="28"/>
      <c r="D824" s="29">
        <f>SUM(D825)</f>
        <v>0</v>
      </c>
      <c r="E824" s="29">
        <f>SUM(E825)</f>
        <v>0</v>
      </c>
      <c r="F824" s="30">
        <f t="shared" si="96"/>
        <v>0</v>
      </c>
      <c r="G824" s="31">
        <f t="shared" si="103"/>
        <v>0</v>
      </c>
      <c r="H824" s="29">
        <f>SUM(H825)</f>
        <v>0</v>
      </c>
      <c r="I824" s="32">
        <f t="shared" si="100"/>
        <v>0</v>
      </c>
      <c r="J824" s="29">
        <f>SUM(J825)</f>
        <v>0</v>
      </c>
      <c r="K824" s="31">
        <f t="shared" si="97"/>
        <v>0</v>
      </c>
      <c r="L824" s="30">
        <f t="shared" si="102"/>
        <v>0</v>
      </c>
      <c r="M824" s="31">
        <f t="shared" si="98"/>
        <v>0</v>
      </c>
      <c r="N824" s="29">
        <f>SUM(N825)</f>
        <v>0</v>
      </c>
      <c r="O824" s="31">
        <f t="shared" si="99"/>
        <v>0</v>
      </c>
      <c r="P824" s="32">
        <f t="shared" si="101"/>
        <v>0</v>
      </c>
    </row>
    <row r="825" spans="1:16" hidden="1" x14ac:dyDescent="0.25">
      <c r="A825" s="60">
        <v>3311402207240200</v>
      </c>
      <c r="B825" s="27" t="s">
        <v>591</v>
      </c>
      <c r="C825" s="28"/>
      <c r="D825" s="33"/>
      <c r="E825" s="33"/>
      <c r="F825" s="30">
        <f t="shared" si="96"/>
        <v>0</v>
      </c>
      <c r="G825" s="31">
        <f t="shared" si="103"/>
        <v>0</v>
      </c>
      <c r="H825" s="33"/>
      <c r="I825" s="32">
        <f t="shared" si="100"/>
        <v>0</v>
      </c>
      <c r="J825" s="33"/>
      <c r="K825" s="31">
        <f t="shared" si="97"/>
        <v>0</v>
      </c>
      <c r="L825" s="30">
        <f t="shared" si="102"/>
        <v>0</v>
      </c>
      <c r="M825" s="31">
        <f t="shared" si="98"/>
        <v>0</v>
      </c>
      <c r="N825" s="33"/>
      <c r="O825" s="31">
        <f t="shared" si="99"/>
        <v>0</v>
      </c>
      <c r="P825" s="32">
        <f t="shared" si="101"/>
        <v>0</v>
      </c>
    </row>
    <row r="826" spans="1:16" hidden="1" x14ac:dyDescent="0.25">
      <c r="A826" s="60">
        <v>331140221</v>
      </c>
      <c r="B826" s="61" t="s">
        <v>592</v>
      </c>
      <c r="C826" s="28"/>
      <c r="D826" s="29">
        <f>SUM(D827+D834)</f>
        <v>0</v>
      </c>
      <c r="E826" s="29">
        <f>SUM(E827+E834)</f>
        <v>0</v>
      </c>
      <c r="F826" s="30">
        <f t="shared" si="96"/>
        <v>0</v>
      </c>
      <c r="G826" s="31">
        <f t="shared" si="103"/>
        <v>0</v>
      </c>
      <c r="H826" s="29">
        <f>SUM(H827+H834)</f>
        <v>0</v>
      </c>
      <c r="I826" s="32">
        <f t="shared" si="100"/>
        <v>0</v>
      </c>
      <c r="J826" s="29">
        <f>SUM(J827+J834)</f>
        <v>0</v>
      </c>
      <c r="K826" s="31">
        <f t="shared" si="97"/>
        <v>0</v>
      </c>
      <c r="L826" s="30">
        <f t="shared" si="102"/>
        <v>0</v>
      </c>
      <c r="M826" s="31">
        <f t="shared" si="98"/>
        <v>0</v>
      </c>
      <c r="N826" s="29">
        <f>SUM(N827+N834)</f>
        <v>0</v>
      </c>
      <c r="O826" s="31">
        <f t="shared" si="99"/>
        <v>0</v>
      </c>
      <c r="P826" s="32">
        <f t="shared" si="101"/>
        <v>0</v>
      </c>
    </row>
    <row r="827" spans="1:16" ht="26.25" hidden="1" x14ac:dyDescent="0.25">
      <c r="A827" s="60">
        <v>3311402210584</v>
      </c>
      <c r="B827" s="27" t="s">
        <v>593</v>
      </c>
      <c r="C827" s="28"/>
      <c r="D827" s="29">
        <f>SUM(D828:D833)</f>
        <v>0</v>
      </c>
      <c r="E827" s="29">
        <f>SUM(E828:E833)</f>
        <v>0</v>
      </c>
      <c r="F827" s="30">
        <f t="shared" si="96"/>
        <v>0</v>
      </c>
      <c r="G827" s="31">
        <f t="shared" si="103"/>
        <v>0</v>
      </c>
      <c r="H827" s="29">
        <f>SUM(H828:H833)</f>
        <v>0</v>
      </c>
      <c r="I827" s="32">
        <f t="shared" si="100"/>
        <v>0</v>
      </c>
      <c r="J827" s="29">
        <f>SUM(J828:J833)</f>
        <v>0</v>
      </c>
      <c r="K827" s="31">
        <f t="shared" si="97"/>
        <v>0</v>
      </c>
      <c r="L827" s="30">
        <f t="shared" si="102"/>
        <v>0</v>
      </c>
      <c r="M827" s="31">
        <f t="shared" si="98"/>
        <v>0</v>
      </c>
      <c r="N827" s="29">
        <f>SUM(N828:N833)</f>
        <v>0</v>
      </c>
      <c r="O827" s="31">
        <f t="shared" si="99"/>
        <v>0</v>
      </c>
      <c r="P827" s="32">
        <f t="shared" si="101"/>
        <v>0</v>
      </c>
    </row>
    <row r="828" spans="1:16" ht="26.25" hidden="1" x14ac:dyDescent="0.25">
      <c r="A828" s="60">
        <v>3311402210584200</v>
      </c>
      <c r="B828" s="27" t="s">
        <v>593</v>
      </c>
      <c r="C828" s="28"/>
      <c r="D828" s="33"/>
      <c r="E828" s="33"/>
      <c r="F828" s="30">
        <f t="shared" si="96"/>
        <v>0</v>
      </c>
      <c r="G828" s="31">
        <f t="shared" si="103"/>
        <v>0</v>
      </c>
      <c r="H828" s="33"/>
      <c r="I828" s="32">
        <f t="shared" si="100"/>
        <v>0</v>
      </c>
      <c r="J828" s="33"/>
      <c r="K828" s="31">
        <f t="shared" si="97"/>
        <v>0</v>
      </c>
      <c r="L828" s="30">
        <f t="shared" si="102"/>
        <v>0</v>
      </c>
      <c r="M828" s="31">
        <f t="shared" si="98"/>
        <v>0</v>
      </c>
      <c r="N828" s="33"/>
      <c r="O828" s="31">
        <f t="shared" si="99"/>
        <v>0</v>
      </c>
      <c r="P828" s="32">
        <f t="shared" si="101"/>
        <v>0</v>
      </c>
    </row>
    <row r="829" spans="1:16" ht="26.25" hidden="1" x14ac:dyDescent="0.25">
      <c r="A829" s="60">
        <v>3311402210584200</v>
      </c>
      <c r="B829" s="27" t="s">
        <v>593</v>
      </c>
      <c r="C829" s="28"/>
      <c r="D829" s="33"/>
      <c r="E829" s="33"/>
      <c r="F829" s="30">
        <f t="shared" si="96"/>
        <v>0</v>
      </c>
      <c r="G829" s="31">
        <f t="shared" si="103"/>
        <v>0</v>
      </c>
      <c r="H829" s="33"/>
      <c r="I829" s="32">
        <f t="shared" si="100"/>
        <v>0</v>
      </c>
      <c r="J829" s="33"/>
      <c r="K829" s="31">
        <f t="shared" si="97"/>
        <v>0</v>
      </c>
      <c r="L829" s="30">
        <f t="shared" si="102"/>
        <v>0</v>
      </c>
      <c r="M829" s="31">
        <f t="shared" si="98"/>
        <v>0</v>
      </c>
      <c r="N829" s="33"/>
      <c r="O829" s="31">
        <f t="shared" si="99"/>
        <v>0</v>
      </c>
      <c r="P829" s="32">
        <f t="shared" si="101"/>
        <v>0</v>
      </c>
    </row>
    <row r="830" spans="1:16" ht="26.25" hidden="1" x14ac:dyDescent="0.25">
      <c r="A830" s="60">
        <v>3311402210584200</v>
      </c>
      <c r="B830" s="27" t="s">
        <v>593</v>
      </c>
      <c r="C830" s="28"/>
      <c r="D830" s="33"/>
      <c r="E830" s="33"/>
      <c r="F830" s="30">
        <f t="shared" si="96"/>
        <v>0</v>
      </c>
      <c r="G830" s="31">
        <f t="shared" si="103"/>
        <v>0</v>
      </c>
      <c r="H830" s="33"/>
      <c r="I830" s="32">
        <f t="shared" si="100"/>
        <v>0</v>
      </c>
      <c r="J830" s="33"/>
      <c r="K830" s="31">
        <f t="shared" si="97"/>
        <v>0</v>
      </c>
      <c r="L830" s="30">
        <f t="shared" si="102"/>
        <v>0</v>
      </c>
      <c r="M830" s="31">
        <f t="shared" si="98"/>
        <v>0</v>
      </c>
      <c r="N830" s="33"/>
      <c r="O830" s="31">
        <f t="shared" si="99"/>
        <v>0</v>
      </c>
      <c r="P830" s="32">
        <f t="shared" si="101"/>
        <v>0</v>
      </c>
    </row>
    <row r="831" spans="1:16" ht="26.25" hidden="1" x14ac:dyDescent="0.25">
      <c r="A831" s="60">
        <v>3311402210584200</v>
      </c>
      <c r="B831" s="27" t="s">
        <v>593</v>
      </c>
      <c r="C831" s="28"/>
      <c r="D831" s="33"/>
      <c r="E831" s="33"/>
      <c r="F831" s="30">
        <f t="shared" si="96"/>
        <v>0</v>
      </c>
      <c r="G831" s="31">
        <f t="shared" si="103"/>
        <v>0</v>
      </c>
      <c r="H831" s="33"/>
      <c r="I831" s="32">
        <f t="shared" si="100"/>
        <v>0</v>
      </c>
      <c r="J831" s="33"/>
      <c r="K831" s="31">
        <f t="shared" si="97"/>
        <v>0</v>
      </c>
      <c r="L831" s="30">
        <f t="shared" si="102"/>
        <v>0</v>
      </c>
      <c r="M831" s="31">
        <f t="shared" si="98"/>
        <v>0</v>
      </c>
      <c r="N831" s="33"/>
      <c r="O831" s="31">
        <f t="shared" si="99"/>
        <v>0</v>
      </c>
      <c r="P831" s="32">
        <f t="shared" si="101"/>
        <v>0</v>
      </c>
    </row>
    <row r="832" spans="1:16" ht="26.25" hidden="1" x14ac:dyDescent="0.25">
      <c r="A832" s="60">
        <v>3311402210584200</v>
      </c>
      <c r="B832" s="27" t="s">
        <v>593</v>
      </c>
      <c r="C832" s="28"/>
      <c r="D832" s="33"/>
      <c r="E832" s="33"/>
      <c r="F832" s="30">
        <f t="shared" si="96"/>
        <v>0</v>
      </c>
      <c r="G832" s="31">
        <f t="shared" si="103"/>
        <v>0</v>
      </c>
      <c r="H832" s="33"/>
      <c r="I832" s="32">
        <f t="shared" si="100"/>
        <v>0</v>
      </c>
      <c r="J832" s="33"/>
      <c r="K832" s="31">
        <f t="shared" si="97"/>
        <v>0</v>
      </c>
      <c r="L832" s="30">
        <f t="shared" si="102"/>
        <v>0</v>
      </c>
      <c r="M832" s="31">
        <f t="shared" si="98"/>
        <v>0</v>
      </c>
      <c r="N832" s="33"/>
      <c r="O832" s="31">
        <f t="shared" si="99"/>
        <v>0</v>
      </c>
      <c r="P832" s="32">
        <f t="shared" si="101"/>
        <v>0</v>
      </c>
    </row>
    <row r="833" spans="1:16" ht="26.25" hidden="1" x14ac:dyDescent="0.25">
      <c r="A833" s="60">
        <v>3311402210584200</v>
      </c>
      <c r="B833" s="27" t="s">
        <v>593</v>
      </c>
      <c r="C833" s="28"/>
      <c r="D833" s="33"/>
      <c r="E833" s="33"/>
      <c r="F833" s="30">
        <f t="shared" si="96"/>
        <v>0</v>
      </c>
      <c r="G833" s="31">
        <f t="shared" si="103"/>
        <v>0</v>
      </c>
      <c r="H833" s="33"/>
      <c r="I833" s="32">
        <f t="shared" si="100"/>
        <v>0</v>
      </c>
      <c r="J833" s="33"/>
      <c r="K833" s="31">
        <f t="shared" si="97"/>
        <v>0</v>
      </c>
      <c r="L833" s="30">
        <f t="shared" si="102"/>
        <v>0</v>
      </c>
      <c r="M833" s="31">
        <f t="shared" si="98"/>
        <v>0</v>
      </c>
      <c r="N833" s="33"/>
      <c r="O833" s="31">
        <f t="shared" si="99"/>
        <v>0</v>
      </c>
      <c r="P833" s="32">
        <f t="shared" si="101"/>
        <v>0</v>
      </c>
    </row>
    <row r="834" spans="1:16" ht="26.25" hidden="1" x14ac:dyDescent="0.25">
      <c r="A834" s="26">
        <v>3311402210826</v>
      </c>
      <c r="B834" s="27" t="s">
        <v>594</v>
      </c>
      <c r="C834" s="28"/>
      <c r="D834" s="29">
        <f>SUM(D835:D837)</f>
        <v>0</v>
      </c>
      <c r="E834" s="29">
        <f>SUM(E835:E837)</f>
        <v>0</v>
      </c>
      <c r="F834" s="30">
        <f t="shared" si="96"/>
        <v>0</v>
      </c>
      <c r="G834" s="31">
        <f t="shared" si="103"/>
        <v>0</v>
      </c>
      <c r="H834" s="29">
        <f>SUM(H835:H837)</f>
        <v>0</v>
      </c>
      <c r="I834" s="32">
        <f t="shared" si="100"/>
        <v>0</v>
      </c>
      <c r="J834" s="29">
        <f>SUM(J835:J837)</f>
        <v>0</v>
      </c>
      <c r="K834" s="31">
        <f t="shared" si="97"/>
        <v>0</v>
      </c>
      <c r="L834" s="30">
        <f t="shared" si="102"/>
        <v>0</v>
      </c>
      <c r="M834" s="31">
        <f t="shared" si="98"/>
        <v>0</v>
      </c>
      <c r="N834" s="29">
        <f>SUM(N835:N837)</f>
        <v>0</v>
      </c>
      <c r="O834" s="31">
        <f t="shared" si="99"/>
        <v>0</v>
      </c>
      <c r="P834" s="32">
        <f t="shared" si="101"/>
        <v>0</v>
      </c>
    </row>
    <row r="835" spans="1:16" ht="26.25" hidden="1" x14ac:dyDescent="0.25">
      <c r="A835" s="26">
        <v>3311402210826200</v>
      </c>
      <c r="B835" s="27" t="s">
        <v>594</v>
      </c>
      <c r="C835" s="28"/>
      <c r="D835" s="33"/>
      <c r="E835" s="33"/>
      <c r="F835" s="30">
        <f t="shared" si="96"/>
        <v>0</v>
      </c>
      <c r="G835" s="31">
        <f t="shared" si="103"/>
        <v>0</v>
      </c>
      <c r="H835" s="33"/>
      <c r="I835" s="32">
        <f t="shared" si="100"/>
        <v>0</v>
      </c>
      <c r="J835" s="33"/>
      <c r="K835" s="31">
        <f t="shared" si="97"/>
        <v>0</v>
      </c>
      <c r="L835" s="30">
        <f t="shared" si="102"/>
        <v>0</v>
      </c>
      <c r="M835" s="31">
        <f t="shared" si="98"/>
        <v>0</v>
      </c>
      <c r="N835" s="33"/>
      <c r="O835" s="31">
        <f t="shared" si="99"/>
        <v>0</v>
      </c>
      <c r="P835" s="32">
        <f t="shared" si="101"/>
        <v>0</v>
      </c>
    </row>
    <row r="836" spans="1:16" ht="26.25" hidden="1" x14ac:dyDescent="0.25">
      <c r="A836" s="26">
        <v>3311402210826200</v>
      </c>
      <c r="B836" s="27" t="s">
        <v>594</v>
      </c>
      <c r="C836" s="28"/>
      <c r="D836" s="33"/>
      <c r="E836" s="33"/>
      <c r="F836" s="30">
        <f t="shared" si="96"/>
        <v>0</v>
      </c>
      <c r="G836" s="31">
        <f t="shared" si="103"/>
        <v>0</v>
      </c>
      <c r="H836" s="33"/>
      <c r="I836" s="32">
        <f t="shared" si="100"/>
        <v>0</v>
      </c>
      <c r="J836" s="33"/>
      <c r="K836" s="31">
        <f t="shared" si="97"/>
        <v>0</v>
      </c>
      <c r="L836" s="30">
        <f t="shared" si="102"/>
        <v>0</v>
      </c>
      <c r="M836" s="31">
        <f t="shared" si="98"/>
        <v>0</v>
      </c>
      <c r="N836" s="33"/>
      <c r="O836" s="31">
        <f t="shared" si="99"/>
        <v>0</v>
      </c>
      <c r="P836" s="32">
        <f t="shared" si="101"/>
        <v>0</v>
      </c>
    </row>
    <row r="837" spans="1:16" ht="26.25" hidden="1" x14ac:dyDescent="0.25">
      <c r="A837" s="26">
        <v>3311402210826200</v>
      </c>
      <c r="B837" s="27" t="s">
        <v>594</v>
      </c>
      <c r="C837" s="28"/>
      <c r="D837" s="33"/>
      <c r="E837" s="33"/>
      <c r="F837" s="30">
        <f t="shared" si="96"/>
        <v>0</v>
      </c>
      <c r="G837" s="31">
        <f t="shared" si="103"/>
        <v>0</v>
      </c>
      <c r="H837" s="33"/>
      <c r="I837" s="32">
        <f t="shared" si="100"/>
        <v>0</v>
      </c>
      <c r="J837" s="33"/>
      <c r="K837" s="31">
        <f t="shared" si="97"/>
        <v>0</v>
      </c>
      <c r="L837" s="30">
        <f t="shared" si="102"/>
        <v>0</v>
      </c>
      <c r="M837" s="31">
        <f t="shared" si="98"/>
        <v>0</v>
      </c>
      <c r="N837" s="33"/>
      <c r="O837" s="31">
        <f t="shared" si="99"/>
        <v>0</v>
      </c>
      <c r="P837" s="32">
        <f t="shared" si="101"/>
        <v>0</v>
      </c>
    </row>
    <row r="838" spans="1:16" hidden="1" x14ac:dyDescent="0.25">
      <c r="A838" s="60">
        <v>331140222</v>
      </c>
      <c r="B838" s="27" t="s">
        <v>595</v>
      </c>
      <c r="C838" s="28"/>
      <c r="D838" s="29">
        <f>SUM(D839+D841+D843+D846)</f>
        <v>0</v>
      </c>
      <c r="E838" s="29">
        <f>SUM(E839+E841+E843+E846)</f>
        <v>0</v>
      </c>
      <c r="F838" s="30">
        <f t="shared" si="96"/>
        <v>0</v>
      </c>
      <c r="G838" s="31">
        <f t="shared" si="103"/>
        <v>0</v>
      </c>
      <c r="H838" s="29">
        <f>SUM(H839+H841+H843+H846)</f>
        <v>0</v>
      </c>
      <c r="I838" s="32">
        <f t="shared" si="100"/>
        <v>0</v>
      </c>
      <c r="J838" s="29">
        <f>SUM(J839+J841+J843+J846)</f>
        <v>0</v>
      </c>
      <c r="K838" s="31">
        <f t="shared" si="97"/>
        <v>0</v>
      </c>
      <c r="L838" s="30">
        <f t="shared" si="102"/>
        <v>0</v>
      </c>
      <c r="M838" s="31">
        <f t="shared" si="98"/>
        <v>0</v>
      </c>
      <c r="N838" s="29">
        <f>SUM(N839+N841+N843+N846)</f>
        <v>0</v>
      </c>
      <c r="O838" s="31">
        <f t="shared" si="99"/>
        <v>0</v>
      </c>
      <c r="P838" s="32">
        <f t="shared" si="101"/>
        <v>0</v>
      </c>
    </row>
    <row r="839" spans="1:16" ht="26.25" hidden="1" x14ac:dyDescent="0.25">
      <c r="A839" s="26">
        <v>3311402220574</v>
      </c>
      <c r="B839" s="27" t="s">
        <v>596</v>
      </c>
      <c r="C839" s="28"/>
      <c r="D839" s="29">
        <f>SUM(D840)</f>
        <v>0</v>
      </c>
      <c r="E839" s="29">
        <f>SUM(E840)</f>
        <v>0</v>
      </c>
      <c r="F839" s="30">
        <f t="shared" si="96"/>
        <v>0</v>
      </c>
      <c r="G839" s="31">
        <f t="shared" si="103"/>
        <v>0</v>
      </c>
      <c r="H839" s="29">
        <f>SUM(H840)</f>
        <v>0</v>
      </c>
      <c r="I839" s="32">
        <f t="shared" si="100"/>
        <v>0</v>
      </c>
      <c r="J839" s="29">
        <f>SUM(J840)</f>
        <v>0</v>
      </c>
      <c r="K839" s="31">
        <f t="shared" si="97"/>
        <v>0</v>
      </c>
      <c r="L839" s="30">
        <f t="shared" si="102"/>
        <v>0</v>
      </c>
      <c r="M839" s="31">
        <f t="shared" si="98"/>
        <v>0</v>
      </c>
      <c r="N839" s="29">
        <f>SUM(N840)</f>
        <v>0</v>
      </c>
      <c r="O839" s="31">
        <f t="shared" si="99"/>
        <v>0</v>
      </c>
      <c r="P839" s="32">
        <f t="shared" si="101"/>
        <v>0</v>
      </c>
    </row>
    <row r="840" spans="1:16" ht="26.25" hidden="1" x14ac:dyDescent="0.25">
      <c r="A840" s="26">
        <v>3311402220574210</v>
      </c>
      <c r="B840" s="27" t="s">
        <v>596</v>
      </c>
      <c r="C840" s="28"/>
      <c r="D840" s="33"/>
      <c r="E840" s="33"/>
      <c r="F840" s="30">
        <f t="shared" ref="F840:F903" si="104">SUM(D840+E840)</f>
        <v>0</v>
      </c>
      <c r="G840" s="31">
        <f t="shared" si="103"/>
        <v>0</v>
      </c>
      <c r="H840" s="33"/>
      <c r="I840" s="32">
        <f t="shared" si="100"/>
        <v>0</v>
      </c>
      <c r="J840" s="33"/>
      <c r="K840" s="31">
        <f t="shared" ref="K840:K903" si="105">IF(OR(J840=0,F840=0),0,J840/F840)*100</f>
        <v>0</v>
      </c>
      <c r="L840" s="30">
        <f t="shared" si="102"/>
        <v>0</v>
      </c>
      <c r="M840" s="31">
        <f t="shared" ref="M840:M903" si="106">IF(OR(L840=0,F840=0),0,L840/F840)*100</f>
        <v>0</v>
      </c>
      <c r="N840" s="33"/>
      <c r="O840" s="31">
        <f t="shared" ref="O840:O903" si="107">IF(OR(N840=0,F840=0),0,N840/F840)*100</f>
        <v>0</v>
      </c>
      <c r="P840" s="32">
        <f t="shared" si="101"/>
        <v>0</v>
      </c>
    </row>
    <row r="841" spans="1:16" ht="26.25" hidden="1" x14ac:dyDescent="0.25">
      <c r="A841" s="26">
        <v>3311402220819</v>
      </c>
      <c r="B841" s="27" t="s">
        <v>597</v>
      </c>
      <c r="C841" s="28"/>
      <c r="D841" s="29">
        <f>SUM(D842)</f>
        <v>0</v>
      </c>
      <c r="E841" s="29">
        <f>SUM(E842)</f>
        <v>0</v>
      </c>
      <c r="F841" s="30">
        <f t="shared" si="104"/>
        <v>0</v>
      </c>
      <c r="G841" s="31">
        <f t="shared" si="103"/>
        <v>0</v>
      </c>
      <c r="H841" s="29">
        <f>SUM(H842)</f>
        <v>0</v>
      </c>
      <c r="I841" s="32">
        <f t="shared" ref="I841:I904" si="108">SUM(F841-H841)</f>
        <v>0</v>
      </c>
      <c r="J841" s="29">
        <f>SUM(J842)</f>
        <v>0</v>
      </c>
      <c r="K841" s="31">
        <f t="shared" si="105"/>
        <v>0</v>
      </c>
      <c r="L841" s="30">
        <f t="shared" si="102"/>
        <v>0</v>
      </c>
      <c r="M841" s="31">
        <f t="shared" si="106"/>
        <v>0</v>
      </c>
      <c r="N841" s="29">
        <f>SUM(N842)</f>
        <v>0</v>
      </c>
      <c r="O841" s="31">
        <f t="shared" si="107"/>
        <v>0</v>
      </c>
      <c r="P841" s="32">
        <f t="shared" si="101"/>
        <v>0</v>
      </c>
    </row>
    <row r="842" spans="1:16" ht="26.25" hidden="1" x14ac:dyDescent="0.25">
      <c r="A842" s="26">
        <v>3311402220819210</v>
      </c>
      <c r="B842" s="27" t="s">
        <v>597</v>
      </c>
      <c r="C842" s="28"/>
      <c r="D842" s="33"/>
      <c r="E842" s="33"/>
      <c r="F842" s="30">
        <f t="shared" si="104"/>
        <v>0</v>
      </c>
      <c r="G842" s="31">
        <f t="shared" si="103"/>
        <v>0</v>
      </c>
      <c r="H842" s="33"/>
      <c r="I842" s="32">
        <f t="shared" si="108"/>
        <v>0</v>
      </c>
      <c r="J842" s="33"/>
      <c r="K842" s="31">
        <f t="shared" si="105"/>
        <v>0</v>
      </c>
      <c r="L842" s="30">
        <f t="shared" si="102"/>
        <v>0</v>
      </c>
      <c r="M842" s="31">
        <f t="shared" si="106"/>
        <v>0</v>
      </c>
      <c r="N842" s="33"/>
      <c r="O842" s="31">
        <f t="shared" si="107"/>
        <v>0</v>
      </c>
      <c r="P842" s="32">
        <f t="shared" si="101"/>
        <v>0</v>
      </c>
    </row>
    <row r="843" spans="1:16" hidden="1" x14ac:dyDescent="0.25">
      <c r="A843" s="60">
        <v>3311402220885</v>
      </c>
      <c r="B843" s="61" t="s">
        <v>598</v>
      </c>
      <c r="C843" s="28"/>
      <c r="D843" s="29">
        <f>SUM(D844)</f>
        <v>0</v>
      </c>
      <c r="E843" s="29">
        <f>SUM(E844)</f>
        <v>0</v>
      </c>
      <c r="F843" s="30">
        <f t="shared" si="104"/>
        <v>0</v>
      </c>
      <c r="G843" s="31">
        <f t="shared" si="103"/>
        <v>0</v>
      </c>
      <c r="H843" s="29">
        <f>SUM(H844)</f>
        <v>0</v>
      </c>
      <c r="I843" s="32">
        <f t="shared" si="108"/>
        <v>0</v>
      </c>
      <c r="J843" s="29">
        <f>SUM(J844)</f>
        <v>0</v>
      </c>
      <c r="K843" s="31">
        <f t="shared" si="105"/>
        <v>0</v>
      </c>
      <c r="L843" s="30">
        <f t="shared" si="102"/>
        <v>0</v>
      </c>
      <c r="M843" s="31">
        <f t="shared" si="106"/>
        <v>0</v>
      </c>
      <c r="N843" s="29">
        <f>SUM(N844)</f>
        <v>0</v>
      </c>
      <c r="O843" s="31">
        <f t="shared" si="107"/>
        <v>0</v>
      </c>
      <c r="P843" s="32">
        <f t="shared" si="101"/>
        <v>0</v>
      </c>
    </row>
    <row r="844" spans="1:16" hidden="1" x14ac:dyDescent="0.25">
      <c r="A844" s="60">
        <v>3311402220885200</v>
      </c>
      <c r="B844" s="61" t="s">
        <v>599</v>
      </c>
      <c r="C844" s="28"/>
      <c r="D844" s="33"/>
      <c r="E844" s="33"/>
      <c r="F844" s="30">
        <f t="shared" si="104"/>
        <v>0</v>
      </c>
      <c r="G844" s="31">
        <f t="shared" si="103"/>
        <v>0</v>
      </c>
      <c r="H844" s="33"/>
      <c r="I844" s="32">
        <f t="shared" si="108"/>
        <v>0</v>
      </c>
      <c r="J844" s="33"/>
      <c r="K844" s="31">
        <f t="shared" si="105"/>
        <v>0</v>
      </c>
      <c r="L844" s="30">
        <f t="shared" si="102"/>
        <v>0</v>
      </c>
      <c r="M844" s="31">
        <f t="shared" si="106"/>
        <v>0</v>
      </c>
      <c r="N844" s="33"/>
      <c r="O844" s="31">
        <f t="shared" si="107"/>
        <v>0</v>
      </c>
      <c r="P844" s="32">
        <f t="shared" si="101"/>
        <v>0</v>
      </c>
    </row>
    <row r="845" spans="1:16" hidden="1" x14ac:dyDescent="0.25">
      <c r="A845" s="60">
        <v>3311402220961</v>
      </c>
      <c r="B845" s="61" t="s">
        <v>598</v>
      </c>
      <c r="C845" s="28"/>
      <c r="D845" s="29">
        <f>SUM(D846)</f>
        <v>0</v>
      </c>
      <c r="E845" s="29">
        <f>SUM(E846)</f>
        <v>0</v>
      </c>
      <c r="F845" s="30">
        <f t="shared" si="104"/>
        <v>0</v>
      </c>
      <c r="G845" s="31">
        <f t="shared" si="103"/>
        <v>0</v>
      </c>
      <c r="H845" s="29">
        <f>SUM(H846)</f>
        <v>0</v>
      </c>
      <c r="I845" s="32">
        <f t="shared" si="108"/>
        <v>0</v>
      </c>
      <c r="J845" s="29">
        <f>SUM(J846)</f>
        <v>0</v>
      </c>
      <c r="K845" s="31">
        <f t="shared" si="105"/>
        <v>0</v>
      </c>
      <c r="L845" s="30">
        <f t="shared" si="102"/>
        <v>0</v>
      </c>
      <c r="M845" s="31">
        <f t="shared" si="106"/>
        <v>0</v>
      </c>
      <c r="N845" s="29">
        <f>SUM(N846)</f>
        <v>0</v>
      </c>
      <c r="O845" s="31">
        <f t="shared" si="107"/>
        <v>0</v>
      </c>
      <c r="P845" s="32">
        <f t="shared" si="101"/>
        <v>0</v>
      </c>
    </row>
    <row r="846" spans="1:16" hidden="1" x14ac:dyDescent="0.25">
      <c r="A846" s="60">
        <v>3311402220961210</v>
      </c>
      <c r="B846" s="61" t="s">
        <v>599</v>
      </c>
      <c r="C846" s="28"/>
      <c r="D846" s="33"/>
      <c r="E846" s="33"/>
      <c r="F846" s="30">
        <f t="shared" si="104"/>
        <v>0</v>
      </c>
      <c r="G846" s="31">
        <f t="shared" si="103"/>
        <v>0</v>
      </c>
      <c r="H846" s="33"/>
      <c r="I846" s="32">
        <f t="shared" si="108"/>
        <v>0</v>
      </c>
      <c r="J846" s="33"/>
      <c r="K846" s="31">
        <f t="shared" si="105"/>
        <v>0</v>
      </c>
      <c r="L846" s="30">
        <f t="shared" si="102"/>
        <v>0</v>
      </c>
      <c r="M846" s="31">
        <f t="shared" si="106"/>
        <v>0</v>
      </c>
      <c r="N846" s="33"/>
      <c r="O846" s="31">
        <f t="shared" si="107"/>
        <v>0</v>
      </c>
      <c r="P846" s="32">
        <f t="shared" si="101"/>
        <v>0</v>
      </c>
    </row>
    <row r="847" spans="1:16" hidden="1" x14ac:dyDescent="0.25">
      <c r="A847" s="26">
        <v>331140223</v>
      </c>
      <c r="B847" s="27" t="s">
        <v>600</v>
      </c>
      <c r="C847" s="28"/>
      <c r="D847" s="29">
        <f>SUM(D848)</f>
        <v>0</v>
      </c>
      <c r="E847" s="29">
        <f>SUM(E848)</f>
        <v>0</v>
      </c>
      <c r="F847" s="30">
        <f t="shared" si="104"/>
        <v>0</v>
      </c>
      <c r="G847" s="31">
        <f t="shared" si="103"/>
        <v>0</v>
      </c>
      <c r="H847" s="29">
        <f>SUM(H848)</f>
        <v>0</v>
      </c>
      <c r="I847" s="32">
        <f t="shared" si="108"/>
        <v>0</v>
      </c>
      <c r="J847" s="29">
        <f>SUM(J848)</f>
        <v>0</v>
      </c>
      <c r="K847" s="31">
        <f t="shared" si="105"/>
        <v>0</v>
      </c>
      <c r="L847" s="30">
        <f t="shared" si="102"/>
        <v>0</v>
      </c>
      <c r="M847" s="31">
        <f t="shared" si="106"/>
        <v>0</v>
      </c>
      <c r="N847" s="29">
        <f>SUM(N848)</f>
        <v>0</v>
      </c>
      <c r="O847" s="31">
        <f t="shared" si="107"/>
        <v>0</v>
      </c>
      <c r="P847" s="32">
        <f t="shared" ref="P847:P910" si="109">SUM(F847-N847)</f>
        <v>0</v>
      </c>
    </row>
    <row r="848" spans="1:16" ht="26.25" hidden="1" x14ac:dyDescent="0.25">
      <c r="A848" s="26">
        <v>3311402230799</v>
      </c>
      <c r="B848" s="27" t="s">
        <v>601</v>
      </c>
      <c r="C848" s="28"/>
      <c r="D848" s="29">
        <f>SUM(D849:D850)</f>
        <v>0</v>
      </c>
      <c r="E848" s="29">
        <f>SUM(E849:E850)</f>
        <v>0</v>
      </c>
      <c r="F848" s="30">
        <f t="shared" si="104"/>
        <v>0</v>
      </c>
      <c r="G848" s="31">
        <f t="shared" si="103"/>
        <v>0</v>
      </c>
      <c r="H848" s="29">
        <f>SUM(H849:H850)</f>
        <v>0</v>
      </c>
      <c r="I848" s="32">
        <f t="shared" si="108"/>
        <v>0</v>
      </c>
      <c r="J848" s="29">
        <f>SUM(J849:J850)</f>
        <v>0</v>
      </c>
      <c r="K848" s="31">
        <f t="shared" si="105"/>
        <v>0</v>
      </c>
      <c r="L848" s="30">
        <f t="shared" ref="L848:L911" si="110">SUM(N848-J848)</f>
        <v>0</v>
      </c>
      <c r="M848" s="31">
        <f t="shared" si="106"/>
        <v>0</v>
      </c>
      <c r="N848" s="29">
        <f>SUM(N849:N850)</f>
        <v>0</v>
      </c>
      <c r="O848" s="31">
        <f t="shared" si="107"/>
        <v>0</v>
      </c>
      <c r="P848" s="32">
        <f t="shared" si="109"/>
        <v>0</v>
      </c>
    </row>
    <row r="849" spans="1:16" ht="26.25" hidden="1" x14ac:dyDescent="0.25">
      <c r="A849" s="26">
        <v>3311402230799210</v>
      </c>
      <c r="B849" s="27" t="s">
        <v>601</v>
      </c>
      <c r="C849" s="28"/>
      <c r="D849" s="33"/>
      <c r="E849" s="33"/>
      <c r="F849" s="30">
        <f t="shared" si="104"/>
        <v>0</v>
      </c>
      <c r="G849" s="31">
        <f t="shared" si="103"/>
        <v>0</v>
      </c>
      <c r="H849" s="33"/>
      <c r="I849" s="32">
        <f t="shared" si="108"/>
        <v>0</v>
      </c>
      <c r="J849" s="33"/>
      <c r="K849" s="31">
        <f t="shared" si="105"/>
        <v>0</v>
      </c>
      <c r="L849" s="30">
        <f t="shared" si="110"/>
        <v>0</v>
      </c>
      <c r="M849" s="31">
        <f t="shared" si="106"/>
        <v>0</v>
      </c>
      <c r="N849" s="33"/>
      <c r="O849" s="31">
        <f t="shared" si="107"/>
        <v>0</v>
      </c>
      <c r="P849" s="32">
        <f t="shared" si="109"/>
        <v>0</v>
      </c>
    </row>
    <row r="850" spans="1:16" ht="26.25" hidden="1" x14ac:dyDescent="0.25">
      <c r="A850" s="26">
        <v>3311402230799210</v>
      </c>
      <c r="B850" s="27" t="s">
        <v>601</v>
      </c>
      <c r="C850" s="28"/>
      <c r="D850" s="33">
        <v>0</v>
      </c>
      <c r="E850" s="33">
        <v>0</v>
      </c>
      <c r="F850" s="30">
        <f t="shared" si="104"/>
        <v>0</v>
      </c>
      <c r="G850" s="31">
        <f t="shared" si="103"/>
        <v>0</v>
      </c>
      <c r="H850" s="33">
        <v>0</v>
      </c>
      <c r="I850" s="32">
        <f t="shared" si="108"/>
        <v>0</v>
      </c>
      <c r="J850" s="33">
        <v>0</v>
      </c>
      <c r="K850" s="31">
        <f t="shared" si="105"/>
        <v>0</v>
      </c>
      <c r="L850" s="30">
        <f t="shared" si="110"/>
        <v>0</v>
      </c>
      <c r="M850" s="31">
        <f t="shared" si="106"/>
        <v>0</v>
      </c>
      <c r="N850" s="33">
        <v>0</v>
      </c>
      <c r="O850" s="31">
        <f t="shared" si="107"/>
        <v>0</v>
      </c>
      <c r="P850" s="32">
        <f t="shared" si="109"/>
        <v>0</v>
      </c>
    </row>
    <row r="851" spans="1:16" x14ac:dyDescent="0.25">
      <c r="A851" s="59">
        <v>3311403</v>
      </c>
      <c r="B851" s="20" t="s">
        <v>602</v>
      </c>
      <c r="C851" s="21"/>
      <c r="D851" s="22">
        <f>SUM(D852+D886+D894+D964+D974+D987+D993+D998+D1155+D1178)</f>
        <v>0</v>
      </c>
      <c r="E851" s="22">
        <f>SUM(E852+E886+E894+E964+E974+E987+E993+E998+E1155+E1178)</f>
        <v>1901655442</v>
      </c>
      <c r="F851" s="30">
        <f t="shared" si="104"/>
        <v>1901655442</v>
      </c>
      <c r="G851" s="24">
        <f t="shared" si="103"/>
        <v>0.11508147249723577</v>
      </c>
      <c r="H851" s="22">
        <f>SUM(H852+H886+H894+H964+H974+H987+H993+H998+H1155+H1178)</f>
        <v>0</v>
      </c>
      <c r="I851" s="32">
        <f t="shared" si="108"/>
        <v>1901655442</v>
      </c>
      <c r="J851" s="22">
        <f>SUM(J852+J886+J894+J964+J974+J987+J993+J998+J1155+J1178)</f>
        <v>854032598</v>
      </c>
      <c r="K851" s="31">
        <f t="shared" si="105"/>
        <v>44.909954723543443</v>
      </c>
      <c r="L851" s="30">
        <f t="shared" si="110"/>
        <v>388992745</v>
      </c>
      <c r="M851" s="31">
        <f t="shared" si="106"/>
        <v>20.455479810311505</v>
      </c>
      <c r="N851" s="22">
        <f>SUM(N852+N886+N894+N964+N974+N987+N993+N998+N1155+N1178)</f>
        <v>1243025343</v>
      </c>
      <c r="O851" s="31">
        <f t="shared" si="107"/>
        <v>65.365434533854952</v>
      </c>
      <c r="P851" s="32">
        <f t="shared" si="109"/>
        <v>658630099</v>
      </c>
    </row>
    <row r="852" spans="1:16" x14ac:dyDescent="0.25">
      <c r="A852" s="60">
        <v>331140324</v>
      </c>
      <c r="B852" s="61" t="s">
        <v>603</v>
      </c>
      <c r="C852" s="28"/>
      <c r="D852" s="29">
        <f>SUM(D853+D855+D857+D859+D861+D863+D865+D867+D869+D871+D873+D875+D878+D880+D882)</f>
        <v>0</v>
      </c>
      <c r="E852" s="29">
        <f>SUM(E853+E855+E857+E859+E861+E863+E865+E867+E869+E871+E873+E875+E878+E880+E882)</f>
        <v>0</v>
      </c>
      <c r="F852" s="30">
        <f t="shared" si="104"/>
        <v>0</v>
      </c>
      <c r="G852" s="31">
        <f t="shared" si="103"/>
        <v>0</v>
      </c>
      <c r="H852" s="29">
        <f>SUM(H853+H855+H857+H859+H861+H863+H865+H867+H869+H871+H873+H875+H878+H880+H882)</f>
        <v>0</v>
      </c>
      <c r="I852" s="32">
        <f t="shared" si="108"/>
        <v>0</v>
      </c>
      <c r="J852" s="29">
        <f>SUM(J853+J855+J857+J859+J861+J863+J865+J867+J869+J871+J873+J875+J878+J880+J882)</f>
        <v>0</v>
      </c>
      <c r="K852" s="31">
        <f t="shared" si="105"/>
        <v>0</v>
      </c>
      <c r="L852" s="30">
        <f t="shared" si="110"/>
        <v>0</v>
      </c>
      <c r="M852" s="31">
        <f t="shared" si="106"/>
        <v>0</v>
      </c>
      <c r="N852" s="29">
        <f>SUM(N853+N855+N857+N859+N861+N863+N865+N867+N869+N871+N873+N875+N878+N880+N882)</f>
        <v>0</v>
      </c>
      <c r="O852" s="31">
        <f t="shared" si="107"/>
        <v>0</v>
      </c>
      <c r="P852" s="32">
        <f t="shared" si="109"/>
        <v>0</v>
      </c>
    </row>
    <row r="853" spans="1:16" x14ac:dyDescent="0.25">
      <c r="A853" s="60">
        <v>3311403240071</v>
      </c>
      <c r="B853" s="27" t="s">
        <v>604</v>
      </c>
      <c r="C853" s="28"/>
      <c r="D853" s="29">
        <f>SUM(D854)</f>
        <v>0</v>
      </c>
      <c r="E853" s="29">
        <f>SUM(E854)</f>
        <v>0</v>
      </c>
      <c r="F853" s="30">
        <f t="shared" si="104"/>
        <v>0</v>
      </c>
      <c r="G853" s="31">
        <f t="shared" si="103"/>
        <v>0</v>
      </c>
      <c r="H853" s="29">
        <f>SUM(H854)</f>
        <v>0</v>
      </c>
      <c r="I853" s="32">
        <f t="shared" si="108"/>
        <v>0</v>
      </c>
      <c r="J853" s="29">
        <f>SUM(J854)</f>
        <v>0</v>
      </c>
      <c r="K853" s="31">
        <f t="shared" si="105"/>
        <v>0</v>
      </c>
      <c r="L853" s="30">
        <f t="shared" si="110"/>
        <v>0</v>
      </c>
      <c r="M853" s="31">
        <f t="shared" si="106"/>
        <v>0</v>
      </c>
      <c r="N853" s="29">
        <f>SUM(N854)</f>
        <v>0</v>
      </c>
      <c r="O853" s="31">
        <f t="shared" si="107"/>
        <v>0</v>
      </c>
      <c r="P853" s="32">
        <f t="shared" si="109"/>
        <v>0</v>
      </c>
    </row>
    <row r="854" spans="1:16" x14ac:dyDescent="0.25">
      <c r="A854" s="60">
        <v>3311403240071</v>
      </c>
      <c r="B854" s="27" t="s">
        <v>604</v>
      </c>
      <c r="C854" s="28"/>
      <c r="D854" s="29"/>
      <c r="E854" s="29"/>
      <c r="F854" s="30">
        <f t="shared" si="104"/>
        <v>0</v>
      </c>
      <c r="G854" s="31">
        <f t="shared" si="103"/>
        <v>0</v>
      </c>
      <c r="H854" s="29"/>
      <c r="I854" s="32">
        <f t="shared" si="108"/>
        <v>0</v>
      </c>
      <c r="J854" s="29"/>
      <c r="K854" s="31">
        <f t="shared" si="105"/>
        <v>0</v>
      </c>
      <c r="L854" s="30">
        <f t="shared" si="110"/>
        <v>0</v>
      </c>
      <c r="M854" s="31">
        <f t="shared" si="106"/>
        <v>0</v>
      </c>
      <c r="N854" s="29"/>
      <c r="O854" s="31">
        <f t="shared" si="107"/>
        <v>0</v>
      </c>
      <c r="P854" s="32">
        <f t="shared" si="109"/>
        <v>0</v>
      </c>
    </row>
    <row r="855" spans="1:16" x14ac:dyDescent="0.25">
      <c r="A855" s="26">
        <v>3311403240304</v>
      </c>
      <c r="B855" s="27" t="s">
        <v>605</v>
      </c>
      <c r="C855" s="28"/>
      <c r="D855" s="29">
        <f>SUM(D856)</f>
        <v>0</v>
      </c>
      <c r="E855" s="29">
        <f>SUM(E856)</f>
        <v>0</v>
      </c>
      <c r="F855" s="30">
        <f t="shared" si="104"/>
        <v>0</v>
      </c>
      <c r="G855" s="31">
        <f t="shared" si="103"/>
        <v>0</v>
      </c>
      <c r="H855" s="29">
        <f>SUM(H856)</f>
        <v>0</v>
      </c>
      <c r="I855" s="32">
        <f t="shared" si="108"/>
        <v>0</v>
      </c>
      <c r="J855" s="29">
        <f>SUM(J856)</f>
        <v>0</v>
      </c>
      <c r="K855" s="31">
        <f t="shared" si="105"/>
        <v>0</v>
      </c>
      <c r="L855" s="30">
        <f t="shared" si="110"/>
        <v>0</v>
      </c>
      <c r="M855" s="31">
        <f t="shared" si="106"/>
        <v>0</v>
      </c>
      <c r="N855" s="29">
        <f>SUM(N856)</f>
        <v>0</v>
      </c>
      <c r="O855" s="31">
        <f t="shared" si="107"/>
        <v>0</v>
      </c>
      <c r="P855" s="32">
        <f t="shared" si="109"/>
        <v>0</v>
      </c>
    </row>
    <row r="856" spans="1:16" x14ac:dyDescent="0.25">
      <c r="A856" s="26">
        <v>3311403240304210</v>
      </c>
      <c r="B856" s="27" t="s">
        <v>605</v>
      </c>
      <c r="C856" s="28"/>
      <c r="D856" s="33"/>
      <c r="E856" s="33"/>
      <c r="F856" s="30">
        <f t="shared" si="104"/>
        <v>0</v>
      </c>
      <c r="G856" s="31">
        <f t="shared" si="103"/>
        <v>0</v>
      </c>
      <c r="H856" s="33"/>
      <c r="I856" s="32">
        <f t="shared" si="108"/>
        <v>0</v>
      </c>
      <c r="J856" s="33"/>
      <c r="K856" s="31">
        <f t="shared" si="105"/>
        <v>0</v>
      </c>
      <c r="L856" s="30">
        <f t="shared" si="110"/>
        <v>0</v>
      </c>
      <c r="M856" s="31">
        <f t="shared" si="106"/>
        <v>0</v>
      </c>
      <c r="N856" s="33"/>
      <c r="O856" s="31">
        <f t="shared" si="107"/>
        <v>0</v>
      </c>
      <c r="P856" s="32">
        <f t="shared" si="109"/>
        <v>0</v>
      </c>
    </row>
    <row r="857" spans="1:16" ht="26.25" x14ac:dyDescent="0.25">
      <c r="A857" s="26">
        <v>3311403240377</v>
      </c>
      <c r="B857" s="27" t="s">
        <v>606</v>
      </c>
      <c r="C857" s="28"/>
      <c r="D857" s="29">
        <f>SUM(D858)</f>
        <v>0</v>
      </c>
      <c r="E857" s="29">
        <f>SUM(E858)</f>
        <v>0</v>
      </c>
      <c r="F857" s="30">
        <f t="shared" si="104"/>
        <v>0</v>
      </c>
      <c r="G857" s="31">
        <f t="shared" si="103"/>
        <v>0</v>
      </c>
      <c r="H857" s="29">
        <f>SUM(H858)</f>
        <v>0</v>
      </c>
      <c r="I857" s="32">
        <f t="shared" si="108"/>
        <v>0</v>
      </c>
      <c r="J857" s="29">
        <f>SUM(J858)</f>
        <v>0</v>
      </c>
      <c r="K857" s="31">
        <f t="shared" si="105"/>
        <v>0</v>
      </c>
      <c r="L857" s="30">
        <f t="shared" si="110"/>
        <v>0</v>
      </c>
      <c r="M857" s="31">
        <f t="shared" si="106"/>
        <v>0</v>
      </c>
      <c r="N857" s="29">
        <f>SUM(N858)</f>
        <v>0</v>
      </c>
      <c r="O857" s="31">
        <f t="shared" si="107"/>
        <v>0</v>
      </c>
      <c r="P857" s="32">
        <f t="shared" si="109"/>
        <v>0</v>
      </c>
    </row>
    <row r="858" spans="1:16" ht="26.25" x14ac:dyDescent="0.25">
      <c r="A858" s="26">
        <v>3311403240377210</v>
      </c>
      <c r="B858" s="27" t="s">
        <v>606</v>
      </c>
      <c r="C858" s="28"/>
      <c r="D858" s="29"/>
      <c r="E858" s="29"/>
      <c r="F858" s="30">
        <f t="shared" si="104"/>
        <v>0</v>
      </c>
      <c r="G858" s="31">
        <f t="shared" si="103"/>
        <v>0</v>
      </c>
      <c r="H858" s="29"/>
      <c r="I858" s="32">
        <f t="shared" si="108"/>
        <v>0</v>
      </c>
      <c r="J858" s="29"/>
      <c r="K858" s="31">
        <f t="shared" si="105"/>
        <v>0</v>
      </c>
      <c r="L858" s="30">
        <f t="shared" si="110"/>
        <v>0</v>
      </c>
      <c r="M858" s="31">
        <f t="shared" si="106"/>
        <v>0</v>
      </c>
      <c r="N858" s="29"/>
      <c r="O858" s="31">
        <f t="shared" si="107"/>
        <v>0</v>
      </c>
      <c r="P858" s="32">
        <f t="shared" si="109"/>
        <v>0</v>
      </c>
    </row>
    <row r="859" spans="1:16" x14ac:dyDescent="0.25">
      <c r="A859" s="60">
        <v>3311403240446</v>
      </c>
      <c r="B859" s="27" t="s">
        <v>607</v>
      </c>
      <c r="C859" s="28"/>
      <c r="D859" s="29">
        <f>SUM(D860)</f>
        <v>0</v>
      </c>
      <c r="E859" s="29">
        <f>SUM(E860)</f>
        <v>0</v>
      </c>
      <c r="F859" s="30">
        <f t="shared" si="104"/>
        <v>0</v>
      </c>
      <c r="G859" s="31">
        <f t="shared" si="103"/>
        <v>0</v>
      </c>
      <c r="H859" s="29">
        <f>SUM(H860)</f>
        <v>0</v>
      </c>
      <c r="I859" s="32">
        <f t="shared" si="108"/>
        <v>0</v>
      </c>
      <c r="J859" s="29">
        <f>SUM(J860)</f>
        <v>0</v>
      </c>
      <c r="K859" s="31">
        <f t="shared" si="105"/>
        <v>0</v>
      </c>
      <c r="L859" s="30">
        <f t="shared" si="110"/>
        <v>0</v>
      </c>
      <c r="M859" s="31">
        <f t="shared" si="106"/>
        <v>0</v>
      </c>
      <c r="N859" s="29">
        <f>SUM(N860)</f>
        <v>0</v>
      </c>
      <c r="O859" s="31">
        <f t="shared" si="107"/>
        <v>0</v>
      </c>
      <c r="P859" s="32">
        <f t="shared" si="109"/>
        <v>0</v>
      </c>
    </row>
    <row r="860" spans="1:16" x14ac:dyDescent="0.25">
      <c r="A860" s="60">
        <v>3311403240446210</v>
      </c>
      <c r="B860" s="27" t="s">
        <v>607</v>
      </c>
      <c r="C860" s="28"/>
      <c r="D860" s="29"/>
      <c r="E860" s="29"/>
      <c r="F860" s="30">
        <f t="shared" si="104"/>
        <v>0</v>
      </c>
      <c r="G860" s="31">
        <f t="shared" si="103"/>
        <v>0</v>
      </c>
      <c r="H860" s="29"/>
      <c r="I860" s="32">
        <f t="shared" si="108"/>
        <v>0</v>
      </c>
      <c r="J860" s="29"/>
      <c r="K860" s="31">
        <f t="shared" si="105"/>
        <v>0</v>
      </c>
      <c r="L860" s="30">
        <f t="shared" si="110"/>
        <v>0</v>
      </c>
      <c r="M860" s="31">
        <f t="shared" si="106"/>
        <v>0</v>
      </c>
      <c r="N860" s="29"/>
      <c r="O860" s="31">
        <f t="shared" si="107"/>
        <v>0</v>
      </c>
      <c r="P860" s="32">
        <f t="shared" si="109"/>
        <v>0</v>
      </c>
    </row>
    <row r="861" spans="1:16" ht="26.25" x14ac:dyDescent="0.25">
      <c r="A861" s="26">
        <v>3311403240720</v>
      </c>
      <c r="B861" s="27" t="s">
        <v>608</v>
      </c>
      <c r="C861" s="28"/>
      <c r="D861" s="29">
        <f>SUM(D862)</f>
        <v>0</v>
      </c>
      <c r="E861" s="29">
        <f>SUM(E862)</f>
        <v>0</v>
      </c>
      <c r="F861" s="30">
        <f t="shared" si="104"/>
        <v>0</v>
      </c>
      <c r="G861" s="31">
        <f t="shared" si="103"/>
        <v>0</v>
      </c>
      <c r="H861" s="29">
        <f>SUM(H862)</f>
        <v>0</v>
      </c>
      <c r="I861" s="32">
        <f t="shared" si="108"/>
        <v>0</v>
      </c>
      <c r="J861" s="29">
        <f>SUM(J862)</f>
        <v>0</v>
      </c>
      <c r="K861" s="31">
        <f t="shared" si="105"/>
        <v>0</v>
      </c>
      <c r="L861" s="30">
        <f t="shared" si="110"/>
        <v>0</v>
      </c>
      <c r="M861" s="31">
        <f t="shared" si="106"/>
        <v>0</v>
      </c>
      <c r="N861" s="29">
        <f>SUM(N862)</f>
        <v>0</v>
      </c>
      <c r="O861" s="31">
        <f t="shared" si="107"/>
        <v>0</v>
      </c>
      <c r="P861" s="32">
        <f t="shared" si="109"/>
        <v>0</v>
      </c>
    </row>
    <row r="862" spans="1:16" ht="26.25" x14ac:dyDescent="0.25">
      <c r="A862" s="26">
        <v>3311403240720210</v>
      </c>
      <c r="B862" s="27" t="s">
        <v>608</v>
      </c>
      <c r="C862" s="28"/>
      <c r="D862" s="33"/>
      <c r="E862" s="33"/>
      <c r="F862" s="30">
        <f t="shared" si="104"/>
        <v>0</v>
      </c>
      <c r="G862" s="31">
        <f t="shared" si="103"/>
        <v>0</v>
      </c>
      <c r="H862" s="33"/>
      <c r="I862" s="32">
        <f t="shared" si="108"/>
        <v>0</v>
      </c>
      <c r="J862" s="33"/>
      <c r="K862" s="31">
        <f t="shared" si="105"/>
        <v>0</v>
      </c>
      <c r="L862" s="30">
        <f t="shared" si="110"/>
        <v>0</v>
      </c>
      <c r="M862" s="31">
        <f t="shared" si="106"/>
        <v>0</v>
      </c>
      <c r="N862" s="33"/>
      <c r="O862" s="31">
        <f t="shared" si="107"/>
        <v>0</v>
      </c>
      <c r="P862" s="32">
        <f t="shared" si="109"/>
        <v>0</v>
      </c>
    </row>
    <row r="863" spans="1:16" ht="26.25" x14ac:dyDescent="0.25">
      <c r="A863" s="26">
        <v>3311403240751</v>
      </c>
      <c r="B863" s="27" t="s">
        <v>609</v>
      </c>
      <c r="C863" s="28"/>
      <c r="D863" s="29">
        <f>SUM(D864)</f>
        <v>0</v>
      </c>
      <c r="E863" s="29">
        <f>SUM(E864)</f>
        <v>0</v>
      </c>
      <c r="F863" s="30">
        <f t="shared" si="104"/>
        <v>0</v>
      </c>
      <c r="G863" s="31">
        <f t="shared" si="103"/>
        <v>0</v>
      </c>
      <c r="H863" s="29">
        <f>SUM(H864)</f>
        <v>0</v>
      </c>
      <c r="I863" s="32">
        <f t="shared" si="108"/>
        <v>0</v>
      </c>
      <c r="J863" s="29">
        <f>SUM(J864)</f>
        <v>0</v>
      </c>
      <c r="K863" s="31">
        <f t="shared" si="105"/>
        <v>0</v>
      </c>
      <c r="L863" s="30">
        <f t="shared" si="110"/>
        <v>0</v>
      </c>
      <c r="M863" s="31">
        <f t="shared" si="106"/>
        <v>0</v>
      </c>
      <c r="N863" s="29">
        <f>SUM(N864)</f>
        <v>0</v>
      </c>
      <c r="O863" s="31">
        <f t="shared" si="107"/>
        <v>0</v>
      </c>
      <c r="P863" s="32">
        <f t="shared" si="109"/>
        <v>0</v>
      </c>
    </row>
    <row r="864" spans="1:16" ht="26.25" x14ac:dyDescent="0.25">
      <c r="A864" s="26">
        <v>3311403240751210</v>
      </c>
      <c r="B864" s="27" t="s">
        <v>609</v>
      </c>
      <c r="C864" s="28"/>
      <c r="D864" s="33"/>
      <c r="E864" s="33"/>
      <c r="F864" s="30">
        <f t="shared" si="104"/>
        <v>0</v>
      </c>
      <c r="G864" s="31">
        <f t="shared" si="103"/>
        <v>0</v>
      </c>
      <c r="H864" s="33"/>
      <c r="I864" s="32">
        <f t="shared" si="108"/>
        <v>0</v>
      </c>
      <c r="J864" s="33"/>
      <c r="K864" s="31">
        <f t="shared" si="105"/>
        <v>0</v>
      </c>
      <c r="L864" s="30">
        <f t="shared" si="110"/>
        <v>0</v>
      </c>
      <c r="M864" s="31">
        <f t="shared" si="106"/>
        <v>0</v>
      </c>
      <c r="N864" s="33"/>
      <c r="O864" s="31">
        <f t="shared" si="107"/>
        <v>0</v>
      </c>
      <c r="P864" s="32">
        <f t="shared" si="109"/>
        <v>0</v>
      </c>
    </row>
    <row r="865" spans="1:16" x14ac:dyDescent="0.25">
      <c r="A865" s="26">
        <v>3311403240755</v>
      </c>
      <c r="B865" s="27" t="s">
        <v>610</v>
      </c>
      <c r="C865" s="28"/>
      <c r="D865" s="29">
        <f>SUM(D866)</f>
        <v>0</v>
      </c>
      <c r="E865" s="29">
        <f>SUM(E866)</f>
        <v>0</v>
      </c>
      <c r="F865" s="30">
        <f t="shared" si="104"/>
        <v>0</v>
      </c>
      <c r="G865" s="31">
        <f t="shared" si="103"/>
        <v>0</v>
      </c>
      <c r="H865" s="29">
        <f>SUM(H866)</f>
        <v>0</v>
      </c>
      <c r="I865" s="32">
        <f t="shared" si="108"/>
        <v>0</v>
      </c>
      <c r="J865" s="29">
        <f>SUM(J866)</f>
        <v>0</v>
      </c>
      <c r="K865" s="31">
        <f t="shared" si="105"/>
        <v>0</v>
      </c>
      <c r="L865" s="30">
        <f t="shared" si="110"/>
        <v>0</v>
      </c>
      <c r="M865" s="31">
        <f t="shared" si="106"/>
        <v>0</v>
      </c>
      <c r="N865" s="29">
        <f>SUM(N866)</f>
        <v>0</v>
      </c>
      <c r="O865" s="31">
        <f t="shared" si="107"/>
        <v>0</v>
      </c>
      <c r="P865" s="32">
        <f t="shared" si="109"/>
        <v>0</v>
      </c>
    </row>
    <row r="866" spans="1:16" x14ac:dyDescent="0.25">
      <c r="A866" s="26">
        <v>3311403240755210</v>
      </c>
      <c r="B866" s="27" t="s">
        <v>611</v>
      </c>
      <c r="C866" s="28"/>
      <c r="D866" s="33"/>
      <c r="E866" s="33"/>
      <c r="F866" s="30">
        <f t="shared" si="104"/>
        <v>0</v>
      </c>
      <c r="G866" s="31">
        <f t="shared" si="103"/>
        <v>0</v>
      </c>
      <c r="H866" s="33"/>
      <c r="I866" s="32">
        <f t="shared" si="108"/>
        <v>0</v>
      </c>
      <c r="J866" s="33"/>
      <c r="K866" s="31">
        <f t="shared" si="105"/>
        <v>0</v>
      </c>
      <c r="L866" s="30">
        <f t="shared" si="110"/>
        <v>0</v>
      </c>
      <c r="M866" s="31">
        <f t="shared" si="106"/>
        <v>0</v>
      </c>
      <c r="N866" s="33"/>
      <c r="O866" s="31">
        <f t="shared" si="107"/>
        <v>0</v>
      </c>
      <c r="P866" s="32">
        <f t="shared" si="109"/>
        <v>0</v>
      </c>
    </row>
    <row r="867" spans="1:16" x14ac:dyDescent="0.25">
      <c r="A867" s="60">
        <v>3311403240770</v>
      </c>
      <c r="B867" s="27" t="s">
        <v>612</v>
      </c>
      <c r="C867" s="28"/>
      <c r="D867" s="29">
        <f>SUM(D868)</f>
        <v>0</v>
      </c>
      <c r="E867" s="29">
        <f>SUM(E868)</f>
        <v>0</v>
      </c>
      <c r="F867" s="30">
        <f t="shared" si="104"/>
        <v>0</v>
      </c>
      <c r="G867" s="31">
        <f t="shared" si="103"/>
        <v>0</v>
      </c>
      <c r="H867" s="29">
        <f>SUM(H868)</f>
        <v>0</v>
      </c>
      <c r="I867" s="32">
        <f t="shared" si="108"/>
        <v>0</v>
      </c>
      <c r="J867" s="29">
        <f>SUM(J868)</f>
        <v>0</v>
      </c>
      <c r="K867" s="31">
        <f t="shared" si="105"/>
        <v>0</v>
      </c>
      <c r="L867" s="30">
        <f t="shared" si="110"/>
        <v>0</v>
      </c>
      <c r="M867" s="31">
        <f t="shared" si="106"/>
        <v>0</v>
      </c>
      <c r="N867" s="29">
        <f>SUM(N868)</f>
        <v>0</v>
      </c>
      <c r="O867" s="31">
        <f t="shared" si="107"/>
        <v>0</v>
      </c>
      <c r="P867" s="32">
        <f t="shared" si="109"/>
        <v>0</v>
      </c>
    </row>
    <row r="868" spans="1:16" x14ac:dyDescent="0.25">
      <c r="A868" s="60">
        <v>3311403240770210</v>
      </c>
      <c r="B868" s="27" t="s">
        <v>612</v>
      </c>
      <c r="C868" s="28"/>
      <c r="D868" s="33"/>
      <c r="E868" s="33"/>
      <c r="F868" s="30">
        <f t="shared" si="104"/>
        <v>0</v>
      </c>
      <c r="G868" s="31">
        <f t="shared" si="103"/>
        <v>0</v>
      </c>
      <c r="H868" s="33"/>
      <c r="I868" s="32">
        <f t="shared" si="108"/>
        <v>0</v>
      </c>
      <c r="J868" s="33"/>
      <c r="K868" s="31">
        <f t="shared" si="105"/>
        <v>0</v>
      </c>
      <c r="L868" s="30">
        <f t="shared" si="110"/>
        <v>0</v>
      </c>
      <c r="M868" s="31">
        <f t="shared" si="106"/>
        <v>0</v>
      </c>
      <c r="N868" s="33"/>
      <c r="O868" s="31">
        <f t="shared" si="107"/>
        <v>0</v>
      </c>
      <c r="P868" s="32">
        <f t="shared" si="109"/>
        <v>0</v>
      </c>
    </row>
    <row r="869" spans="1:16" ht="26.25" x14ac:dyDescent="0.25">
      <c r="A869" s="60">
        <v>3311403240775</v>
      </c>
      <c r="B869" s="40" t="s">
        <v>613</v>
      </c>
      <c r="C869" s="28"/>
      <c r="D869" s="29">
        <f>SUM(D870)</f>
        <v>0</v>
      </c>
      <c r="E869" s="29">
        <f>SUM(E870)</f>
        <v>0</v>
      </c>
      <c r="F869" s="30">
        <f t="shared" si="104"/>
        <v>0</v>
      </c>
      <c r="G869" s="31">
        <f t="shared" si="103"/>
        <v>0</v>
      </c>
      <c r="H869" s="29">
        <f>SUM(H870)</f>
        <v>0</v>
      </c>
      <c r="I869" s="32">
        <f t="shared" si="108"/>
        <v>0</v>
      </c>
      <c r="J869" s="29">
        <f>SUM(J870)</f>
        <v>0</v>
      </c>
      <c r="K869" s="31">
        <f t="shared" si="105"/>
        <v>0</v>
      </c>
      <c r="L869" s="30">
        <f t="shared" si="110"/>
        <v>0</v>
      </c>
      <c r="M869" s="31">
        <f t="shared" si="106"/>
        <v>0</v>
      </c>
      <c r="N869" s="29">
        <f>SUM(N870)</f>
        <v>0</v>
      </c>
      <c r="O869" s="31">
        <f t="shared" si="107"/>
        <v>0</v>
      </c>
      <c r="P869" s="32">
        <f t="shared" si="109"/>
        <v>0</v>
      </c>
    </row>
    <row r="870" spans="1:16" ht="26.25" x14ac:dyDescent="0.25">
      <c r="A870" s="60">
        <v>3311403240775210</v>
      </c>
      <c r="B870" s="40" t="s">
        <v>614</v>
      </c>
      <c r="C870" s="28"/>
      <c r="D870" s="33"/>
      <c r="E870" s="33"/>
      <c r="F870" s="30">
        <f t="shared" si="104"/>
        <v>0</v>
      </c>
      <c r="G870" s="31">
        <f t="shared" si="103"/>
        <v>0</v>
      </c>
      <c r="H870" s="33"/>
      <c r="I870" s="32">
        <f t="shared" si="108"/>
        <v>0</v>
      </c>
      <c r="J870" s="33"/>
      <c r="K870" s="31">
        <f t="shared" si="105"/>
        <v>0</v>
      </c>
      <c r="L870" s="30">
        <f t="shared" si="110"/>
        <v>0</v>
      </c>
      <c r="M870" s="31">
        <f t="shared" si="106"/>
        <v>0</v>
      </c>
      <c r="N870" s="33"/>
      <c r="O870" s="31">
        <f t="shared" si="107"/>
        <v>0</v>
      </c>
      <c r="P870" s="32">
        <f t="shared" si="109"/>
        <v>0</v>
      </c>
    </row>
    <row r="871" spans="1:16" ht="26.25" x14ac:dyDescent="0.25">
      <c r="A871" s="26">
        <v>3311403240778</v>
      </c>
      <c r="B871" s="27" t="s">
        <v>615</v>
      </c>
      <c r="C871" s="28"/>
      <c r="D871" s="29">
        <f>SUM(D872)</f>
        <v>0</v>
      </c>
      <c r="E871" s="29">
        <f>SUM(E872)</f>
        <v>0</v>
      </c>
      <c r="F871" s="30">
        <f t="shared" si="104"/>
        <v>0</v>
      </c>
      <c r="G871" s="31">
        <f t="shared" si="103"/>
        <v>0</v>
      </c>
      <c r="H871" s="29">
        <f>SUM(H872)</f>
        <v>0</v>
      </c>
      <c r="I871" s="32">
        <f t="shared" si="108"/>
        <v>0</v>
      </c>
      <c r="J871" s="29">
        <f>SUM(J872)</f>
        <v>0</v>
      </c>
      <c r="K871" s="31">
        <f t="shared" si="105"/>
        <v>0</v>
      </c>
      <c r="L871" s="30">
        <f t="shared" si="110"/>
        <v>0</v>
      </c>
      <c r="M871" s="31">
        <f t="shared" si="106"/>
        <v>0</v>
      </c>
      <c r="N871" s="29">
        <f>SUM(N872)</f>
        <v>0</v>
      </c>
      <c r="O871" s="31">
        <f t="shared" si="107"/>
        <v>0</v>
      </c>
      <c r="P871" s="32">
        <f t="shared" si="109"/>
        <v>0</v>
      </c>
    </row>
    <row r="872" spans="1:16" ht="26.25" x14ac:dyDescent="0.25">
      <c r="A872" s="26">
        <v>3311403240778210</v>
      </c>
      <c r="B872" s="27" t="s">
        <v>615</v>
      </c>
      <c r="C872" s="28"/>
      <c r="D872" s="33"/>
      <c r="E872" s="33"/>
      <c r="F872" s="30">
        <f t="shared" si="104"/>
        <v>0</v>
      </c>
      <c r="G872" s="31">
        <f t="shared" si="103"/>
        <v>0</v>
      </c>
      <c r="H872" s="33"/>
      <c r="I872" s="32">
        <f t="shared" si="108"/>
        <v>0</v>
      </c>
      <c r="J872" s="33"/>
      <c r="K872" s="31">
        <f t="shared" si="105"/>
        <v>0</v>
      </c>
      <c r="L872" s="30">
        <f t="shared" si="110"/>
        <v>0</v>
      </c>
      <c r="M872" s="31">
        <f t="shared" si="106"/>
        <v>0</v>
      </c>
      <c r="N872" s="33"/>
      <c r="O872" s="31">
        <f t="shared" si="107"/>
        <v>0</v>
      </c>
      <c r="P872" s="32">
        <f t="shared" si="109"/>
        <v>0</v>
      </c>
    </row>
    <row r="873" spans="1:16" ht="26.25" x14ac:dyDescent="0.25">
      <c r="A873" s="26">
        <v>3311403240786</v>
      </c>
      <c r="B873" s="27" t="s">
        <v>616</v>
      </c>
      <c r="C873" s="28"/>
      <c r="D873" s="29">
        <f>SUM(D874)</f>
        <v>0</v>
      </c>
      <c r="E873" s="29">
        <f>SUM(E874)</f>
        <v>0</v>
      </c>
      <c r="F873" s="30">
        <f t="shared" si="104"/>
        <v>0</v>
      </c>
      <c r="G873" s="31">
        <f t="shared" si="103"/>
        <v>0</v>
      </c>
      <c r="H873" s="29">
        <f>SUM(H874)</f>
        <v>0</v>
      </c>
      <c r="I873" s="32">
        <f t="shared" si="108"/>
        <v>0</v>
      </c>
      <c r="J873" s="29">
        <f>SUM(J874)</f>
        <v>0</v>
      </c>
      <c r="K873" s="31">
        <f t="shared" si="105"/>
        <v>0</v>
      </c>
      <c r="L873" s="30">
        <f t="shared" si="110"/>
        <v>0</v>
      </c>
      <c r="M873" s="31">
        <f t="shared" si="106"/>
        <v>0</v>
      </c>
      <c r="N873" s="29">
        <f>SUM(N874)</f>
        <v>0</v>
      </c>
      <c r="O873" s="31">
        <f t="shared" si="107"/>
        <v>0</v>
      </c>
      <c r="P873" s="32">
        <f t="shared" si="109"/>
        <v>0</v>
      </c>
    </row>
    <row r="874" spans="1:16" ht="26.25" x14ac:dyDescent="0.25">
      <c r="A874" s="26">
        <v>3311403240786210</v>
      </c>
      <c r="B874" s="27" t="s">
        <v>616</v>
      </c>
      <c r="C874" s="28"/>
      <c r="D874" s="33"/>
      <c r="E874" s="33"/>
      <c r="F874" s="30">
        <f t="shared" si="104"/>
        <v>0</v>
      </c>
      <c r="G874" s="31">
        <f t="shared" si="103"/>
        <v>0</v>
      </c>
      <c r="H874" s="33"/>
      <c r="I874" s="32">
        <f t="shared" si="108"/>
        <v>0</v>
      </c>
      <c r="J874" s="33"/>
      <c r="K874" s="31">
        <f t="shared" si="105"/>
        <v>0</v>
      </c>
      <c r="L874" s="30">
        <f t="shared" si="110"/>
        <v>0</v>
      </c>
      <c r="M874" s="31">
        <f t="shared" si="106"/>
        <v>0</v>
      </c>
      <c r="N874" s="33"/>
      <c r="O874" s="31">
        <f t="shared" si="107"/>
        <v>0</v>
      </c>
      <c r="P874" s="32">
        <f t="shared" si="109"/>
        <v>0</v>
      </c>
    </row>
    <row r="875" spans="1:16" ht="51.75" x14ac:dyDescent="0.25">
      <c r="A875" s="26">
        <v>3311403240817</v>
      </c>
      <c r="B875" s="27" t="s">
        <v>617</v>
      </c>
      <c r="C875" s="28"/>
      <c r="D875" s="29">
        <f>SUM(D876:D877)</f>
        <v>0</v>
      </c>
      <c r="E875" s="29">
        <f>SUM(E876:E877)</f>
        <v>0</v>
      </c>
      <c r="F875" s="30">
        <f t="shared" si="104"/>
        <v>0</v>
      </c>
      <c r="G875" s="31">
        <f t="shared" si="103"/>
        <v>0</v>
      </c>
      <c r="H875" s="29">
        <f>SUM(H876:H877)</f>
        <v>0</v>
      </c>
      <c r="I875" s="32">
        <f t="shared" si="108"/>
        <v>0</v>
      </c>
      <c r="J875" s="29">
        <f>SUM(J876:J877)</f>
        <v>0</v>
      </c>
      <c r="K875" s="31">
        <f t="shared" si="105"/>
        <v>0</v>
      </c>
      <c r="L875" s="30">
        <f t="shared" si="110"/>
        <v>0</v>
      </c>
      <c r="M875" s="31">
        <f t="shared" si="106"/>
        <v>0</v>
      </c>
      <c r="N875" s="29">
        <f>SUM(N876:N877)</f>
        <v>0</v>
      </c>
      <c r="O875" s="31">
        <f t="shared" si="107"/>
        <v>0</v>
      </c>
      <c r="P875" s="32">
        <f t="shared" si="109"/>
        <v>0</v>
      </c>
    </row>
    <row r="876" spans="1:16" ht="51.75" x14ac:dyDescent="0.25">
      <c r="A876" s="26">
        <v>3311403240817210</v>
      </c>
      <c r="B876" s="27" t="s">
        <v>617</v>
      </c>
      <c r="C876" s="28"/>
      <c r="D876" s="33"/>
      <c r="E876" s="33"/>
      <c r="F876" s="30">
        <f t="shared" si="104"/>
        <v>0</v>
      </c>
      <c r="G876" s="31">
        <f t="shared" si="103"/>
        <v>0</v>
      </c>
      <c r="H876" s="33"/>
      <c r="I876" s="32">
        <f t="shared" si="108"/>
        <v>0</v>
      </c>
      <c r="J876" s="33"/>
      <c r="K876" s="31">
        <f t="shared" si="105"/>
        <v>0</v>
      </c>
      <c r="L876" s="30">
        <f t="shared" si="110"/>
        <v>0</v>
      </c>
      <c r="M876" s="31">
        <f t="shared" si="106"/>
        <v>0</v>
      </c>
      <c r="N876" s="33"/>
      <c r="O876" s="31">
        <f t="shared" si="107"/>
        <v>0</v>
      </c>
      <c r="P876" s="32">
        <f t="shared" si="109"/>
        <v>0</v>
      </c>
    </row>
    <row r="877" spans="1:16" ht="51.75" x14ac:dyDescent="0.25">
      <c r="A877" s="26">
        <v>3311403240817210</v>
      </c>
      <c r="B877" s="27" t="s">
        <v>617</v>
      </c>
      <c r="C877" s="28"/>
      <c r="D877" s="33"/>
      <c r="E877" s="33"/>
      <c r="F877" s="30">
        <f t="shared" si="104"/>
        <v>0</v>
      </c>
      <c r="G877" s="31">
        <f t="shared" si="103"/>
        <v>0</v>
      </c>
      <c r="H877" s="33"/>
      <c r="I877" s="32">
        <f t="shared" si="108"/>
        <v>0</v>
      </c>
      <c r="J877" s="33"/>
      <c r="K877" s="31">
        <f t="shared" si="105"/>
        <v>0</v>
      </c>
      <c r="L877" s="30">
        <f t="shared" si="110"/>
        <v>0</v>
      </c>
      <c r="M877" s="31">
        <f t="shared" si="106"/>
        <v>0</v>
      </c>
      <c r="N877" s="33"/>
      <c r="O877" s="31">
        <f t="shared" si="107"/>
        <v>0</v>
      </c>
      <c r="P877" s="32">
        <f t="shared" si="109"/>
        <v>0</v>
      </c>
    </row>
    <row r="878" spans="1:16" x14ac:dyDescent="0.25">
      <c r="A878" s="60">
        <v>3311403240853</v>
      </c>
      <c r="B878" s="27" t="s">
        <v>618</v>
      </c>
      <c r="C878" s="28"/>
      <c r="D878" s="29">
        <f>SUM(D879)</f>
        <v>0</v>
      </c>
      <c r="E878" s="29">
        <f>SUM(E879)</f>
        <v>0</v>
      </c>
      <c r="F878" s="30">
        <f t="shared" si="104"/>
        <v>0</v>
      </c>
      <c r="G878" s="31">
        <f t="shared" ref="G878:G943" si="111">IF(OR(F878=0,F$7=0),0,F878/F$7)*100</f>
        <v>0</v>
      </c>
      <c r="H878" s="29">
        <f>SUM(H879)</f>
        <v>0</v>
      </c>
      <c r="I878" s="32">
        <f t="shared" si="108"/>
        <v>0</v>
      </c>
      <c r="J878" s="29">
        <f>SUM(J879)</f>
        <v>0</v>
      </c>
      <c r="K878" s="31">
        <f t="shared" si="105"/>
        <v>0</v>
      </c>
      <c r="L878" s="30">
        <f t="shared" si="110"/>
        <v>0</v>
      </c>
      <c r="M878" s="31">
        <f t="shared" si="106"/>
        <v>0</v>
      </c>
      <c r="N878" s="29">
        <f>SUM(N879)</f>
        <v>0</v>
      </c>
      <c r="O878" s="31">
        <f t="shared" si="107"/>
        <v>0</v>
      </c>
      <c r="P878" s="32">
        <f t="shared" si="109"/>
        <v>0</v>
      </c>
    </row>
    <row r="879" spans="1:16" x14ac:dyDescent="0.25">
      <c r="A879" s="60">
        <v>3311403240853210</v>
      </c>
      <c r="B879" s="27" t="s">
        <v>618</v>
      </c>
      <c r="C879" s="28"/>
      <c r="D879" s="33"/>
      <c r="E879" s="33"/>
      <c r="F879" s="30">
        <f t="shared" si="104"/>
        <v>0</v>
      </c>
      <c r="G879" s="31">
        <f t="shared" si="111"/>
        <v>0</v>
      </c>
      <c r="H879" s="33"/>
      <c r="I879" s="32">
        <f t="shared" si="108"/>
        <v>0</v>
      </c>
      <c r="J879" s="33"/>
      <c r="K879" s="31">
        <f t="shared" si="105"/>
        <v>0</v>
      </c>
      <c r="L879" s="30">
        <f t="shared" si="110"/>
        <v>0</v>
      </c>
      <c r="M879" s="31">
        <f t="shared" si="106"/>
        <v>0</v>
      </c>
      <c r="N879" s="33"/>
      <c r="O879" s="31">
        <f t="shared" si="107"/>
        <v>0</v>
      </c>
      <c r="P879" s="32">
        <f t="shared" si="109"/>
        <v>0</v>
      </c>
    </row>
    <row r="880" spans="1:16" x14ac:dyDescent="0.25">
      <c r="A880" s="60">
        <v>3311403240857</v>
      </c>
      <c r="B880" s="27" t="s">
        <v>619</v>
      </c>
      <c r="C880" s="28"/>
      <c r="D880" s="29">
        <f>SUM(D881)</f>
        <v>0</v>
      </c>
      <c r="E880" s="29">
        <f>SUM(E881)</f>
        <v>0</v>
      </c>
      <c r="F880" s="30">
        <f t="shared" si="104"/>
        <v>0</v>
      </c>
      <c r="G880" s="31">
        <f t="shared" si="111"/>
        <v>0</v>
      </c>
      <c r="H880" s="29">
        <f>SUM(H881)</f>
        <v>0</v>
      </c>
      <c r="I880" s="32">
        <f t="shared" si="108"/>
        <v>0</v>
      </c>
      <c r="J880" s="29">
        <f>SUM(J881)</f>
        <v>0</v>
      </c>
      <c r="K880" s="31">
        <f t="shared" si="105"/>
        <v>0</v>
      </c>
      <c r="L880" s="30">
        <f t="shared" si="110"/>
        <v>0</v>
      </c>
      <c r="M880" s="31">
        <f t="shared" si="106"/>
        <v>0</v>
      </c>
      <c r="N880" s="29">
        <f>SUM(N881)</f>
        <v>0</v>
      </c>
      <c r="O880" s="31">
        <f t="shared" si="107"/>
        <v>0</v>
      </c>
      <c r="P880" s="32">
        <f t="shared" si="109"/>
        <v>0</v>
      </c>
    </row>
    <row r="881" spans="1:16" x14ac:dyDescent="0.25">
      <c r="A881" s="60">
        <v>3311403240857210</v>
      </c>
      <c r="B881" s="27" t="s">
        <v>619</v>
      </c>
      <c r="C881" s="28"/>
      <c r="D881" s="33"/>
      <c r="E881" s="33"/>
      <c r="F881" s="30">
        <f t="shared" si="104"/>
        <v>0</v>
      </c>
      <c r="G881" s="31">
        <f t="shared" si="111"/>
        <v>0</v>
      </c>
      <c r="H881" s="33"/>
      <c r="I881" s="32">
        <f t="shared" si="108"/>
        <v>0</v>
      </c>
      <c r="J881" s="33"/>
      <c r="K881" s="31">
        <f t="shared" si="105"/>
        <v>0</v>
      </c>
      <c r="L881" s="30">
        <f t="shared" si="110"/>
        <v>0</v>
      </c>
      <c r="M881" s="31">
        <f t="shared" si="106"/>
        <v>0</v>
      </c>
      <c r="N881" s="33"/>
      <c r="O881" s="31">
        <f t="shared" si="107"/>
        <v>0</v>
      </c>
      <c r="P881" s="32">
        <f t="shared" si="109"/>
        <v>0</v>
      </c>
    </row>
    <row r="882" spans="1:16" ht="39" x14ac:dyDescent="0.25">
      <c r="A882" s="60">
        <v>3311403240870</v>
      </c>
      <c r="B882" s="27" t="s">
        <v>620</v>
      </c>
      <c r="C882" s="28"/>
      <c r="D882" s="29">
        <f>SUM(D883:D885)</f>
        <v>0</v>
      </c>
      <c r="E882" s="29">
        <f>SUM(E883:E885)</f>
        <v>0</v>
      </c>
      <c r="F882" s="30">
        <f t="shared" si="104"/>
        <v>0</v>
      </c>
      <c r="G882" s="31">
        <f t="shared" si="111"/>
        <v>0</v>
      </c>
      <c r="H882" s="29">
        <f>SUM(H883:H885)</f>
        <v>0</v>
      </c>
      <c r="I882" s="32">
        <f t="shared" si="108"/>
        <v>0</v>
      </c>
      <c r="J882" s="29">
        <f>SUM(J883:J885)</f>
        <v>0</v>
      </c>
      <c r="K882" s="31">
        <f t="shared" si="105"/>
        <v>0</v>
      </c>
      <c r="L882" s="30">
        <f t="shared" si="110"/>
        <v>0</v>
      </c>
      <c r="M882" s="31">
        <f t="shared" si="106"/>
        <v>0</v>
      </c>
      <c r="N882" s="29">
        <f>SUM(N883:N885)</f>
        <v>0</v>
      </c>
      <c r="O882" s="31">
        <f t="shared" si="107"/>
        <v>0</v>
      </c>
      <c r="P882" s="32">
        <f t="shared" si="109"/>
        <v>0</v>
      </c>
    </row>
    <row r="883" spans="1:16" ht="39" x14ac:dyDescent="0.25">
      <c r="A883" s="60">
        <v>3311403240870210</v>
      </c>
      <c r="B883" s="27" t="s">
        <v>620</v>
      </c>
      <c r="C883" s="28"/>
      <c r="D883" s="33"/>
      <c r="E883" s="33"/>
      <c r="F883" s="30">
        <f t="shared" si="104"/>
        <v>0</v>
      </c>
      <c r="G883" s="31">
        <f t="shared" si="111"/>
        <v>0</v>
      </c>
      <c r="H883" s="33"/>
      <c r="I883" s="32">
        <f t="shared" si="108"/>
        <v>0</v>
      </c>
      <c r="J883" s="33"/>
      <c r="K883" s="31">
        <f t="shared" si="105"/>
        <v>0</v>
      </c>
      <c r="L883" s="30">
        <f t="shared" si="110"/>
        <v>0</v>
      </c>
      <c r="M883" s="31">
        <f t="shared" si="106"/>
        <v>0</v>
      </c>
      <c r="N883" s="33"/>
      <c r="O883" s="31">
        <f t="shared" si="107"/>
        <v>0</v>
      </c>
      <c r="P883" s="32">
        <f t="shared" si="109"/>
        <v>0</v>
      </c>
    </row>
    <row r="884" spans="1:16" ht="39" x14ac:dyDescent="0.25">
      <c r="A884" s="60">
        <v>3311403240870210</v>
      </c>
      <c r="B884" s="27" t="s">
        <v>620</v>
      </c>
      <c r="C884" s="28"/>
      <c r="D884" s="33"/>
      <c r="E884" s="33"/>
      <c r="F884" s="30">
        <f t="shared" si="104"/>
        <v>0</v>
      </c>
      <c r="G884" s="31">
        <f t="shared" si="111"/>
        <v>0</v>
      </c>
      <c r="H884" s="33"/>
      <c r="I884" s="32">
        <f t="shared" si="108"/>
        <v>0</v>
      </c>
      <c r="J884" s="33"/>
      <c r="K884" s="31">
        <f t="shared" si="105"/>
        <v>0</v>
      </c>
      <c r="L884" s="30">
        <f t="shared" si="110"/>
        <v>0</v>
      </c>
      <c r="M884" s="31">
        <f t="shared" si="106"/>
        <v>0</v>
      </c>
      <c r="N884" s="33"/>
      <c r="O884" s="31">
        <f t="shared" si="107"/>
        <v>0</v>
      </c>
      <c r="P884" s="32">
        <f t="shared" si="109"/>
        <v>0</v>
      </c>
    </row>
    <row r="885" spans="1:16" ht="39" x14ac:dyDescent="0.25">
      <c r="A885" s="60">
        <v>3311403240870210</v>
      </c>
      <c r="B885" s="27" t="s">
        <v>620</v>
      </c>
      <c r="C885" s="28"/>
      <c r="D885" s="33"/>
      <c r="E885" s="33"/>
      <c r="F885" s="30">
        <f t="shared" si="104"/>
        <v>0</v>
      </c>
      <c r="G885" s="31">
        <f t="shared" si="111"/>
        <v>0</v>
      </c>
      <c r="H885" s="33"/>
      <c r="I885" s="32">
        <f t="shared" si="108"/>
        <v>0</v>
      </c>
      <c r="J885" s="33"/>
      <c r="K885" s="31">
        <f t="shared" si="105"/>
        <v>0</v>
      </c>
      <c r="L885" s="30">
        <f t="shared" si="110"/>
        <v>0</v>
      </c>
      <c r="M885" s="31">
        <f t="shared" si="106"/>
        <v>0</v>
      </c>
      <c r="N885" s="33"/>
      <c r="O885" s="31">
        <f t="shared" si="107"/>
        <v>0</v>
      </c>
      <c r="P885" s="32">
        <f t="shared" si="109"/>
        <v>0</v>
      </c>
    </row>
    <row r="886" spans="1:16" ht="39" x14ac:dyDescent="0.25">
      <c r="A886" s="26">
        <v>331140325</v>
      </c>
      <c r="B886" s="27" t="s">
        <v>621</v>
      </c>
      <c r="C886" s="28"/>
      <c r="D886" s="29">
        <f>SUM(D887+D889+D891)</f>
        <v>0</v>
      </c>
      <c r="E886" s="29">
        <f>SUM(E887+E889+E891)</f>
        <v>0</v>
      </c>
      <c r="F886" s="30">
        <f t="shared" si="104"/>
        <v>0</v>
      </c>
      <c r="G886" s="31">
        <f t="shared" si="111"/>
        <v>0</v>
      </c>
      <c r="H886" s="29">
        <f>SUM(H887+H889+H891)</f>
        <v>0</v>
      </c>
      <c r="I886" s="32">
        <f t="shared" si="108"/>
        <v>0</v>
      </c>
      <c r="J886" s="29">
        <f>SUM(J887+J889+J891)</f>
        <v>0</v>
      </c>
      <c r="K886" s="31">
        <f t="shared" si="105"/>
        <v>0</v>
      </c>
      <c r="L886" s="30">
        <f t="shared" si="110"/>
        <v>0</v>
      </c>
      <c r="M886" s="31">
        <f t="shared" si="106"/>
        <v>0</v>
      </c>
      <c r="N886" s="29">
        <f>SUM(N887+N889+N891)</f>
        <v>0</v>
      </c>
      <c r="O886" s="31">
        <f t="shared" si="107"/>
        <v>0</v>
      </c>
      <c r="P886" s="32">
        <f t="shared" si="109"/>
        <v>0</v>
      </c>
    </row>
    <row r="887" spans="1:16" x14ac:dyDescent="0.25">
      <c r="A887" s="26">
        <v>3311403250711</v>
      </c>
      <c r="B887" s="27" t="s">
        <v>622</v>
      </c>
      <c r="C887" s="28"/>
      <c r="D887" s="29">
        <f>SUM(D888)</f>
        <v>0</v>
      </c>
      <c r="E887" s="29">
        <f>SUM(E888)</f>
        <v>0</v>
      </c>
      <c r="F887" s="30">
        <f t="shared" si="104"/>
        <v>0</v>
      </c>
      <c r="G887" s="31">
        <f t="shared" si="111"/>
        <v>0</v>
      </c>
      <c r="H887" s="29">
        <f>SUM(H888)</f>
        <v>0</v>
      </c>
      <c r="I887" s="32">
        <f t="shared" si="108"/>
        <v>0</v>
      </c>
      <c r="J887" s="29">
        <f>SUM(J888)</f>
        <v>0</v>
      </c>
      <c r="K887" s="31">
        <f t="shared" si="105"/>
        <v>0</v>
      </c>
      <c r="L887" s="30">
        <f t="shared" si="110"/>
        <v>0</v>
      </c>
      <c r="M887" s="31">
        <f t="shared" si="106"/>
        <v>0</v>
      </c>
      <c r="N887" s="29">
        <f>SUM(N888)</f>
        <v>0</v>
      </c>
      <c r="O887" s="31">
        <f t="shared" si="107"/>
        <v>0</v>
      </c>
      <c r="P887" s="32">
        <f t="shared" si="109"/>
        <v>0</v>
      </c>
    </row>
    <row r="888" spans="1:16" x14ac:dyDescent="0.25">
      <c r="A888" s="26">
        <v>3311403250711220</v>
      </c>
      <c r="B888" s="27" t="s">
        <v>622</v>
      </c>
      <c r="C888" s="28"/>
      <c r="D888" s="33"/>
      <c r="E888" s="33"/>
      <c r="F888" s="30">
        <f t="shared" si="104"/>
        <v>0</v>
      </c>
      <c r="G888" s="31">
        <f t="shared" si="111"/>
        <v>0</v>
      </c>
      <c r="H888" s="33"/>
      <c r="I888" s="32">
        <f t="shared" si="108"/>
        <v>0</v>
      </c>
      <c r="J888" s="33"/>
      <c r="K888" s="31">
        <f t="shared" si="105"/>
        <v>0</v>
      </c>
      <c r="L888" s="30">
        <f t="shared" si="110"/>
        <v>0</v>
      </c>
      <c r="M888" s="31">
        <f t="shared" si="106"/>
        <v>0</v>
      </c>
      <c r="N888" s="33"/>
      <c r="O888" s="31">
        <f t="shared" si="107"/>
        <v>0</v>
      </c>
      <c r="P888" s="32">
        <f t="shared" si="109"/>
        <v>0</v>
      </c>
    </row>
    <row r="889" spans="1:16" ht="26.25" x14ac:dyDescent="0.25">
      <c r="A889" s="26">
        <v>3311403250753</v>
      </c>
      <c r="B889" s="27" t="s">
        <v>623</v>
      </c>
      <c r="C889" s="28"/>
      <c r="D889" s="29">
        <f>SUM(D890)</f>
        <v>0</v>
      </c>
      <c r="E889" s="29">
        <f>SUM(E890)</f>
        <v>0</v>
      </c>
      <c r="F889" s="30">
        <f t="shared" si="104"/>
        <v>0</v>
      </c>
      <c r="G889" s="31">
        <f t="shared" si="111"/>
        <v>0</v>
      </c>
      <c r="H889" s="29">
        <f>SUM(H890)</f>
        <v>0</v>
      </c>
      <c r="I889" s="32">
        <f t="shared" si="108"/>
        <v>0</v>
      </c>
      <c r="J889" s="29">
        <f>SUM(J890)</f>
        <v>0</v>
      </c>
      <c r="K889" s="31">
        <f t="shared" si="105"/>
        <v>0</v>
      </c>
      <c r="L889" s="30">
        <f t="shared" si="110"/>
        <v>0</v>
      </c>
      <c r="M889" s="31">
        <f t="shared" si="106"/>
        <v>0</v>
      </c>
      <c r="N889" s="29">
        <f>SUM(N890)</f>
        <v>0</v>
      </c>
      <c r="O889" s="31">
        <f t="shared" si="107"/>
        <v>0</v>
      </c>
      <c r="P889" s="32">
        <f t="shared" si="109"/>
        <v>0</v>
      </c>
    </row>
    <row r="890" spans="1:16" ht="26.25" x14ac:dyDescent="0.25">
      <c r="A890" s="26">
        <v>3311403250753220</v>
      </c>
      <c r="B890" s="27" t="s">
        <v>623</v>
      </c>
      <c r="C890" s="28"/>
      <c r="D890" s="33"/>
      <c r="E890" s="33"/>
      <c r="F890" s="30">
        <f t="shared" si="104"/>
        <v>0</v>
      </c>
      <c r="G890" s="31">
        <f t="shared" si="111"/>
        <v>0</v>
      </c>
      <c r="H890" s="33"/>
      <c r="I890" s="32">
        <f t="shared" si="108"/>
        <v>0</v>
      </c>
      <c r="J890" s="33"/>
      <c r="K890" s="31">
        <f t="shared" si="105"/>
        <v>0</v>
      </c>
      <c r="L890" s="30">
        <f t="shared" si="110"/>
        <v>0</v>
      </c>
      <c r="M890" s="31">
        <f t="shared" si="106"/>
        <v>0</v>
      </c>
      <c r="N890" s="33"/>
      <c r="O890" s="31">
        <f t="shared" si="107"/>
        <v>0</v>
      </c>
      <c r="P890" s="32">
        <f t="shared" si="109"/>
        <v>0</v>
      </c>
    </row>
    <row r="891" spans="1:16" ht="26.25" x14ac:dyDescent="0.25">
      <c r="A891" s="26">
        <v>3311403250823</v>
      </c>
      <c r="B891" s="27" t="s">
        <v>624</v>
      </c>
      <c r="C891" s="28"/>
      <c r="D891" s="29">
        <f>SUM(D892:D893)</f>
        <v>0</v>
      </c>
      <c r="E891" s="29">
        <f>SUM(E892:E893)</f>
        <v>0</v>
      </c>
      <c r="F891" s="30">
        <f t="shared" si="104"/>
        <v>0</v>
      </c>
      <c r="G891" s="31">
        <f t="shared" si="111"/>
        <v>0</v>
      </c>
      <c r="H891" s="29">
        <f>SUM(H892:H893)</f>
        <v>0</v>
      </c>
      <c r="I891" s="32">
        <f t="shared" si="108"/>
        <v>0</v>
      </c>
      <c r="J891" s="29">
        <f>SUM(J892:J893)</f>
        <v>0</v>
      </c>
      <c r="K891" s="31">
        <f t="shared" si="105"/>
        <v>0</v>
      </c>
      <c r="L891" s="30">
        <f t="shared" si="110"/>
        <v>0</v>
      </c>
      <c r="M891" s="31">
        <f t="shared" si="106"/>
        <v>0</v>
      </c>
      <c r="N891" s="29">
        <f>SUM(N892:N893)</f>
        <v>0</v>
      </c>
      <c r="O891" s="31">
        <f t="shared" si="107"/>
        <v>0</v>
      </c>
      <c r="P891" s="32">
        <f t="shared" si="109"/>
        <v>0</v>
      </c>
    </row>
    <row r="892" spans="1:16" ht="26.25" x14ac:dyDescent="0.25">
      <c r="A892" s="26">
        <v>3311403250823220</v>
      </c>
      <c r="B892" s="27" t="s">
        <v>624</v>
      </c>
      <c r="C892" s="28"/>
      <c r="D892" s="33"/>
      <c r="E892" s="33"/>
      <c r="F892" s="30">
        <f t="shared" si="104"/>
        <v>0</v>
      </c>
      <c r="G892" s="31">
        <f t="shared" si="111"/>
        <v>0</v>
      </c>
      <c r="H892" s="33"/>
      <c r="I892" s="32">
        <f t="shared" si="108"/>
        <v>0</v>
      </c>
      <c r="J892" s="33"/>
      <c r="K892" s="31">
        <f t="shared" si="105"/>
        <v>0</v>
      </c>
      <c r="L892" s="30">
        <f t="shared" si="110"/>
        <v>0</v>
      </c>
      <c r="M892" s="31">
        <f t="shared" si="106"/>
        <v>0</v>
      </c>
      <c r="N892" s="33"/>
      <c r="O892" s="31">
        <f t="shared" si="107"/>
        <v>0</v>
      </c>
      <c r="P892" s="32">
        <f t="shared" si="109"/>
        <v>0</v>
      </c>
    </row>
    <row r="893" spans="1:16" ht="26.25" x14ac:dyDescent="0.25">
      <c r="A893" s="26">
        <v>3311403250823220</v>
      </c>
      <c r="B893" s="27" t="s">
        <v>624</v>
      </c>
      <c r="C893" s="28"/>
      <c r="D893" s="33"/>
      <c r="E893" s="33"/>
      <c r="F893" s="30">
        <f t="shared" si="104"/>
        <v>0</v>
      </c>
      <c r="G893" s="31">
        <f t="shared" si="111"/>
        <v>0</v>
      </c>
      <c r="H893" s="33"/>
      <c r="I893" s="32">
        <f t="shared" si="108"/>
        <v>0</v>
      </c>
      <c r="J893" s="33"/>
      <c r="K893" s="31">
        <f t="shared" si="105"/>
        <v>0</v>
      </c>
      <c r="L893" s="30">
        <f t="shared" si="110"/>
        <v>0</v>
      </c>
      <c r="M893" s="31">
        <f t="shared" si="106"/>
        <v>0</v>
      </c>
      <c r="N893" s="33"/>
      <c r="O893" s="31">
        <f t="shared" si="107"/>
        <v>0</v>
      </c>
      <c r="P893" s="32">
        <f t="shared" si="109"/>
        <v>0</v>
      </c>
    </row>
    <row r="894" spans="1:16" ht="26.25" x14ac:dyDescent="0.25">
      <c r="A894" s="26">
        <v>331140326</v>
      </c>
      <c r="B894" s="27" t="s">
        <v>625</v>
      </c>
      <c r="C894" s="28"/>
      <c r="D894" s="29">
        <f>SUM(D895+D897+D900+D902+D904+D906+D908+D910+D912+D914+D916+D918+D920+D922+D924+D926+D928+D930+D932+D934+D936+D938+D940+D942+D944+D946+D948+D950+D954+D957+D960+D962)</f>
        <v>0</v>
      </c>
      <c r="E894" s="29">
        <f>SUM(E895+E897+E900+E902+E904+E906+E908+E910+E912+E914+E916+E918+E920+E922+E924+E926+E928+E930+E932+E934+E936+E938+E940+E942+E944+E946+E948+E950+E954+E957+E960+E962)</f>
        <v>0</v>
      </c>
      <c r="F894" s="30">
        <f t="shared" si="104"/>
        <v>0</v>
      </c>
      <c r="G894" s="31">
        <f t="shared" si="111"/>
        <v>0</v>
      </c>
      <c r="H894" s="29">
        <f>SUM(H895+H897+H900+H902+H904+H906+H908+H910+H912+H914+H916+H918+H920+H922+H924+H926+H928+H930+H932+H934+H936+H938+H940+H942+H944+H946+H948+H950+H954+H957+H960+H962)</f>
        <v>0</v>
      </c>
      <c r="I894" s="32">
        <f t="shared" si="108"/>
        <v>0</v>
      </c>
      <c r="J894" s="29">
        <f>SUM(J895+J897+J900+J902+J904+J906+J908+J910+J912+J914+J916+J918+J920+J922+J924+J926+J928+J930+J932+J934+J936+J938+J940+J942+J944+J946+J948+J950+J954+J957+J960+J962)</f>
        <v>0</v>
      </c>
      <c r="K894" s="31">
        <f t="shared" si="105"/>
        <v>0</v>
      </c>
      <c r="L894" s="30">
        <f t="shared" si="110"/>
        <v>0</v>
      </c>
      <c r="M894" s="31">
        <f t="shared" si="106"/>
        <v>0</v>
      </c>
      <c r="N894" s="29">
        <f>SUM(N895+N897+N900+N902+N904+N906+N908+N910+N912+N914+N916+N918+N920+N922+N924+N926+N928+N930+N932+N934+N936+N938+N940+N942+N944+N946+N948+N950+N954+N957+N960+N962)</f>
        <v>0</v>
      </c>
      <c r="O894" s="31">
        <f t="shared" si="107"/>
        <v>0</v>
      </c>
      <c r="P894" s="32">
        <f t="shared" si="109"/>
        <v>0</v>
      </c>
    </row>
    <row r="895" spans="1:16" x14ac:dyDescent="0.25">
      <c r="A895" s="26">
        <v>3311403260076</v>
      </c>
      <c r="B895" s="27" t="s">
        <v>626</v>
      </c>
      <c r="C895" s="28"/>
      <c r="D895" s="29">
        <f>SUM(D896)</f>
        <v>0</v>
      </c>
      <c r="E895" s="29">
        <f>SUM(E896)</f>
        <v>0</v>
      </c>
      <c r="F895" s="30">
        <f t="shared" si="104"/>
        <v>0</v>
      </c>
      <c r="G895" s="31">
        <f t="shared" si="111"/>
        <v>0</v>
      </c>
      <c r="H895" s="29">
        <f>SUM(H896)</f>
        <v>0</v>
      </c>
      <c r="I895" s="32">
        <f t="shared" si="108"/>
        <v>0</v>
      </c>
      <c r="J895" s="29">
        <f>SUM(J896)</f>
        <v>0</v>
      </c>
      <c r="K895" s="31">
        <f t="shared" si="105"/>
        <v>0</v>
      </c>
      <c r="L895" s="30">
        <f t="shared" si="110"/>
        <v>0</v>
      </c>
      <c r="M895" s="31">
        <f t="shared" si="106"/>
        <v>0</v>
      </c>
      <c r="N895" s="29">
        <f>SUM(N896)</f>
        <v>0</v>
      </c>
      <c r="O895" s="31">
        <f t="shared" si="107"/>
        <v>0</v>
      </c>
      <c r="P895" s="32">
        <f t="shared" si="109"/>
        <v>0</v>
      </c>
    </row>
    <row r="896" spans="1:16" x14ac:dyDescent="0.25">
      <c r="A896" s="26">
        <v>3311403260076</v>
      </c>
      <c r="B896" s="27" t="s">
        <v>626</v>
      </c>
      <c r="C896" s="28"/>
      <c r="D896" s="29"/>
      <c r="E896" s="29"/>
      <c r="F896" s="30">
        <f t="shared" si="104"/>
        <v>0</v>
      </c>
      <c r="G896" s="31">
        <f t="shared" si="111"/>
        <v>0</v>
      </c>
      <c r="H896" s="29"/>
      <c r="I896" s="32">
        <f t="shared" si="108"/>
        <v>0</v>
      </c>
      <c r="J896" s="29"/>
      <c r="K896" s="31">
        <f t="shared" si="105"/>
        <v>0</v>
      </c>
      <c r="L896" s="30">
        <f t="shared" si="110"/>
        <v>0</v>
      </c>
      <c r="M896" s="31">
        <f t="shared" si="106"/>
        <v>0</v>
      </c>
      <c r="N896" s="29"/>
      <c r="O896" s="31">
        <f t="shared" si="107"/>
        <v>0</v>
      </c>
      <c r="P896" s="32">
        <f t="shared" si="109"/>
        <v>0</v>
      </c>
    </row>
    <row r="897" spans="1:18" x14ac:dyDescent="0.25">
      <c r="A897" s="60">
        <v>3311403260226</v>
      </c>
      <c r="B897" s="61" t="s">
        <v>627</v>
      </c>
      <c r="C897" s="28"/>
      <c r="D897" s="29">
        <f>SUM(D898:D899)</f>
        <v>0</v>
      </c>
      <c r="E897" s="29">
        <f>SUM(E898:E899)</f>
        <v>0</v>
      </c>
      <c r="F897" s="30">
        <f t="shared" si="104"/>
        <v>0</v>
      </c>
      <c r="G897" s="31">
        <f t="shared" si="111"/>
        <v>0</v>
      </c>
      <c r="H897" s="29">
        <f>SUM(H898:H899)</f>
        <v>0</v>
      </c>
      <c r="I897" s="32">
        <f t="shared" si="108"/>
        <v>0</v>
      </c>
      <c r="J897" s="29">
        <f>SUM(J898:J899)</f>
        <v>0</v>
      </c>
      <c r="K897" s="31">
        <f t="shared" si="105"/>
        <v>0</v>
      </c>
      <c r="L897" s="30">
        <f t="shared" si="110"/>
        <v>0</v>
      </c>
      <c r="M897" s="31">
        <f t="shared" si="106"/>
        <v>0</v>
      </c>
      <c r="N897" s="29">
        <f>SUM(N898:N899)</f>
        <v>0</v>
      </c>
      <c r="O897" s="31">
        <f t="shared" si="107"/>
        <v>0</v>
      </c>
      <c r="P897" s="32">
        <f t="shared" si="109"/>
        <v>0</v>
      </c>
    </row>
    <row r="898" spans="1:18" x14ac:dyDescent="0.25">
      <c r="A898" s="60">
        <v>3311403260226220</v>
      </c>
      <c r="B898" s="61" t="s">
        <v>628</v>
      </c>
      <c r="C898" s="28"/>
      <c r="D898" s="33"/>
      <c r="E898" s="33"/>
      <c r="F898" s="30">
        <f t="shared" si="104"/>
        <v>0</v>
      </c>
      <c r="G898" s="31">
        <f t="shared" si="111"/>
        <v>0</v>
      </c>
      <c r="H898" s="33"/>
      <c r="I898" s="32">
        <f t="shared" si="108"/>
        <v>0</v>
      </c>
      <c r="J898" s="33"/>
      <c r="K898" s="31">
        <f t="shared" si="105"/>
        <v>0</v>
      </c>
      <c r="L898" s="30">
        <f t="shared" si="110"/>
        <v>0</v>
      </c>
      <c r="M898" s="31">
        <f t="shared" si="106"/>
        <v>0</v>
      </c>
      <c r="N898" s="33"/>
      <c r="O898" s="31">
        <f t="shared" si="107"/>
        <v>0</v>
      </c>
      <c r="P898" s="32">
        <f t="shared" si="109"/>
        <v>0</v>
      </c>
    </row>
    <row r="899" spans="1:18" x14ac:dyDescent="0.25">
      <c r="A899" s="60">
        <v>3311403260226220</v>
      </c>
      <c r="B899" s="61" t="s">
        <v>628</v>
      </c>
      <c r="C899" s="28"/>
      <c r="D899" s="33">
        <v>0</v>
      </c>
      <c r="E899" s="33">
        <v>0</v>
      </c>
      <c r="F899" s="30">
        <f t="shared" si="104"/>
        <v>0</v>
      </c>
      <c r="G899" s="31">
        <f t="shared" si="111"/>
        <v>0</v>
      </c>
      <c r="H899" s="33">
        <v>0</v>
      </c>
      <c r="I899" s="32">
        <f t="shared" si="108"/>
        <v>0</v>
      </c>
      <c r="J899" s="33">
        <v>0</v>
      </c>
      <c r="K899" s="31">
        <f t="shared" si="105"/>
        <v>0</v>
      </c>
      <c r="L899" s="30">
        <f t="shared" si="110"/>
        <v>0</v>
      </c>
      <c r="M899" s="31">
        <f t="shared" si="106"/>
        <v>0</v>
      </c>
      <c r="N899" s="33">
        <v>0</v>
      </c>
      <c r="O899" s="31">
        <f t="shared" si="107"/>
        <v>0</v>
      </c>
      <c r="P899" s="32">
        <f t="shared" si="109"/>
        <v>0</v>
      </c>
      <c r="R899" s="62"/>
    </row>
    <row r="900" spans="1:18" x14ac:dyDescent="0.25">
      <c r="A900" s="60">
        <v>3311403260364</v>
      </c>
      <c r="B900" s="61" t="s">
        <v>629</v>
      </c>
      <c r="C900" s="28"/>
      <c r="D900" s="29">
        <f>SUM(D901)</f>
        <v>0</v>
      </c>
      <c r="E900" s="29">
        <f>SUM(E901)</f>
        <v>0</v>
      </c>
      <c r="F900" s="30">
        <f t="shared" si="104"/>
        <v>0</v>
      </c>
      <c r="G900" s="31">
        <f t="shared" si="111"/>
        <v>0</v>
      </c>
      <c r="H900" s="29">
        <f>SUM(H901)</f>
        <v>0</v>
      </c>
      <c r="I900" s="32">
        <f t="shared" si="108"/>
        <v>0</v>
      </c>
      <c r="J900" s="29">
        <f>SUM(J901)</f>
        <v>0</v>
      </c>
      <c r="K900" s="31">
        <f t="shared" si="105"/>
        <v>0</v>
      </c>
      <c r="L900" s="30">
        <f t="shared" si="110"/>
        <v>0</v>
      </c>
      <c r="M900" s="31">
        <f t="shared" si="106"/>
        <v>0</v>
      </c>
      <c r="N900" s="29">
        <f>SUM(N901)</f>
        <v>0</v>
      </c>
      <c r="O900" s="31">
        <f t="shared" si="107"/>
        <v>0</v>
      </c>
      <c r="P900" s="32">
        <f t="shared" si="109"/>
        <v>0</v>
      </c>
    </row>
    <row r="901" spans="1:18" x14ac:dyDescent="0.25">
      <c r="A901" s="60">
        <v>3311403260364220</v>
      </c>
      <c r="B901" s="61" t="s">
        <v>630</v>
      </c>
      <c r="C901" s="28"/>
      <c r="D901" s="33"/>
      <c r="E901" s="33"/>
      <c r="F901" s="30">
        <f t="shared" si="104"/>
        <v>0</v>
      </c>
      <c r="G901" s="31">
        <f t="shared" si="111"/>
        <v>0</v>
      </c>
      <c r="H901" s="33"/>
      <c r="I901" s="32">
        <f t="shared" si="108"/>
        <v>0</v>
      </c>
      <c r="J901" s="33"/>
      <c r="K901" s="31">
        <f t="shared" si="105"/>
        <v>0</v>
      </c>
      <c r="L901" s="30">
        <f t="shared" si="110"/>
        <v>0</v>
      </c>
      <c r="M901" s="31">
        <f t="shared" si="106"/>
        <v>0</v>
      </c>
      <c r="N901" s="33"/>
      <c r="O901" s="31">
        <f t="shared" si="107"/>
        <v>0</v>
      </c>
      <c r="P901" s="32">
        <f t="shared" si="109"/>
        <v>0</v>
      </c>
    </row>
    <row r="902" spans="1:18" x14ac:dyDescent="0.25">
      <c r="A902" s="26">
        <v>3311403260687</v>
      </c>
      <c r="B902" s="27" t="s">
        <v>631</v>
      </c>
      <c r="C902" s="28"/>
      <c r="D902" s="29">
        <f>SUM(D903)</f>
        <v>0</v>
      </c>
      <c r="E902" s="29">
        <f>SUM(E903)</f>
        <v>0</v>
      </c>
      <c r="F902" s="30">
        <f t="shared" si="104"/>
        <v>0</v>
      </c>
      <c r="G902" s="31">
        <f t="shared" si="111"/>
        <v>0</v>
      </c>
      <c r="H902" s="29">
        <f>SUM(H903)</f>
        <v>0</v>
      </c>
      <c r="I902" s="32">
        <f t="shared" si="108"/>
        <v>0</v>
      </c>
      <c r="J902" s="29">
        <f>SUM(J903)</f>
        <v>0</v>
      </c>
      <c r="K902" s="31">
        <f t="shared" si="105"/>
        <v>0</v>
      </c>
      <c r="L902" s="30">
        <f t="shared" si="110"/>
        <v>0</v>
      </c>
      <c r="M902" s="31">
        <f t="shared" si="106"/>
        <v>0</v>
      </c>
      <c r="N902" s="29">
        <f>SUM(N903)</f>
        <v>0</v>
      </c>
      <c r="O902" s="31">
        <f t="shared" si="107"/>
        <v>0</v>
      </c>
      <c r="P902" s="32">
        <f t="shared" si="109"/>
        <v>0</v>
      </c>
    </row>
    <row r="903" spans="1:18" x14ac:dyDescent="0.25">
      <c r="A903" s="26">
        <v>3311403260687220</v>
      </c>
      <c r="B903" s="27" t="s">
        <v>632</v>
      </c>
      <c r="C903" s="28"/>
      <c r="D903" s="33"/>
      <c r="E903" s="33"/>
      <c r="F903" s="30">
        <f t="shared" si="104"/>
        <v>0</v>
      </c>
      <c r="G903" s="31">
        <f t="shared" si="111"/>
        <v>0</v>
      </c>
      <c r="H903" s="33"/>
      <c r="I903" s="32">
        <f t="shared" si="108"/>
        <v>0</v>
      </c>
      <c r="J903" s="33"/>
      <c r="K903" s="31">
        <f t="shared" si="105"/>
        <v>0</v>
      </c>
      <c r="L903" s="30">
        <f t="shared" si="110"/>
        <v>0</v>
      </c>
      <c r="M903" s="31">
        <f t="shared" si="106"/>
        <v>0</v>
      </c>
      <c r="N903" s="33"/>
      <c r="O903" s="31">
        <f t="shared" si="107"/>
        <v>0</v>
      </c>
      <c r="P903" s="32">
        <f t="shared" si="109"/>
        <v>0</v>
      </c>
    </row>
    <row r="904" spans="1:18" ht="26.25" x14ac:dyDescent="0.25">
      <c r="A904" s="26">
        <v>3311403260695</v>
      </c>
      <c r="B904" s="27" t="s">
        <v>633</v>
      </c>
      <c r="C904" s="28"/>
      <c r="D904" s="29">
        <f>SUM(D905)</f>
        <v>0</v>
      </c>
      <c r="E904" s="29">
        <f>SUM(E905)</f>
        <v>0</v>
      </c>
      <c r="F904" s="30">
        <f t="shared" ref="F904:F967" si="112">SUM(D904+E904)</f>
        <v>0</v>
      </c>
      <c r="G904" s="31">
        <f t="shared" si="111"/>
        <v>0</v>
      </c>
      <c r="H904" s="29">
        <f>SUM(H905)</f>
        <v>0</v>
      </c>
      <c r="I904" s="32">
        <f t="shared" si="108"/>
        <v>0</v>
      </c>
      <c r="J904" s="29">
        <f>SUM(J905)</f>
        <v>0</v>
      </c>
      <c r="K904" s="31">
        <f t="shared" ref="K904:K967" si="113">IF(OR(J904=0,F904=0),0,J904/F904)*100</f>
        <v>0</v>
      </c>
      <c r="L904" s="30">
        <f t="shared" si="110"/>
        <v>0</v>
      </c>
      <c r="M904" s="31">
        <f t="shared" ref="M904:M967" si="114">IF(OR(L904=0,F904=0),0,L904/F904)*100</f>
        <v>0</v>
      </c>
      <c r="N904" s="29">
        <f>SUM(N905)</f>
        <v>0</v>
      </c>
      <c r="O904" s="31">
        <f t="shared" ref="O904:O967" si="115">IF(OR(N904=0,F904=0),0,N904/F904)*100</f>
        <v>0</v>
      </c>
      <c r="P904" s="32">
        <f t="shared" si="109"/>
        <v>0</v>
      </c>
    </row>
    <row r="905" spans="1:18" ht="26.25" x14ac:dyDescent="0.25">
      <c r="A905" s="26">
        <v>3311403260695220</v>
      </c>
      <c r="B905" s="27" t="s">
        <v>633</v>
      </c>
      <c r="C905" s="28"/>
      <c r="D905" s="33"/>
      <c r="E905" s="33"/>
      <c r="F905" s="30">
        <f t="shared" si="112"/>
        <v>0</v>
      </c>
      <c r="G905" s="31">
        <f t="shared" si="111"/>
        <v>0</v>
      </c>
      <c r="H905" s="33"/>
      <c r="I905" s="32">
        <f t="shared" ref="I905:I968" si="116">SUM(F905-H905)</f>
        <v>0</v>
      </c>
      <c r="J905" s="33"/>
      <c r="K905" s="31">
        <f t="shared" si="113"/>
        <v>0</v>
      </c>
      <c r="L905" s="30">
        <f t="shared" si="110"/>
        <v>0</v>
      </c>
      <c r="M905" s="31">
        <f t="shared" si="114"/>
        <v>0</v>
      </c>
      <c r="N905" s="33"/>
      <c r="O905" s="31">
        <f t="shared" si="115"/>
        <v>0</v>
      </c>
      <c r="P905" s="32">
        <f t="shared" si="109"/>
        <v>0</v>
      </c>
    </row>
    <row r="906" spans="1:18" x14ac:dyDescent="0.25">
      <c r="A906" s="26">
        <v>3311403260696</v>
      </c>
      <c r="B906" s="27" t="s">
        <v>634</v>
      </c>
      <c r="C906" s="28"/>
      <c r="D906" s="29">
        <f>SUM(D907)</f>
        <v>0</v>
      </c>
      <c r="E906" s="29">
        <f>SUM(E907)</f>
        <v>0</v>
      </c>
      <c r="F906" s="30">
        <f t="shared" si="112"/>
        <v>0</v>
      </c>
      <c r="G906" s="31">
        <f t="shared" si="111"/>
        <v>0</v>
      </c>
      <c r="H906" s="29">
        <f>SUM(H907)</f>
        <v>0</v>
      </c>
      <c r="I906" s="32">
        <f t="shared" si="116"/>
        <v>0</v>
      </c>
      <c r="J906" s="29">
        <f>SUM(J907)</f>
        <v>0</v>
      </c>
      <c r="K906" s="31">
        <f t="shared" si="113"/>
        <v>0</v>
      </c>
      <c r="L906" s="30">
        <f t="shared" si="110"/>
        <v>0</v>
      </c>
      <c r="M906" s="31">
        <f t="shared" si="114"/>
        <v>0</v>
      </c>
      <c r="N906" s="29">
        <f>SUM(N907)</f>
        <v>0</v>
      </c>
      <c r="O906" s="31">
        <f t="shared" si="115"/>
        <v>0</v>
      </c>
      <c r="P906" s="32">
        <f t="shared" si="109"/>
        <v>0</v>
      </c>
    </row>
    <row r="907" spans="1:18" x14ac:dyDescent="0.25">
      <c r="A907" s="26">
        <v>3311403260696220</v>
      </c>
      <c r="B907" s="27" t="s">
        <v>634</v>
      </c>
      <c r="C907" s="28"/>
      <c r="D907" s="33"/>
      <c r="E907" s="33"/>
      <c r="F907" s="30">
        <f t="shared" si="112"/>
        <v>0</v>
      </c>
      <c r="G907" s="31">
        <f t="shared" si="111"/>
        <v>0</v>
      </c>
      <c r="H907" s="33"/>
      <c r="I907" s="32">
        <f t="shared" si="116"/>
        <v>0</v>
      </c>
      <c r="J907" s="33"/>
      <c r="K907" s="31">
        <f t="shared" si="113"/>
        <v>0</v>
      </c>
      <c r="L907" s="30">
        <f t="shared" si="110"/>
        <v>0</v>
      </c>
      <c r="M907" s="31">
        <f t="shared" si="114"/>
        <v>0</v>
      </c>
      <c r="N907" s="33"/>
      <c r="O907" s="31">
        <f t="shared" si="115"/>
        <v>0</v>
      </c>
      <c r="P907" s="32">
        <f t="shared" si="109"/>
        <v>0</v>
      </c>
    </row>
    <row r="908" spans="1:18" x14ac:dyDescent="0.25">
      <c r="A908" s="26">
        <v>3311403260697</v>
      </c>
      <c r="B908" s="27" t="s">
        <v>635</v>
      </c>
      <c r="C908" s="28"/>
      <c r="D908" s="29">
        <f>SUM(D909)</f>
        <v>0</v>
      </c>
      <c r="E908" s="29">
        <f>SUM(E909)</f>
        <v>0</v>
      </c>
      <c r="F908" s="30">
        <f t="shared" si="112"/>
        <v>0</v>
      </c>
      <c r="G908" s="31">
        <f t="shared" si="111"/>
        <v>0</v>
      </c>
      <c r="H908" s="29">
        <f>SUM(H909)</f>
        <v>0</v>
      </c>
      <c r="I908" s="32">
        <f t="shared" si="116"/>
        <v>0</v>
      </c>
      <c r="J908" s="29">
        <f>SUM(J909)</f>
        <v>0</v>
      </c>
      <c r="K908" s="31">
        <f t="shared" si="113"/>
        <v>0</v>
      </c>
      <c r="L908" s="30">
        <f t="shared" si="110"/>
        <v>0</v>
      </c>
      <c r="M908" s="31">
        <f t="shared" si="114"/>
        <v>0</v>
      </c>
      <c r="N908" s="29">
        <f>SUM(N909)</f>
        <v>0</v>
      </c>
      <c r="O908" s="31">
        <f t="shared" si="115"/>
        <v>0</v>
      </c>
      <c r="P908" s="32">
        <f t="shared" si="109"/>
        <v>0</v>
      </c>
    </row>
    <row r="909" spans="1:18" x14ac:dyDescent="0.25">
      <c r="A909" s="26">
        <v>3311403260697220</v>
      </c>
      <c r="B909" s="27" t="s">
        <v>636</v>
      </c>
      <c r="C909" s="28"/>
      <c r="D909" s="33"/>
      <c r="E909" s="33"/>
      <c r="F909" s="30">
        <f t="shared" si="112"/>
        <v>0</v>
      </c>
      <c r="G909" s="31">
        <f t="shared" si="111"/>
        <v>0</v>
      </c>
      <c r="H909" s="33"/>
      <c r="I909" s="32">
        <f t="shared" si="116"/>
        <v>0</v>
      </c>
      <c r="J909" s="33"/>
      <c r="K909" s="31">
        <f t="shared" si="113"/>
        <v>0</v>
      </c>
      <c r="L909" s="30">
        <f t="shared" si="110"/>
        <v>0</v>
      </c>
      <c r="M909" s="31">
        <f t="shared" si="114"/>
        <v>0</v>
      </c>
      <c r="N909" s="33"/>
      <c r="O909" s="31">
        <f t="shared" si="115"/>
        <v>0</v>
      </c>
      <c r="P909" s="32">
        <f t="shared" si="109"/>
        <v>0</v>
      </c>
    </row>
    <row r="910" spans="1:18" ht="51.75" x14ac:dyDescent="0.25">
      <c r="A910" s="26">
        <v>3311403260723</v>
      </c>
      <c r="B910" s="27" t="s">
        <v>637</v>
      </c>
      <c r="C910" s="28"/>
      <c r="D910" s="29">
        <f>SUM(D911)</f>
        <v>0</v>
      </c>
      <c r="E910" s="29">
        <f>SUM(E911)</f>
        <v>0</v>
      </c>
      <c r="F910" s="30">
        <f t="shared" si="112"/>
        <v>0</v>
      </c>
      <c r="G910" s="31">
        <f t="shared" si="111"/>
        <v>0</v>
      </c>
      <c r="H910" s="29">
        <f>SUM(H911)</f>
        <v>0</v>
      </c>
      <c r="I910" s="32">
        <f t="shared" si="116"/>
        <v>0</v>
      </c>
      <c r="J910" s="29">
        <f>SUM(J911)</f>
        <v>0</v>
      </c>
      <c r="K910" s="31">
        <f t="shared" si="113"/>
        <v>0</v>
      </c>
      <c r="L910" s="30">
        <f t="shared" si="110"/>
        <v>0</v>
      </c>
      <c r="M910" s="31">
        <f t="shared" si="114"/>
        <v>0</v>
      </c>
      <c r="N910" s="29">
        <f>SUM(N911)</f>
        <v>0</v>
      </c>
      <c r="O910" s="31">
        <f t="shared" si="115"/>
        <v>0</v>
      </c>
      <c r="P910" s="32">
        <f t="shared" si="109"/>
        <v>0</v>
      </c>
    </row>
    <row r="911" spans="1:18" ht="51.75" x14ac:dyDescent="0.25">
      <c r="A911" s="26">
        <v>3311403260723220</v>
      </c>
      <c r="B911" s="27" t="s">
        <v>637</v>
      </c>
      <c r="C911" s="28"/>
      <c r="D911" s="33"/>
      <c r="E911" s="33"/>
      <c r="F911" s="30">
        <f t="shared" si="112"/>
        <v>0</v>
      </c>
      <c r="G911" s="31">
        <f t="shared" si="111"/>
        <v>0</v>
      </c>
      <c r="H911" s="33"/>
      <c r="I911" s="32">
        <f t="shared" si="116"/>
        <v>0</v>
      </c>
      <c r="J911" s="33"/>
      <c r="K911" s="31">
        <f t="shared" si="113"/>
        <v>0</v>
      </c>
      <c r="L911" s="30">
        <f t="shared" si="110"/>
        <v>0</v>
      </c>
      <c r="M911" s="31">
        <f t="shared" si="114"/>
        <v>0</v>
      </c>
      <c r="N911" s="33"/>
      <c r="O911" s="31">
        <f t="shared" si="115"/>
        <v>0</v>
      </c>
      <c r="P911" s="32">
        <f t="shared" ref="P911:P974" si="117">SUM(F911-N911)</f>
        <v>0</v>
      </c>
    </row>
    <row r="912" spans="1:18" ht="26.25" x14ac:dyDescent="0.25">
      <c r="A912" s="26">
        <v>3311403260732</v>
      </c>
      <c r="B912" s="27" t="s">
        <v>638</v>
      </c>
      <c r="C912" s="28"/>
      <c r="D912" s="29">
        <f>SUM(D913)</f>
        <v>0</v>
      </c>
      <c r="E912" s="29">
        <f>SUM(E913)</f>
        <v>0</v>
      </c>
      <c r="F912" s="30">
        <f t="shared" si="112"/>
        <v>0</v>
      </c>
      <c r="G912" s="31">
        <f t="shared" si="111"/>
        <v>0</v>
      </c>
      <c r="H912" s="29">
        <f>SUM(H913)</f>
        <v>0</v>
      </c>
      <c r="I912" s="32">
        <f t="shared" si="116"/>
        <v>0</v>
      </c>
      <c r="J912" s="29">
        <f>SUM(J913)</f>
        <v>0</v>
      </c>
      <c r="K912" s="31">
        <f t="shared" si="113"/>
        <v>0</v>
      </c>
      <c r="L912" s="30">
        <f t="shared" ref="L912:L975" si="118">SUM(N912-J912)</f>
        <v>0</v>
      </c>
      <c r="M912" s="31">
        <f t="shared" si="114"/>
        <v>0</v>
      </c>
      <c r="N912" s="29">
        <f>SUM(N913)</f>
        <v>0</v>
      </c>
      <c r="O912" s="31">
        <f t="shared" si="115"/>
        <v>0</v>
      </c>
      <c r="P912" s="32">
        <f t="shared" si="117"/>
        <v>0</v>
      </c>
    </row>
    <row r="913" spans="1:16" ht="26.25" x14ac:dyDescent="0.25">
      <c r="A913" s="26">
        <v>3311403260732220</v>
      </c>
      <c r="B913" s="27" t="s">
        <v>638</v>
      </c>
      <c r="C913" s="28"/>
      <c r="D913" s="33"/>
      <c r="E913" s="33"/>
      <c r="F913" s="30">
        <f t="shared" si="112"/>
        <v>0</v>
      </c>
      <c r="G913" s="31">
        <f t="shared" si="111"/>
        <v>0</v>
      </c>
      <c r="H913" s="33"/>
      <c r="I913" s="32">
        <f t="shared" si="116"/>
        <v>0</v>
      </c>
      <c r="J913" s="33"/>
      <c r="K913" s="31">
        <f t="shared" si="113"/>
        <v>0</v>
      </c>
      <c r="L913" s="30">
        <f t="shared" si="118"/>
        <v>0</v>
      </c>
      <c r="M913" s="31">
        <f t="shared" si="114"/>
        <v>0</v>
      </c>
      <c r="N913" s="33"/>
      <c r="O913" s="31">
        <f t="shared" si="115"/>
        <v>0</v>
      </c>
      <c r="P913" s="32">
        <f t="shared" si="117"/>
        <v>0</v>
      </c>
    </row>
    <row r="914" spans="1:16" ht="26.25" x14ac:dyDescent="0.25">
      <c r="A914" s="26">
        <v>3311403260737</v>
      </c>
      <c r="B914" s="27" t="s">
        <v>639</v>
      </c>
      <c r="C914" s="28"/>
      <c r="D914" s="29">
        <f>SUM(D915)</f>
        <v>0</v>
      </c>
      <c r="E914" s="29">
        <f>SUM(E915)</f>
        <v>0</v>
      </c>
      <c r="F914" s="30">
        <f t="shared" si="112"/>
        <v>0</v>
      </c>
      <c r="G914" s="31">
        <f t="shared" si="111"/>
        <v>0</v>
      </c>
      <c r="H914" s="29">
        <f>SUM(H915)</f>
        <v>0</v>
      </c>
      <c r="I914" s="32">
        <f t="shared" si="116"/>
        <v>0</v>
      </c>
      <c r="J914" s="29">
        <f>SUM(J915)</f>
        <v>0</v>
      </c>
      <c r="K914" s="31">
        <f t="shared" si="113"/>
        <v>0</v>
      </c>
      <c r="L914" s="30">
        <f t="shared" si="118"/>
        <v>0</v>
      </c>
      <c r="M914" s="31">
        <f t="shared" si="114"/>
        <v>0</v>
      </c>
      <c r="N914" s="29">
        <f>SUM(N915)</f>
        <v>0</v>
      </c>
      <c r="O914" s="31">
        <f t="shared" si="115"/>
        <v>0</v>
      </c>
      <c r="P914" s="32">
        <f t="shared" si="117"/>
        <v>0</v>
      </c>
    </row>
    <row r="915" spans="1:16" ht="26.25" x14ac:dyDescent="0.25">
      <c r="A915" s="26">
        <v>3311403260737220</v>
      </c>
      <c r="B915" s="27" t="s">
        <v>639</v>
      </c>
      <c r="C915" s="28"/>
      <c r="D915" s="33"/>
      <c r="E915" s="33"/>
      <c r="F915" s="30">
        <f t="shared" si="112"/>
        <v>0</v>
      </c>
      <c r="G915" s="31">
        <f t="shared" si="111"/>
        <v>0</v>
      </c>
      <c r="H915" s="33"/>
      <c r="I915" s="32">
        <f t="shared" si="116"/>
        <v>0</v>
      </c>
      <c r="J915" s="33"/>
      <c r="K915" s="31">
        <f t="shared" si="113"/>
        <v>0</v>
      </c>
      <c r="L915" s="30">
        <f t="shared" si="118"/>
        <v>0</v>
      </c>
      <c r="M915" s="31">
        <f t="shared" si="114"/>
        <v>0</v>
      </c>
      <c r="N915" s="33"/>
      <c r="O915" s="31">
        <f t="shared" si="115"/>
        <v>0</v>
      </c>
      <c r="P915" s="32">
        <f t="shared" si="117"/>
        <v>0</v>
      </c>
    </row>
    <row r="916" spans="1:16" ht="26.25" x14ac:dyDescent="0.25">
      <c r="A916" s="26">
        <v>3311403260745</v>
      </c>
      <c r="B916" s="27" t="s">
        <v>640</v>
      </c>
      <c r="C916" s="28"/>
      <c r="D916" s="29">
        <f>SUM(D917)</f>
        <v>0</v>
      </c>
      <c r="E916" s="29">
        <f>SUM(E917)</f>
        <v>0</v>
      </c>
      <c r="F916" s="30">
        <f t="shared" si="112"/>
        <v>0</v>
      </c>
      <c r="G916" s="31">
        <f t="shared" si="111"/>
        <v>0</v>
      </c>
      <c r="H916" s="29">
        <f>SUM(H917)</f>
        <v>0</v>
      </c>
      <c r="I916" s="32">
        <f t="shared" si="116"/>
        <v>0</v>
      </c>
      <c r="J916" s="29">
        <f>SUM(J917)</f>
        <v>0</v>
      </c>
      <c r="K916" s="31">
        <f t="shared" si="113"/>
        <v>0</v>
      </c>
      <c r="L916" s="30">
        <f t="shared" si="118"/>
        <v>0</v>
      </c>
      <c r="M916" s="31">
        <f t="shared" si="114"/>
        <v>0</v>
      </c>
      <c r="N916" s="29">
        <f>SUM(N917)</f>
        <v>0</v>
      </c>
      <c r="O916" s="31">
        <f t="shared" si="115"/>
        <v>0</v>
      </c>
      <c r="P916" s="32">
        <f t="shared" si="117"/>
        <v>0</v>
      </c>
    </row>
    <row r="917" spans="1:16" ht="26.25" x14ac:dyDescent="0.25">
      <c r="A917" s="26">
        <v>3311403260745220</v>
      </c>
      <c r="B917" s="27" t="s">
        <v>640</v>
      </c>
      <c r="C917" s="28"/>
      <c r="D917" s="33"/>
      <c r="E917" s="33"/>
      <c r="F917" s="30">
        <f t="shared" si="112"/>
        <v>0</v>
      </c>
      <c r="G917" s="31">
        <f t="shared" si="111"/>
        <v>0</v>
      </c>
      <c r="H917" s="33"/>
      <c r="I917" s="32">
        <f t="shared" si="116"/>
        <v>0</v>
      </c>
      <c r="J917" s="33"/>
      <c r="K917" s="31">
        <f t="shared" si="113"/>
        <v>0</v>
      </c>
      <c r="L917" s="30">
        <f t="shared" si="118"/>
        <v>0</v>
      </c>
      <c r="M917" s="31">
        <f t="shared" si="114"/>
        <v>0</v>
      </c>
      <c r="N917" s="33"/>
      <c r="O917" s="31">
        <f t="shared" si="115"/>
        <v>0</v>
      </c>
      <c r="P917" s="32">
        <f t="shared" si="117"/>
        <v>0</v>
      </c>
    </row>
    <row r="918" spans="1:16" ht="26.25" x14ac:dyDescent="0.25">
      <c r="A918" s="60">
        <v>3311403260776</v>
      </c>
      <c r="B918" s="27" t="s">
        <v>641</v>
      </c>
      <c r="C918" s="28"/>
      <c r="D918" s="29">
        <f>SUM(D919)</f>
        <v>0</v>
      </c>
      <c r="E918" s="29">
        <f>SUM(E919)</f>
        <v>0</v>
      </c>
      <c r="F918" s="30">
        <f t="shared" si="112"/>
        <v>0</v>
      </c>
      <c r="G918" s="31">
        <f t="shared" si="111"/>
        <v>0</v>
      </c>
      <c r="H918" s="29">
        <f>SUM(H919)</f>
        <v>0</v>
      </c>
      <c r="I918" s="32">
        <f t="shared" si="116"/>
        <v>0</v>
      </c>
      <c r="J918" s="29">
        <f>SUM(J919)</f>
        <v>0</v>
      </c>
      <c r="K918" s="31">
        <f t="shared" si="113"/>
        <v>0</v>
      </c>
      <c r="L918" s="30">
        <f t="shared" si="118"/>
        <v>0</v>
      </c>
      <c r="M918" s="31">
        <f t="shared" si="114"/>
        <v>0</v>
      </c>
      <c r="N918" s="29">
        <f>SUM(N919)</f>
        <v>0</v>
      </c>
      <c r="O918" s="31">
        <f t="shared" si="115"/>
        <v>0</v>
      </c>
      <c r="P918" s="32">
        <f t="shared" si="117"/>
        <v>0</v>
      </c>
    </row>
    <row r="919" spans="1:16" ht="26.25" x14ac:dyDescent="0.25">
      <c r="A919" s="60">
        <v>3311403260776220</v>
      </c>
      <c r="B919" s="27" t="s">
        <v>641</v>
      </c>
      <c r="C919" s="28"/>
      <c r="D919" s="33"/>
      <c r="E919" s="33"/>
      <c r="F919" s="30">
        <f t="shared" si="112"/>
        <v>0</v>
      </c>
      <c r="G919" s="31">
        <f t="shared" si="111"/>
        <v>0</v>
      </c>
      <c r="H919" s="33"/>
      <c r="I919" s="32">
        <f t="shared" si="116"/>
        <v>0</v>
      </c>
      <c r="J919" s="33"/>
      <c r="K919" s="31">
        <f t="shared" si="113"/>
        <v>0</v>
      </c>
      <c r="L919" s="30">
        <f t="shared" si="118"/>
        <v>0</v>
      </c>
      <c r="M919" s="31">
        <f t="shared" si="114"/>
        <v>0</v>
      </c>
      <c r="N919" s="33"/>
      <c r="O919" s="31">
        <f t="shared" si="115"/>
        <v>0</v>
      </c>
      <c r="P919" s="32">
        <f t="shared" si="117"/>
        <v>0</v>
      </c>
    </row>
    <row r="920" spans="1:16" x14ac:dyDescent="0.25">
      <c r="A920" s="26">
        <v>3311403260935</v>
      </c>
      <c r="B920" s="27" t="s">
        <v>642</v>
      </c>
      <c r="C920" s="28"/>
      <c r="D920" s="29">
        <f>SUM(D921)</f>
        <v>0</v>
      </c>
      <c r="E920" s="29">
        <f>SUM(E921)</f>
        <v>0</v>
      </c>
      <c r="F920" s="30">
        <f t="shared" si="112"/>
        <v>0</v>
      </c>
      <c r="G920" s="31">
        <f t="shared" si="111"/>
        <v>0</v>
      </c>
      <c r="H920" s="29">
        <f>SUM(H921)</f>
        <v>0</v>
      </c>
      <c r="I920" s="32">
        <f t="shared" si="116"/>
        <v>0</v>
      </c>
      <c r="J920" s="29">
        <f>SUM(J921)</f>
        <v>0</v>
      </c>
      <c r="K920" s="31">
        <f t="shared" si="113"/>
        <v>0</v>
      </c>
      <c r="L920" s="30">
        <f t="shared" si="118"/>
        <v>0</v>
      </c>
      <c r="M920" s="31">
        <f t="shared" si="114"/>
        <v>0</v>
      </c>
      <c r="N920" s="29">
        <f>SUM(N921)</f>
        <v>0</v>
      </c>
      <c r="O920" s="31">
        <f t="shared" si="115"/>
        <v>0</v>
      </c>
      <c r="P920" s="32">
        <f t="shared" si="117"/>
        <v>0</v>
      </c>
    </row>
    <row r="921" spans="1:16" x14ac:dyDescent="0.25">
      <c r="A921" s="26">
        <v>3311403260935220</v>
      </c>
      <c r="B921" s="27" t="s">
        <v>643</v>
      </c>
      <c r="C921" s="28"/>
      <c r="D921" s="33"/>
      <c r="E921" s="33"/>
      <c r="F921" s="30">
        <f t="shared" si="112"/>
        <v>0</v>
      </c>
      <c r="G921" s="31">
        <f t="shared" si="111"/>
        <v>0</v>
      </c>
      <c r="H921" s="33"/>
      <c r="I921" s="32">
        <f t="shared" si="116"/>
        <v>0</v>
      </c>
      <c r="J921" s="33"/>
      <c r="K921" s="31">
        <f t="shared" si="113"/>
        <v>0</v>
      </c>
      <c r="L921" s="30">
        <f t="shared" si="118"/>
        <v>0</v>
      </c>
      <c r="M921" s="31">
        <f t="shared" si="114"/>
        <v>0</v>
      </c>
      <c r="N921" s="33"/>
      <c r="O921" s="31">
        <f t="shared" si="115"/>
        <v>0</v>
      </c>
      <c r="P921" s="32">
        <f t="shared" si="117"/>
        <v>0</v>
      </c>
    </row>
    <row r="922" spans="1:16" x14ac:dyDescent="0.25">
      <c r="A922" s="60">
        <v>3311403260937</v>
      </c>
      <c r="B922" s="61" t="s">
        <v>644</v>
      </c>
      <c r="C922" s="28"/>
      <c r="D922" s="29">
        <f>SUM(D923)</f>
        <v>0</v>
      </c>
      <c r="E922" s="29">
        <f>SUM(E923)</f>
        <v>0</v>
      </c>
      <c r="F922" s="30">
        <f t="shared" si="112"/>
        <v>0</v>
      </c>
      <c r="G922" s="31">
        <f t="shared" si="111"/>
        <v>0</v>
      </c>
      <c r="H922" s="29">
        <f>SUM(H923)</f>
        <v>0</v>
      </c>
      <c r="I922" s="32">
        <f t="shared" si="116"/>
        <v>0</v>
      </c>
      <c r="J922" s="29">
        <f>SUM(J923)</f>
        <v>0</v>
      </c>
      <c r="K922" s="31">
        <f t="shared" si="113"/>
        <v>0</v>
      </c>
      <c r="L922" s="30">
        <f t="shared" si="118"/>
        <v>0</v>
      </c>
      <c r="M922" s="31">
        <f t="shared" si="114"/>
        <v>0</v>
      </c>
      <c r="N922" s="29">
        <f>SUM(N923)</f>
        <v>0</v>
      </c>
      <c r="O922" s="31">
        <f t="shared" si="115"/>
        <v>0</v>
      </c>
      <c r="P922" s="32">
        <f t="shared" si="117"/>
        <v>0</v>
      </c>
    </row>
    <row r="923" spans="1:16" x14ac:dyDescent="0.25">
      <c r="A923" s="60">
        <v>3311403260937220</v>
      </c>
      <c r="B923" s="61" t="s">
        <v>645</v>
      </c>
      <c r="C923" s="28"/>
      <c r="D923" s="33"/>
      <c r="E923" s="33"/>
      <c r="F923" s="30">
        <f t="shared" si="112"/>
        <v>0</v>
      </c>
      <c r="G923" s="31">
        <f t="shared" si="111"/>
        <v>0</v>
      </c>
      <c r="H923" s="33"/>
      <c r="I923" s="32">
        <f t="shared" si="116"/>
        <v>0</v>
      </c>
      <c r="J923" s="33"/>
      <c r="K923" s="31">
        <f t="shared" si="113"/>
        <v>0</v>
      </c>
      <c r="L923" s="30">
        <f t="shared" si="118"/>
        <v>0</v>
      </c>
      <c r="M923" s="31">
        <f t="shared" si="114"/>
        <v>0</v>
      </c>
      <c r="N923" s="33"/>
      <c r="O923" s="31">
        <f t="shared" si="115"/>
        <v>0</v>
      </c>
      <c r="P923" s="32">
        <f t="shared" si="117"/>
        <v>0</v>
      </c>
    </row>
    <row r="924" spans="1:16" x14ac:dyDescent="0.25">
      <c r="A924" s="26">
        <v>3311403260939</v>
      </c>
      <c r="B924" s="27" t="s">
        <v>646</v>
      </c>
      <c r="C924" s="28"/>
      <c r="D924" s="29">
        <f>SUM(D925)</f>
        <v>0</v>
      </c>
      <c r="E924" s="29">
        <f>SUM(E925)</f>
        <v>0</v>
      </c>
      <c r="F924" s="30">
        <f t="shared" si="112"/>
        <v>0</v>
      </c>
      <c r="G924" s="31">
        <f t="shared" si="111"/>
        <v>0</v>
      </c>
      <c r="H924" s="29">
        <f>SUM(H925)</f>
        <v>0</v>
      </c>
      <c r="I924" s="32">
        <f t="shared" si="116"/>
        <v>0</v>
      </c>
      <c r="J924" s="29">
        <f>SUM(J925)</f>
        <v>0</v>
      </c>
      <c r="K924" s="31">
        <f t="shared" si="113"/>
        <v>0</v>
      </c>
      <c r="L924" s="30">
        <f t="shared" si="118"/>
        <v>0</v>
      </c>
      <c r="M924" s="31">
        <f t="shared" si="114"/>
        <v>0</v>
      </c>
      <c r="N924" s="29">
        <f>SUM(N925)</f>
        <v>0</v>
      </c>
      <c r="O924" s="31">
        <f t="shared" si="115"/>
        <v>0</v>
      </c>
      <c r="P924" s="32">
        <f t="shared" si="117"/>
        <v>0</v>
      </c>
    </row>
    <row r="925" spans="1:16" x14ac:dyDescent="0.25">
      <c r="A925" s="26">
        <v>3311403260939220</v>
      </c>
      <c r="B925" s="27" t="s">
        <v>647</v>
      </c>
      <c r="C925" s="28"/>
      <c r="D925" s="33"/>
      <c r="E925" s="33"/>
      <c r="F925" s="30">
        <f t="shared" si="112"/>
        <v>0</v>
      </c>
      <c r="G925" s="31">
        <f t="shared" si="111"/>
        <v>0</v>
      </c>
      <c r="H925" s="33"/>
      <c r="I925" s="32">
        <f t="shared" si="116"/>
        <v>0</v>
      </c>
      <c r="J925" s="33"/>
      <c r="K925" s="31">
        <f t="shared" si="113"/>
        <v>0</v>
      </c>
      <c r="L925" s="30">
        <f t="shared" si="118"/>
        <v>0</v>
      </c>
      <c r="M925" s="31">
        <f t="shared" si="114"/>
        <v>0</v>
      </c>
      <c r="N925" s="33"/>
      <c r="O925" s="31">
        <f t="shared" si="115"/>
        <v>0</v>
      </c>
      <c r="P925" s="32">
        <f t="shared" si="117"/>
        <v>0</v>
      </c>
    </row>
    <row r="926" spans="1:16" x14ac:dyDescent="0.25">
      <c r="A926" s="26">
        <v>3311403260941</v>
      </c>
      <c r="B926" s="27" t="s">
        <v>648</v>
      </c>
      <c r="C926" s="28"/>
      <c r="D926" s="29">
        <f>SUM(D927)</f>
        <v>0</v>
      </c>
      <c r="E926" s="29">
        <f>SUM(E927)</f>
        <v>0</v>
      </c>
      <c r="F926" s="30">
        <f t="shared" si="112"/>
        <v>0</v>
      </c>
      <c r="G926" s="31">
        <f t="shared" si="111"/>
        <v>0</v>
      </c>
      <c r="H926" s="29">
        <f>SUM(H927)</f>
        <v>0</v>
      </c>
      <c r="I926" s="32">
        <f t="shared" si="116"/>
        <v>0</v>
      </c>
      <c r="J926" s="29">
        <f>SUM(J927)</f>
        <v>0</v>
      </c>
      <c r="K926" s="31">
        <f t="shared" si="113"/>
        <v>0</v>
      </c>
      <c r="L926" s="30">
        <f t="shared" si="118"/>
        <v>0</v>
      </c>
      <c r="M926" s="31">
        <f t="shared" si="114"/>
        <v>0</v>
      </c>
      <c r="N926" s="29">
        <f>SUM(N927)</f>
        <v>0</v>
      </c>
      <c r="O926" s="31">
        <f t="shared" si="115"/>
        <v>0</v>
      </c>
      <c r="P926" s="32">
        <f t="shared" si="117"/>
        <v>0</v>
      </c>
    </row>
    <row r="927" spans="1:16" x14ac:dyDescent="0.25">
      <c r="A927" s="26">
        <v>3311403260941220</v>
      </c>
      <c r="B927" s="27" t="s">
        <v>649</v>
      </c>
      <c r="C927" s="28"/>
      <c r="D927" s="33"/>
      <c r="E927" s="33"/>
      <c r="F927" s="30">
        <f t="shared" si="112"/>
        <v>0</v>
      </c>
      <c r="G927" s="31">
        <f t="shared" si="111"/>
        <v>0</v>
      </c>
      <c r="H927" s="33"/>
      <c r="I927" s="32">
        <f t="shared" si="116"/>
        <v>0</v>
      </c>
      <c r="J927" s="33"/>
      <c r="K927" s="31">
        <f t="shared" si="113"/>
        <v>0</v>
      </c>
      <c r="L927" s="30">
        <f t="shared" si="118"/>
        <v>0</v>
      </c>
      <c r="M927" s="31">
        <f t="shared" si="114"/>
        <v>0</v>
      </c>
      <c r="N927" s="33"/>
      <c r="O927" s="31">
        <f t="shared" si="115"/>
        <v>0</v>
      </c>
      <c r="P927" s="32">
        <f t="shared" si="117"/>
        <v>0</v>
      </c>
    </row>
    <row r="928" spans="1:16" x14ac:dyDescent="0.25">
      <c r="A928" s="60">
        <v>3311403260942</v>
      </c>
      <c r="B928" s="61" t="s">
        <v>650</v>
      </c>
      <c r="C928" s="28"/>
      <c r="D928" s="29">
        <f>SUM(D929)</f>
        <v>0</v>
      </c>
      <c r="E928" s="29">
        <f>SUM(E929)</f>
        <v>0</v>
      </c>
      <c r="F928" s="30">
        <f t="shared" si="112"/>
        <v>0</v>
      </c>
      <c r="G928" s="31">
        <f t="shared" si="111"/>
        <v>0</v>
      </c>
      <c r="H928" s="29">
        <f>SUM(H929)</f>
        <v>0</v>
      </c>
      <c r="I928" s="32">
        <f t="shared" si="116"/>
        <v>0</v>
      </c>
      <c r="J928" s="29">
        <f>SUM(J929)</f>
        <v>0</v>
      </c>
      <c r="K928" s="31">
        <f t="shared" si="113"/>
        <v>0</v>
      </c>
      <c r="L928" s="30">
        <f t="shared" si="118"/>
        <v>0</v>
      </c>
      <c r="M928" s="31">
        <f t="shared" si="114"/>
        <v>0</v>
      </c>
      <c r="N928" s="29">
        <f>SUM(N929)</f>
        <v>0</v>
      </c>
      <c r="O928" s="31">
        <f t="shared" si="115"/>
        <v>0</v>
      </c>
      <c r="P928" s="32">
        <f t="shared" si="117"/>
        <v>0</v>
      </c>
    </row>
    <row r="929" spans="1:16" x14ac:dyDescent="0.25">
      <c r="A929" s="60">
        <v>3311403260942220</v>
      </c>
      <c r="B929" s="61" t="s">
        <v>651</v>
      </c>
      <c r="C929" s="28"/>
      <c r="D929" s="33"/>
      <c r="E929" s="33"/>
      <c r="F929" s="30">
        <f t="shared" si="112"/>
        <v>0</v>
      </c>
      <c r="G929" s="31">
        <f t="shared" si="111"/>
        <v>0</v>
      </c>
      <c r="H929" s="33"/>
      <c r="I929" s="32">
        <f t="shared" si="116"/>
        <v>0</v>
      </c>
      <c r="J929" s="33"/>
      <c r="K929" s="31">
        <f t="shared" si="113"/>
        <v>0</v>
      </c>
      <c r="L929" s="30">
        <f t="shared" si="118"/>
        <v>0</v>
      </c>
      <c r="M929" s="31">
        <f t="shared" si="114"/>
        <v>0</v>
      </c>
      <c r="N929" s="33"/>
      <c r="O929" s="31">
        <f t="shared" si="115"/>
        <v>0</v>
      </c>
      <c r="P929" s="32">
        <f t="shared" si="117"/>
        <v>0</v>
      </c>
    </row>
    <row r="930" spans="1:16" ht="39" x14ac:dyDescent="0.25">
      <c r="A930" s="60">
        <v>3311403260943</v>
      </c>
      <c r="B930" s="61" t="s">
        <v>652</v>
      </c>
      <c r="C930" s="28"/>
      <c r="D930" s="29">
        <f>SUM(D931)</f>
        <v>0</v>
      </c>
      <c r="E930" s="29">
        <f>SUM(E931)</f>
        <v>0</v>
      </c>
      <c r="F930" s="30">
        <f t="shared" si="112"/>
        <v>0</v>
      </c>
      <c r="G930" s="31">
        <f t="shared" si="111"/>
        <v>0</v>
      </c>
      <c r="H930" s="29">
        <f>SUM(H931)</f>
        <v>0</v>
      </c>
      <c r="I930" s="32">
        <f t="shared" si="116"/>
        <v>0</v>
      </c>
      <c r="J930" s="29">
        <f>SUM(J931)</f>
        <v>0</v>
      </c>
      <c r="K930" s="31">
        <f t="shared" si="113"/>
        <v>0</v>
      </c>
      <c r="L930" s="30">
        <f t="shared" si="118"/>
        <v>0</v>
      </c>
      <c r="M930" s="31">
        <f t="shared" si="114"/>
        <v>0</v>
      </c>
      <c r="N930" s="29">
        <f>SUM(N931)</f>
        <v>0</v>
      </c>
      <c r="O930" s="31">
        <f t="shared" si="115"/>
        <v>0</v>
      </c>
      <c r="P930" s="32">
        <f t="shared" si="117"/>
        <v>0</v>
      </c>
    </row>
    <row r="931" spans="1:16" ht="39" x14ac:dyDescent="0.25">
      <c r="A931" s="60">
        <v>3311403260943220</v>
      </c>
      <c r="B931" s="61" t="s">
        <v>653</v>
      </c>
      <c r="C931" s="28"/>
      <c r="D931" s="33"/>
      <c r="E931" s="33"/>
      <c r="F931" s="30">
        <f t="shared" si="112"/>
        <v>0</v>
      </c>
      <c r="G931" s="31">
        <f t="shared" si="111"/>
        <v>0</v>
      </c>
      <c r="H931" s="33"/>
      <c r="I931" s="32">
        <f t="shared" si="116"/>
        <v>0</v>
      </c>
      <c r="J931" s="33"/>
      <c r="K931" s="31">
        <f t="shared" si="113"/>
        <v>0</v>
      </c>
      <c r="L931" s="30">
        <f t="shared" si="118"/>
        <v>0</v>
      </c>
      <c r="M931" s="31">
        <f t="shared" si="114"/>
        <v>0</v>
      </c>
      <c r="N931" s="33"/>
      <c r="O931" s="31">
        <f t="shared" si="115"/>
        <v>0</v>
      </c>
      <c r="P931" s="32">
        <f t="shared" si="117"/>
        <v>0</v>
      </c>
    </row>
    <row r="932" spans="1:16" ht="26.25" x14ac:dyDescent="0.25">
      <c r="A932" s="60">
        <v>3311403260944</v>
      </c>
      <c r="B932" s="61" t="s">
        <v>654</v>
      </c>
      <c r="C932" s="28"/>
      <c r="D932" s="29">
        <f>SUM(D933)</f>
        <v>0</v>
      </c>
      <c r="E932" s="29">
        <f>SUM(E933)</f>
        <v>0</v>
      </c>
      <c r="F932" s="30">
        <f t="shared" si="112"/>
        <v>0</v>
      </c>
      <c r="G932" s="31">
        <f t="shared" si="111"/>
        <v>0</v>
      </c>
      <c r="H932" s="29">
        <f>SUM(H933)</f>
        <v>0</v>
      </c>
      <c r="I932" s="32">
        <f t="shared" si="116"/>
        <v>0</v>
      </c>
      <c r="J932" s="29">
        <f>SUM(J933)</f>
        <v>0</v>
      </c>
      <c r="K932" s="31">
        <f t="shared" si="113"/>
        <v>0</v>
      </c>
      <c r="L932" s="30">
        <f t="shared" si="118"/>
        <v>0</v>
      </c>
      <c r="M932" s="31">
        <f t="shared" si="114"/>
        <v>0</v>
      </c>
      <c r="N932" s="29">
        <f>SUM(N933)</f>
        <v>0</v>
      </c>
      <c r="O932" s="31">
        <f t="shared" si="115"/>
        <v>0</v>
      </c>
      <c r="P932" s="32">
        <f t="shared" si="117"/>
        <v>0</v>
      </c>
    </row>
    <row r="933" spans="1:16" ht="26.25" x14ac:dyDescent="0.25">
      <c r="A933" s="60">
        <v>3311403260944220</v>
      </c>
      <c r="B933" s="61" t="s">
        <v>655</v>
      </c>
      <c r="C933" s="28"/>
      <c r="D933" s="33"/>
      <c r="E933" s="33"/>
      <c r="F933" s="30">
        <f t="shared" si="112"/>
        <v>0</v>
      </c>
      <c r="G933" s="31">
        <f t="shared" si="111"/>
        <v>0</v>
      </c>
      <c r="H933" s="33"/>
      <c r="I933" s="32">
        <f t="shared" si="116"/>
        <v>0</v>
      </c>
      <c r="J933" s="33"/>
      <c r="K933" s="31">
        <f t="shared" si="113"/>
        <v>0</v>
      </c>
      <c r="L933" s="30">
        <f t="shared" si="118"/>
        <v>0</v>
      </c>
      <c r="M933" s="31">
        <f t="shared" si="114"/>
        <v>0</v>
      </c>
      <c r="N933" s="33"/>
      <c r="O933" s="31">
        <f t="shared" si="115"/>
        <v>0</v>
      </c>
      <c r="P933" s="32">
        <f t="shared" si="117"/>
        <v>0</v>
      </c>
    </row>
    <row r="934" spans="1:16" x14ac:dyDescent="0.25">
      <c r="A934" s="26">
        <v>3311403260945</v>
      </c>
      <c r="B934" s="27" t="s">
        <v>656</v>
      </c>
      <c r="C934" s="28"/>
      <c r="D934" s="29">
        <f>SUM(D935)</f>
        <v>0</v>
      </c>
      <c r="E934" s="29">
        <f>SUM(E935)</f>
        <v>0</v>
      </c>
      <c r="F934" s="30">
        <f t="shared" si="112"/>
        <v>0</v>
      </c>
      <c r="G934" s="31">
        <f t="shared" si="111"/>
        <v>0</v>
      </c>
      <c r="H934" s="29">
        <f>SUM(H935)</f>
        <v>0</v>
      </c>
      <c r="I934" s="32">
        <f t="shared" si="116"/>
        <v>0</v>
      </c>
      <c r="J934" s="29">
        <f>SUM(J935)</f>
        <v>0</v>
      </c>
      <c r="K934" s="31">
        <f t="shared" si="113"/>
        <v>0</v>
      </c>
      <c r="L934" s="30">
        <f t="shared" si="118"/>
        <v>0</v>
      </c>
      <c r="M934" s="31">
        <f t="shared" si="114"/>
        <v>0</v>
      </c>
      <c r="N934" s="29">
        <f>SUM(N935)</f>
        <v>0</v>
      </c>
      <c r="O934" s="31">
        <f t="shared" si="115"/>
        <v>0</v>
      </c>
      <c r="P934" s="32">
        <f t="shared" si="117"/>
        <v>0</v>
      </c>
    </row>
    <row r="935" spans="1:16" x14ac:dyDescent="0.25">
      <c r="A935" s="26">
        <v>3311403260945220</v>
      </c>
      <c r="B935" s="27" t="s">
        <v>657</v>
      </c>
      <c r="C935" s="28"/>
      <c r="D935" s="33"/>
      <c r="E935" s="33"/>
      <c r="F935" s="30">
        <f t="shared" si="112"/>
        <v>0</v>
      </c>
      <c r="G935" s="31">
        <f t="shared" si="111"/>
        <v>0</v>
      </c>
      <c r="H935" s="33"/>
      <c r="I935" s="32">
        <f t="shared" si="116"/>
        <v>0</v>
      </c>
      <c r="J935" s="33"/>
      <c r="K935" s="31">
        <f t="shared" si="113"/>
        <v>0</v>
      </c>
      <c r="L935" s="30">
        <f t="shared" si="118"/>
        <v>0</v>
      </c>
      <c r="M935" s="31">
        <f t="shared" si="114"/>
        <v>0</v>
      </c>
      <c r="N935" s="33"/>
      <c r="O935" s="31">
        <f t="shared" si="115"/>
        <v>0</v>
      </c>
      <c r="P935" s="32">
        <f t="shared" si="117"/>
        <v>0</v>
      </c>
    </row>
    <row r="936" spans="1:16" ht="26.25" x14ac:dyDescent="0.25">
      <c r="A936" s="60">
        <v>3311403260946</v>
      </c>
      <c r="B936" s="61" t="s">
        <v>658</v>
      </c>
      <c r="C936" s="28"/>
      <c r="D936" s="29">
        <f>SUM(D937)</f>
        <v>0</v>
      </c>
      <c r="E936" s="29">
        <f>SUM(E937)</f>
        <v>0</v>
      </c>
      <c r="F936" s="30">
        <f t="shared" si="112"/>
        <v>0</v>
      </c>
      <c r="G936" s="31">
        <f t="shared" si="111"/>
        <v>0</v>
      </c>
      <c r="H936" s="29">
        <f>SUM(H937)</f>
        <v>0</v>
      </c>
      <c r="I936" s="32">
        <f t="shared" si="116"/>
        <v>0</v>
      </c>
      <c r="J936" s="29">
        <f>SUM(J937)</f>
        <v>0</v>
      </c>
      <c r="K936" s="31">
        <f t="shared" si="113"/>
        <v>0</v>
      </c>
      <c r="L936" s="30">
        <f t="shared" si="118"/>
        <v>0</v>
      </c>
      <c r="M936" s="31">
        <f t="shared" si="114"/>
        <v>0</v>
      </c>
      <c r="N936" s="29">
        <f>SUM(N937)</f>
        <v>0</v>
      </c>
      <c r="O936" s="31">
        <f t="shared" si="115"/>
        <v>0</v>
      </c>
      <c r="P936" s="32">
        <f t="shared" si="117"/>
        <v>0</v>
      </c>
    </row>
    <row r="937" spans="1:16" ht="26.25" x14ac:dyDescent="0.25">
      <c r="A937" s="60">
        <v>3311403260946220</v>
      </c>
      <c r="B937" s="61" t="s">
        <v>659</v>
      </c>
      <c r="C937" s="28"/>
      <c r="D937" s="33"/>
      <c r="E937" s="33"/>
      <c r="F937" s="30">
        <f t="shared" si="112"/>
        <v>0</v>
      </c>
      <c r="G937" s="31">
        <f t="shared" si="111"/>
        <v>0</v>
      </c>
      <c r="H937" s="33"/>
      <c r="I937" s="32">
        <f t="shared" si="116"/>
        <v>0</v>
      </c>
      <c r="J937" s="33"/>
      <c r="K937" s="31">
        <f t="shared" si="113"/>
        <v>0</v>
      </c>
      <c r="L937" s="30">
        <f t="shared" si="118"/>
        <v>0</v>
      </c>
      <c r="M937" s="31">
        <f t="shared" si="114"/>
        <v>0</v>
      </c>
      <c r="N937" s="33"/>
      <c r="O937" s="31">
        <f t="shared" si="115"/>
        <v>0</v>
      </c>
      <c r="P937" s="32">
        <f t="shared" si="117"/>
        <v>0</v>
      </c>
    </row>
    <row r="938" spans="1:16" x14ac:dyDescent="0.25">
      <c r="A938" s="60">
        <v>3311403260947</v>
      </c>
      <c r="B938" s="61" t="s">
        <v>660</v>
      </c>
      <c r="C938" s="28"/>
      <c r="D938" s="29">
        <f>SUM(D939)</f>
        <v>0</v>
      </c>
      <c r="E938" s="29">
        <f>SUM(E939)</f>
        <v>0</v>
      </c>
      <c r="F938" s="30">
        <f t="shared" si="112"/>
        <v>0</v>
      </c>
      <c r="G938" s="31">
        <f t="shared" si="111"/>
        <v>0</v>
      </c>
      <c r="H938" s="29">
        <f>SUM(H939)</f>
        <v>0</v>
      </c>
      <c r="I938" s="32">
        <f t="shared" si="116"/>
        <v>0</v>
      </c>
      <c r="J938" s="29">
        <f>SUM(J939)</f>
        <v>0</v>
      </c>
      <c r="K938" s="31">
        <f t="shared" si="113"/>
        <v>0</v>
      </c>
      <c r="L938" s="30">
        <f t="shared" si="118"/>
        <v>0</v>
      </c>
      <c r="M938" s="31">
        <f t="shared" si="114"/>
        <v>0</v>
      </c>
      <c r="N938" s="29">
        <f>SUM(N939)</f>
        <v>0</v>
      </c>
      <c r="O938" s="31">
        <f t="shared" si="115"/>
        <v>0</v>
      </c>
      <c r="P938" s="32">
        <f t="shared" si="117"/>
        <v>0</v>
      </c>
    </row>
    <row r="939" spans="1:16" x14ac:dyDescent="0.25">
      <c r="A939" s="60">
        <v>3311403260947220</v>
      </c>
      <c r="B939" s="61" t="s">
        <v>661</v>
      </c>
      <c r="C939" s="28"/>
      <c r="D939" s="33"/>
      <c r="E939" s="33"/>
      <c r="F939" s="30">
        <f t="shared" si="112"/>
        <v>0</v>
      </c>
      <c r="G939" s="31">
        <f t="shared" si="111"/>
        <v>0</v>
      </c>
      <c r="H939" s="33"/>
      <c r="I939" s="32">
        <f t="shared" si="116"/>
        <v>0</v>
      </c>
      <c r="J939" s="33"/>
      <c r="K939" s="31">
        <f t="shared" si="113"/>
        <v>0</v>
      </c>
      <c r="L939" s="30">
        <f t="shared" si="118"/>
        <v>0</v>
      </c>
      <c r="M939" s="31">
        <f t="shared" si="114"/>
        <v>0</v>
      </c>
      <c r="N939" s="33"/>
      <c r="O939" s="31">
        <f t="shared" si="115"/>
        <v>0</v>
      </c>
      <c r="P939" s="32">
        <f t="shared" si="117"/>
        <v>0</v>
      </c>
    </row>
    <row r="940" spans="1:16" x14ac:dyDescent="0.25">
      <c r="A940" s="60">
        <v>3311403260949</v>
      </c>
      <c r="B940" s="61" t="s">
        <v>662</v>
      </c>
      <c r="C940" s="28"/>
      <c r="D940" s="29">
        <f>SUM(D941)</f>
        <v>0</v>
      </c>
      <c r="E940" s="29">
        <f>SUM(E941)</f>
        <v>0</v>
      </c>
      <c r="F940" s="30">
        <f t="shared" si="112"/>
        <v>0</v>
      </c>
      <c r="G940" s="31">
        <f t="shared" si="111"/>
        <v>0</v>
      </c>
      <c r="H940" s="29">
        <f>SUM(H941)</f>
        <v>0</v>
      </c>
      <c r="I940" s="32">
        <f t="shared" si="116"/>
        <v>0</v>
      </c>
      <c r="J940" s="29">
        <f>SUM(J941)</f>
        <v>0</v>
      </c>
      <c r="K940" s="31">
        <f t="shared" si="113"/>
        <v>0</v>
      </c>
      <c r="L940" s="30">
        <f t="shared" si="118"/>
        <v>0</v>
      </c>
      <c r="M940" s="31">
        <f t="shared" si="114"/>
        <v>0</v>
      </c>
      <c r="N940" s="29">
        <f>SUM(N941)</f>
        <v>0</v>
      </c>
      <c r="O940" s="31">
        <f t="shared" si="115"/>
        <v>0</v>
      </c>
      <c r="P940" s="32">
        <f t="shared" si="117"/>
        <v>0</v>
      </c>
    </row>
    <row r="941" spans="1:16" x14ac:dyDescent="0.25">
      <c r="A941" s="60">
        <v>3311403260949220</v>
      </c>
      <c r="B941" s="61" t="s">
        <v>663</v>
      </c>
      <c r="C941" s="28"/>
      <c r="D941" s="33"/>
      <c r="E941" s="33"/>
      <c r="F941" s="30">
        <f t="shared" si="112"/>
        <v>0</v>
      </c>
      <c r="G941" s="31">
        <f t="shared" si="111"/>
        <v>0</v>
      </c>
      <c r="H941" s="33"/>
      <c r="I941" s="32">
        <f t="shared" si="116"/>
        <v>0</v>
      </c>
      <c r="J941" s="33"/>
      <c r="K941" s="31">
        <f t="shared" si="113"/>
        <v>0</v>
      </c>
      <c r="L941" s="30">
        <f t="shared" si="118"/>
        <v>0</v>
      </c>
      <c r="M941" s="31">
        <f t="shared" si="114"/>
        <v>0</v>
      </c>
      <c r="N941" s="33"/>
      <c r="O941" s="31">
        <f t="shared" si="115"/>
        <v>0</v>
      </c>
      <c r="P941" s="32">
        <f t="shared" si="117"/>
        <v>0</v>
      </c>
    </row>
    <row r="942" spans="1:16" x14ac:dyDescent="0.25">
      <c r="A942" s="26">
        <v>3311403260951</v>
      </c>
      <c r="B942" s="27" t="s">
        <v>664</v>
      </c>
      <c r="C942" s="28"/>
      <c r="D942" s="29">
        <f>SUM(D943)</f>
        <v>0</v>
      </c>
      <c r="E942" s="29">
        <f>SUM(E943)</f>
        <v>0</v>
      </c>
      <c r="F942" s="30">
        <f t="shared" si="112"/>
        <v>0</v>
      </c>
      <c r="G942" s="31">
        <f t="shared" si="111"/>
        <v>0</v>
      </c>
      <c r="H942" s="29">
        <f>SUM(H943)</f>
        <v>0</v>
      </c>
      <c r="I942" s="32">
        <f t="shared" si="116"/>
        <v>0</v>
      </c>
      <c r="J942" s="29">
        <f>SUM(J943)</f>
        <v>0</v>
      </c>
      <c r="K942" s="31">
        <f t="shared" si="113"/>
        <v>0</v>
      </c>
      <c r="L942" s="30">
        <f t="shared" si="118"/>
        <v>0</v>
      </c>
      <c r="M942" s="31">
        <f t="shared" si="114"/>
        <v>0</v>
      </c>
      <c r="N942" s="29">
        <f>SUM(N943)</f>
        <v>0</v>
      </c>
      <c r="O942" s="31">
        <f t="shared" si="115"/>
        <v>0</v>
      </c>
      <c r="P942" s="32">
        <f t="shared" si="117"/>
        <v>0</v>
      </c>
    </row>
    <row r="943" spans="1:16" x14ac:dyDescent="0.25">
      <c r="A943" s="26">
        <v>3311403260951220</v>
      </c>
      <c r="B943" s="27" t="s">
        <v>657</v>
      </c>
      <c r="C943" s="28"/>
      <c r="D943" s="33"/>
      <c r="E943" s="33"/>
      <c r="F943" s="30">
        <f t="shared" si="112"/>
        <v>0</v>
      </c>
      <c r="G943" s="31">
        <f t="shared" si="111"/>
        <v>0</v>
      </c>
      <c r="H943" s="33"/>
      <c r="I943" s="32">
        <f t="shared" si="116"/>
        <v>0</v>
      </c>
      <c r="J943" s="33"/>
      <c r="K943" s="31">
        <f t="shared" si="113"/>
        <v>0</v>
      </c>
      <c r="L943" s="30">
        <f t="shared" si="118"/>
        <v>0</v>
      </c>
      <c r="M943" s="31">
        <f t="shared" si="114"/>
        <v>0</v>
      </c>
      <c r="N943" s="33"/>
      <c r="O943" s="31">
        <f t="shared" si="115"/>
        <v>0</v>
      </c>
      <c r="P943" s="32">
        <f t="shared" si="117"/>
        <v>0</v>
      </c>
    </row>
    <row r="944" spans="1:16" x14ac:dyDescent="0.25">
      <c r="A944" s="60">
        <v>3311403260952</v>
      </c>
      <c r="B944" s="61" t="s">
        <v>665</v>
      </c>
      <c r="C944" s="28"/>
      <c r="D944" s="29">
        <f>SUM(D945)</f>
        <v>0</v>
      </c>
      <c r="E944" s="29">
        <f>SUM(E945)</f>
        <v>0</v>
      </c>
      <c r="F944" s="30">
        <f t="shared" si="112"/>
        <v>0</v>
      </c>
      <c r="G944" s="31">
        <f t="shared" ref="G944:G1018" si="119">IF(OR(F944=0,F$7=0),0,F944/F$7)*100</f>
        <v>0</v>
      </c>
      <c r="H944" s="29">
        <f>SUM(H945)</f>
        <v>0</v>
      </c>
      <c r="I944" s="32">
        <f t="shared" si="116"/>
        <v>0</v>
      </c>
      <c r="J944" s="29">
        <f>SUM(J945)</f>
        <v>0</v>
      </c>
      <c r="K944" s="31">
        <f t="shared" si="113"/>
        <v>0</v>
      </c>
      <c r="L944" s="30">
        <f t="shared" si="118"/>
        <v>0</v>
      </c>
      <c r="M944" s="31">
        <f t="shared" si="114"/>
        <v>0</v>
      </c>
      <c r="N944" s="29">
        <f>SUM(N945)</f>
        <v>0</v>
      </c>
      <c r="O944" s="31">
        <f t="shared" si="115"/>
        <v>0</v>
      </c>
      <c r="P944" s="32">
        <f t="shared" si="117"/>
        <v>0</v>
      </c>
    </row>
    <row r="945" spans="1:18" x14ac:dyDescent="0.25">
      <c r="A945" s="60">
        <v>3311403260952220</v>
      </c>
      <c r="B945" s="61" t="s">
        <v>666</v>
      </c>
      <c r="C945" s="28"/>
      <c r="D945" s="33"/>
      <c r="E945" s="33"/>
      <c r="F945" s="30">
        <f t="shared" si="112"/>
        <v>0</v>
      </c>
      <c r="G945" s="31">
        <f t="shared" si="119"/>
        <v>0</v>
      </c>
      <c r="H945" s="33"/>
      <c r="I945" s="32">
        <f t="shared" si="116"/>
        <v>0</v>
      </c>
      <c r="J945" s="33"/>
      <c r="K945" s="31">
        <f t="shared" si="113"/>
        <v>0</v>
      </c>
      <c r="L945" s="30">
        <f t="shared" si="118"/>
        <v>0</v>
      </c>
      <c r="M945" s="31">
        <f t="shared" si="114"/>
        <v>0</v>
      </c>
      <c r="N945" s="33"/>
      <c r="O945" s="31">
        <f t="shared" si="115"/>
        <v>0</v>
      </c>
      <c r="P945" s="32">
        <f t="shared" si="117"/>
        <v>0</v>
      </c>
    </row>
    <row r="946" spans="1:18" ht="26.25" x14ac:dyDescent="0.25">
      <c r="A946" s="26">
        <v>3311403260953</v>
      </c>
      <c r="B946" s="27" t="s">
        <v>667</v>
      </c>
      <c r="C946" s="28"/>
      <c r="D946" s="29">
        <f>SUM(D947)</f>
        <v>0</v>
      </c>
      <c r="E946" s="29">
        <f>SUM(E947)</f>
        <v>0</v>
      </c>
      <c r="F946" s="30">
        <f t="shared" si="112"/>
        <v>0</v>
      </c>
      <c r="G946" s="31">
        <f t="shared" si="119"/>
        <v>0</v>
      </c>
      <c r="H946" s="29">
        <f>SUM(H947)</f>
        <v>0</v>
      </c>
      <c r="I946" s="32">
        <f t="shared" si="116"/>
        <v>0</v>
      </c>
      <c r="J946" s="29">
        <f>SUM(J947)</f>
        <v>0</v>
      </c>
      <c r="K946" s="31">
        <f t="shared" si="113"/>
        <v>0</v>
      </c>
      <c r="L946" s="30">
        <f t="shared" si="118"/>
        <v>0</v>
      </c>
      <c r="M946" s="31">
        <f t="shared" si="114"/>
        <v>0</v>
      </c>
      <c r="N946" s="29">
        <f>SUM(N947)</f>
        <v>0</v>
      </c>
      <c r="O946" s="31">
        <f t="shared" si="115"/>
        <v>0</v>
      </c>
      <c r="P946" s="32">
        <f t="shared" si="117"/>
        <v>0</v>
      </c>
    </row>
    <row r="947" spans="1:18" ht="26.25" x14ac:dyDescent="0.25">
      <c r="A947" s="26">
        <v>3311403260953220</v>
      </c>
      <c r="B947" s="27" t="s">
        <v>668</v>
      </c>
      <c r="C947" s="28"/>
      <c r="D947" s="33"/>
      <c r="E947" s="33"/>
      <c r="F947" s="30">
        <f t="shared" si="112"/>
        <v>0</v>
      </c>
      <c r="G947" s="31">
        <f t="shared" si="119"/>
        <v>0</v>
      </c>
      <c r="H947" s="33"/>
      <c r="I947" s="32">
        <f t="shared" si="116"/>
        <v>0</v>
      </c>
      <c r="J947" s="33"/>
      <c r="K947" s="31">
        <f t="shared" si="113"/>
        <v>0</v>
      </c>
      <c r="L947" s="30">
        <f t="shared" si="118"/>
        <v>0</v>
      </c>
      <c r="M947" s="31">
        <f t="shared" si="114"/>
        <v>0</v>
      </c>
      <c r="N947" s="33"/>
      <c r="O947" s="31">
        <f t="shared" si="115"/>
        <v>0</v>
      </c>
      <c r="P947" s="32">
        <f t="shared" si="117"/>
        <v>0</v>
      </c>
    </row>
    <row r="948" spans="1:18" x14ac:dyDescent="0.25">
      <c r="A948" s="60">
        <v>3311403260955</v>
      </c>
      <c r="B948" s="63" t="s">
        <v>669</v>
      </c>
      <c r="C948" s="28"/>
      <c r="D948" s="29">
        <f>SUM(D949)</f>
        <v>0</v>
      </c>
      <c r="E948" s="29">
        <f>SUM(E949)</f>
        <v>0</v>
      </c>
      <c r="F948" s="30">
        <f t="shared" si="112"/>
        <v>0</v>
      </c>
      <c r="G948" s="31">
        <f t="shared" si="119"/>
        <v>0</v>
      </c>
      <c r="H948" s="29">
        <f>SUM(H949)</f>
        <v>0</v>
      </c>
      <c r="I948" s="32">
        <f t="shared" si="116"/>
        <v>0</v>
      </c>
      <c r="J948" s="29">
        <f>SUM(J949)</f>
        <v>0</v>
      </c>
      <c r="K948" s="31">
        <f t="shared" si="113"/>
        <v>0</v>
      </c>
      <c r="L948" s="30">
        <f t="shared" si="118"/>
        <v>0</v>
      </c>
      <c r="M948" s="31">
        <f t="shared" si="114"/>
        <v>0</v>
      </c>
      <c r="N948" s="29">
        <f>SUM(N949)</f>
        <v>0</v>
      </c>
      <c r="O948" s="31">
        <f t="shared" si="115"/>
        <v>0</v>
      </c>
      <c r="P948" s="32">
        <f t="shared" si="117"/>
        <v>0</v>
      </c>
    </row>
    <row r="949" spans="1:18" x14ac:dyDescent="0.25">
      <c r="A949" s="60">
        <v>3311403260955220</v>
      </c>
      <c r="B949" s="63" t="s">
        <v>670</v>
      </c>
      <c r="C949" s="28"/>
      <c r="D949" s="33"/>
      <c r="E949" s="33"/>
      <c r="F949" s="30">
        <f t="shared" si="112"/>
        <v>0</v>
      </c>
      <c r="G949" s="31">
        <f t="shared" si="119"/>
        <v>0</v>
      </c>
      <c r="H949" s="33"/>
      <c r="I949" s="32">
        <f t="shared" si="116"/>
        <v>0</v>
      </c>
      <c r="J949" s="33"/>
      <c r="K949" s="31">
        <f t="shared" si="113"/>
        <v>0</v>
      </c>
      <c r="L949" s="30">
        <f t="shared" si="118"/>
        <v>0</v>
      </c>
      <c r="M949" s="31">
        <f t="shared" si="114"/>
        <v>0</v>
      </c>
      <c r="N949" s="33"/>
      <c r="O949" s="31">
        <f t="shared" si="115"/>
        <v>0</v>
      </c>
      <c r="P949" s="32">
        <f t="shared" si="117"/>
        <v>0</v>
      </c>
    </row>
    <row r="950" spans="1:18" x14ac:dyDescent="0.25">
      <c r="A950" s="26">
        <v>3311403260956</v>
      </c>
      <c r="B950" s="27" t="s">
        <v>671</v>
      </c>
      <c r="C950" s="28"/>
      <c r="D950" s="29">
        <f>SUM(D951:D953)</f>
        <v>0</v>
      </c>
      <c r="E950" s="29">
        <f>SUM(E951:E953)</f>
        <v>0</v>
      </c>
      <c r="F950" s="30">
        <f t="shared" si="112"/>
        <v>0</v>
      </c>
      <c r="G950" s="31">
        <f t="shared" si="119"/>
        <v>0</v>
      </c>
      <c r="H950" s="29">
        <f>SUM(H951:H953)</f>
        <v>0</v>
      </c>
      <c r="I950" s="32">
        <f t="shared" si="116"/>
        <v>0</v>
      </c>
      <c r="J950" s="29">
        <f>SUM(J951:J953)</f>
        <v>0</v>
      </c>
      <c r="K950" s="31">
        <f t="shared" si="113"/>
        <v>0</v>
      </c>
      <c r="L950" s="30">
        <f t="shared" si="118"/>
        <v>0</v>
      </c>
      <c r="M950" s="31">
        <f t="shared" si="114"/>
        <v>0</v>
      </c>
      <c r="N950" s="29">
        <f>SUM(N951:N953)</f>
        <v>0</v>
      </c>
      <c r="O950" s="31">
        <f t="shared" si="115"/>
        <v>0</v>
      </c>
      <c r="P950" s="32">
        <f t="shared" si="117"/>
        <v>0</v>
      </c>
    </row>
    <row r="951" spans="1:18" x14ac:dyDescent="0.25">
      <c r="A951" s="26">
        <v>3311403260956220</v>
      </c>
      <c r="B951" s="27" t="s">
        <v>672</v>
      </c>
      <c r="C951" s="28"/>
      <c r="D951" s="33"/>
      <c r="E951" s="33"/>
      <c r="F951" s="30">
        <f t="shared" si="112"/>
        <v>0</v>
      </c>
      <c r="G951" s="31">
        <f t="shared" si="119"/>
        <v>0</v>
      </c>
      <c r="H951" s="33"/>
      <c r="I951" s="32">
        <f t="shared" si="116"/>
        <v>0</v>
      </c>
      <c r="J951" s="33"/>
      <c r="K951" s="31">
        <f t="shared" si="113"/>
        <v>0</v>
      </c>
      <c r="L951" s="30">
        <f t="shared" si="118"/>
        <v>0</v>
      </c>
      <c r="M951" s="31">
        <f t="shared" si="114"/>
        <v>0</v>
      </c>
      <c r="N951" s="33"/>
      <c r="O951" s="31">
        <f t="shared" si="115"/>
        <v>0</v>
      </c>
      <c r="P951" s="32">
        <f t="shared" si="117"/>
        <v>0</v>
      </c>
    </row>
    <row r="952" spans="1:18" x14ac:dyDescent="0.25">
      <c r="A952" s="26">
        <v>3311403260956220</v>
      </c>
      <c r="B952" s="27" t="s">
        <v>673</v>
      </c>
      <c r="C952" s="28"/>
      <c r="D952" s="33"/>
      <c r="E952" s="33"/>
      <c r="F952" s="30">
        <f t="shared" si="112"/>
        <v>0</v>
      </c>
      <c r="G952" s="31">
        <f t="shared" si="119"/>
        <v>0</v>
      </c>
      <c r="H952" s="33"/>
      <c r="I952" s="32">
        <f t="shared" si="116"/>
        <v>0</v>
      </c>
      <c r="J952" s="33"/>
      <c r="K952" s="31">
        <f t="shared" si="113"/>
        <v>0</v>
      </c>
      <c r="L952" s="30">
        <f t="shared" si="118"/>
        <v>0</v>
      </c>
      <c r="M952" s="31">
        <f t="shared" si="114"/>
        <v>0</v>
      </c>
      <c r="N952" s="33"/>
      <c r="O952" s="31">
        <f t="shared" si="115"/>
        <v>0</v>
      </c>
      <c r="P952" s="32">
        <f t="shared" si="117"/>
        <v>0</v>
      </c>
    </row>
    <row r="953" spans="1:18" x14ac:dyDescent="0.25">
      <c r="A953" s="26">
        <v>3311403260956220</v>
      </c>
      <c r="B953" s="27" t="s">
        <v>674</v>
      </c>
      <c r="C953" s="28"/>
      <c r="D953" s="33"/>
      <c r="E953" s="33"/>
      <c r="F953" s="30">
        <f t="shared" si="112"/>
        <v>0</v>
      </c>
      <c r="G953" s="31">
        <f t="shared" si="119"/>
        <v>0</v>
      </c>
      <c r="H953" s="33"/>
      <c r="I953" s="32">
        <f t="shared" si="116"/>
        <v>0</v>
      </c>
      <c r="J953" s="33"/>
      <c r="K953" s="31">
        <f t="shared" si="113"/>
        <v>0</v>
      </c>
      <c r="L953" s="30">
        <f t="shared" si="118"/>
        <v>0</v>
      </c>
      <c r="M953" s="31">
        <f t="shared" si="114"/>
        <v>0</v>
      </c>
      <c r="N953" s="33"/>
      <c r="O953" s="31">
        <f t="shared" si="115"/>
        <v>0</v>
      </c>
      <c r="P953" s="32">
        <f t="shared" si="117"/>
        <v>0</v>
      </c>
    </row>
    <row r="954" spans="1:18" x14ac:dyDescent="0.25">
      <c r="A954" s="60">
        <v>3311403260958</v>
      </c>
      <c r="B954" s="61" t="s">
        <v>675</v>
      </c>
      <c r="C954" s="28"/>
      <c r="D954" s="29">
        <f>SUM(D955:D956)</f>
        <v>0</v>
      </c>
      <c r="E954" s="29">
        <f>SUM(E955:E956)</f>
        <v>0</v>
      </c>
      <c r="F954" s="30">
        <f t="shared" si="112"/>
        <v>0</v>
      </c>
      <c r="G954" s="31">
        <f t="shared" si="119"/>
        <v>0</v>
      </c>
      <c r="H954" s="29">
        <f>SUM(H955:H956)</f>
        <v>0</v>
      </c>
      <c r="I954" s="32">
        <f t="shared" si="116"/>
        <v>0</v>
      </c>
      <c r="J954" s="29">
        <f>SUM(J955:J956)</f>
        <v>0</v>
      </c>
      <c r="K954" s="31">
        <f t="shared" si="113"/>
        <v>0</v>
      </c>
      <c r="L954" s="30">
        <f t="shared" si="118"/>
        <v>0</v>
      </c>
      <c r="M954" s="31">
        <f t="shared" si="114"/>
        <v>0</v>
      </c>
      <c r="N954" s="29">
        <f>SUM(N955:N956)</f>
        <v>0</v>
      </c>
      <c r="O954" s="31">
        <f t="shared" si="115"/>
        <v>0</v>
      </c>
      <c r="P954" s="32">
        <f t="shared" si="117"/>
        <v>0</v>
      </c>
    </row>
    <row r="955" spans="1:18" x14ac:dyDescent="0.25">
      <c r="A955" s="60">
        <v>3311403260958220</v>
      </c>
      <c r="B955" s="61" t="s">
        <v>676</v>
      </c>
      <c r="C955" s="28"/>
      <c r="D955" s="33"/>
      <c r="E955" s="33"/>
      <c r="F955" s="30">
        <f t="shared" si="112"/>
        <v>0</v>
      </c>
      <c r="G955" s="31">
        <f t="shared" si="119"/>
        <v>0</v>
      </c>
      <c r="H955" s="33"/>
      <c r="I955" s="32">
        <f t="shared" si="116"/>
        <v>0</v>
      </c>
      <c r="J955" s="33"/>
      <c r="K955" s="31">
        <f t="shared" si="113"/>
        <v>0</v>
      </c>
      <c r="L955" s="30">
        <f t="shared" si="118"/>
        <v>0</v>
      </c>
      <c r="M955" s="31">
        <f t="shared" si="114"/>
        <v>0</v>
      </c>
      <c r="N955" s="33"/>
      <c r="O955" s="31">
        <f t="shared" si="115"/>
        <v>0</v>
      </c>
      <c r="P955" s="32">
        <f t="shared" si="117"/>
        <v>0</v>
      </c>
    </row>
    <row r="956" spans="1:18" x14ac:dyDescent="0.25">
      <c r="A956" s="60">
        <v>3311403260958220</v>
      </c>
      <c r="B956" s="61" t="s">
        <v>677</v>
      </c>
      <c r="C956" s="28"/>
      <c r="D956" s="33"/>
      <c r="E956" s="33"/>
      <c r="F956" s="30">
        <f t="shared" si="112"/>
        <v>0</v>
      </c>
      <c r="G956" s="31">
        <f t="shared" si="119"/>
        <v>0</v>
      </c>
      <c r="H956" s="33"/>
      <c r="I956" s="32">
        <f t="shared" si="116"/>
        <v>0</v>
      </c>
      <c r="J956" s="33"/>
      <c r="K956" s="31">
        <f t="shared" si="113"/>
        <v>0</v>
      </c>
      <c r="L956" s="30">
        <f t="shared" si="118"/>
        <v>0</v>
      </c>
      <c r="M956" s="31">
        <f t="shared" si="114"/>
        <v>0</v>
      </c>
      <c r="N956" s="33"/>
      <c r="O956" s="31">
        <f t="shared" si="115"/>
        <v>0</v>
      </c>
      <c r="P956" s="32">
        <f t="shared" si="117"/>
        <v>0</v>
      </c>
    </row>
    <row r="957" spans="1:18" ht="26.25" x14ac:dyDescent="0.25">
      <c r="A957" s="60">
        <v>3311403260963</v>
      </c>
      <c r="B957" s="40" t="s">
        <v>678</v>
      </c>
      <c r="C957" s="28"/>
      <c r="D957" s="29">
        <f>SUM(D958:D959)</f>
        <v>0</v>
      </c>
      <c r="E957" s="29">
        <f>SUM(E958:E959)</f>
        <v>0</v>
      </c>
      <c r="F957" s="30">
        <f t="shared" si="112"/>
        <v>0</v>
      </c>
      <c r="G957" s="31">
        <f t="shared" si="119"/>
        <v>0</v>
      </c>
      <c r="H957" s="29">
        <f>SUM(H958:H959)</f>
        <v>0</v>
      </c>
      <c r="I957" s="32">
        <f t="shared" si="116"/>
        <v>0</v>
      </c>
      <c r="J957" s="29">
        <f>SUM(J958:J959)</f>
        <v>0</v>
      </c>
      <c r="K957" s="31">
        <f t="shared" si="113"/>
        <v>0</v>
      </c>
      <c r="L957" s="30">
        <f t="shared" si="118"/>
        <v>0</v>
      </c>
      <c r="M957" s="31">
        <f t="shared" si="114"/>
        <v>0</v>
      </c>
      <c r="N957" s="29">
        <f>SUM(N958:N959)</f>
        <v>0</v>
      </c>
      <c r="O957" s="31">
        <f t="shared" si="115"/>
        <v>0</v>
      </c>
      <c r="P957" s="32">
        <f t="shared" si="117"/>
        <v>0</v>
      </c>
    </row>
    <row r="958" spans="1:18" ht="26.25" x14ac:dyDescent="0.25">
      <c r="A958" s="60">
        <v>3311403260963</v>
      </c>
      <c r="B958" s="40" t="s">
        <v>679</v>
      </c>
      <c r="C958" s="28"/>
      <c r="D958" s="33"/>
      <c r="E958" s="33"/>
      <c r="F958" s="30">
        <f t="shared" si="112"/>
        <v>0</v>
      </c>
      <c r="G958" s="31">
        <f t="shared" si="119"/>
        <v>0</v>
      </c>
      <c r="H958" s="33"/>
      <c r="I958" s="32">
        <f t="shared" si="116"/>
        <v>0</v>
      </c>
      <c r="J958" s="33"/>
      <c r="K958" s="31">
        <f t="shared" si="113"/>
        <v>0</v>
      </c>
      <c r="L958" s="30">
        <f t="shared" si="118"/>
        <v>0</v>
      </c>
      <c r="M958" s="31">
        <f t="shared" si="114"/>
        <v>0</v>
      </c>
      <c r="N958" s="33"/>
      <c r="O958" s="31">
        <f t="shared" si="115"/>
        <v>0</v>
      </c>
      <c r="P958" s="32">
        <f t="shared" si="117"/>
        <v>0</v>
      </c>
    </row>
    <row r="959" spans="1:18" ht="26.25" x14ac:dyDescent="0.25">
      <c r="A959" s="60">
        <v>3311403260963</v>
      </c>
      <c r="B959" s="40" t="s">
        <v>680</v>
      </c>
      <c r="C959" s="28"/>
      <c r="D959" s="33">
        <v>0</v>
      </c>
      <c r="E959" s="33">
        <v>0</v>
      </c>
      <c r="F959" s="30">
        <f t="shared" si="112"/>
        <v>0</v>
      </c>
      <c r="G959" s="31">
        <f t="shared" si="119"/>
        <v>0</v>
      </c>
      <c r="H959" s="33">
        <v>0</v>
      </c>
      <c r="I959" s="32">
        <f t="shared" si="116"/>
        <v>0</v>
      </c>
      <c r="J959" s="33">
        <v>0</v>
      </c>
      <c r="K959" s="31">
        <f t="shared" si="113"/>
        <v>0</v>
      </c>
      <c r="L959" s="30">
        <f t="shared" si="118"/>
        <v>0</v>
      </c>
      <c r="M959" s="31">
        <f t="shared" si="114"/>
        <v>0</v>
      </c>
      <c r="N959" s="33">
        <v>0</v>
      </c>
      <c r="O959" s="31">
        <f t="shared" si="115"/>
        <v>0</v>
      </c>
      <c r="P959" s="32">
        <f t="shared" si="117"/>
        <v>0</v>
      </c>
      <c r="R959" s="62"/>
    </row>
    <row r="960" spans="1:18" ht="26.25" x14ac:dyDescent="0.25">
      <c r="A960" s="60">
        <v>3311403260964</v>
      </c>
      <c r="B960" s="40" t="s">
        <v>681</v>
      </c>
      <c r="C960" s="28"/>
      <c r="D960" s="29">
        <f>SUM(D961)</f>
        <v>0</v>
      </c>
      <c r="E960" s="29">
        <f>SUM(E961)</f>
        <v>0</v>
      </c>
      <c r="F960" s="30">
        <f t="shared" si="112"/>
        <v>0</v>
      </c>
      <c r="G960" s="31">
        <f t="shared" si="119"/>
        <v>0</v>
      </c>
      <c r="H960" s="29">
        <f>SUM(H961)</f>
        <v>0</v>
      </c>
      <c r="I960" s="32">
        <f t="shared" si="116"/>
        <v>0</v>
      </c>
      <c r="J960" s="29">
        <f>SUM(J961)</f>
        <v>0</v>
      </c>
      <c r="K960" s="31">
        <f t="shared" si="113"/>
        <v>0</v>
      </c>
      <c r="L960" s="30">
        <f t="shared" si="118"/>
        <v>0</v>
      </c>
      <c r="M960" s="31">
        <f t="shared" si="114"/>
        <v>0</v>
      </c>
      <c r="N960" s="29">
        <f>SUM(N961)</f>
        <v>0</v>
      </c>
      <c r="O960" s="31">
        <f t="shared" si="115"/>
        <v>0</v>
      </c>
      <c r="P960" s="32">
        <f t="shared" si="117"/>
        <v>0</v>
      </c>
    </row>
    <row r="961" spans="1:16" ht="26.25" x14ac:dyDescent="0.25">
      <c r="A961" s="60">
        <v>3311403260964</v>
      </c>
      <c r="B961" s="40" t="s">
        <v>682</v>
      </c>
      <c r="C961" s="28"/>
      <c r="D961" s="33"/>
      <c r="E961" s="33"/>
      <c r="F961" s="30">
        <f t="shared" si="112"/>
        <v>0</v>
      </c>
      <c r="G961" s="31">
        <f t="shared" si="119"/>
        <v>0</v>
      </c>
      <c r="H961" s="33"/>
      <c r="I961" s="32">
        <f t="shared" si="116"/>
        <v>0</v>
      </c>
      <c r="J961" s="33"/>
      <c r="K961" s="31">
        <f t="shared" si="113"/>
        <v>0</v>
      </c>
      <c r="L961" s="30">
        <f t="shared" si="118"/>
        <v>0</v>
      </c>
      <c r="M961" s="31">
        <f t="shared" si="114"/>
        <v>0</v>
      </c>
      <c r="N961" s="33"/>
      <c r="O961" s="31">
        <f t="shared" si="115"/>
        <v>0</v>
      </c>
      <c r="P961" s="32">
        <f t="shared" si="117"/>
        <v>0</v>
      </c>
    </row>
    <row r="962" spans="1:16" x14ac:dyDescent="0.25">
      <c r="A962" s="60">
        <v>3311403260965</v>
      </c>
      <c r="B962" s="40" t="s">
        <v>683</v>
      </c>
      <c r="C962" s="28"/>
      <c r="D962" s="29">
        <f>SUM(D963)</f>
        <v>0</v>
      </c>
      <c r="E962" s="29">
        <f>SUM(E963)</f>
        <v>0</v>
      </c>
      <c r="F962" s="30">
        <f t="shared" si="112"/>
        <v>0</v>
      </c>
      <c r="G962" s="31">
        <f t="shared" si="119"/>
        <v>0</v>
      </c>
      <c r="H962" s="29">
        <f>SUM(H963)</f>
        <v>0</v>
      </c>
      <c r="I962" s="32">
        <f t="shared" si="116"/>
        <v>0</v>
      </c>
      <c r="J962" s="29">
        <f>SUM(J963)</f>
        <v>0</v>
      </c>
      <c r="K962" s="31">
        <f t="shared" si="113"/>
        <v>0</v>
      </c>
      <c r="L962" s="30">
        <f t="shared" si="118"/>
        <v>0</v>
      </c>
      <c r="M962" s="31">
        <f t="shared" si="114"/>
        <v>0</v>
      </c>
      <c r="N962" s="29">
        <f>SUM(N963)</f>
        <v>0</v>
      </c>
      <c r="O962" s="31">
        <f t="shared" si="115"/>
        <v>0</v>
      </c>
      <c r="P962" s="32">
        <f t="shared" si="117"/>
        <v>0</v>
      </c>
    </row>
    <row r="963" spans="1:16" x14ac:dyDescent="0.25">
      <c r="A963" s="60">
        <v>3311403260965</v>
      </c>
      <c r="B963" s="40" t="s">
        <v>684</v>
      </c>
      <c r="C963" s="28"/>
      <c r="D963" s="33"/>
      <c r="E963" s="33"/>
      <c r="F963" s="30">
        <f t="shared" si="112"/>
        <v>0</v>
      </c>
      <c r="G963" s="31">
        <f t="shared" si="119"/>
        <v>0</v>
      </c>
      <c r="H963" s="33"/>
      <c r="I963" s="32">
        <f t="shared" si="116"/>
        <v>0</v>
      </c>
      <c r="J963" s="33"/>
      <c r="K963" s="31">
        <f t="shared" si="113"/>
        <v>0</v>
      </c>
      <c r="L963" s="30">
        <f t="shared" si="118"/>
        <v>0</v>
      </c>
      <c r="M963" s="31">
        <f t="shared" si="114"/>
        <v>0</v>
      </c>
      <c r="N963" s="33"/>
      <c r="O963" s="31">
        <f t="shared" si="115"/>
        <v>0</v>
      </c>
      <c r="P963" s="32">
        <f t="shared" si="117"/>
        <v>0</v>
      </c>
    </row>
    <row r="964" spans="1:16" x14ac:dyDescent="0.25">
      <c r="A964" s="60">
        <v>331140327</v>
      </c>
      <c r="B964" s="27" t="s">
        <v>685</v>
      </c>
      <c r="C964" s="28"/>
      <c r="D964" s="29">
        <f>SUM(D965+D967+D970+D972)</f>
        <v>0</v>
      </c>
      <c r="E964" s="29">
        <f>SUM(E965+E967+E970+E972)</f>
        <v>0</v>
      </c>
      <c r="F964" s="30">
        <f t="shared" si="112"/>
        <v>0</v>
      </c>
      <c r="G964" s="31">
        <f t="shared" si="119"/>
        <v>0</v>
      </c>
      <c r="H964" s="29">
        <f>SUM(H965+H967+H970+H972)</f>
        <v>0</v>
      </c>
      <c r="I964" s="32">
        <f t="shared" si="116"/>
        <v>0</v>
      </c>
      <c r="J964" s="29">
        <f>SUM(J965+J967+J970+J972)</f>
        <v>0</v>
      </c>
      <c r="K964" s="31">
        <f t="shared" si="113"/>
        <v>0</v>
      </c>
      <c r="L964" s="30">
        <f t="shared" si="118"/>
        <v>0</v>
      </c>
      <c r="M964" s="31">
        <f t="shared" si="114"/>
        <v>0</v>
      </c>
      <c r="N964" s="29">
        <f>SUM(N965+N967+N970+N972)</f>
        <v>0</v>
      </c>
      <c r="O964" s="31">
        <f t="shared" si="115"/>
        <v>0</v>
      </c>
      <c r="P964" s="32">
        <f t="shared" si="117"/>
        <v>0</v>
      </c>
    </row>
    <row r="965" spans="1:16" ht="39" x14ac:dyDescent="0.25">
      <c r="A965" s="60">
        <v>3311403270685</v>
      </c>
      <c r="B965" s="27" t="s">
        <v>686</v>
      </c>
      <c r="C965" s="28"/>
      <c r="D965" s="29">
        <f>SUM(D966)</f>
        <v>0</v>
      </c>
      <c r="E965" s="29">
        <f>SUM(E966)</f>
        <v>0</v>
      </c>
      <c r="F965" s="30">
        <f t="shared" si="112"/>
        <v>0</v>
      </c>
      <c r="G965" s="31">
        <f t="shared" si="119"/>
        <v>0</v>
      </c>
      <c r="H965" s="29">
        <f>SUM(H966)</f>
        <v>0</v>
      </c>
      <c r="I965" s="32">
        <f t="shared" si="116"/>
        <v>0</v>
      </c>
      <c r="J965" s="29">
        <f>SUM(J966)</f>
        <v>0</v>
      </c>
      <c r="K965" s="31">
        <f t="shared" si="113"/>
        <v>0</v>
      </c>
      <c r="L965" s="30">
        <f t="shared" si="118"/>
        <v>0</v>
      </c>
      <c r="M965" s="31">
        <f t="shared" si="114"/>
        <v>0</v>
      </c>
      <c r="N965" s="29">
        <f>SUM(N966)</f>
        <v>0</v>
      </c>
      <c r="O965" s="31">
        <f t="shared" si="115"/>
        <v>0</v>
      </c>
      <c r="P965" s="32">
        <f t="shared" si="117"/>
        <v>0</v>
      </c>
    </row>
    <row r="966" spans="1:16" ht="39" x14ac:dyDescent="0.25">
      <c r="A966" s="60">
        <v>3311403270685220</v>
      </c>
      <c r="B966" s="27" t="s">
        <v>686</v>
      </c>
      <c r="C966" s="28"/>
      <c r="D966" s="29"/>
      <c r="E966" s="29"/>
      <c r="F966" s="30">
        <f t="shared" si="112"/>
        <v>0</v>
      </c>
      <c r="G966" s="31">
        <f t="shared" si="119"/>
        <v>0</v>
      </c>
      <c r="H966" s="29"/>
      <c r="I966" s="32">
        <f t="shared" si="116"/>
        <v>0</v>
      </c>
      <c r="J966" s="29"/>
      <c r="K966" s="31">
        <f t="shared" si="113"/>
        <v>0</v>
      </c>
      <c r="L966" s="30">
        <f t="shared" si="118"/>
        <v>0</v>
      </c>
      <c r="M966" s="31">
        <f t="shared" si="114"/>
        <v>0</v>
      </c>
      <c r="N966" s="29"/>
      <c r="O966" s="31">
        <f t="shared" si="115"/>
        <v>0</v>
      </c>
      <c r="P966" s="32">
        <f t="shared" si="117"/>
        <v>0</v>
      </c>
    </row>
    <row r="967" spans="1:16" ht="26.25" x14ac:dyDescent="0.25">
      <c r="A967" s="26">
        <v>3311403270830</v>
      </c>
      <c r="B967" s="27" t="s">
        <v>687</v>
      </c>
      <c r="C967" s="28"/>
      <c r="D967" s="29">
        <f>SUM(D968:D969)</f>
        <v>0</v>
      </c>
      <c r="E967" s="29">
        <f>SUM(E968:E969)</f>
        <v>0</v>
      </c>
      <c r="F967" s="30">
        <f t="shared" si="112"/>
        <v>0</v>
      </c>
      <c r="G967" s="31">
        <f t="shared" si="119"/>
        <v>0</v>
      </c>
      <c r="H967" s="29">
        <f>SUM(H968:H969)</f>
        <v>0</v>
      </c>
      <c r="I967" s="32">
        <f t="shared" si="116"/>
        <v>0</v>
      </c>
      <c r="J967" s="29">
        <f>SUM(J968:J969)</f>
        <v>0</v>
      </c>
      <c r="K967" s="31">
        <f t="shared" si="113"/>
        <v>0</v>
      </c>
      <c r="L967" s="30">
        <f t="shared" si="118"/>
        <v>0</v>
      </c>
      <c r="M967" s="31">
        <f t="shared" si="114"/>
        <v>0</v>
      </c>
      <c r="N967" s="29">
        <f>SUM(N968:N969)</f>
        <v>0</v>
      </c>
      <c r="O967" s="31">
        <f t="shared" si="115"/>
        <v>0</v>
      </c>
      <c r="P967" s="32">
        <f t="shared" si="117"/>
        <v>0</v>
      </c>
    </row>
    <row r="968" spans="1:16" ht="26.25" x14ac:dyDescent="0.25">
      <c r="A968" s="26">
        <v>3311403270830220</v>
      </c>
      <c r="B968" s="27" t="s">
        <v>687</v>
      </c>
      <c r="C968" s="28"/>
      <c r="D968" s="33"/>
      <c r="E968" s="33"/>
      <c r="F968" s="30">
        <f t="shared" ref="F968:F1033" si="120">SUM(D968+E968)</f>
        <v>0</v>
      </c>
      <c r="G968" s="31">
        <f t="shared" si="119"/>
        <v>0</v>
      </c>
      <c r="H968" s="33"/>
      <c r="I968" s="32">
        <f t="shared" si="116"/>
        <v>0</v>
      </c>
      <c r="J968" s="33"/>
      <c r="K968" s="31">
        <f t="shared" ref="K968:K1033" si="121">IF(OR(J968=0,F968=0),0,J968/F968)*100</f>
        <v>0</v>
      </c>
      <c r="L968" s="30">
        <f t="shared" si="118"/>
        <v>0</v>
      </c>
      <c r="M968" s="31">
        <f t="shared" ref="M968:M1033" si="122">IF(OR(L968=0,F968=0),0,L968/F968)*100</f>
        <v>0</v>
      </c>
      <c r="N968" s="33"/>
      <c r="O968" s="31">
        <f t="shared" ref="O968:O1033" si="123">IF(OR(N968=0,F968=0),0,N968/F968)*100</f>
        <v>0</v>
      </c>
      <c r="P968" s="32">
        <f t="shared" si="117"/>
        <v>0</v>
      </c>
    </row>
    <row r="969" spans="1:16" ht="26.25" x14ac:dyDescent="0.25">
      <c r="A969" s="26">
        <v>3311403270830220</v>
      </c>
      <c r="B969" s="27" t="s">
        <v>687</v>
      </c>
      <c r="C969" s="28"/>
      <c r="D969" s="33"/>
      <c r="E969" s="33"/>
      <c r="F969" s="30">
        <f t="shared" si="120"/>
        <v>0</v>
      </c>
      <c r="G969" s="31">
        <f t="shared" si="119"/>
        <v>0</v>
      </c>
      <c r="H969" s="33"/>
      <c r="I969" s="32">
        <f t="shared" ref="I969:I1034" si="124">SUM(F969-H969)</f>
        <v>0</v>
      </c>
      <c r="J969" s="33"/>
      <c r="K969" s="31">
        <f t="shared" si="121"/>
        <v>0</v>
      </c>
      <c r="L969" s="30">
        <f t="shared" si="118"/>
        <v>0</v>
      </c>
      <c r="M969" s="31">
        <f t="shared" si="122"/>
        <v>0</v>
      </c>
      <c r="N969" s="33"/>
      <c r="O969" s="31">
        <f t="shared" si="123"/>
        <v>0</v>
      </c>
      <c r="P969" s="32">
        <f t="shared" si="117"/>
        <v>0</v>
      </c>
    </row>
    <row r="970" spans="1:16" ht="39" x14ac:dyDescent="0.25">
      <c r="A970" s="26">
        <v>3311403270838</v>
      </c>
      <c r="B970" s="27" t="s">
        <v>688</v>
      </c>
      <c r="C970" s="28"/>
      <c r="D970" s="29">
        <f>SUM(D971)</f>
        <v>0</v>
      </c>
      <c r="E970" s="29">
        <f>SUM(E971)</f>
        <v>0</v>
      </c>
      <c r="F970" s="30">
        <f t="shared" si="120"/>
        <v>0</v>
      </c>
      <c r="G970" s="31">
        <f t="shared" si="119"/>
        <v>0</v>
      </c>
      <c r="H970" s="29">
        <f>SUM(H971)</f>
        <v>0</v>
      </c>
      <c r="I970" s="32">
        <f t="shared" si="124"/>
        <v>0</v>
      </c>
      <c r="J970" s="29">
        <f>SUM(J971)</f>
        <v>0</v>
      </c>
      <c r="K970" s="31">
        <f t="shared" si="121"/>
        <v>0</v>
      </c>
      <c r="L970" s="30">
        <f t="shared" si="118"/>
        <v>0</v>
      </c>
      <c r="M970" s="31">
        <f t="shared" si="122"/>
        <v>0</v>
      </c>
      <c r="N970" s="29">
        <f>SUM(N971)</f>
        <v>0</v>
      </c>
      <c r="O970" s="31">
        <f t="shared" si="123"/>
        <v>0</v>
      </c>
      <c r="P970" s="32">
        <f t="shared" si="117"/>
        <v>0</v>
      </c>
    </row>
    <row r="971" spans="1:16" ht="39" x14ac:dyDescent="0.25">
      <c r="A971" s="26">
        <v>3311403270838220</v>
      </c>
      <c r="B971" s="27" t="s">
        <v>688</v>
      </c>
      <c r="C971" s="28"/>
      <c r="D971" s="33"/>
      <c r="E971" s="33"/>
      <c r="F971" s="30">
        <f t="shared" si="120"/>
        <v>0</v>
      </c>
      <c r="G971" s="31">
        <f t="shared" si="119"/>
        <v>0</v>
      </c>
      <c r="H971" s="33"/>
      <c r="I971" s="32">
        <f t="shared" si="124"/>
        <v>0</v>
      </c>
      <c r="J971" s="33"/>
      <c r="K971" s="31">
        <f t="shared" si="121"/>
        <v>0</v>
      </c>
      <c r="L971" s="30">
        <f t="shared" si="118"/>
        <v>0</v>
      </c>
      <c r="M971" s="31">
        <f t="shared" si="122"/>
        <v>0</v>
      </c>
      <c r="N971" s="33"/>
      <c r="O971" s="31">
        <f t="shared" si="123"/>
        <v>0</v>
      </c>
      <c r="P971" s="32">
        <f t="shared" si="117"/>
        <v>0</v>
      </c>
    </row>
    <row r="972" spans="1:16" ht="26.25" x14ac:dyDescent="0.25">
      <c r="A972" s="26">
        <v>3311403270840</v>
      </c>
      <c r="B972" s="27" t="s">
        <v>689</v>
      </c>
      <c r="C972" s="28"/>
      <c r="D972" s="29">
        <f>SUM(D973)</f>
        <v>0</v>
      </c>
      <c r="E972" s="29">
        <f>SUM(E973)</f>
        <v>0</v>
      </c>
      <c r="F972" s="30">
        <f t="shared" si="120"/>
        <v>0</v>
      </c>
      <c r="G972" s="31">
        <f t="shared" si="119"/>
        <v>0</v>
      </c>
      <c r="H972" s="29">
        <f>SUM(H973)</f>
        <v>0</v>
      </c>
      <c r="I972" s="32">
        <f t="shared" si="124"/>
        <v>0</v>
      </c>
      <c r="J972" s="29">
        <f>SUM(J973)</f>
        <v>0</v>
      </c>
      <c r="K972" s="31">
        <f t="shared" si="121"/>
        <v>0</v>
      </c>
      <c r="L972" s="30">
        <f t="shared" si="118"/>
        <v>0</v>
      </c>
      <c r="M972" s="31">
        <f t="shared" si="122"/>
        <v>0</v>
      </c>
      <c r="N972" s="29">
        <f>SUM(N973)</f>
        <v>0</v>
      </c>
      <c r="O972" s="31">
        <f t="shared" si="123"/>
        <v>0</v>
      </c>
      <c r="P972" s="32">
        <f t="shared" si="117"/>
        <v>0</v>
      </c>
    </row>
    <row r="973" spans="1:16" ht="26.25" x14ac:dyDescent="0.25">
      <c r="A973" s="26">
        <v>3311403270840220</v>
      </c>
      <c r="B973" s="27" t="s">
        <v>689</v>
      </c>
      <c r="C973" s="28"/>
      <c r="D973" s="33"/>
      <c r="E973" s="33"/>
      <c r="F973" s="30">
        <f t="shared" si="120"/>
        <v>0</v>
      </c>
      <c r="G973" s="31">
        <f t="shared" si="119"/>
        <v>0</v>
      </c>
      <c r="H973" s="33"/>
      <c r="I973" s="32">
        <f t="shared" si="124"/>
        <v>0</v>
      </c>
      <c r="J973" s="33"/>
      <c r="K973" s="31">
        <f t="shared" si="121"/>
        <v>0</v>
      </c>
      <c r="L973" s="30">
        <f t="shared" si="118"/>
        <v>0</v>
      </c>
      <c r="M973" s="31">
        <f t="shared" si="122"/>
        <v>0</v>
      </c>
      <c r="N973" s="33"/>
      <c r="O973" s="31">
        <f t="shared" si="123"/>
        <v>0</v>
      </c>
      <c r="P973" s="32">
        <f t="shared" si="117"/>
        <v>0</v>
      </c>
    </row>
    <row r="974" spans="1:16" x14ac:dyDescent="0.25">
      <c r="A974" s="60">
        <v>331140328</v>
      </c>
      <c r="B974" s="27" t="s">
        <v>690</v>
      </c>
      <c r="C974" s="28"/>
      <c r="D974" s="29">
        <f>SUM(D975+D977+D979+D981+D983+D985)</f>
        <v>0</v>
      </c>
      <c r="E974" s="29">
        <f>SUM(E975+E977+E979+E981+E983+E985)</f>
        <v>0</v>
      </c>
      <c r="F974" s="30">
        <f t="shared" si="120"/>
        <v>0</v>
      </c>
      <c r="G974" s="31">
        <f t="shared" si="119"/>
        <v>0</v>
      </c>
      <c r="H974" s="29">
        <f>SUM(H975+H977+H979+H981+H983+H985)</f>
        <v>0</v>
      </c>
      <c r="I974" s="32">
        <f t="shared" si="124"/>
        <v>0</v>
      </c>
      <c r="J974" s="29">
        <f>SUM(J975+J977+J979+J981+J983+J985)</f>
        <v>0</v>
      </c>
      <c r="K974" s="31">
        <f t="shared" si="121"/>
        <v>0</v>
      </c>
      <c r="L974" s="30">
        <f t="shared" si="118"/>
        <v>0</v>
      </c>
      <c r="M974" s="31">
        <f t="shared" si="122"/>
        <v>0</v>
      </c>
      <c r="N974" s="29">
        <f>SUM(N975+N977+N979+N981+N983+N985)</f>
        <v>0</v>
      </c>
      <c r="O974" s="31">
        <f t="shared" si="123"/>
        <v>0</v>
      </c>
      <c r="P974" s="32">
        <f t="shared" si="117"/>
        <v>0</v>
      </c>
    </row>
    <row r="975" spans="1:16" ht="26.25" x14ac:dyDescent="0.25">
      <c r="A975" s="60">
        <v>3311403280383</v>
      </c>
      <c r="B975" s="27" t="s">
        <v>691</v>
      </c>
      <c r="C975" s="28"/>
      <c r="D975" s="29">
        <f>SUM(D976)</f>
        <v>0</v>
      </c>
      <c r="E975" s="29">
        <f>SUM(E976)</f>
        <v>0</v>
      </c>
      <c r="F975" s="30">
        <f t="shared" si="120"/>
        <v>0</v>
      </c>
      <c r="G975" s="31">
        <f t="shared" si="119"/>
        <v>0</v>
      </c>
      <c r="H975" s="29">
        <f>SUM(H976)</f>
        <v>0</v>
      </c>
      <c r="I975" s="32">
        <f t="shared" si="124"/>
        <v>0</v>
      </c>
      <c r="J975" s="29">
        <f>SUM(J976)</f>
        <v>0</v>
      </c>
      <c r="K975" s="31">
        <f t="shared" si="121"/>
        <v>0</v>
      </c>
      <c r="L975" s="30">
        <f t="shared" si="118"/>
        <v>0</v>
      </c>
      <c r="M975" s="31">
        <f t="shared" si="122"/>
        <v>0</v>
      </c>
      <c r="N975" s="29">
        <f>SUM(N976)</f>
        <v>0</v>
      </c>
      <c r="O975" s="31">
        <f t="shared" si="123"/>
        <v>0</v>
      </c>
      <c r="P975" s="32">
        <f t="shared" ref="P975:P1040" si="125">SUM(F975-N975)</f>
        <v>0</v>
      </c>
    </row>
    <row r="976" spans="1:16" ht="26.25" x14ac:dyDescent="0.25">
      <c r="A976" s="60">
        <v>3311403280383220</v>
      </c>
      <c r="B976" s="27" t="s">
        <v>691</v>
      </c>
      <c r="C976" s="28"/>
      <c r="D976" s="33"/>
      <c r="E976" s="33"/>
      <c r="F976" s="30">
        <f t="shared" si="120"/>
        <v>0</v>
      </c>
      <c r="G976" s="31">
        <f t="shared" si="119"/>
        <v>0</v>
      </c>
      <c r="H976" s="33"/>
      <c r="I976" s="32">
        <f t="shared" si="124"/>
        <v>0</v>
      </c>
      <c r="J976" s="33"/>
      <c r="K976" s="31">
        <f t="shared" si="121"/>
        <v>0</v>
      </c>
      <c r="L976" s="30">
        <f t="shared" ref="L976:L1041" si="126">SUM(N976-J976)</f>
        <v>0</v>
      </c>
      <c r="M976" s="31">
        <f t="shared" si="122"/>
        <v>0</v>
      </c>
      <c r="N976" s="33"/>
      <c r="O976" s="31">
        <f t="shared" si="123"/>
        <v>0</v>
      </c>
      <c r="P976" s="32">
        <f t="shared" si="125"/>
        <v>0</v>
      </c>
    </row>
    <row r="977" spans="1:16" ht="26.25" x14ac:dyDescent="0.25">
      <c r="A977" s="60">
        <v>3311403280681</v>
      </c>
      <c r="B977" s="27" t="s">
        <v>692</v>
      </c>
      <c r="C977" s="28"/>
      <c r="D977" s="29">
        <f>SUM(D978)</f>
        <v>0</v>
      </c>
      <c r="E977" s="29">
        <f>SUM(E978)</f>
        <v>0</v>
      </c>
      <c r="F977" s="30">
        <f t="shared" si="120"/>
        <v>0</v>
      </c>
      <c r="G977" s="31">
        <f t="shared" si="119"/>
        <v>0</v>
      </c>
      <c r="H977" s="29">
        <f>SUM(H978)</f>
        <v>0</v>
      </c>
      <c r="I977" s="32">
        <f t="shared" si="124"/>
        <v>0</v>
      </c>
      <c r="J977" s="29">
        <f>SUM(J978)</f>
        <v>0</v>
      </c>
      <c r="K977" s="31">
        <f t="shared" si="121"/>
        <v>0</v>
      </c>
      <c r="L977" s="30">
        <f t="shared" si="126"/>
        <v>0</v>
      </c>
      <c r="M977" s="31">
        <f t="shared" si="122"/>
        <v>0</v>
      </c>
      <c r="N977" s="29">
        <f>SUM(N978)</f>
        <v>0</v>
      </c>
      <c r="O977" s="31">
        <f t="shared" si="123"/>
        <v>0</v>
      </c>
      <c r="P977" s="32">
        <f t="shared" si="125"/>
        <v>0</v>
      </c>
    </row>
    <row r="978" spans="1:16" ht="26.25" x14ac:dyDescent="0.25">
      <c r="A978" s="60">
        <v>3311403280681220</v>
      </c>
      <c r="B978" s="27" t="s">
        <v>692</v>
      </c>
      <c r="C978" s="28"/>
      <c r="D978" s="33"/>
      <c r="E978" s="33"/>
      <c r="F978" s="30">
        <f t="shared" si="120"/>
        <v>0</v>
      </c>
      <c r="G978" s="31">
        <f t="shared" si="119"/>
        <v>0</v>
      </c>
      <c r="H978" s="33"/>
      <c r="I978" s="32">
        <f t="shared" si="124"/>
        <v>0</v>
      </c>
      <c r="J978" s="33"/>
      <c r="K978" s="31">
        <f t="shared" si="121"/>
        <v>0</v>
      </c>
      <c r="L978" s="30">
        <f t="shared" si="126"/>
        <v>0</v>
      </c>
      <c r="M978" s="31">
        <f t="shared" si="122"/>
        <v>0</v>
      </c>
      <c r="N978" s="33"/>
      <c r="O978" s="31">
        <f t="shared" si="123"/>
        <v>0</v>
      </c>
      <c r="P978" s="32">
        <f t="shared" si="125"/>
        <v>0</v>
      </c>
    </row>
    <row r="979" spans="1:16" ht="39" x14ac:dyDescent="0.25">
      <c r="A979" s="60">
        <v>3311403280682</v>
      </c>
      <c r="B979" s="27" t="s">
        <v>693</v>
      </c>
      <c r="C979" s="28"/>
      <c r="D979" s="29">
        <f>SUM(D980)</f>
        <v>0</v>
      </c>
      <c r="E979" s="29">
        <f>SUM(E980)</f>
        <v>0</v>
      </c>
      <c r="F979" s="30">
        <f t="shared" si="120"/>
        <v>0</v>
      </c>
      <c r="G979" s="31">
        <f t="shared" si="119"/>
        <v>0</v>
      </c>
      <c r="H979" s="29">
        <f>SUM(H980)</f>
        <v>0</v>
      </c>
      <c r="I979" s="32">
        <f t="shared" si="124"/>
        <v>0</v>
      </c>
      <c r="J979" s="29">
        <f>SUM(J980)</f>
        <v>0</v>
      </c>
      <c r="K979" s="31">
        <f t="shared" si="121"/>
        <v>0</v>
      </c>
      <c r="L979" s="30">
        <f t="shared" si="126"/>
        <v>0</v>
      </c>
      <c r="M979" s="31">
        <f t="shared" si="122"/>
        <v>0</v>
      </c>
      <c r="N979" s="29">
        <f>SUM(N980)</f>
        <v>0</v>
      </c>
      <c r="O979" s="31">
        <f t="shared" si="123"/>
        <v>0</v>
      </c>
      <c r="P979" s="32">
        <f t="shared" si="125"/>
        <v>0</v>
      </c>
    </row>
    <row r="980" spans="1:16" ht="39" x14ac:dyDescent="0.25">
      <c r="A980" s="60">
        <v>3311403280682220</v>
      </c>
      <c r="B980" s="27" t="s">
        <v>693</v>
      </c>
      <c r="C980" s="28"/>
      <c r="D980" s="33"/>
      <c r="E980" s="33"/>
      <c r="F980" s="30">
        <f t="shared" si="120"/>
        <v>0</v>
      </c>
      <c r="G980" s="31">
        <f t="shared" si="119"/>
        <v>0</v>
      </c>
      <c r="H980" s="33"/>
      <c r="I980" s="32">
        <f t="shared" si="124"/>
        <v>0</v>
      </c>
      <c r="J980" s="33"/>
      <c r="K980" s="31">
        <f t="shared" si="121"/>
        <v>0</v>
      </c>
      <c r="L980" s="30">
        <f t="shared" si="126"/>
        <v>0</v>
      </c>
      <c r="M980" s="31">
        <f t="shared" si="122"/>
        <v>0</v>
      </c>
      <c r="N980" s="33"/>
      <c r="O980" s="31">
        <f t="shared" si="123"/>
        <v>0</v>
      </c>
      <c r="P980" s="32">
        <f t="shared" si="125"/>
        <v>0</v>
      </c>
    </row>
    <row r="981" spans="1:16" ht="26.25" x14ac:dyDescent="0.25">
      <c r="A981" s="60">
        <v>3311403280683</v>
      </c>
      <c r="B981" s="27" t="s">
        <v>694</v>
      </c>
      <c r="C981" s="28"/>
      <c r="D981" s="29">
        <f>SUM(D982)</f>
        <v>0</v>
      </c>
      <c r="E981" s="29">
        <f>SUM(E982)</f>
        <v>0</v>
      </c>
      <c r="F981" s="30">
        <f t="shared" si="120"/>
        <v>0</v>
      </c>
      <c r="G981" s="31">
        <f t="shared" si="119"/>
        <v>0</v>
      </c>
      <c r="H981" s="29">
        <f>SUM(H982)</f>
        <v>0</v>
      </c>
      <c r="I981" s="32">
        <f t="shared" si="124"/>
        <v>0</v>
      </c>
      <c r="J981" s="29">
        <f>SUM(J982)</f>
        <v>0</v>
      </c>
      <c r="K981" s="31">
        <f t="shared" si="121"/>
        <v>0</v>
      </c>
      <c r="L981" s="30">
        <f t="shared" si="126"/>
        <v>0</v>
      </c>
      <c r="M981" s="31">
        <f t="shared" si="122"/>
        <v>0</v>
      </c>
      <c r="N981" s="29">
        <f>SUM(N982)</f>
        <v>0</v>
      </c>
      <c r="O981" s="31">
        <f t="shared" si="123"/>
        <v>0</v>
      </c>
      <c r="P981" s="32">
        <f t="shared" si="125"/>
        <v>0</v>
      </c>
    </row>
    <row r="982" spans="1:16" ht="26.25" x14ac:dyDescent="0.25">
      <c r="A982" s="60">
        <v>3311403280683220</v>
      </c>
      <c r="B982" s="27" t="s">
        <v>694</v>
      </c>
      <c r="C982" s="28"/>
      <c r="D982" s="33"/>
      <c r="E982" s="33"/>
      <c r="F982" s="30">
        <f t="shared" si="120"/>
        <v>0</v>
      </c>
      <c r="G982" s="31">
        <f t="shared" si="119"/>
        <v>0</v>
      </c>
      <c r="H982" s="33"/>
      <c r="I982" s="32">
        <f t="shared" si="124"/>
        <v>0</v>
      </c>
      <c r="J982" s="33"/>
      <c r="K982" s="31">
        <f t="shared" si="121"/>
        <v>0</v>
      </c>
      <c r="L982" s="30">
        <f t="shared" si="126"/>
        <v>0</v>
      </c>
      <c r="M982" s="31">
        <f t="shared" si="122"/>
        <v>0</v>
      </c>
      <c r="N982" s="33"/>
      <c r="O982" s="31">
        <f t="shared" si="123"/>
        <v>0</v>
      </c>
      <c r="P982" s="32">
        <f t="shared" si="125"/>
        <v>0</v>
      </c>
    </row>
    <row r="983" spans="1:16" ht="26.25" x14ac:dyDescent="0.25">
      <c r="A983" s="26">
        <v>3311403280824</v>
      </c>
      <c r="B983" s="27" t="s">
        <v>695</v>
      </c>
      <c r="C983" s="28"/>
      <c r="D983" s="29">
        <f>SUM(D984)</f>
        <v>0</v>
      </c>
      <c r="E983" s="29">
        <f>SUM(E984)</f>
        <v>0</v>
      </c>
      <c r="F983" s="30">
        <f t="shared" si="120"/>
        <v>0</v>
      </c>
      <c r="G983" s="31">
        <f t="shared" si="119"/>
        <v>0</v>
      </c>
      <c r="H983" s="29">
        <f>SUM(H984)</f>
        <v>0</v>
      </c>
      <c r="I983" s="32">
        <f t="shared" si="124"/>
        <v>0</v>
      </c>
      <c r="J983" s="29">
        <f>SUM(J984)</f>
        <v>0</v>
      </c>
      <c r="K983" s="31">
        <f t="shared" si="121"/>
        <v>0</v>
      </c>
      <c r="L983" s="30">
        <f t="shared" si="126"/>
        <v>0</v>
      </c>
      <c r="M983" s="31">
        <f t="shared" si="122"/>
        <v>0</v>
      </c>
      <c r="N983" s="29">
        <f>SUM(N984)</f>
        <v>0</v>
      </c>
      <c r="O983" s="31">
        <f t="shared" si="123"/>
        <v>0</v>
      </c>
      <c r="P983" s="32">
        <f t="shared" si="125"/>
        <v>0</v>
      </c>
    </row>
    <row r="984" spans="1:16" ht="26.25" x14ac:dyDescent="0.25">
      <c r="A984" s="26">
        <v>3311403280824220</v>
      </c>
      <c r="B984" s="27" t="s">
        <v>695</v>
      </c>
      <c r="C984" s="28"/>
      <c r="D984" s="33"/>
      <c r="E984" s="33"/>
      <c r="F984" s="30">
        <f t="shared" si="120"/>
        <v>0</v>
      </c>
      <c r="G984" s="31">
        <f t="shared" si="119"/>
        <v>0</v>
      </c>
      <c r="H984" s="33"/>
      <c r="I984" s="32">
        <f t="shared" si="124"/>
        <v>0</v>
      </c>
      <c r="J984" s="33"/>
      <c r="K984" s="31">
        <f t="shared" si="121"/>
        <v>0</v>
      </c>
      <c r="L984" s="30">
        <f t="shared" si="126"/>
        <v>0</v>
      </c>
      <c r="M984" s="31">
        <f t="shared" si="122"/>
        <v>0</v>
      </c>
      <c r="N984" s="33"/>
      <c r="O984" s="31">
        <f t="shared" si="123"/>
        <v>0</v>
      </c>
      <c r="P984" s="32">
        <f t="shared" si="125"/>
        <v>0</v>
      </c>
    </row>
    <row r="985" spans="1:16" ht="26.25" x14ac:dyDescent="0.25">
      <c r="A985" s="26">
        <v>3311403280834</v>
      </c>
      <c r="B985" s="40" t="s">
        <v>696</v>
      </c>
      <c r="C985" s="28"/>
      <c r="D985" s="29">
        <f>SUM(D986)</f>
        <v>0</v>
      </c>
      <c r="E985" s="29">
        <f>SUM(E986)</f>
        <v>0</v>
      </c>
      <c r="F985" s="30">
        <f t="shared" si="120"/>
        <v>0</v>
      </c>
      <c r="G985" s="31">
        <f t="shared" si="119"/>
        <v>0</v>
      </c>
      <c r="H985" s="29">
        <f>SUM(H986)</f>
        <v>0</v>
      </c>
      <c r="I985" s="32">
        <f t="shared" si="124"/>
        <v>0</v>
      </c>
      <c r="J985" s="29">
        <f>SUM(J986)</f>
        <v>0</v>
      </c>
      <c r="K985" s="31">
        <f t="shared" si="121"/>
        <v>0</v>
      </c>
      <c r="L985" s="30">
        <f t="shared" si="126"/>
        <v>0</v>
      </c>
      <c r="M985" s="31">
        <f t="shared" si="122"/>
        <v>0</v>
      </c>
      <c r="N985" s="29">
        <f>SUM(N986)</f>
        <v>0</v>
      </c>
      <c r="O985" s="31">
        <f t="shared" si="123"/>
        <v>0</v>
      </c>
      <c r="P985" s="32">
        <f t="shared" si="125"/>
        <v>0</v>
      </c>
    </row>
    <row r="986" spans="1:16" ht="39" x14ac:dyDescent="0.25">
      <c r="A986" s="26">
        <v>3311403280834220</v>
      </c>
      <c r="B986" s="40" t="s">
        <v>697</v>
      </c>
      <c r="C986" s="28"/>
      <c r="D986" s="33"/>
      <c r="E986" s="33"/>
      <c r="F986" s="30">
        <f t="shared" si="120"/>
        <v>0</v>
      </c>
      <c r="G986" s="31">
        <f t="shared" si="119"/>
        <v>0</v>
      </c>
      <c r="H986" s="33"/>
      <c r="I986" s="32">
        <f t="shared" si="124"/>
        <v>0</v>
      </c>
      <c r="J986" s="33"/>
      <c r="K986" s="31">
        <f t="shared" si="121"/>
        <v>0</v>
      </c>
      <c r="L986" s="30">
        <f t="shared" si="126"/>
        <v>0</v>
      </c>
      <c r="M986" s="31">
        <f t="shared" si="122"/>
        <v>0</v>
      </c>
      <c r="N986" s="33"/>
      <c r="O986" s="31">
        <f t="shared" si="123"/>
        <v>0</v>
      </c>
      <c r="P986" s="32">
        <f t="shared" si="125"/>
        <v>0</v>
      </c>
    </row>
    <row r="987" spans="1:16" x14ac:dyDescent="0.25">
      <c r="A987" s="26">
        <v>331140329</v>
      </c>
      <c r="B987" s="27" t="s">
        <v>698</v>
      </c>
      <c r="C987" s="28"/>
      <c r="D987" s="29">
        <f>SUM(D988+D990)</f>
        <v>0</v>
      </c>
      <c r="E987" s="29">
        <f>SUM(E988+E990)</f>
        <v>0</v>
      </c>
      <c r="F987" s="30">
        <f t="shared" si="120"/>
        <v>0</v>
      </c>
      <c r="G987" s="31">
        <f t="shared" si="119"/>
        <v>0</v>
      </c>
      <c r="H987" s="29">
        <f>SUM(H988+H990)</f>
        <v>0</v>
      </c>
      <c r="I987" s="32">
        <f t="shared" si="124"/>
        <v>0</v>
      </c>
      <c r="J987" s="29">
        <f>SUM(J988+J990)</f>
        <v>0</v>
      </c>
      <c r="K987" s="31">
        <f t="shared" si="121"/>
        <v>0</v>
      </c>
      <c r="L987" s="30">
        <f t="shared" si="126"/>
        <v>0</v>
      </c>
      <c r="M987" s="31">
        <f t="shared" si="122"/>
        <v>0</v>
      </c>
      <c r="N987" s="29">
        <f>SUM(N988+N990)</f>
        <v>0</v>
      </c>
      <c r="O987" s="31">
        <f t="shared" si="123"/>
        <v>0</v>
      </c>
      <c r="P987" s="32">
        <f t="shared" si="125"/>
        <v>0</v>
      </c>
    </row>
    <row r="988" spans="1:16" ht="26.25" x14ac:dyDescent="0.25">
      <c r="A988" s="26">
        <v>3311403290601</v>
      </c>
      <c r="B988" s="27" t="s">
        <v>699</v>
      </c>
      <c r="C988" s="28"/>
      <c r="D988" s="29">
        <f>SUM(D989)</f>
        <v>0</v>
      </c>
      <c r="E988" s="29">
        <f>SUM(E989)</f>
        <v>0</v>
      </c>
      <c r="F988" s="30">
        <f t="shared" si="120"/>
        <v>0</v>
      </c>
      <c r="G988" s="31">
        <f t="shared" si="119"/>
        <v>0</v>
      </c>
      <c r="H988" s="29">
        <f>SUM(H989)</f>
        <v>0</v>
      </c>
      <c r="I988" s="32">
        <f t="shared" si="124"/>
        <v>0</v>
      </c>
      <c r="J988" s="29">
        <f>SUM(J989)</f>
        <v>0</v>
      </c>
      <c r="K988" s="31">
        <f t="shared" si="121"/>
        <v>0</v>
      </c>
      <c r="L988" s="30">
        <f t="shared" si="126"/>
        <v>0</v>
      </c>
      <c r="M988" s="31">
        <f t="shared" si="122"/>
        <v>0</v>
      </c>
      <c r="N988" s="29">
        <f>SUM(N989)</f>
        <v>0</v>
      </c>
      <c r="O988" s="31">
        <f t="shared" si="123"/>
        <v>0</v>
      </c>
      <c r="P988" s="32">
        <f t="shared" si="125"/>
        <v>0</v>
      </c>
    </row>
    <row r="989" spans="1:16" ht="26.25" x14ac:dyDescent="0.25">
      <c r="A989" s="26">
        <v>3311403290601230</v>
      </c>
      <c r="B989" s="27" t="s">
        <v>699</v>
      </c>
      <c r="C989" s="28"/>
      <c r="D989" s="29"/>
      <c r="E989" s="29"/>
      <c r="F989" s="30">
        <f t="shared" si="120"/>
        <v>0</v>
      </c>
      <c r="G989" s="31">
        <f t="shared" si="119"/>
        <v>0</v>
      </c>
      <c r="H989" s="29"/>
      <c r="I989" s="32">
        <f t="shared" si="124"/>
        <v>0</v>
      </c>
      <c r="J989" s="29"/>
      <c r="K989" s="31">
        <f t="shared" si="121"/>
        <v>0</v>
      </c>
      <c r="L989" s="30">
        <f t="shared" si="126"/>
        <v>0</v>
      </c>
      <c r="M989" s="31">
        <f t="shared" si="122"/>
        <v>0</v>
      </c>
      <c r="N989" s="29"/>
      <c r="O989" s="31">
        <f t="shared" si="123"/>
        <v>0</v>
      </c>
      <c r="P989" s="32">
        <f t="shared" si="125"/>
        <v>0</v>
      </c>
    </row>
    <row r="990" spans="1:16" ht="39" x14ac:dyDescent="0.25">
      <c r="A990" s="26">
        <v>3311403290815</v>
      </c>
      <c r="B990" s="27" t="s">
        <v>700</v>
      </c>
      <c r="C990" s="28"/>
      <c r="D990" s="29">
        <f>SUM(D991:D992)</f>
        <v>0</v>
      </c>
      <c r="E990" s="29">
        <f>SUM(E991:E992)</f>
        <v>0</v>
      </c>
      <c r="F990" s="30">
        <f t="shared" si="120"/>
        <v>0</v>
      </c>
      <c r="G990" s="31">
        <f t="shared" si="119"/>
        <v>0</v>
      </c>
      <c r="H990" s="29">
        <f>SUM(H991:H992)</f>
        <v>0</v>
      </c>
      <c r="I990" s="32">
        <f t="shared" si="124"/>
        <v>0</v>
      </c>
      <c r="J990" s="29">
        <f>SUM(J991:J992)</f>
        <v>0</v>
      </c>
      <c r="K990" s="31">
        <f t="shared" si="121"/>
        <v>0</v>
      </c>
      <c r="L990" s="30">
        <f t="shared" si="126"/>
        <v>0</v>
      </c>
      <c r="M990" s="31">
        <f t="shared" si="122"/>
        <v>0</v>
      </c>
      <c r="N990" s="29">
        <f>SUM(N991:N992)</f>
        <v>0</v>
      </c>
      <c r="O990" s="31">
        <f t="shared" si="123"/>
        <v>0</v>
      </c>
      <c r="P990" s="32">
        <f t="shared" si="125"/>
        <v>0</v>
      </c>
    </row>
    <row r="991" spans="1:16" ht="39" x14ac:dyDescent="0.25">
      <c r="A991" s="26">
        <v>3311403290815230</v>
      </c>
      <c r="B991" s="27" t="s">
        <v>700</v>
      </c>
      <c r="C991" s="28"/>
      <c r="D991" s="33"/>
      <c r="E991" s="33"/>
      <c r="F991" s="30">
        <f t="shared" si="120"/>
        <v>0</v>
      </c>
      <c r="G991" s="31">
        <f t="shared" si="119"/>
        <v>0</v>
      </c>
      <c r="H991" s="33"/>
      <c r="I991" s="32">
        <f t="shared" si="124"/>
        <v>0</v>
      </c>
      <c r="J991" s="33"/>
      <c r="K991" s="31">
        <f t="shared" si="121"/>
        <v>0</v>
      </c>
      <c r="L991" s="30">
        <f t="shared" si="126"/>
        <v>0</v>
      </c>
      <c r="M991" s="31">
        <f t="shared" si="122"/>
        <v>0</v>
      </c>
      <c r="N991" s="33"/>
      <c r="O991" s="31">
        <f t="shared" si="123"/>
        <v>0</v>
      </c>
      <c r="P991" s="32">
        <f t="shared" si="125"/>
        <v>0</v>
      </c>
    </row>
    <row r="992" spans="1:16" ht="39" x14ac:dyDescent="0.25">
      <c r="A992" s="26">
        <v>3311403290815230</v>
      </c>
      <c r="B992" s="27" t="s">
        <v>700</v>
      </c>
      <c r="C992" s="28"/>
      <c r="D992" s="33"/>
      <c r="E992" s="33"/>
      <c r="F992" s="30">
        <f t="shared" si="120"/>
        <v>0</v>
      </c>
      <c r="G992" s="31">
        <f t="shared" si="119"/>
        <v>0</v>
      </c>
      <c r="H992" s="33"/>
      <c r="I992" s="32">
        <f t="shared" si="124"/>
        <v>0</v>
      </c>
      <c r="J992" s="33"/>
      <c r="K992" s="31">
        <f t="shared" si="121"/>
        <v>0</v>
      </c>
      <c r="L992" s="30">
        <f t="shared" si="126"/>
        <v>0</v>
      </c>
      <c r="M992" s="31">
        <f t="shared" si="122"/>
        <v>0</v>
      </c>
      <c r="N992" s="33"/>
      <c r="O992" s="31">
        <f t="shared" si="123"/>
        <v>0</v>
      </c>
      <c r="P992" s="32">
        <f t="shared" si="125"/>
        <v>0</v>
      </c>
    </row>
    <row r="993" spans="1:16" ht="26.25" x14ac:dyDescent="0.25">
      <c r="A993" s="60">
        <v>331140330</v>
      </c>
      <c r="B993" s="27" t="s">
        <v>701</v>
      </c>
      <c r="C993" s="28"/>
      <c r="D993" s="29">
        <f>SUM(D994+D996)</f>
        <v>0</v>
      </c>
      <c r="E993" s="29">
        <f>SUM(E994+E996)</f>
        <v>1901655442</v>
      </c>
      <c r="F993" s="30">
        <f t="shared" si="120"/>
        <v>1901655442</v>
      </c>
      <c r="G993" s="31">
        <f t="shared" si="119"/>
        <v>0.11508147249723577</v>
      </c>
      <c r="H993" s="29">
        <f>SUM(H994+H996)</f>
        <v>0</v>
      </c>
      <c r="I993" s="32">
        <f t="shared" si="124"/>
        <v>1901655442</v>
      </c>
      <c r="J993" s="29">
        <f>SUM(J994+J996)</f>
        <v>854032598</v>
      </c>
      <c r="K993" s="31">
        <f t="shared" si="121"/>
        <v>44.909954723543443</v>
      </c>
      <c r="L993" s="30">
        <f t="shared" si="126"/>
        <v>388992745</v>
      </c>
      <c r="M993" s="31">
        <f t="shared" si="122"/>
        <v>20.455479810311505</v>
      </c>
      <c r="N993" s="29">
        <f>SUM(N994+N996)</f>
        <v>1243025343</v>
      </c>
      <c r="O993" s="31">
        <f t="shared" si="123"/>
        <v>65.365434533854952</v>
      </c>
      <c r="P993" s="32">
        <f t="shared" si="125"/>
        <v>658630099</v>
      </c>
    </row>
    <row r="994" spans="1:16" ht="26.25" x14ac:dyDescent="0.25">
      <c r="A994" s="60">
        <v>3311403300886</v>
      </c>
      <c r="B994" s="27" t="s">
        <v>702</v>
      </c>
      <c r="C994" s="28"/>
      <c r="D994" s="29">
        <f>SUM(D995)</f>
        <v>0</v>
      </c>
      <c r="E994" s="29">
        <f>SUM(E995)</f>
        <v>0</v>
      </c>
      <c r="F994" s="30">
        <f t="shared" si="120"/>
        <v>0</v>
      </c>
      <c r="G994" s="31">
        <f t="shared" si="119"/>
        <v>0</v>
      </c>
      <c r="H994" s="29">
        <f>SUM(H995)</f>
        <v>0</v>
      </c>
      <c r="I994" s="32">
        <f t="shared" si="124"/>
        <v>0</v>
      </c>
      <c r="J994" s="29">
        <f>SUM(J995)</f>
        <v>0</v>
      </c>
      <c r="K994" s="31">
        <f t="shared" si="121"/>
        <v>0</v>
      </c>
      <c r="L994" s="30">
        <f t="shared" si="126"/>
        <v>0</v>
      </c>
      <c r="M994" s="31">
        <f t="shared" si="122"/>
        <v>0</v>
      </c>
      <c r="N994" s="29">
        <f>SUM(N995)</f>
        <v>0</v>
      </c>
      <c r="O994" s="31">
        <f t="shared" si="123"/>
        <v>0</v>
      </c>
      <c r="P994" s="32">
        <f t="shared" si="125"/>
        <v>0</v>
      </c>
    </row>
    <row r="995" spans="1:16" ht="26.25" x14ac:dyDescent="0.25">
      <c r="A995" s="60">
        <v>3311403300886230</v>
      </c>
      <c r="B995" s="27" t="s">
        <v>702</v>
      </c>
      <c r="C995" s="28"/>
      <c r="D995" s="33"/>
      <c r="E995" s="33"/>
      <c r="F995" s="30">
        <f t="shared" si="120"/>
        <v>0</v>
      </c>
      <c r="G995" s="31">
        <f t="shared" si="119"/>
        <v>0</v>
      </c>
      <c r="H995" s="33"/>
      <c r="I995" s="32">
        <f t="shared" si="124"/>
        <v>0</v>
      </c>
      <c r="J995" s="33"/>
      <c r="K995" s="31">
        <f t="shared" si="121"/>
        <v>0</v>
      </c>
      <c r="L995" s="30">
        <f t="shared" si="126"/>
        <v>0</v>
      </c>
      <c r="M995" s="31">
        <f t="shared" si="122"/>
        <v>0</v>
      </c>
      <c r="N995" s="33"/>
      <c r="O995" s="31">
        <f t="shared" si="123"/>
        <v>0</v>
      </c>
      <c r="P995" s="32">
        <f t="shared" si="125"/>
        <v>0</v>
      </c>
    </row>
    <row r="996" spans="1:16" x14ac:dyDescent="0.25">
      <c r="A996" s="60">
        <v>3311403300887</v>
      </c>
      <c r="B996" s="27" t="s">
        <v>703</v>
      </c>
      <c r="C996" s="28"/>
      <c r="D996" s="29">
        <f>SUM(D997)</f>
        <v>0</v>
      </c>
      <c r="E996" s="29">
        <f>SUM(E997)</f>
        <v>1901655442</v>
      </c>
      <c r="F996" s="30">
        <f t="shared" si="120"/>
        <v>1901655442</v>
      </c>
      <c r="G996" s="31">
        <f t="shared" si="119"/>
        <v>0.11508147249723577</v>
      </c>
      <c r="H996" s="29">
        <f>SUM(H997)</f>
        <v>0</v>
      </c>
      <c r="I996" s="32">
        <f t="shared" si="124"/>
        <v>1901655442</v>
      </c>
      <c r="J996" s="29">
        <f>SUM(J997)</f>
        <v>854032598</v>
      </c>
      <c r="K996" s="31">
        <f t="shared" si="121"/>
        <v>44.909954723543443</v>
      </c>
      <c r="L996" s="30">
        <f t="shared" si="126"/>
        <v>388992745</v>
      </c>
      <c r="M996" s="31">
        <f t="shared" si="122"/>
        <v>20.455479810311505</v>
      </c>
      <c r="N996" s="29">
        <f>SUM(N997)</f>
        <v>1243025343</v>
      </c>
      <c r="O996" s="31">
        <f t="shared" si="123"/>
        <v>65.365434533854952</v>
      </c>
      <c r="P996" s="32">
        <f t="shared" si="125"/>
        <v>658630099</v>
      </c>
    </row>
    <row r="997" spans="1:16" x14ac:dyDescent="0.25">
      <c r="A997" s="60">
        <v>3311403300887230</v>
      </c>
      <c r="B997" s="27" t="s">
        <v>703</v>
      </c>
      <c r="C997" s="28"/>
      <c r="D997" s="33"/>
      <c r="E997" s="33">
        <v>1901655442</v>
      </c>
      <c r="F997" s="30">
        <f t="shared" si="120"/>
        <v>1901655442</v>
      </c>
      <c r="G997" s="31">
        <f t="shared" si="119"/>
        <v>0.11508147249723577</v>
      </c>
      <c r="H997" s="33"/>
      <c r="I997" s="32">
        <f t="shared" si="124"/>
        <v>1901655442</v>
      </c>
      <c r="J997" s="33">
        <v>854032598</v>
      </c>
      <c r="K997" s="31">
        <f t="shared" si="121"/>
        <v>44.909954723543443</v>
      </c>
      <c r="L997" s="30">
        <f t="shared" si="126"/>
        <v>388992745</v>
      </c>
      <c r="M997" s="31">
        <f t="shared" si="122"/>
        <v>20.455479810311505</v>
      </c>
      <c r="N997" s="33">
        <v>1243025343</v>
      </c>
      <c r="O997" s="31">
        <f t="shared" si="123"/>
        <v>65.365434533854952</v>
      </c>
      <c r="P997" s="32">
        <f t="shared" si="125"/>
        <v>658630099</v>
      </c>
    </row>
    <row r="998" spans="1:16" ht="26.25" x14ac:dyDescent="0.25">
      <c r="A998" s="60">
        <v>331140331</v>
      </c>
      <c r="B998" s="27" t="s">
        <v>704</v>
      </c>
      <c r="C998" s="28"/>
      <c r="D998" s="29">
        <f t="shared" ref="D998:E998" si="127">SUM(D1001+D1003+D1010+D1012+D1014+D1016+D1018+D1023+D1025+D1028+D1030+D1032+D1034+D1036+D1038+D1040+D1042+D1044+D1046+D1048+D1050+D1052+D1054+D1056+D1058+D1060+D1062+D1064+D1066+D1068+D1070+D1072+D1074+D1076+D1078+D1080+D1082+D1084+D1086+D1088+D1090+D1092+D1094+D1096+D1098+D1100+D1102+D1104+D1106+D1108+D1110+D1112+D1116+D1118+D1120+D1123+D1125+D1127+D1129+D1131+D1133+D1135+D1137+D1141+D1143+D1145+D1147+D1149+D1151+D1153)</f>
        <v>0</v>
      </c>
      <c r="E998" s="29">
        <f t="shared" si="127"/>
        <v>0</v>
      </c>
      <c r="F998" s="30">
        <f t="shared" si="120"/>
        <v>0</v>
      </c>
      <c r="G998" s="31">
        <f t="shared" si="119"/>
        <v>0</v>
      </c>
      <c r="H998" s="29">
        <f t="shared" ref="H998" si="128">SUM(H1001+H1003+H1010+H1012+H1014+H1016+H1018+H1023+H1025+H1028+H1030+H1032+H1034+H1036+H1038+H1040+H1042+H1044+H1046+H1048+H1050+H1052+H1054+H1056+H1058+H1060+H1062+H1064+H1066+H1068+H1070+H1072+H1074+H1076+H1078+H1080+H1082+H1084+H1086+H1088+H1090+H1092+H1094+H1096+H1098+H1100+H1102+H1104+H1106+H1108+H1110+H1112+H1116+H1118+H1120+H1123+H1125+H1127+H1129+H1131+H1133+H1135+H1137+H1141+H1143+H1145+H1147+H1149+H1151+H1153)</f>
        <v>0</v>
      </c>
      <c r="I998" s="32">
        <f t="shared" si="124"/>
        <v>0</v>
      </c>
      <c r="J998" s="29">
        <f t="shared" ref="J998" si="129">SUM(J1001+J1003+J1010+J1012+J1014+J1016+J1018+J1023+J1025+J1028+J1030+J1032+J1034+J1036+J1038+J1040+J1042+J1044+J1046+J1048+J1050+J1052+J1054+J1056+J1058+J1060+J1062+J1064+J1066+J1068+J1070+J1072+J1074+J1076+J1078+J1080+J1082+J1084+J1086+J1088+J1090+J1092+J1094+J1096+J1098+J1100+J1102+J1104+J1106+J1108+J1110+J1112+J1116+J1118+J1120+J1123+J1125+J1127+J1129+J1131+J1133+J1135+J1137+J1141+J1143+J1145+J1147+J1149+J1151+J1153)</f>
        <v>0</v>
      </c>
      <c r="K998" s="31">
        <f t="shared" si="121"/>
        <v>0</v>
      </c>
      <c r="L998" s="30">
        <f t="shared" si="126"/>
        <v>0</v>
      </c>
      <c r="M998" s="31">
        <f t="shared" si="122"/>
        <v>0</v>
      </c>
      <c r="N998" s="29">
        <f t="shared" ref="N998" si="130">SUM(N1001+N1003+N1010+N1012+N1014+N1016+N1018+N1023+N1025+N1028+N1030+N1032+N1034+N1036+N1038+N1040+N1042+N1044+N1046+N1048+N1050+N1052+N1054+N1056+N1058+N1060+N1062+N1064+N1066+N1068+N1070+N1072+N1074+N1076+N1078+N1080+N1082+N1084+N1086+N1088+N1090+N1092+N1094+N1096+N1098+N1100+N1102+N1104+N1106+N1108+N1110+N1112+N1116+N1118+N1120+N1123+N1125+N1127+N1129+N1131+N1133+N1135+N1137+N1141+N1143+N1145+N1147+N1149+N1151+N1153)</f>
        <v>0</v>
      </c>
      <c r="O998" s="31">
        <f t="shared" si="123"/>
        <v>0</v>
      </c>
      <c r="P998" s="32">
        <f t="shared" si="125"/>
        <v>0</v>
      </c>
    </row>
    <row r="999" spans="1:16" x14ac:dyDescent="0.25">
      <c r="A999" s="60"/>
      <c r="B999" s="27"/>
      <c r="C999" s="28"/>
      <c r="D999" s="29"/>
      <c r="E999" s="29"/>
      <c r="F999" s="30"/>
      <c r="G999" s="31"/>
      <c r="H999" s="29"/>
      <c r="I999" s="32"/>
      <c r="J999" s="29"/>
      <c r="K999" s="31"/>
      <c r="L999" s="30"/>
      <c r="M999" s="31"/>
      <c r="N999" s="29"/>
      <c r="O999" s="31"/>
      <c r="P999" s="32"/>
    </row>
    <row r="1000" spans="1:16" x14ac:dyDescent="0.25">
      <c r="A1000" s="60"/>
      <c r="B1000" s="27"/>
      <c r="C1000" s="28"/>
      <c r="D1000" s="29"/>
      <c r="E1000" s="29"/>
      <c r="F1000" s="30"/>
      <c r="G1000" s="31"/>
      <c r="H1000" s="29"/>
      <c r="I1000" s="32"/>
      <c r="J1000" s="29"/>
      <c r="K1000" s="31"/>
      <c r="L1000" s="30"/>
      <c r="M1000" s="31"/>
      <c r="N1000" s="29"/>
      <c r="O1000" s="31"/>
      <c r="P1000" s="32"/>
    </row>
    <row r="1001" spans="1:16" x14ac:dyDescent="0.25">
      <c r="A1001" s="60">
        <v>3311403310011</v>
      </c>
      <c r="B1001" s="27" t="s">
        <v>705</v>
      </c>
      <c r="C1001" s="28"/>
      <c r="D1001" s="29">
        <f>SUM(D1002)</f>
        <v>0</v>
      </c>
      <c r="E1001" s="29">
        <f>SUM(E1002)</f>
        <v>0</v>
      </c>
      <c r="F1001" s="30">
        <f t="shared" si="120"/>
        <v>0</v>
      </c>
      <c r="G1001" s="31">
        <f t="shared" si="119"/>
        <v>0</v>
      </c>
      <c r="H1001" s="29">
        <f>SUM(H1002)</f>
        <v>0</v>
      </c>
      <c r="I1001" s="32">
        <f t="shared" si="124"/>
        <v>0</v>
      </c>
      <c r="J1001" s="29">
        <f>SUM(J1002)</f>
        <v>0</v>
      </c>
      <c r="K1001" s="31">
        <f t="shared" si="121"/>
        <v>0</v>
      </c>
      <c r="L1001" s="30">
        <f t="shared" si="126"/>
        <v>0</v>
      </c>
      <c r="M1001" s="31">
        <f t="shared" si="122"/>
        <v>0</v>
      </c>
      <c r="N1001" s="29">
        <f>SUM(N1002)</f>
        <v>0</v>
      </c>
      <c r="O1001" s="31">
        <f t="shared" si="123"/>
        <v>0</v>
      </c>
      <c r="P1001" s="32">
        <f t="shared" si="125"/>
        <v>0</v>
      </c>
    </row>
    <row r="1002" spans="1:16" ht="26.25" x14ac:dyDescent="0.25">
      <c r="A1002" s="60">
        <v>3311403310011</v>
      </c>
      <c r="B1002" s="27" t="s">
        <v>706</v>
      </c>
      <c r="C1002" s="28"/>
      <c r="D1002" s="29"/>
      <c r="E1002" s="29"/>
      <c r="F1002" s="30">
        <f t="shared" si="120"/>
        <v>0</v>
      </c>
      <c r="G1002" s="31">
        <f t="shared" si="119"/>
        <v>0</v>
      </c>
      <c r="H1002" s="29"/>
      <c r="I1002" s="32">
        <f t="shared" si="124"/>
        <v>0</v>
      </c>
      <c r="J1002" s="29"/>
      <c r="K1002" s="31">
        <f t="shared" si="121"/>
        <v>0</v>
      </c>
      <c r="L1002" s="30">
        <f t="shared" si="126"/>
        <v>0</v>
      </c>
      <c r="M1002" s="31">
        <f t="shared" si="122"/>
        <v>0</v>
      </c>
      <c r="N1002" s="29"/>
      <c r="O1002" s="31">
        <f t="shared" si="123"/>
        <v>0</v>
      </c>
      <c r="P1002" s="32">
        <f t="shared" si="125"/>
        <v>0</v>
      </c>
    </row>
    <row r="1003" spans="1:16" x14ac:dyDescent="0.25">
      <c r="A1003" s="60">
        <v>3311403310014</v>
      </c>
      <c r="B1003" s="27" t="s">
        <v>707</v>
      </c>
      <c r="C1003" s="28"/>
      <c r="D1003" s="29">
        <f>SUM(D1004:D1009)</f>
        <v>0</v>
      </c>
      <c r="E1003" s="29">
        <f>SUM(E1004:E1009)</f>
        <v>0</v>
      </c>
      <c r="F1003" s="30">
        <f t="shared" si="120"/>
        <v>0</v>
      </c>
      <c r="G1003" s="31">
        <f t="shared" si="119"/>
        <v>0</v>
      </c>
      <c r="H1003" s="29">
        <f>SUM(H1004:H1009)</f>
        <v>0</v>
      </c>
      <c r="I1003" s="32">
        <f t="shared" si="124"/>
        <v>0</v>
      </c>
      <c r="J1003" s="29">
        <f>SUM(J1004:J1009)</f>
        <v>0</v>
      </c>
      <c r="K1003" s="31">
        <f t="shared" si="121"/>
        <v>0</v>
      </c>
      <c r="L1003" s="30">
        <f t="shared" si="126"/>
        <v>0</v>
      </c>
      <c r="M1003" s="31">
        <f t="shared" si="122"/>
        <v>0</v>
      </c>
      <c r="N1003" s="29">
        <f>SUM(N1004:N1009)</f>
        <v>0</v>
      </c>
      <c r="O1003" s="31">
        <f t="shared" si="123"/>
        <v>0</v>
      </c>
      <c r="P1003" s="32">
        <f t="shared" si="125"/>
        <v>0</v>
      </c>
    </row>
    <row r="1004" spans="1:16" x14ac:dyDescent="0.25">
      <c r="A1004" s="60">
        <v>331140331001412</v>
      </c>
      <c r="B1004" s="27" t="s">
        <v>708</v>
      </c>
      <c r="C1004" s="28"/>
      <c r="D1004" s="29"/>
      <c r="E1004" s="29"/>
      <c r="F1004" s="30">
        <f t="shared" si="120"/>
        <v>0</v>
      </c>
      <c r="G1004" s="31">
        <f t="shared" si="119"/>
        <v>0</v>
      </c>
      <c r="H1004" s="29"/>
      <c r="I1004" s="32">
        <f t="shared" si="124"/>
        <v>0</v>
      </c>
      <c r="J1004" s="29"/>
      <c r="K1004" s="31">
        <f t="shared" si="121"/>
        <v>0</v>
      </c>
      <c r="L1004" s="30">
        <f t="shared" si="126"/>
        <v>0</v>
      </c>
      <c r="M1004" s="31">
        <f t="shared" si="122"/>
        <v>0</v>
      </c>
      <c r="N1004" s="29"/>
      <c r="O1004" s="31">
        <f t="shared" si="123"/>
        <v>0</v>
      </c>
      <c r="P1004" s="32">
        <f t="shared" si="125"/>
        <v>0</v>
      </c>
    </row>
    <row r="1005" spans="1:16" ht="26.25" x14ac:dyDescent="0.25">
      <c r="A1005" s="60">
        <v>331140331001412</v>
      </c>
      <c r="B1005" s="27" t="s">
        <v>709</v>
      </c>
      <c r="C1005" s="28"/>
      <c r="D1005" s="29"/>
      <c r="E1005" s="29"/>
      <c r="F1005" s="30">
        <f t="shared" si="120"/>
        <v>0</v>
      </c>
      <c r="G1005" s="31">
        <f t="shared" si="119"/>
        <v>0</v>
      </c>
      <c r="H1005" s="29"/>
      <c r="I1005" s="32">
        <f t="shared" si="124"/>
        <v>0</v>
      </c>
      <c r="J1005" s="29"/>
      <c r="K1005" s="31">
        <f t="shared" si="121"/>
        <v>0</v>
      </c>
      <c r="L1005" s="30">
        <f t="shared" si="126"/>
        <v>0</v>
      </c>
      <c r="M1005" s="31">
        <f t="shared" si="122"/>
        <v>0</v>
      </c>
      <c r="N1005" s="29"/>
      <c r="O1005" s="31">
        <f t="shared" si="123"/>
        <v>0</v>
      </c>
      <c r="P1005" s="32">
        <f t="shared" si="125"/>
        <v>0</v>
      </c>
    </row>
    <row r="1006" spans="1:16" x14ac:dyDescent="0.25">
      <c r="A1006" s="60">
        <v>331140331001422</v>
      </c>
      <c r="B1006" s="27" t="s">
        <v>710</v>
      </c>
      <c r="C1006" s="28"/>
      <c r="D1006" s="29"/>
      <c r="E1006" s="29"/>
      <c r="F1006" s="30">
        <f t="shared" si="120"/>
        <v>0</v>
      </c>
      <c r="G1006" s="31">
        <f t="shared" si="119"/>
        <v>0</v>
      </c>
      <c r="H1006" s="29"/>
      <c r="I1006" s="32">
        <f t="shared" si="124"/>
        <v>0</v>
      </c>
      <c r="J1006" s="29"/>
      <c r="K1006" s="31">
        <f t="shared" si="121"/>
        <v>0</v>
      </c>
      <c r="L1006" s="30">
        <f t="shared" si="126"/>
        <v>0</v>
      </c>
      <c r="M1006" s="31">
        <f t="shared" si="122"/>
        <v>0</v>
      </c>
      <c r="N1006" s="29"/>
      <c r="O1006" s="31">
        <f t="shared" si="123"/>
        <v>0</v>
      </c>
      <c r="P1006" s="32">
        <f t="shared" si="125"/>
        <v>0</v>
      </c>
    </row>
    <row r="1007" spans="1:16" ht="26.25" x14ac:dyDescent="0.25">
      <c r="A1007" s="60">
        <v>331140331001422</v>
      </c>
      <c r="B1007" s="27" t="s">
        <v>709</v>
      </c>
      <c r="C1007" s="28"/>
      <c r="D1007" s="29"/>
      <c r="E1007" s="29"/>
      <c r="F1007" s="30">
        <f t="shared" si="120"/>
        <v>0</v>
      </c>
      <c r="G1007" s="31">
        <f t="shared" si="119"/>
        <v>0</v>
      </c>
      <c r="H1007" s="29"/>
      <c r="I1007" s="32">
        <f t="shared" si="124"/>
        <v>0</v>
      </c>
      <c r="J1007" s="29"/>
      <c r="K1007" s="31">
        <f t="shared" si="121"/>
        <v>0</v>
      </c>
      <c r="L1007" s="30">
        <f t="shared" si="126"/>
        <v>0</v>
      </c>
      <c r="M1007" s="31">
        <f t="shared" si="122"/>
        <v>0</v>
      </c>
      <c r="N1007" s="29"/>
      <c r="O1007" s="31">
        <f t="shared" si="123"/>
        <v>0</v>
      </c>
      <c r="P1007" s="32">
        <f t="shared" si="125"/>
        <v>0</v>
      </c>
    </row>
    <row r="1008" spans="1:16" x14ac:dyDescent="0.25">
      <c r="A1008" s="60">
        <v>331140331001432</v>
      </c>
      <c r="B1008" s="27" t="s">
        <v>711</v>
      </c>
      <c r="C1008" s="28"/>
      <c r="D1008" s="29"/>
      <c r="E1008" s="29"/>
      <c r="F1008" s="30">
        <f t="shared" si="120"/>
        <v>0</v>
      </c>
      <c r="G1008" s="31">
        <f t="shared" si="119"/>
        <v>0</v>
      </c>
      <c r="H1008" s="29"/>
      <c r="I1008" s="32">
        <f t="shared" si="124"/>
        <v>0</v>
      </c>
      <c r="J1008" s="29"/>
      <c r="K1008" s="31">
        <f t="shared" si="121"/>
        <v>0</v>
      </c>
      <c r="L1008" s="30">
        <f t="shared" si="126"/>
        <v>0</v>
      </c>
      <c r="M1008" s="31">
        <f t="shared" si="122"/>
        <v>0</v>
      </c>
      <c r="N1008" s="29"/>
      <c r="O1008" s="31">
        <f t="shared" si="123"/>
        <v>0</v>
      </c>
      <c r="P1008" s="32">
        <f t="shared" si="125"/>
        <v>0</v>
      </c>
    </row>
    <row r="1009" spans="1:16" ht="26.25" x14ac:dyDescent="0.25">
      <c r="A1009" s="60">
        <v>331140331001432</v>
      </c>
      <c r="B1009" s="27" t="s">
        <v>712</v>
      </c>
      <c r="C1009" s="28"/>
      <c r="D1009" s="29"/>
      <c r="E1009" s="29"/>
      <c r="F1009" s="30">
        <f t="shared" si="120"/>
        <v>0</v>
      </c>
      <c r="G1009" s="31">
        <f t="shared" si="119"/>
        <v>0</v>
      </c>
      <c r="H1009" s="29"/>
      <c r="I1009" s="32">
        <f t="shared" si="124"/>
        <v>0</v>
      </c>
      <c r="J1009" s="29"/>
      <c r="K1009" s="31">
        <f t="shared" si="121"/>
        <v>0</v>
      </c>
      <c r="L1009" s="30">
        <f t="shared" si="126"/>
        <v>0</v>
      </c>
      <c r="M1009" s="31">
        <f t="shared" si="122"/>
        <v>0</v>
      </c>
      <c r="N1009" s="29"/>
      <c r="O1009" s="31">
        <f t="shared" si="123"/>
        <v>0</v>
      </c>
      <c r="P1009" s="32">
        <f t="shared" si="125"/>
        <v>0</v>
      </c>
    </row>
    <row r="1010" spans="1:16" x14ac:dyDescent="0.25">
      <c r="A1010" s="60">
        <v>3311403310034</v>
      </c>
      <c r="B1010" s="27" t="s">
        <v>713</v>
      </c>
      <c r="C1010" s="28"/>
      <c r="D1010" s="29">
        <f>SUM(D1011)</f>
        <v>0</v>
      </c>
      <c r="E1010" s="29">
        <f>SUM(E1011)</f>
        <v>0</v>
      </c>
      <c r="F1010" s="30">
        <f t="shared" si="120"/>
        <v>0</v>
      </c>
      <c r="G1010" s="31">
        <f t="shared" si="119"/>
        <v>0</v>
      </c>
      <c r="H1010" s="29">
        <f>SUM(H1011)</f>
        <v>0</v>
      </c>
      <c r="I1010" s="32">
        <f t="shared" si="124"/>
        <v>0</v>
      </c>
      <c r="J1010" s="29">
        <f>SUM(J1011)</f>
        <v>0</v>
      </c>
      <c r="K1010" s="31">
        <f t="shared" si="121"/>
        <v>0</v>
      </c>
      <c r="L1010" s="30">
        <f t="shared" si="126"/>
        <v>0</v>
      </c>
      <c r="M1010" s="31">
        <f t="shared" si="122"/>
        <v>0</v>
      </c>
      <c r="N1010" s="29">
        <f>SUM(N1011)</f>
        <v>0</v>
      </c>
      <c r="O1010" s="31">
        <f t="shared" si="123"/>
        <v>0</v>
      </c>
      <c r="P1010" s="32">
        <f t="shared" si="125"/>
        <v>0</v>
      </c>
    </row>
    <row r="1011" spans="1:16" x14ac:dyDescent="0.25">
      <c r="A1011" s="60">
        <v>3311403310034</v>
      </c>
      <c r="B1011" s="27" t="s">
        <v>713</v>
      </c>
      <c r="C1011" s="28"/>
      <c r="D1011" s="29"/>
      <c r="E1011" s="29"/>
      <c r="F1011" s="30">
        <f t="shared" si="120"/>
        <v>0</v>
      </c>
      <c r="G1011" s="31">
        <f t="shared" si="119"/>
        <v>0</v>
      </c>
      <c r="H1011" s="29"/>
      <c r="I1011" s="32">
        <f t="shared" si="124"/>
        <v>0</v>
      </c>
      <c r="J1011" s="29"/>
      <c r="K1011" s="31">
        <f t="shared" si="121"/>
        <v>0</v>
      </c>
      <c r="L1011" s="30">
        <f t="shared" si="126"/>
        <v>0</v>
      </c>
      <c r="M1011" s="31">
        <f t="shared" si="122"/>
        <v>0</v>
      </c>
      <c r="N1011" s="29"/>
      <c r="O1011" s="31">
        <f t="shared" si="123"/>
        <v>0</v>
      </c>
      <c r="P1011" s="32">
        <f t="shared" si="125"/>
        <v>0</v>
      </c>
    </row>
    <row r="1012" spans="1:16" ht="26.25" x14ac:dyDescent="0.25">
      <c r="A1012" s="60">
        <v>3311403310055</v>
      </c>
      <c r="B1012" s="27" t="s">
        <v>714</v>
      </c>
      <c r="C1012" s="28"/>
      <c r="D1012" s="29">
        <f>SUM(D1013)</f>
        <v>0</v>
      </c>
      <c r="E1012" s="29">
        <f>SUM(E1013)</f>
        <v>0</v>
      </c>
      <c r="F1012" s="30">
        <f t="shared" si="120"/>
        <v>0</v>
      </c>
      <c r="G1012" s="31">
        <f t="shared" si="119"/>
        <v>0</v>
      </c>
      <c r="H1012" s="29">
        <f>SUM(H1013)</f>
        <v>0</v>
      </c>
      <c r="I1012" s="32">
        <f t="shared" si="124"/>
        <v>0</v>
      </c>
      <c r="J1012" s="29">
        <f>SUM(J1013)</f>
        <v>0</v>
      </c>
      <c r="K1012" s="31">
        <f t="shared" si="121"/>
        <v>0</v>
      </c>
      <c r="L1012" s="30">
        <f t="shared" si="126"/>
        <v>0</v>
      </c>
      <c r="M1012" s="31">
        <f t="shared" si="122"/>
        <v>0</v>
      </c>
      <c r="N1012" s="29">
        <f>SUM(N1013)</f>
        <v>0</v>
      </c>
      <c r="O1012" s="31">
        <f t="shared" si="123"/>
        <v>0</v>
      </c>
      <c r="P1012" s="32">
        <f t="shared" si="125"/>
        <v>0</v>
      </c>
    </row>
    <row r="1013" spans="1:16" ht="26.25" x14ac:dyDescent="0.25">
      <c r="A1013" s="60">
        <v>3311403310055</v>
      </c>
      <c r="B1013" s="27" t="s">
        <v>715</v>
      </c>
      <c r="C1013" s="28"/>
      <c r="D1013" s="29"/>
      <c r="E1013" s="29"/>
      <c r="F1013" s="30">
        <f t="shared" si="120"/>
        <v>0</v>
      </c>
      <c r="G1013" s="31">
        <f t="shared" si="119"/>
        <v>0</v>
      </c>
      <c r="H1013" s="29"/>
      <c r="I1013" s="32">
        <f t="shared" si="124"/>
        <v>0</v>
      </c>
      <c r="J1013" s="29"/>
      <c r="K1013" s="31">
        <f t="shared" si="121"/>
        <v>0</v>
      </c>
      <c r="L1013" s="30">
        <f t="shared" si="126"/>
        <v>0</v>
      </c>
      <c r="M1013" s="31">
        <f t="shared" si="122"/>
        <v>0</v>
      </c>
      <c r="N1013" s="29"/>
      <c r="O1013" s="31">
        <f t="shared" si="123"/>
        <v>0</v>
      </c>
      <c r="P1013" s="32">
        <f t="shared" si="125"/>
        <v>0</v>
      </c>
    </row>
    <row r="1014" spans="1:16" x14ac:dyDescent="0.25">
      <c r="A1014" s="60">
        <v>3311403310074</v>
      </c>
      <c r="B1014" s="27" t="s">
        <v>716</v>
      </c>
      <c r="C1014" s="28"/>
      <c r="D1014" s="29">
        <f>SUM(D1015)</f>
        <v>0</v>
      </c>
      <c r="E1014" s="29">
        <f>SUM(E1015)</f>
        <v>0</v>
      </c>
      <c r="F1014" s="30">
        <f t="shared" si="120"/>
        <v>0</v>
      </c>
      <c r="G1014" s="31">
        <f t="shared" si="119"/>
        <v>0</v>
      </c>
      <c r="H1014" s="29">
        <f>SUM(H1015)</f>
        <v>0</v>
      </c>
      <c r="I1014" s="32">
        <f t="shared" si="124"/>
        <v>0</v>
      </c>
      <c r="J1014" s="29">
        <f>SUM(J1015)</f>
        <v>0</v>
      </c>
      <c r="K1014" s="31">
        <f t="shared" si="121"/>
        <v>0</v>
      </c>
      <c r="L1014" s="30">
        <f t="shared" si="126"/>
        <v>0</v>
      </c>
      <c r="M1014" s="31">
        <f t="shared" si="122"/>
        <v>0</v>
      </c>
      <c r="N1014" s="29">
        <f>SUM(N1015)</f>
        <v>0</v>
      </c>
      <c r="O1014" s="31">
        <f t="shared" si="123"/>
        <v>0</v>
      </c>
      <c r="P1014" s="32">
        <f t="shared" si="125"/>
        <v>0</v>
      </c>
    </row>
    <row r="1015" spans="1:16" x14ac:dyDescent="0.25">
      <c r="A1015" s="60">
        <v>3311403310074</v>
      </c>
      <c r="B1015" s="27" t="s">
        <v>716</v>
      </c>
      <c r="C1015" s="28"/>
      <c r="D1015" s="29"/>
      <c r="E1015" s="29"/>
      <c r="F1015" s="30">
        <f t="shared" si="120"/>
        <v>0</v>
      </c>
      <c r="G1015" s="31">
        <f t="shared" si="119"/>
        <v>0</v>
      </c>
      <c r="H1015" s="29"/>
      <c r="I1015" s="32">
        <f t="shared" si="124"/>
        <v>0</v>
      </c>
      <c r="J1015" s="29"/>
      <c r="K1015" s="31">
        <f t="shared" si="121"/>
        <v>0</v>
      </c>
      <c r="L1015" s="30">
        <f t="shared" si="126"/>
        <v>0</v>
      </c>
      <c r="M1015" s="31">
        <f t="shared" si="122"/>
        <v>0</v>
      </c>
      <c r="N1015" s="29"/>
      <c r="O1015" s="31">
        <f t="shared" si="123"/>
        <v>0</v>
      </c>
      <c r="P1015" s="32">
        <f t="shared" si="125"/>
        <v>0</v>
      </c>
    </row>
    <row r="1016" spans="1:16" ht="26.25" x14ac:dyDescent="0.25">
      <c r="A1016" s="60">
        <v>3311403310143</v>
      </c>
      <c r="B1016" s="27" t="s">
        <v>717</v>
      </c>
      <c r="C1016" s="28"/>
      <c r="D1016" s="29">
        <f>SUM(D1017)</f>
        <v>0</v>
      </c>
      <c r="E1016" s="29">
        <f>SUM(E1017)</f>
        <v>0</v>
      </c>
      <c r="F1016" s="30">
        <f t="shared" si="120"/>
        <v>0</v>
      </c>
      <c r="G1016" s="31">
        <f t="shared" si="119"/>
        <v>0</v>
      </c>
      <c r="H1016" s="29">
        <f>SUM(H1017)</f>
        <v>0</v>
      </c>
      <c r="I1016" s="32">
        <f t="shared" si="124"/>
        <v>0</v>
      </c>
      <c r="J1016" s="29">
        <f>SUM(J1017)</f>
        <v>0</v>
      </c>
      <c r="K1016" s="31">
        <f t="shared" si="121"/>
        <v>0</v>
      </c>
      <c r="L1016" s="30">
        <f t="shared" si="126"/>
        <v>0</v>
      </c>
      <c r="M1016" s="31">
        <f t="shared" si="122"/>
        <v>0</v>
      </c>
      <c r="N1016" s="29">
        <f>SUM(N1017)</f>
        <v>0</v>
      </c>
      <c r="O1016" s="31">
        <f t="shared" si="123"/>
        <v>0</v>
      </c>
      <c r="P1016" s="32">
        <f t="shared" si="125"/>
        <v>0</v>
      </c>
    </row>
    <row r="1017" spans="1:16" ht="26.25" x14ac:dyDescent="0.25">
      <c r="A1017" s="60">
        <v>3311403310143240</v>
      </c>
      <c r="B1017" s="27" t="s">
        <v>717</v>
      </c>
      <c r="C1017" s="28"/>
      <c r="D1017" s="33"/>
      <c r="E1017" s="33"/>
      <c r="F1017" s="30">
        <f t="shared" si="120"/>
        <v>0</v>
      </c>
      <c r="G1017" s="31">
        <f t="shared" si="119"/>
        <v>0</v>
      </c>
      <c r="H1017" s="33"/>
      <c r="I1017" s="32">
        <f t="shared" si="124"/>
        <v>0</v>
      </c>
      <c r="J1017" s="33"/>
      <c r="K1017" s="31">
        <f t="shared" si="121"/>
        <v>0</v>
      </c>
      <c r="L1017" s="30">
        <f t="shared" si="126"/>
        <v>0</v>
      </c>
      <c r="M1017" s="31">
        <f t="shared" si="122"/>
        <v>0</v>
      </c>
      <c r="N1017" s="33"/>
      <c r="O1017" s="31">
        <f t="shared" si="123"/>
        <v>0</v>
      </c>
      <c r="P1017" s="32">
        <f t="shared" si="125"/>
        <v>0</v>
      </c>
    </row>
    <row r="1018" spans="1:16" ht="26.25" x14ac:dyDescent="0.25">
      <c r="A1018" s="60">
        <v>3311403310232</v>
      </c>
      <c r="B1018" s="27" t="s">
        <v>718</v>
      </c>
      <c r="C1018" s="28"/>
      <c r="D1018" s="29">
        <f>SUM(D1019:D1022)</f>
        <v>0</v>
      </c>
      <c r="E1018" s="29">
        <f>SUM(E1019:E1022)</f>
        <v>0</v>
      </c>
      <c r="F1018" s="30">
        <f t="shared" si="120"/>
        <v>0</v>
      </c>
      <c r="G1018" s="31">
        <f t="shared" si="119"/>
        <v>0</v>
      </c>
      <c r="H1018" s="29">
        <f>SUM(H1019:H1022)</f>
        <v>0</v>
      </c>
      <c r="I1018" s="32">
        <f t="shared" si="124"/>
        <v>0</v>
      </c>
      <c r="J1018" s="29">
        <f>SUM(J1019:J1022)</f>
        <v>0</v>
      </c>
      <c r="K1018" s="31">
        <f t="shared" si="121"/>
        <v>0</v>
      </c>
      <c r="L1018" s="30">
        <f t="shared" si="126"/>
        <v>0</v>
      </c>
      <c r="M1018" s="31">
        <f t="shared" si="122"/>
        <v>0</v>
      </c>
      <c r="N1018" s="29">
        <f>SUM(N1019:N1022)</f>
        <v>0</v>
      </c>
      <c r="O1018" s="31">
        <f t="shared" si="123"/>
        <v>0</v>
      </c>
      <c r="P1018" s="32">
        <f t="shared" si="125"/>
        <v>0</v>
      </c>
    </row>
    <row r="1019" spans="1:16" ht="26.25" x14ac:dyDescent="0.25">
      <c r="A1019" s="60">
        <v>3311403310232230</v>
      </c>
      <c r="B1019" s="27" t="s">
        <v>718</v>
      </c>
      <c r="C1019" s="28"/>
      <c r="D1019" s="33"/>
      <c r="E1019" s="33"/>
      <c r="F1019" s="30">
        <f t="shared" si="120"/>
        <v>0</v>
      </c>
      <c r="G1019" s="31">
        <f t="shared" ref="G1019:G1082" si="131">IF(OR(F1019=0,F$7=0),0,F1019/F$7)*100</f>
        <v>0</v>
      </c>
      <c r="H1019" s="33"/>
      <c r="I1019" s="32">
        <f t="shared" si="124"/>
        <v>0</v>
      </c>
      <c r="J1019" s="33"/>
      <c r="K1019" s="31">
        <f t="shared" si="121"/>
        <v>0</v>
      </c>
      <c r="L1019" s="30">
        <f t="shared" si="126"/>
        <v>0</v>
      </c>
      <c r="M1019" s="31">
        <f t="shared" si="122"/>
        <v>0</v>
      </c>
      <c r="N1019" s="33"/>
      <c r="O1019" s="31">
        <f t="shared" si="123"/>
        <v>0</v>
      </c>
      <c r="P1019" s="32">
        <f t="shared" si="125"/>
        <v>0</v>
      </c>
    </row>
    <row r="1020" spans="1:16" ht="26.25" x14ac:dyDescent="0.25">
      <c r="A1020" s="60">
        <v>3311403310232230</v>
      </c>
      <c r="B1020" s="27" t="s">
        <v>718</v>
      </c>
      <c r="C1020" s="28"/>
      <c r="D1020" s="33"/>
      <c r="E1020" s="33"/>
      <c r="F1020" s="30">
        <f t="shared" si="120"/>
        <v>0</v>
      </c>
      <c r="G1020" s="31">
        <f t="shared" si="131"/>
        <v>0</v>
      </c>
      <c r="H1020" s="33"/>
      <c r="I1020" s="32">
        <f t="shared" si="124"/>
        <v>0</v>
      </c>
      <c r="J1020" s="33"/>
      <c r="K1020" s="31">
        <f t="shared" si="121"/>
        <v>0</v>
      </c>
      <c r="L1020" s="30">
        <f t="shared" si="126"/>
        <v>0</v>
      </c>
      <c r="M1020" s="31">
        <f t="shared" si="122"/>
        <v>0</v>
      </c>
      <c r="N1020" s="33"/>
      <c r="O1020" s="31">
        <f t="shared" si="123"/>
        <v>0</v>
      </c>
      <c r="P1020" s="32">
        <f t="shared" si="125"/>
        <v>0</v>
      </c>
    </row>
    <row r="1021" spans="1:16" ht="26.25" x14ac:dyDescent="0.25">
      <c r="A1021" s="60">
        <v>3311403310232230</v>
      </c>
      <c r="B1021" s="27" t="s">
        <v>718</v>
      </c>
      <c r="C1021" s="28"/>
      <c r="D1021" s="33"/>
      <c r="E1021" s="33"/>
      <c r="F1021" s="30">
        <f t="shared" si="120"/>
        <v>0</v>
      </c>
      <c r="G1021" s="31">
        <f t="shared" si="131"/>
        <v>0</v>
      </c>
      <c r="H1021" s="33"/>
      <c r="I1021" s="32">
        <f t="shared" si="124"/>
        <v>0</v>
      </c>
      <c r="J1021" s="33"/>
      <c r="K1021" s="31">
        <f t="shared" si="121"/>
        <v>0</v>
      </c>
      <c r="L1021" s="30">
        <f t="shared" si="126"/>
        <v>0</v>
      </c>
      <c r="M1021" s="31">
        <f t="shared" si="122"/>
        <v>0</v>
      </c>
      <c r="N1021" s="33"/>
      <c r="O1021" s="31">
        <f t="shared" si="123"/>
        <v>0</v>
      </c>
      <c r="P1021" s="32">
        <f t="shared" si="125"/>
        <v>0</v>
      </c>
    </row>
    <row r="1022" spans="1:16" ht="26.25" x14ac:dyDescent="0.25">
      <c r="A1022" s="60">
        <v>3311403310232230</v>
      </c>
      <c r="B1022" s="27" t="s">
        <v>718</v>
      </c>
      <c r="C1022" s="28"/>
      <c r="D1022" s="33"/>
      <c r="E1022" s="33"/>
      <c r="F1022" s="30">
        <f t="shared" si="120"/>
        <v>0</v>
      </c>
      <c r="G1022" s="31">
        <f t="shared" si="131"/>
        <v>0</v>
      </c>
      <c r="H1022" s="33"/>
      <c r="I1022" s="32">
        <f t="shared" si="124"/>
        <v>0</v>
      </c>
      <c r="J1022" s="33"/>
      <c r="K1022" s="31">
        <f t="shared" si="121"/>
        <v>0</v>
      </c>
      <c r="L1022" s="30">
        <f t="shared" si="126"/>
        <v>0</v>
      </c>
      <c r="M1022" s="31">
        <f t="shared" si="122"/>
        <v>0</v>
      </c>
      <c r="N1022" s="33"/>
      <c r="O1022" s="31">
        <f t="shared" si="123"/>
        <v>0</v>
      </c>
      <c r="P1022" s="32">
        <f t="shared" si="125"/>
        <v>0</v>
      </c>
    </row>
    <row r="1023" spans="1:16" ht="39" x14ac:dyDescent="0.25">
      <c r="A1023" s="26">
        <v>3311403310272</v>
      </c>
      <c r="B1023" s="27" t="s">
        <v>719</v>
      </c>
      <c r="C1023" s="28"/>
      <c r="D1023" s="29">
        <f>SUM(D1024)</f>
        <v>0</v>
      </c>
      <c r="E1023" s="29">
        <f>SUM(E1024)</f>
        <v>0</v>
      </c>
      <c r="F1023" s="30">
        <f t="shared" si="120"/>
        <v>0</v>
      </c>
      <c r="G1023" s="31">
        <f t="shared" si="131"/>
        <v>0</v>
      </c>
      <c r="H1023" s="29">
        <f>SUM(H1024)</f>
        <v>0</v>
      </c>
      <c r="I1023" s="32">
        <f t="shared" si="124"/>
        <v>0</v>
      </c>
      <c r="J1023" s="29">
        <f>SUM(J1024)</f>
        <v>0</v>
      </c>
      <c r="K1023" s="31">
        <f t="shared" si="121"/>
        <v>0</v>
      </c>
      <c r="L1023" s="30">
        <f t="shared" si="126"/>
        <v>0</v>
      </c>
      <c r="M1023" s="31">
        <f t="shared" si="122"/>
        <v>0</v>
      </c>
      <c r="N1023" s="29">
        <f>SUM(N1024)</f>
        <v>0</v>
      </c>
      <c r="O1023" s="31">
        <f t="shared" si="123"/>
        <v>0</v>
      </c>
      <c r="P1023" s="32">
        <f t="shared" si="125"/>
        <v>0</v>
      </c>
    </row>
    <row r="1024" spans="1:16" ht="39" x14ac:dyDescent="0.25">
      <c r="A1024" s="26">
        <v>3311403310272230</v>
      </c>
      <c r="B1024" s="27" t="s">
        <v>719</v>
      </c>
      <c r="C1024" s="28"/>
      <c r="D1024" s="29"/>
      <c r="E1024" s="29"/>
      <c r="F1024" s="30">
        <f t="shared" si="120"/>
        <v>0</v>
      </c>
      <c r="G1024" s="31">
        <f t="shared" si="131"/>
        <v>0</v>
      </c>
      <c r="H1024" s="29"/>
      <c r="I1024" s="32">
        <f t="shared" si="124"/>
        <v>0</v>
      </c>
      <c r="J1024" s="29"/>
      <c r="K1024" s="31">
        <f t="shared" si="121"/>
        <v>0</v>
      </c>
      <c r="L1024" s="30">
        <f t="shared" si="126"/>
        <v>0</v>
      </c>
      <c r="M1024" s="31">
        <f t="shared" si="122"/>
        <v>0</v>
      </c>
      <c r="N1024" s="29"/>
      <c r="O1024" s="31">
        <f t="shared" si="123"/>
        <v>0</v>
      </c>
      <c r="P1024" s="32">
        <f t="shared" si="125"/>
        <v>0</v>
      </c>
    </row>
    <row r="1025" spans="1:16" x14ac:dyDescent="0.25">
      <c r="A1025" s="26">
        <v>3311403310311</v>
      </c>
      <c r="B1025" s="27" t="s">
        <v>361</v>
      </c>
      <c r="C1025" s="28"/>
      <c r="D1025" s="29">
        <f>SUM(D1026:D1027)</f>
        <v>0</v>
      </c>
      <c r="E1025" s="29">
        <f>SUM(E1026:E1027)</f>
        <v>0</v>
      </c>
      <c r="F1025" s="30">
        <f t="shared" si="120"/>
        <v>0</v>
      </c>
      <c r="G1025" s="31">
        <f t="shared" si="131"/>
        <v>0</v>
      </c>
      <c r="H1025" s="29">
        <f>SUM(H1026:H1027)</f>
        <v>0</v>
      </c>
      <c r="I1025" s="32">
        <f t="shared" si="124"/>
        <v>0</v>
      </c>
      <c r="J1025" s="29">
        <f>SUM(J1026:J1027)</f>
        <v>0</v>
      </c>
      <c r="K1025" s="31">
        <f t="shared" si="121"/>
        <v>0</v>
      </c>
      <c r="L1025" s="30">
        <f t="shared" si="126"/>
        <v>0</v>
      </c>
      <c r="M1025" s="31">
        <f t="shared" si="122"/>
        <v>0</v>
      </c>
      <c r="N1025" s="29">
        <f>SUM(N1026:N1027)</f>
        <v>0</v>
      </c>
      <c r="O1025" s="31">
        <f t="shared" si="123"/>
        <v>0</v>
      </c>
      <c r="P1025" s="32">
        <f t="shared" si="125"/>
        <v>0</v>
      </c>
    </row>
    <row r="1026" spans="1:16" x14ac:dyDescent="0.25">
      <c r="A1026" s="26">
        <v>3311403310311230</v>
      </c>
      <c r="B1026" s="27" t="s">
        <v>361</v>
      </c>
      <c r="C1026" s="28"/>
      <c r="D1026" s="33"/>
      <c r="E1026" s="33"/>
      <c r="F1026" s="30">
        <f t="shared" si="120"/>
        <v>0</v>
      </c>
      <c r="G1026" s="31">
        <f t="shared" si="131"/>
        <v>0</v>
      </c>
      <c r="H1026" s="33"/>
      <c r="I1026" s="32">
        <f t="shared" si="124"/>
        <v>0</v>
      </c>
      <c r="J1026" s="33"/>
      <c r="K1026" s="31">
        <f t="shared" si="121"/>
        <v>0</v>
      </c>
      <c r="L1026" s="30">
        <f t="shared" si="126"/>
        <v>0</v>
      </c>
      <c r="M1026" s="31">
        <f t="shared" si="122"/>
        <v>0</v>
      </c>
      <c r="N1026" s="33"/>
      <c r="O1026" s="31">
        <f t="shared" si="123"/>
        <v>0</v>
      </c>
      <c r="P1026" s="32">
        <f t="shared" si="125"/>
        <v>0</v>
      </c>
    </row>
    <row r="1027" spans="1:16" x14ac:dyDescent="0.25">
      <c r="A1027" s="26">
        <v>3311403310311230</v>
      </c>
      <c r="B1027" s="27" t="s">
        <v>361</v>
      </c>
      <c r="C1027" s="28"/>
      <c r="D1027" s="33"/>
      <c r="E1027" s="33"/>
      <c r="F1027" s="30">
        <f t="shared" si="120"/>
        <v>0</v>
      </c>
      <c r="G1027" s="31">
        <f t="shared" si="131"/>
        <v>0</v>
      </c>
      <c r="H1027" s="33"/>
      <c r="I1027" s="32">
        <f t="shared" si="124"/>
        <v>0</v>
      </c>
      <c r="J1027" s="33"/>
      <c r="K1027" s="31">
        <f t="shared" si="121"/>
        <v>0</v>
      </c>
      <c r="L1027" s="30">
        <f t="shared" si="126"/>
        <v>0</v>
      </c>
      <c r="M1027" s="31">
        <f t="shared" si="122"/>
        <v>0</v>
      </c>
      <c r="N1027" s="33"/>
      <c r="O1027" s="31">
        <f t="shared" si="123"/>
        <v>0</v>
      </c>
      <c r="P1027" s="32">
        <f t="shared" si="125"/>
        <v>0</v>
      </c>
    </row>
    <row r="1028" spans="1:16" ht="26.25" x14ac:dyDescent="0.25">
      <c r="A1028" s="26">
        <v>3311403310326</v>
      </c>
      <c r="B1028" s="27" t="s">
        <v>720</v>
      </c>
      <c r="C1028" s="28"/>
      <c r="D1028" s="29">
        <f>SUM(D1029)</f>
        <v>0</v>
      </c>
      <c r="E1028" s="29">
        <f>SUM(E1029)</f>
        <v>0</v>
      </c>
      <c r="F1028" s="30">
        <f t="shared" si="120"/>
        <v>0</v>
      </c>
      <c r="G1028" s="31">
        <f t="shared" si="131"/>
        <v>0</v>
      </c>
      <c r="H1028" s="29">
        <f>SUM(H1029)</f>
        <v>0</v>
      </c>
      <c r="I1028" s="32">
        <f t="shared" si="124"/>
        <v>0</v>
      </c>
      <c r="J1028" s="29">
        <f>SUM(J1029)</f>
        <v>0</v>
      </c>
      <c r="K1028" s="31">
        <f t="shared" si="121"/>
        <v>0</v>
      </c>
      <c r="L1028" s="30">
        <f t="shared" si="126"/>
        <v>0</v>
      </c>
      <c r="M1028" s="31">
        <f t="shared" si="122"/>
        <v>0</v>
      </c>
      <c r="N1028" s="29">
        <f>SUM(N1029)</f>
        <v>0</v>
      </c>
      <c r="O1028" s="31">
        <f t="shared" si="123"/>
        <v>0</v>
      </c>
      <c r="P1028" s="32">
        <f t="shared" si="125"/>
        <v>0</v>
      </c>
    </row>
    <row r="1029" spans="1:16" ht="26.25" x14ac:dyDescent="0.25">
      <c r="A1029" s="26">
        <v>3311403310326230</v>
      </c>
      <c r="B1029" s="27" t="s">
        <v>720</v>
      </c>
      <c r="C1029" s="28"/>
      <c r="D1029" s="33"/>
      <c r="E1029" s="33"/>
      <c r="F1029" s="30">
        <f t="shared" si="120"/>
        <v>0</v>
      </c>
      <c r="G1029" s="31">
        <f t="shared" si="131"/>
        <v>0</v>
      </c>
      <c r="H1029" s="33"/>
      <c r="I1029" s="32">
        <f t="shared" si="124"/>
        <v>0</v>
      </c>
      <c r="J1029" s="33"/>
      <c r="K1029" s="31">
        <f t="shared" si="121"/>
        <v>0</v>
      </c>
      <c r="L1029" s="30">
        <f t="shared" si="126"/>
        <v>0</v>
      </c>
      <c r="M1029" s="31">
        <f t="shared" si="122"/>
        <v>0</v>
      </c>
      <c r="N1029" s="33"/>
      <c r="O1029" s="31">
        <f t="shared" si="123"/>
        <v>0</v>
      </c>
      <c r="P1029" s="32">
        <f t="shared" si="125"/>
        <v>0</v>
      </c>
    </row>
    <row r="1030" spans="1:16" ht="26.25" x14ac:dyDescent="0.25">
      <c r="A1030" s="60">
        <v>3311403310353</v>
      </c>
      <c r="B1030" s="27" t="s">
        <v>721</v>
      </c>
      <c r="C1030" s="28"/>
      <c r="D1030" s="29">
        <f>SUM(D1031)</f>
        <v>0</v>
      </c>
      <c r="E1030" s="29">
        <f>SUM(E1031)</f>
        <v>0</v>
      </c>
      <c r="F1030" s="30">
        <f t="shared" si="120"/>
        <v>0</v>
      </c>
      <c r="G1030" s="31">
        <f t="shared" si="131"/>
        <v>0</v>
      </c>
      <c r="H1030" s="29">
        <f>SUM(H1031)</f>
        <v>0</v>
      </c>
      <c r="I1030" s="32">
        <f t="shared" si="124"/>
        <v>0</v>
      </c>
      <c r="J1030" s="29">
        <f>SUM(J1031)</f>
        <v>0</v>
      </c>
      <c r="K1030" s="31">
        <f t="shared" si="121"/>
        <v>0</v>
      </c>
      <c r="L1030" s="30">
        <f t="shared" si="126"/>
        <v>0</v>
      </c>
      <c r="M1030" s="31">
        <f t="shared" si="122"/>
        <v>0</v>
      </c>
      <c r="N1030" s="29">
        <f>SUM(N1031)</f>
        <v>0</v>
      </c>
      <c r="O1030" s="31">
        <f t="shared" si="123"/>
        <v>0</v>
      </c>
      <c r="P1030" s="32">
        <f t="shared" si="125"/>
        <v>0</v>
      </c>
    </row>
    <row r="1031" spans="1:16" ht="26.25" x14ac:dyDescent="0.25">
      <c r="A1031" s="60">
        <v>3311403310353230</v>
      </c>
      <c r="B1031" s="27" t="s">
        <v>721</v>
      </c>
      <c r="C1031" s="28"/>
      <c r="D1031" s="33"/>
      <c r="E1031" s="33"/>
      <c r="F1031" s="30">
        <f t="shared" si="120"/>
        <v>0</v>
      </c>
      <c r="G1031" s="31">
        <f t="shared" si="131"/>
        <v>0</v>
      </c>
      <c r="H1031" s="33"/>
      <c r="I1031" s="32">
        <f t="shared" si="124"/>
        <v>0</v>
      </c>
      <c r="J1031" s="33"/>
      <c r="K1031" s="31">
        <f t="shared" si="121"/>
        <v>0</v>
      </c>
      <c r="L1031" s="30">
        <f t="shared" si="126"/>
        <v>0</v>
      </c>
      <c r="M1031" s="31">
        <f t="shared" si="122"/>
        <v>0</v>
      </c>
      <c r="N1031" s="33"/>
      <c r="O1031" s="31">
        <f t="shared" si="123"/>
        <v>0</v>
      </c>
      <c r="P1031" s="32">
        <f t="shared" si="125"/>
        <v>0</v>
      </c>
    </row>
    <row r="1032" spans="1:16" x14ac:dyDescent="0.25">
      <c r="A1032" s="60">
        <v>3311403310358</v>
      </c>
      <c r="B1032" s="27" t="s">
        <v>722</v>
      </c>
      <c r="C1032" s="28"/>
      <c r="D1032" s="29">
        <f>SUM(D1033)</f>
        <v>0</v>
      </c>
      <c r="E1032" s="29">
        <f>SUM(E1033)</f>
        <v>0</v>
      </c>
      <c r="F1032" s="30">
        <f t="shared" si="120"/>
        <v>0</v>
      </c>
      <c r="G1032" s="31">
        <f t="shared" si="131"/>
        <v>0</v>
      </c>
      <c r="H1032" s="29">
        <f>SUM(H1033)</f>
        <v>0</v>
      </c>
      <c r="I1032" s="32">
        <f t="shared" si="124"/>
        <v>0</v>
      </c>
      <c r="J1032" s="29">
        <f>SUM(J1033)</f>
        <v>0</v>
      </c>
      <c r="K1032" s="31">
        <f t="shared" si="121"/>
        <v>0</v>
      </c>
      <c r="L1032" s="30">
        <f t="shared" si="126"/>
        <v>0</v>
      </c>
      <c r="M1032" s="31">
        <f t="shared" si="122"/>
        <v>0</v>
      </c>
      <c r="N1032" s="29">
        <f>SUM(N1033)</f>
        <v>0</v>
      </c>
      <c r="O1032" s="31">
        <f t="shared" si="123"/>
        <v>0</v>
      </c>
      <c r="P1032" s="32">
        <f t="shared" si="125"/>
        <v>0</v>
      </c>
    </row>
    <row r="1033" spans="1:16" x14ac:dyDescent="0.25">
      <c r="A1033" s="60">
        <v>3311403310358240</v>
      </c>
      <c r="B1033" s="27" t="s">
        <v>722</v>
      </c>
      <c r="C1033" s="28"/>
      <c r="D1033" s="33"/>
      <c r="E1033" s="33"/>
      <c r="F1033" s="30">
        <f t="shared" si="120"/>
        <v>0</v>
      </c>
      <c r="G1033" s="31">
        <f t="shared" si="131"/>
        <v>0</v>
      </c>
      <c r="H1033" s="33"/>
      <c r="I1033" s="32">
        <f t="shared" si="124"/>
        <v>0</v>
      </c>
      <c r="J1033" s="33"/>
      <c r="K1033" s="31">
        <f t="shared" si="121"/>
        <v>0</v>
      </c>
      <c r="L1033" s="30">
        <f t="shared" si="126"/>
        <v>0</v>
      </c>
      <c r="M1033" s="31">
        <f t="shared" si="122"/>
        <v>0</v>
      </c>
      <c r="N1033" s="33"/>
      <c r="O1033" s="31">
        <f t="shared" si="123"/>
        <v>0</v>
      </c>
      <c r="P1033" s="32">
        <f t="shared" si="125"/>
        <v>0</v>
      </c>
    </row>
    <row r="1034" spans="1:16" x14ac:dyDescent="0.25">
      <c r="A1034" s="60">
        <v>3311403310398</v>
      </c>
      <c r="B1034" s="61" t="s">
        <v>707</v>
      </c>
      <c r="C1034" s="28"/>
      <c r="D1034" s="29">
        <f>SUM(D1035)</f>
        <v>0</v>
      </c>
      <c r="E1034" s="29">
        <f>SUM(E1035)</f>
        <v>0</v>
      </c>
      <c r="F1034" s="30">
        <f t="shared" ref="F1034:F1097" si="132">SUM(D1034+E1034)</f>
        <v>0</v>
      </c>
      <c r="G1034" s="31">
        <f t="shared" si="131"/>
        <v>0</v>
      </c>
      <c r="H1034" s="29">
        <f>SUM(H1035)</f>
        <v>0</v>
      </c>
      <c r="I1034" s="32">
        <f t="shared" si="124"/>
        <v>0</v>
      </c>
      <c r="J1034" s="29">
        <f>SUM(J1035)</f>
        <v>0</v>
      </c>
      <c r="K1034" s="31">
        <f t="shared" ref="K1034:K1097" si="133">IF(OR(J1034=0,F1034=0),0,J1034/F1034)*100</f>
        <v>0</v>
      </c>
      <c r="L1034" s="30">
        <f t="shared" si="126"/>
        <v>0</v>
      </c>
      <c r="M1034" s="31">
        <f t="shared" ref="M1034:M1097" si="134">IF(OR(L1034=0,F1034=0),0,L1034/F1034)*100</f>
        <v>0</v>
      </c>
      <c r="N1034" s="29">
        <f>SUM(N1035)</f>
        <v>0</v>
      </c>
      <c r="O1034" s="31">
        <f t="shared" ref="O1034:O1097" si="135">IF(OR(N1034=0,F1034=0),0,N1034/F1034)*100</f>
        <v>0</v>
      </c>
      <c r="P1034" s="32">
        <f t="shared" si="125"/>
        <v>0</v>
      </c>
    </row>
    <row r="1035" spans="1:16" x14ac:dyDescent="0.25">
      <c r="A1035" s="60">
        <v>3311403310398230</v>
      </c>
      <c r="B1035" s="61" t="s">
        <v>723</v>
      </c>
      <c r="C1035" s="28"/>
      <c r="D1035" s="33"/>
      <c r="E1035" s="33"/>
      <c r="F1035" s="30">
        <f t="shared" si="132"/>
        <v>0</v>
      </c>
      <c r="G1035" s="31">
        <f t="shared" si="131"/>
        <v>0</v>
      </c>
      <c r="H1035" s="33"/>
      <c r="I1035" s="32">
        <f t="shared" ref="I1035:I1098" si="136">SUM(F1035-H1035)</f>
        <v>0</v>
      </c>
      <c r="J1035" s="33"/>
      <c r="K1035" s="31">
        <f t="shared" si="133"/>
        <v>0</v>
      </c>
      <c r="L1035" s="30">
        <f t="shared" si="126"/>
        <v>0</v>
      </c>
      <c r="M1035" s="31">
        <f t="shared" si="134"/>
        <v>0</v>
      </c>
      <c r="N1035" s="33"/>
      <c r="O1035" s="31">
        <f t="shared" si="135"/>
        <v>0</v>
      </c>
      <c r="P1035" s="32">
        <f t="shared" si="125"/>
        <v>0</v>
      </c>
    </row>
    <row r="1036" spans="1:16" ht="26.25" x14ac:dyDescent="0.25">
      <c r="A1036" s="60">
        <v>3311403310404</v>
      </c>
      <c r="B1036" s="61" t="s">
        <v>724</v>
      </c>
      <c r="C1036" s="28"/>
      <c r="D1036" s="29">
        <f>SUM(D1037)</f>
        <v>0</v>
      </c>
      <c r="E1036" s="29">
        <f>SUM(E1037)</f>
        <v>0</v>
      </c>
      <c r="F1036" s="30">
        <f t="shared" si="132"/>
        <v>0</v>
      </c>
      <c r="G1036" s="31">
        <f t="shared" si="131"/>
        <v>0</v>
      </c>
      <c r="H1036" s="29">
        <f>SUM(H1037)</f>
        <v>0</v>
      </c>
      <c r="I1036" s="32">
        <f t="shared" si="136"/>
        <v>0</v>
      </c>
      <c r="J1036" s="29">
        <f>SUM(J1037)</f>
        <v>0</v>
      </c>
      <c r="K1036" s="31">
        <f t="shared" si="133"/>
        <v>0</v>
      </c>
      <c r="L1036" s="30">
        <f t="shared" si="126"/>
        <v>0</v>
      </c>
      <c r="M1036" s="31">
        <f t="shared" si="134"/>
        <v>0</v>
      </c>
      <c r="N1036" s="29">
        <f>SUM(N1037)</f>
        <v>0</v>
      </c>
      <c r="O1036" s="31">
        <f t="shared" si="135"/>
        <v>0</v>
      </c>
      <c r="P1036" s="32">
        <f t="shared" si="125"/>
        <v>0</v>
      </c>
    </row>
    <row r="1037" spans="1:16" ht="26.25" x14ac:dyDescent="0.25">
      <c r="A1037" s="60">
        <v>3311403310404230</v>
      </c>
      <c r="B1037" s="61" t="s">
        <v>725</v>
      </c>
      <c r="C1037" s="28"/>
      <c r="D1037" s="33"/>
      <c r="E1037" s="33"/>
      <c r="F1037" s="30">
        <f t="shared" si="132"/>
        <v>0</v>
      </c>
      <c r="G1037" s="31">
        <f t="shared" si="131"/>
        <v>0</v>
      </c>
      <c r="H1037" s="33"/>
      <c r="I1037" s="32">
        <f t="shared" si="136"/>
        <v>0</v>
      </c>
      <c r="J1037" s="33"/>
      <c r="K1037" s="31">
        <f t="shared" si="133"/>
        <v>0</v>
      </c>
      <c r="L1037" s="30">
        <f t="shared" si="126"/>
        <v>0</v>
      </c>
      <c r="M1037" s="31">
        <f t="shared" si="134"/>
        <v>0</v>
      </c>
      <c r="N1037" s="33"/>
      <c r="O1037" s="31">
        <f t="shared" si="135"/>
        <v>0</v>
      </c>
      <c r="P1037" s="32">
        <f t="shared" si="125"/>
        <v>0</v>
      </c>
    </row>
    <row r="1038" spans="1:16" x14ac:dyDescent="0.25">
      <c r="A1038" s="26">
        <v>3311403310418</v>
      </c>
      <c r="B1038" s="27" t="s">
        <v>726</v>
      </c>
      <c r="C1038" s="28"/>
      <c r="D1038" s="29">
        <f>SUM(D1039)</f>
        <v>0</v>
      </c>
      <c r="E1038" s="29">
        <f>SUM(E1039)</f>
        <v>0</v>
      </c>
      <c r="F1038" s="30">
        <f t="shared" si="132"/>
        <v>0</v>
      </c>
      <c r="G1038" s="31">
        <f t="shared" si="131"/>
        <v>0</v>
      </c>
      <c r="H1038" s="29">
        <f>SUM(H1039)</f>
        <v>0</v>
      </c>
      <c r="I1038" s="32">
        <f t="shared" si="136"/>
        <v>0</v>
      </c>
      <c r="J1038" s="29">
        <f>SUM(J1039)</f>
        <v>0</v>
      </c>
      <c r="K1038" s="31">
        <f t="shared" si="133"/>
        <v>0</v>
      </c>
      <c r="L1038" s="30">
        <f t="shared" si="126"/>
        <v>0</v>
      </c>
      <c r="M1038" s="31">
        <f t="shared" si="134"/>
        <v>0</v>
      </c>
      <c r="N1038" s="29">
        <f>SUM(N1039)</f>
        <v>0</v>
      </c>
      <c r="O1038" s="31">
        <f t="shared" si="135"/>
        <v>0</v>
      </c>
      <c r="P1038" s="32">
        <f t="shared" si="125"/>
        <v>0</v>
      </c>
    </row>
    <row r="1039" spans="1:16" x14ac:dyDescent="0.25">
      <c r="A1039" s="26">
        <v>3311403310418230</v>
      </c>
      <c r="B1039" s="27" t="s">
        <v>726</v>
      </c>
      <c r="C1039" s="28"/>
      <c r="D1039" s="33"/>
      <c r="E1039" s="33"/>
      <c r="F1039" s="30">
        <f t="shared" si="132"/>
        <v>0</v>
      </c>
      <c r="G1039" s="31">
        <f t="shared" si="131"/>
        <v>0</v>
      </c>
      <c r="H1039" s="33"/>
      <c r="I1039" s="32">
        <f t="shared" si="136"/>
        <v>0</v>
      </c>
      <c r="J1039" s="33"/>
      <c r="K1039" s="31">
        <f t="shared" si="133"/>
        <v>0</v>
      </c>
      <c r="L1039" s="30">
        <f t="shared" si="126"/>
        <v>0</v>
      </c>
      <c r="M1039" s="31">
        <f t="shared" si="134"/>
        <v>0</v>
      </c>
      <c r="N1039" s="33"/>
      <c r="O1039" s="31">
        <f t="shared" si="135"/>
        <v>0</v>
      </c>
      <c r="P1039" s="32">
        <f t="shared" si="125"/>
        <v>0</v>
      </c>
    </row>
    <row r="1040" spans="1:16" x14ac:dyDescent="0.25">
      <c r="A1040" s="26">
        <v>3311403310429</v>
      </c>
      <c r="B1040" s="27" t="s">
        <v>713</v>
      </c>
      <c r="C1040" s="28"/>
      <c r="D1040" s="29">
        <f>SUM(D1041)</f>
        <v>0</v>
      </c>
      <c r="E1040" s="29">
        <f>SUM(E1041)</f>
        <v>0</v>
      </c>
      <c r="F1040" s="30">
        <f t="shared" si="132"/>
        <v>0</v>
      </c>
      <c r="G1040" s="31">
        <f t="shared" si="131"/>
        <v>0</v>
      </c>
      <c r="H1040" s="29">
        <f>SUM(H1041)</f>
        <v>0</v>
      </c>
      <c r="I1040" s="32">
        <f t="shared" si="136"/>
        <v>0</v>
      </c>
      <c r="J1040" s="29">
        <f>SUM(J1041)</f>
        <v>0</v>
      </c>
      <c r="K1040" s="31">
        <f t="shared" si="133"/>
        <v>0</v>
      </c>
      <c r="L1040" s="30">
        <f t="shared" si="126"/>
        <v>0</v>
      </c>
      <c r="M1040" s="31">
        <f t="shared" si="134"/>
        <v>0</v>
      </c>
      <c r="N1040" s="29">
        <f>SUM(N1041)</f>
        <v>0</v>
      </c>
      <c r="O1040" s="31">
        <f t="shared" si="135"/>
        <v>0</v>
      </c>
      <c r="P1040" s="32">
        <f t="shared" si="125"/>
        <v>0</v>
      </c>
    </row>
    <row r="1041" spans="1:16" x14ac:dyDescent="0.25">
      <c r="A1041" s="26">
        <v>3311403310429230</v>
      </c>
      <c r="B1041" s="27" t="s">
        <v>727</v>
      </c>
      <c r="C1041" s="28"/>
      <c r="D1041" s="33"/>
      <c r="E1041" s="33"/>
      <c r="F1041" s="30">
        <f t="shared" si="132"/>
        <v>0</v>
      </c>
      <c r="G1041" s="31">
        <f t="shared" si="131"/>
        <v>0</v>
      </c>
      <c r="H1041" s="33"/>
      <c r="I1041" s="32">
        <f t="shared" si="136"/>
        <v>0</v>
      </c>
      <c r="J1041" s="33"/>
      <c r="K1041" s="31">
        <f t="shared" si="133"/>
        <v>0</v>
      </c>
      <c r="L1041" s="30">
        <f t="shared" si="126"/>
        <v>0</v>
      </c>
      <c r="M1041" s="31">
        <f t="shared" si="134"/>
        <v>0</v>
      </c>
      <c r="N1041" s="33"/>
      <c r="O1041" s="31">
        <f t="shared" si="135"/>
        <v>0</v>
      </c>
      <c r="P1041" s="32">
        <f t="shared" ref="P1041:P1104" si="137">SUM(F1041-N1041)</f>
        <v>0</v>
      </c>
    </row>
    <row r="1042" spans="1:16" x14ac:dyDescent="0.25">
      <c r="A1042" s="60">
        <v>3311403310475</v>
      </c>
      <c r="B1042" s="61" t="s">
        <v>713</v>
      </c>
      <c r="C1042" s="28"/>
      <c r="D1042" s="29">
        <f>SUM(D1043)</f>
        <v>0</v>
      </c>
      <c r="E1042" s="29">
        <f>SUM(E1043)</f>
        <v>0</v>
      </c>
      <c r="F1042" s="30">
        <f t="shared" si="132"/>
        <v>0</v>
      </c>
      <c r="G1042" s="31">
        <f t="shared" si="131"/>
        <v>0</v>
      </c>
      <c r="H1042" s="29">
        <f>SUM(H1043)</f>
        <v>0</v>
      </c>
      <c r="I1042" s="32">
        <f t="shared" si="136"/>
        <v>0</v>
      </c>
      <c r="J1042" s="29">
        <f>SUM(J1043)</f>
        <v>0</v>
      </c>
      <c r="K1042" s="31">
        <f t="shared" si="133"/>
        <v>0</v>
      </c>
      <c r="L1042" s="30">
        <f t="shared" ref="L1042:L1105" si="138">SUM(N1042-J1042)</f>
        <v>0</v>
      </c>
      <c r="M1042" s="31">
        <f t="shared" si="134"/>
        <v>0</v>
      </c>
      <c r="N1042" s="29">
        <f>SUM(N1043)</f>
        <v>0</v>
      </c>
      <c r="O1042" s="31">
        <f t="shared" si="135"/>
        <v>0</v>
      </c>
      <c r="P1042" s="32">
        <f t="shared" si="137"/>
        <v>0</v>
      </c>
    </row>
    <row r="1043" spans="1:16" x14ac:dyDescent="0.25">
      <c r="A1043" s="60">
        <v>3311403310475230</v>
      </c>
      <c r="B1043" s="61" t="s">
        <v>727</v>
      </c>
      <c r="C1043" s="28"/>
      <c r="D1043" s="33"/>
      <c r="E1043" s="33"/>
      <c r="F1043" s="30">
        <f t="shared" si="132"/>
        <v>0</v>
      </c>
      <c r="G1043" s="31">
        <f t="shared" si="131"/>
        <v>0</v>
      </c>
      <c r="H1043" s="33"/>
      <c r="I1043" s="32">
        <f t="shared" si="136"/>
        <v>0</v>
      </c>
      <c r="J1043" s="33"/>
      <c r="K1043" s="31">
        <f t="shared" si="133"/>
        <v>0</v>
      </c>
      <c r="L1043" s="30">
        <f t="shared" si="138"/>
        <v>0</v>
      </c>
      <c r="M1043" s="31">
        <f t="shared" si="134"/>
        <v>0</v>
      </c>
      <c r="N1043" s="33"/>
      <c r="O1043" s="31">
        <f t="shared" si="135"/>
        <v>0</v>
      </c>
      <c r="P1043" s="32">
        <f t="shared" si="137"/>
        <v>0</v>
      </c>
    </row>
    <row r="1044" spans="1:16" x14ac:dyDescent="0.25">
      <c r="A1044" s="26">
        <v>3311403310483</v>
      </c>
      <c r="B1044" s="27" t="s">
        <v>728</v>
      </c>
      <c r="C1044" s="28"/>
      <c r="D1044" s="29">
        <f>SUM(D1045)</f>
        <v>0</v>
      </c>
      <c r="E1044" s="29">
        <f>SUM(E1045)</f>
        <v>0</v>
      </c>
      <c r="F1044" s="30">
        <f t="shared" si="132"/>
        <v>0</v>
      </c>
      <c r="G1044" s="31">
        <f t="shared" si="131"/>
        <v>0</v>
      </c>
      <c r="H1044" s="29">
        <f>SUM(H1045)</f>
        <v>0</v>
      </c>
      <c r="I1044" s="32">
        <f t="shared" si="136"/>
        <v>0</v>
      </c>
      <c r="J1044" s="29">
        <f>SUM(J1045)</f>
        <v>0</v>
      </c>
      <c r="K1044" s="31">
        <f t="shared" si="133"/>
        <v>0</v>
      </c>
      <c r="L1044" s="30">
        <f t="shared" si="138"/>
        <v>0</v>
      </c>
      <c r="M1044" s="31">
        <f t="shared" si="134"/>
        <v>0</v>
      </c>
      <c r="N1044" s="29">
        <f>SUM(N1045)</f>
        <v>0</v>
      </c>
      <c r="O1044" s="31">
        <f t="shared" si="135"/>
        <v>0</v>
      </c>
      <c r="P1044" s="32">
        <f t="shared" si="137"/>
        <v>0</v>
      </c>
    </row>
    <row r="1045" spans="1:16" x14ac:dyDescent="0.25">
      <c r="A1045" s="26">
        <v>3311403310483230</v>
      </c>
      <c r="B1045" s="27" t="s">
        <v>728</v>
      </c>
      <c r="C1045" s="28"/>
      <c r="D1045" s="33"/>
      <c r="E1045" s="33"/>
      <c r="F1045" s="30">
        <f t="shared" si="132"/>
        <v>0</v>
      </c>
      <c r="G1045" s="31">
        <f t="shared" si="131"/>
        <v>0</v>
      </c>
      <c r="H1045" s="33"/>
      <c r="I1045" s="32">
        <f t="shared" si="136"/>
        <v>0</v>
      </c>
      <c r="J1045" s="33"/>
      <c r="K1045" s="31">
        <f t="shared" si="133"/>
        <v>0</v>
      </c>
      <c r="L1045" s="30">
        <f t="shared" si="138"/>
        <v>0</v>
      </c>
      <c r="M1045" s="31">
        <f t="shared" si="134"/>
        <v>0</v>
      </c>
      <c r="N1045" s="33"/>
      <c r="O1045" s="31">
        <f t="shared" si="135"/>
        <v>0</v>
      </c>
      <c r="P1045" s="32">
        <f t="shared" si="137"/>
        <v>0</v>
      </c>
    </row>
    <row r="1046" spans="1:16" ht="26.25" x14ac:dyDescent="0.25">
      <c r="A1046" s="26">
        <v>3311403310484</v>
      </c>
      <c r="B1046" s="27" t="s">
        <v>729</v>
      </c>
      <c r="C1046" s="28"/>
      <c r="D1046" s="29">
        <f>SUM(D1047)</f>
        <v>0</v>
      </c>
      <c r="E1046" s="29">
        <f>SUM(E1047)</f>
        <v>0</v>
      </c>
      <c r="F1046" s="30">
        <f t="shared" si="132"/>
        <v>0</v>
      </c>
      <c r="G1046" s="31">
        <f t="shared" si="131"/>
        <v>0</v>
      </c>
      <c r="H1046" s="29">
        <f>SUM(H1047)</f>
        <v>0</v>
      </c>
      <c r="I1046" s="32">
        <f t="shared" si="136"/>
        <v>0</v>
      </c>
      <c r="J1046" s="29">
        <f>SUM(J1047)</f>
        <v>0</v>
      </c>
      <c r="K1046" s="31">
        <f t="shared" si="133"/>
        <v>0</v>
      </c>
      <c r="L1046" s="30">
        <f t="shared" si="138"/>
        <v>0</v>
      </c>
      <c r="M1046" s="31">
        <f t="shared" si="134"/>
        <v>0</v>
      </c>
      <c r="N1046" s="29">
        <f>SUM(N1047)</f>
        <v>0</v>
      </c>
      <c r="O1046" s="31">
        <f t="shared" si="135"/>
        <v>0</v>
      </c>
      <c r="P1046" s="32">
        <f t="shared" si="137"/>
        <v>0</v>
      </c>
    </row>
    <row r="1047" spans="1:16" ht="26.25" x14ac:dyDescent="0.25">
      <c r="A1047" s="26">
        <v>3311403310484230</v>
      </c>
      <c r="B1047" s="27" t="s">
        <v>729</v>
      </c>
      <c r="C1047" s="28"/>
      <c r="D1047" s="33"/>
      <c r="E1047" s="33"/>
      <c r="F1047" s="30">
        <f t="shared" si="132"/>
        <v>0</v>
      </c>
      <c r="G1047" s="31">
        <f t="shared" si="131"/>
        <v>0</v>
      </c>
      <c r="H1047" s="33"/>
      <c r="I1047" s="32">
        <f t="shared" si="136"/>
        <v>0</v>
      </c>
      <c r="J1047" s="33"/>
      <c r="K1047" s="31">
        <f t="shared" si="133"/>
        <v>0</v>
      </c>
      <c r="L1047" s="30">
        <f t="shared" si="138"/>
        <v>0</v>
      </c>
      <c r="M1047" s="31">
        <f t="shared" si="134"/>
        <v>0</v>
      </c>
      <c r="N1047" s="33"/>
      <c r="O1047" s="31">
        <f t="shared" si="135"/>
        <v>0</v>
      </c>
      <c r="P1047" s="32">
        <f t="shared" si="137"/>
        <v>0</v>
      </c>
    </row>
    <row r="1048" spans="1:16" ht="26.25" x14ac:dyDescent="0.25">
      <c r="A1048" s="26">
        <v>3311403310491</v>
      </c>
      <c r="B1048" s="27" t="s">
        <v>730</v>
      </c>
      <c r="C1048" s="28"/>
      <c r="D1048" s="29">
        <f>SUM(D1049)</f>
        <v>0</v>
      </c>
      <c r="E1048" s="29">
        <f>SUM(E1049)</f>
        <v>0</v>
      </c>
      <c r="F1048" s="30">
        <f t="shared" si="132"/>
        <v>0</v>
      </c>
      <c r="G1048" s="31">
        <f t="shared" si="131"/>
        <v>0</v>
      </c>
      <c r="H1048" s="29">
        <f>SUM(H1049)</f>
        <v>0</v>
      </c>
      <c r="I1048" s="32">
        <f t="shared" si="136"/>
        <v>0</v>
      </c>
      <c r="J1048" s="29">
        <f>SUM(J1049)</f>
        <v>0</v>
      </c>
      <c r="K1048" s="31">
        <f t="shared" si="133"/>
        <v>0</v>
      </c>
      <c r="L1048" s="30">
        <f t="shared" si="138"/>
        <v>0</v>
      </c>
      <c r="M1048" s="31">
        <f t="shared" si="134"/>
        <v>0</v>
      </c>
      <c r="N1048" s="29">
        <f>SUM(N1049)</f>
        <v>0</v>
      </c>
      <c r="O1048" s="31">
        <f t="shared" si="135"/>
        <v>0</v>
      </c>
      <c r="P1048" s="32">
        <f t="shared" si="137"/>
        <v>0</v>
      </c>
    </row>
    <row r="1049" spans="1:16" ht="26.25" x14ac:dyDescent="0.25">
      <c r="A1049" s="26">
        <v>3311403310491230</v>
      </c>
      <c r="B1049" s="27" t="s">
        <v>730</v>
      </c>
      <c r="C1049" s="28"/>
      <c r="D1049" s="33"/>
      <c r="E1049" s="33"/>
      <c r="F1049" s="30">
        <f t="shared" si="132"/>
        <v>0</v>
      </c>
      <c r="G1049" s="31">
        <f t="shared" si="131"/>
        <v>0</v>
      </c>
      <c r="H1049" s="33"/>
      <c r="I1049" s="32">
        <f t="shared" si="136"/>
        <v>0</v>
      </c>
      <c r="J1049" s="33"/>
      <c r="K1049" s="31">
        <f t="shared" si="133"/>
        <v>0</v>
      </c>
      <c r="L1049" s="30">
        <f t="shared" si="138"/>
        <v>0</v>
      </c>
      <c r="M1049" s="31">
        <f t="shared" si="134"/>
        <v>0</v>
      </c>
      <c r="N1049" s="33"/>
      <c r="O1049" s="31">
        <f t="shared" si="135"/>
        <v>0</v>
      </c>
      <c r="P1049" s="32">
        <f t="shared" si="137"/>
        <v>0</v>
      </c>
    </row>
    <row r="1050" spans="1:16" x14ac:dyDescent="0.25">
      <c r="A1050" s="60">
        <v>3311403310518</v>
      </c>
      <c r="B1050" s="61" t="s">
        <v>713</v>
      </c>
      <c r="C1050" s="28"/>
      <c r="D1050" s="29">
        <f>SUM(D1051)</f>
        <v>0</v>
      </c>
      <c r="E1050" s="29">
        <f>SUM(E1051)</f>
        <v>0</v>
      </c>
      <c r="F1050" s="30">
        <f t="shared" si="132"/>
        <v>0</v>
      </c>
      <c r="G1050" s="31">
        <f t="shared" si="131"/>
        <v>0</v>
      </c>
      <c r="H1050" s="29">
        <f>SUM(H1051)</f>
        <v>0</v>
      </c>
      <c r="I1050" s="32">
        <f t="shared" si="136"/>
        <v>0</v>
      </c>
      <c r="J1050" s="29">
        <f>SUM(J1051)</f>
        <v>0</v>
      </c>
      <c r="K1050" s="31">
        <f t="shared" si="133"/>
        <v>0</v>
      </c>
      <c r="L1050" s="30">
        <f t="shared" si="138"/>
        <v>0</v>
      </c>
      <c r="M1050" s="31">
        <f t="shared" si="134"/>
        <v>0</v>
      </c>
      <c r="N1050" s="29">
        <f>SUM(N1051)</f>
        <v>0</v>
      </c>
      <c r="O1050" s="31">
        <f t="shared" si="135"/>
        <v>0</v>
      </c>
      <c r="P1050" s="32">
        <f t="shared" si="137"/>
        <v>0</v>
      </c>
    </row>
    <row r="1051" spans="1:16" x14ac:dyDescent="0.25">
      <c r="A1051" s="60">
        <v>3311403310518230</v>
      </c>
      <c r="B1051" s="61" t="s">
        <v>727</v>
      </c>
      <c r="C1051" s="28"/>
      <c r="D1051" s="33"/>
      <c r="E1051" s="33"/>
      <c r="F1051" s="30">
        <f t="shared" si="132"/>
        <v>0</v>
      </c>
      <c r="G1051" s="31">
        <f t="shared" si="131"/>
        <v>0</v>
      </c>
      <c r="H1051" s="33"/>
      <c r="I1051" s="32">
        <f t="shared" si="136"/>
        <v>0</v>
      </c>
      <c r="J1051" s="33"/>
      <c r="K1051" s="31">
        <f t="shared" si="133"/>
        <v>0</v>
      </c>
      <c r="L1051" s="30">
        <f t="shared" si="138"/>
        <v>0</v>
      </c>
      <c r="M1051" s="31">
        <f t="shared" si="134"/>
        <v>0</v>
      </c>
      <c r="N1051" s="33"/>
      <c r="O1051" s="31">
        <f t="shared" si="135"/>
        <v>0</v>
      </c>
      <c r="P1051" s="32">
        <f t="shared" si="137"/>
        <v>0</v>
      </c>
    </row>
    <row r="1052" spans="1:16" ht="26.25" x14ac:dyDescent="0.25">
      <c r="A1052" s="26">
        <v>3311403310535</v>
      </c>
      <c r="B1052" s="27" t="s">
        <v>731</v>
      </c>
      <c r="C1052" s="28"/>
      <c r="D1052" s="29">
        <f>SUM(D1053)</f>
        <v>0</v>
      </c>
      <c r="E1052" s="29">
        <f>SUM(E1053)</f>
        <v>0</v>
      </c>
      <c r="F1052" s="30">
        <f t="shared" si="132"/>
        <v>0</v>
      </c>
      <c r="G1052" s="31">
        <f t="shared" si="131"/>
        <v>0</v>
      </c>
      <c r="H1052" s="29">
        <f>SUM(H1053)</f>
        <v>0</v>
      </c>
      <c r="I1052" s="32">
        <f t="shared" si="136"/>
        <v>0</v>
      </c>
      <c r="J1052" s="29">
        <f>SUM(J1053)</f>
        <v>0</v>
      </c>
      <c r="K1052" s="31">
        <f t="shared" si="133"/>
        <v>0</v>
      </c>
      <c r="L1052" s="30">
        <f t="shared" si="138"/>
        <v>0</v>
      </c>
      <c r="M1052" s="31">
        <f t="shared" si="134"/>
        <v>0</v>
      </c>
      <c r="N1052" s="29">
        <f>SUM(N1053)</f>
        <v>0</v>
      </c>
      <c r="O1052" s="31">
        <f t="shared" si="135"/>
        <v>0</v>
      </c>
      <c r="P1052" s="32">
        <f t="shared" si="137"/>
        <v>0</v>
      </c>
    </row>
    <row r="1053" spans="1:16" ht="26.25" x14ac:dyDescent="0.25">
      <c r="A1053" s="26">
        <v>3311403310535240</v>
      </c>
      <c r="B1053" s="27" t="s">
        <v>731</v>
      </c>
      <c r="C1053" s="28"/>
      <c r="D1053" s="33"/>
      <c r="E1053" s="33"/>
      <c r="F1053" s="30">
        <f t="shared" si="132"/>
        <v>0</v>
      </c>
      <c r="G1053" s="31">
        <f t="shared" si="131"/>
        <v>0</v>
      </c>
      <c r="H1053" s="33"/>
      <c r="I1053" s="32">
        <f t="shared" si="136"/>
        <v>0</v>
      </c>
      <c r="J1053" s="33"/>
      <c r="K1053" s="31">
        <f t="shared" si="133"/>
        <v>0</v>
      </c>
      <c r="L1053" s="30">
        <f t="shared" si="138"/>
        <v>0</v>
      </c>
      <c r="M1053" s="31">
        <f t="shared" si="134"/>
        <v>0</v>
      </c>
      <c r="N1053" s="33"/>
      <c r="O1053" s="31">
        <f t="shared" si="135"/>
        <v>0</v>
      </c>
      <c r="P1053" s="32">
        <f t="shared" si="137"/>
        <v>0</v>
      </c>
    </row>
    <row r="1054" spans="1:16" x14ac:dyDescent="0.25">
      <c r="A1054" s="60">
        <v>3311403310581</v>
      </c>
      <c r="B1054" s="27" t="s">
        <v>732</v>
      </c>
      <c r="C1054" s="28"/>
      <c r="D1054" s="29">
        <f>SUM(D1055)</f>
        <v>0</v>
      </c>
      <c r="E1054" s="29">
        <f>SUM(E1055)</f>
        <v>0</v>
      </c>
      <c r="F1054" s="30">
        <f t="shared" si="132"/>
        <v>0</v>
      </c>
      <c r="G1054" s="31">
        <f t="shared" si="131"/>
        <v>0</v>
      </c>
      <c r="H1054" s="29">
        <f>SUM(H1055)</f>
        <v>0</v>
      </c>
      <c r="I1054" s="32">
        <f t="shared" si="136"/>
        <v>0</v>
      </c>
      <c r="J1054" s="29">
        <f>SUM(J1055)</f>
        <v>0</v>
      </c>
      <c r="K1054" s="31">
        <f t="shared" si="133"/>
        <v>0</v>
      </c>
      <c r="L1054" s="30">
        <f t="shared" si="138"/>
        <v>0</v>
      </c>
      <c r="M1054" s="31">
        <f t="shared" si="134"/>
        <v>0</v>
      </c>
      <c r="N1054" s="29">
        <f>SUM(N1055)</f>
        <v>0</v>
      </c>
      <c r="O1054" s="31">
        <f t="shared" si="135"/>
        <v>0</v>
      </c>
      <c r="P1054" s="32">
        <f t="shared" si="137"/>
        <v>0</v>
      </c>
    </row>
    <row r="1055" spans="1:16" x14ac:dyDescent="0.25">
      <c r="A1055" s="60">
        <v>3311403310581230</v>
      </c>
      <c r="B1055" s="27" t="s">
        <v>732</v>
      </c>
      <c r="C1055" s="28"/>
      <c r="D1055" s="33"/>
      <c r="E1055" s="33"/>
      <c r="F1055" s="30">
        <f t="shared" si="132"/>
        <v>0</v>
      </c>
      <c r="G1055" s="31">
        <f t="shared" si="131"/>
        <v>0</v>
      </c>
      <c r="H1055" s="33"/>
      <c r="I1055" s="32">
        <f t="shared" si="136"/>
        <v>0</v>
      </c>
      <c r="J1055" s="33"/>
      <c r="K1055" s="31">
        <f t="shared" si="133"/>
        <v>0</v>
      </c>
      <c r="L1055" s="30">
        <f t="shared" si="138"/>
        <v>0</v>
      </c>
      <c r="M1055" s="31">
        <f t="shared" si="134"/>
        <v>0</v>
      </c>
      <c r="N1055" s="33"/>
      <c r="O1055" s="31">
        <f t="shared" si="135"/>
        <v>0</v>
      </c>
      <c r="P1055" s="32">
        <f t="shared" si="137"/>
        <v>0</v>
      </c>
    </row>
    <row r="1056" spans="1:16" ht="26.25" x14ac:dyDescent="0.25">
      <c r="A1056" s="60">
        <v>3311403310586</v>
      </c>
      <c r="B1056" s="27" t="s">
        <v>733</v>
      </c>
      <c r="C1056" s="28"/>
      <c r="D1056" s="29">
        <f>SUM(D1057)</f>
        <v>0</v>
      </c>
      <c r="E1056" s="29">
        <f>SUM(E1057)</f>
        <v>0</v>
      </c>
      <c r="F1056" s="30">
        <f t="shared" si="132"/>
        <v>0</v>
      </c>
      <c r="G1056" s="31">
        <f t="shared" si="131"/>
        <v>0</v>
      </c>
      <c r="H1056" s="29">
        <f>SUM(H1057)</f>
        <v>0</v>
      </c>
      <c r="I1056" s="32">
        <f t="shared" si="136"/>
        <v>0</v>
      </c>
      <c r="J1056" s="29">
        <f>SUM(J1057)</f>
        <v>0</v>
      </c>
      <c r="K1056" s="31">
        <f t="shared" si="133"/>
        <v>0</v>
      </c>
      <c r="L1056" s="30">
        <f t="shared" si="138"/>
        <v>0</v>
      </c>
      <c r="M1056" s="31">
        <f t="shared" si="134"/>
        <v>0</v>
      </c>
      <c r="N1056" s="29">
        <f>SUM(N1057)</f>
        <v>0</v>
      </c>
      <c r="O1056" s="31">
        <f t="shared" si="135"/>
        <v>0</v>
      </c>
      <c r="P1056" s="32">
        <f t="shared" si="137"/>
        <v>0</v>
      </c>
    </row>
    <row r="1057" spans="1:16" ht="26.25" x14ac:dyDescent="0.25">
      <c r="A1057" s="60">
        <v>3311403310586230</v>
      </c>
      <c r="B1057" s="27" t="s">
        <v>733</v>
      </c>
      <c r="C1057" s="28"/>
      <c r="D1057" s="33"/>
      <c r="E1057" s="33"/>
      <c r="F1057" s="30">
        <f t="shared" si="132"/>
        <v>0</v>
      </c>
      <c r="G1057" s="31">
        <f t="shared" si="131"/>
        <v>0</v>
      </c>
      <c r="H1057" s="33"/>
      <c r="I1057" s="32">
        <f t="shared" si="136"/>
        <v>0</v>
      </c>
      <c r="J1057" s="33"/>
      <c r="K1057" s="31">
        <f t="shared" si="133"/>
        <v>0</v>
      </c>
      <c r="L1057" s="30">
        <f t="shared" si="138"/>
        <v>0</v>
      </c>
      <c r="M1057" s="31">
        <f t="shared" si="134"/>
        <v>0</v>
      </c>
      <c r="N1057" s="33"/>
      <c r="O1057" s="31">
        <f t="shared" si="135"/>
        <v>0</v>
      </c>
      <c r="P1057" s="32">
        <f t="shared" si="137"/>
        <v>0</v>
      </c>
    </row>
    <row r="1058" spans="1:16" x14ac:dyDescent="0.25">
      <c r="A1058" s="60">
        <v>3311403310611</v>
      </c>
      <c r="B1058" s="27" t="s">
        <v>713</v>
      </c>
      <c r="C1058" s="28"/>
      <c r="D1058" s="29">
        <f>SUM(D1059)</f>
        <v>0</v>
      </c>
      <c r="E1058" s="29">
        <f>SUM(E1059)</f>
        <v>0</v>
      </c>
      <c r="F1058" s="30">
        <f t="shared" si="132"/>
        <v>0</v>
      </c>
      <c r="G1058" s="31">
        <f t="shared" si="131"/>
        <v>0</v>
      </c>
      <c r="H1058" s="29">
        <f>SUM(H1059)</f>
        <v>0</v>
      </c>
      <c r="I1058" s="32">
        <f t="shared" si="136"/>
        <v>0</v>
      </c>
      <c r="J1058" s="29">
        <f>SUM(J1059)</f>
        <v>0</v>
      </c>
      <c r="K1058" s="31">
        <f t="shared" si="133"/>
        <v>0</v>
      </c>
      <c r="L1058" s="30">
        <f t="shared" si="138"/>
        <v>0</v>
      </c>
      <c r="M1058" s="31">
        <f t="shared" si="134"/>
        <v>0</v>
      </c>
      <c r="N1058" s="29">
        <f>SUM(N1059)</f>
        <v>0</v>
      </c>
      <c r="O1058" s="31">
        <f t="shared" si="135"/>
        <v>0</v>
      </c>
      <c r="P1058" s="32">
        <f t="shared" si="137"/>
        <v>0</v>
      </c>
    </row>
    <row r="1059" spans="1:16" x14ac:dyDescent="0.25">
      <c r="A1059" s="60">
        <v>3311403310611230</v>
      </c>
      <c r="B1059" s="27" t="s">
        <v>713</v>
      </c>
      <c r="C1059" s="28"/>
      <c r="D1059" s="33"/>
      <c r="E1059" s="33"/>
      <c r="F1059" s="30">
        <f t="shared" si="132"/>
        <v>0</v>
      </c>
      <c r="G1059" s="31">
        <f t="shared" si="131"/>
        <v>0</v>
      </c>
      <c r="H1059" s="33"/>
      <c r="I1059" s="32">
        <f t="shared" si="136"/>
        <v>0</v>
      </c>
      <c r="J1059" s="33"/>
      <c r="K1059" s="31">
        <f t="shared" si="133"/>
        <v>0</v>
      </c>
      <c r="L1059" s="30">
        <f t="shared" si="138"/>
        <v>0</v>
      </c>
      <c r="M1059" s="31">
        <f t="shared" si="134"/>
        <v>0</v>
      </c>
      <c r="N1059" s="33"/>
      <c r="O1059" s="31">
        <f t="shared" si="135"/>
        <v>0</v>
      </c>
      <c r="P1059" s="32">
        <f t="shared" si="137"/>
        <v>0</v>
      </c>
    </row>
    <row r="1060" spans="1:16" ht="26.25" x14ac:dyDescent="0.25">
      <c r="A1060" s="26">
        <v>3311403310655</v>
      </c>
      <c r="B1060" s="27" t="s">
        <v>734</v>
      </c>
      <c r="C1060" s="28"/>
      <c r="D1060" s="29">
        <f>SUM(D1061)</f>
        <v>0</v>
      </c>
      <c r="E1060" s="29">
        <f>SUM(E1061)</f>
        <v>0</v>
      </c>
      <c r="F1060" s="30">
        <f t="shared" si="132"/>
        <v>0</v>
      </c>
      <c r="G1060" s="31">
        <f t="shared" si="131"/>
        <v>0</v>
      </c>
      <c r="H1060" s="29">
        <f>SUM(H1061)</f>
        <v>0</v>
      </c>
      <c r="I1060" s="32">
        <f t="shared" si="136"/>
        <v>0</v>
      </c>
      <c r="J1060" s="29">
        <f>SUM(J1061)</f>
        <v>0</v>
      </c>
      <c r="K1060" s="31">
        <f t="shared" si="133"/>
        <v>0</v>
      </c>
      <c r="L1060" s="30">
        <f t="shared" si="138"/>
        <v>0</v>
      </c>
      <c r="M1060" s="31">
        <f t="shared" si="134"/>
        <v>0</v>
      </c>
      <c r="N1060" s="29">
        <f>SUM(N1061)</f>
        <v>0</v>
      </c>
      <c r="O1060" s="31">
        <f t="shared" si="135"/>
        <v>0</v>
      </c>
      <c r="P1060" s="32">
        <f t="shared" si="137"/>
        <v>0</v>
      </c>
    </row>
    <row r="1061" spans="1:16" ht="26.25" x14ac:dyDescent="0.25">
      <c r="A1061" s="26">
        <v>3311403310655230</v>
      </c>
      <c r="B1061" s="27" t="s">
        <v>734</v>
      </c>
      <c r="C1061" s="28"/>
      <c r="D1061" s="33"/>
      <c r="E1061" s="33"/>
      <c r="F1061" s="30">
        <f t="shared" si="132"/>
        <v>0</v>
      </c>
      <c r="G1061" s="31">
        <f t="shared" si="131"/>
        <v>0</v>
      </c>
      <c r="H1061" s="33"/>
      <c r="I1061" s="32">
        <f t="shared" si="136"/>
        <v>0</v>
      </c>
      <c r="J1061" s="33"/>
      <c r="K1061" s="31">
        <f t="shared" si="133"/>
        <v>0</v>
      </c>
      <c r="L1061" s="30">
        <f t="shared" si="138"/>
        <v>0</v>
      </c>
      <c r="M1061" s="31">
        <f t="shared" si="134"/>
        <v>0</v>
      </c>
      <c r="N1061" s="33"/>
      <c r="O1061" s="31">
        <f t="shared" si="135"/>
        <v>0</v>
      </c>
      <c r="P1061" s="32">
        <f t="shared" si="137"/>
        <v>0</v>
      </c>
    </row>
    <row r="1062" spans="1:16" x14ac:dyDescent="0.25">
      <c r="A1062" s="60">
        <v>3311403310684</v>
      </c>
      <c r="B1062" s="27" t="s">
        <v>735</v>
      </c>
      <c r="C1062" s="28"/>
      <c r="D1062" s="29">
        <f>SUM(D1063)</f>
        <v>0</v>
      </c>
      <c r="E1062" s="29">
        <f>SUM(E1063)</f>
        <v>0</v>
      </c>
      <c r="F1062" s="30">
        <f t="shared" si="132"/>
        <v>0</v>
      </c>
      <c r="G1062" s="31">
        <f t="shared" si="131"/>
        <v>0</v>
      </c>
      <c r="H1062" s="29">
        <f>SUM(H1063)</f>
        <v>0</v>
      </c>
      <c r="I1062" s="32">
        <f t="shared" si="136"/>
        <v>0</v>
      </c>
      <c r="J1062" s="29">
        <f>SUM(J1063)</f>
        <v>0</v>
      </c>
      <c r="K1062" s="31">
        <f t="shared" si="133"/>
        <v>0</v>
      </c>
      <c r="L1062" s="30">
        <f t="shared" si="138"/>
        <v>0</v>
      </c>
      <c r="M1062" s="31">
        <f t="shared" si="134"/>
        <v>0</v>
      </c>
      <c r="N1062" s="29">
        <f>SUM(N1063)</f>
        <v>0</v>
      </c>
      <c r="O1062" s="31">
        <f t="shared" si="135"/>
        <v>0</v>
      </c>
      <c r="P1062" s="32">
        <f t="shared" si="137"/>
        <v>0</v>
      </c>
    </row>
    <row r="1063" spans="1:16" x14ac:dyDescent="0.25">
      <c r="A1063" s="60">
        <v>3311403310684</v>
      </c>
      <c r="B1063" s="27" t="s">
        <v>735</v>
      </c>
      <c r="C1063" s="28"/>
      <c r="D1063" s="33"/>
      <c r="E1063" s="33"/>
      <c r="F1063" s="30">
        <f t="shared" si="132"/>
        <v>0</v>
      </c>
      <c r="G1063" s="31">
        <f t="shared" si="131"/>
        <v>0</v>
      </c>
      <c r="H1063" s="33"/>
      <c r="I1063" s="32">
        <f t="shared" si="136"/>
        <v>0</v>
      </c>
      <c r="J1063" s="33"/>
      <c r="K1063" s="31">
        <f t="shared" si="133"/>
        <v>0</v>
      </c>
      <c r="L1063" s="30">
        <f t="shared" si="138"/>
        <v>0</v>
      </c>
      <c r="M1063" s="31">
        <f t="shared" si="134"/>
        <v>0</v>
      </c>
      <c r="N1063" s="33"/>
      <c r="O1063" s="31">
        <f t="shared" si="135"/>
        <v>0</v>
      </c>
      <c r="P1063" s="32">
        <f t="shared" si="137"/>
        <v>0</v>
      </c>
    </row>
    <row r="1064" spans="1:16" ht="26.25" x14ac:dyDescent="0.25">
      <c r="A1064" s="26">
        <v>3311403310688</v>
      </c>
      <c r="B1064" s="27" t="s">
        <v>736</v>
      </c>
      <c r="C1064" s="28"/>
      <c r="D1064" s="29">
        <f>SUM(D1065)</f>
        <v>0</v>
      </c>
      <c r="E1064" s="29">
        <f>SUM(E1065)</f>
        <v>0</v>
      </c>
      <c r="F1064" s="30">
        <f t="shared" si="132"/>
        <v>0</v>
      </c>
      <c r="G1064" s="31">
        <f t="shared" si="131"/>
        <v>0</v>
      </c>
      <c r="H1064" s="29">
        <f>SUM(H1065)</f>
        <v>0</v>
      </c>
      <c r="I1064" s="32">
        <f t="shared" si="136"/>
        <v>0</v>
      </c>
      <c r="J1064" s="29">
        <f>SUM(J1065)</f>
        <v>0</v>
      </c>
      <c r="K1064" s="31">
        <f t="shared" si="133"/>
        <v>0</v>
      </c>
      <c r="L1064" s="30">
        <f t="shared" si="138"/>
        <v>0</v>
      </c>
      <c r="M1064" s="31">
        <f t="shared" si="134"/>
        <v>0</v>
      </c>
      <c r="N1064" s="29">
        <f>SUM(N1065)</f>
        <v>0</v>
      </c>
      <c r="O1064" s="31">
        <f t="shared" si="135"/>
        <v>0</v>
      </c>
      <c r="P1064" s="32">
        <f t="shared" si="137"/>
        <v>0</v>
      </c>
    </row>
    <row r="1065" spans="1:16" ht="26.25" x14ac:dyDescent="0.25">
      <c r="A1065" s="26">
        <v>3311403310688230</v>
      </c>
      <c r="B1065" s="27" t="s">
        <v>736</v>
      </c>
      <c r="C1065" s="28"/>
      <c r="D1065" s="33"/>
      <c r="E1065" s="33"/>
      <c r="F1065" s="30">
        <f t="shared" si="132"/>
        <v>0</v>
      </c>
      <c r="G1065" s="31">
        <f t="shared" si="131"/>
        <v>0</v>
      </c>
      <c r="H1065" s="33"/>
      <c r="I1065" s="32">
        <f t="shared" si="136"/>
        <v>0</v>
      </c>
      <c r="J1065" s="33"/>
      <c r="K1065" s="31">
        <f t="shared" si="133"/>
        <v>0</v>
      </c>
      <c r="L1065" s="30">
        <f t="shared" si="138"/>
        <v>0</v>
      </c>
      <c r="M1065" s="31">
        <f t="shared" si="134"/>
        <v>0</v>
      </c>
      <c r="N1065" s="33"/>
      <c r="O1065" s="31">
        <f t="shared" si="135"/>
        <v>0</v>
      </c>
      <c r="P1065" s="32">
        <f t="shared" si="137"/>
        <v>0</v>
      </c>
    </row>
    <row r="1066" spans="1:16" ht="39" x14ac:dyDescent="0.25">
      <c r="A1066" s="26">
        <v>3311403310692</v>
      </c>
      <c r="B1066" s="27" t="s">
        <v>737</v>
      </c>
      <c r="C1066" s="28"/>
      <c r="D1066" s="29">
        <f>SUM(D1067)</f>
        <v>0</v>
      </c>
      <c r="E1066" s="29">
        <f>SUM(E1067)</f>
        <v>0</v>
      </c>
      <c r="F1066" s="30">
        <f t="shared" si="132"/>
        <v>0</v>
      </c>
      <c r="G1066" s="31">
        <f t="shared" si="131"/>
        <v>0</v>
      </c>
      <c r="H1066" s="29">
        <f>SUM(H1067)</f>
        <v>0</v>
      </c>
      <c r="I1066" s="32">
        <f t="shared" si="136"/>
        <v>0</v>
      </c>
      <c r="J1066" s="29">
        <f>SUM(J1067)</f>
        <v>0</v>
      </c>
      <c r="K1066" s="31">
        <f t="shared" si="133"/>
        <v>0</v>
      </c>
      <c r="L1066" s="30">
        <f t="shared" si="138"/>
        <v>0</v>
      </c>
      <c r="M1066" s="31">
        <f t="shared" si="134"/>
        <v>0</v>
      </c>
      <c r="N1066" s="29">
        <f>SUM(N1067)</f>
        <v>0</v>
      </c>
      <c r="O1066" s="31">
        <f t="shared" si="135"/>
        <v>0</v>
      </c>
      <c r="P1066" s="32">
        <f t="shared" si="137"/>
        <v>0</v>
      </c>
    </row>
    <row r="1067" spans="1:16" ht="39" x14ac:dyDescent="0.25">
      <c r="A1067" s="26">
        <v>3311403310692230</v>
      </c>
      <c r="B1067" s="27" t="s">
        <v>737</v>
      </c>
      <c r="C1067" s="28"/>
      <c r="D1067" s="33"/>
      <c r="E1067" s="33"/>
      <c r="F1067" s="30">
        <f t="shared" si="132"/>
        <v>0</v>
      </c>
      <c r="G1067" s="31">
        <f t="shared" si="131"/>
        <v>0</v>
      </c>
      <c r="H1067" s="33"/>
      <c r="I1067" s="32">
        <f t="shared" si="136"/>
        <v>0</v>
      </c>
      <c r="J1067" s="33"/>
      <c r="K1067" s="31">
        <f t="shared" si="133"/>
        <v>0</v>
      </c>
      <c r="L1067" s="30">
        <f t="shared" si="138"/>
        <v>0</v>
      </c>
      <c r="M1067" s="31">
        <f t="shared" si="134"/>
        <v>0</v>
      </c>
      <c r="N1067" s="33"/>
      <c r="O1067" s="31">
        <f t="shared" si="135"/>
        <v>0</v>
      </c>
      <c r="P1067" s="32">
        <f t="shared" si="137"/>
        <v>0</v>
      </c>
    </row>
    <row r="1068" spans="1:16" ht="26.25" x14ac:dyDescent="0.25">
      <c r="A1068" s="26">
        <v>3311403310693</v>
      </c>
      <c r="B1068" s="27" t="s">
        <v>738</v>
      </c>
      <c r="C1068" s="28"/>
      <c r="D1068" s="29">
        <f>SUM(D1069)</f>
        <v>0</v>
      </c>
      <c r="E1068" s="29">
        <f>SUM(E1069)</f>
        <v>0</v>
      </c>
      <c r="F1068" s="30">
        <f t="shared" si="132"/>
        <v>0</v>
      </c>
      <c r="G1068" s="31">
        <f t="shared" si="131"/>
        <v>0</v>
      </c>
      <c r="H1068" s="29">
        <f>SUM(H1069)</f>
        <v>0</v>
      </c>
      <c r="I1068" s="32">
        <f t="shared" si="136"/>
        <v>0</v>
      </c>
      <c r="J1068" s="29">
        <f>SUM(J1069)</f>
        <v>0</v>
      </c>
      <c r="K1068" s="31">
        <f t="shared" si="133"/>
        <v>0</v>
      </c>
      <c r="L1068" s="30">
        <f t="shared" si="138"/>
        <v>0</v>
      </c>
      <c r="M1068" s="31">
        <f t="shared" si="134"/>
        <v>0</v>
      </c>
      <c r="N1068" s="29">
        <f>SUM(N1069)</f>
        <v>0</v>
      </c>
      <c r="O1068" s="31">
        <f t="shared" si="135"/>
        <v>0</v>
      </c>
      <c r="P1068" s="32">
        <f t="shared" si="137"/>
        <v>0</v>
      </c>
    </row>
    <row r="1069" spans="1:16" ht="26.25" x14ac:dyDescent="0.25">
      <c r="A1069" s="26">
        <v>3311403310693230</v>
      </c>
      <c r="B1069" s="27" t="s">
        <v>738</v>
      </c>
      <c r="C1069" s="28"/>
      <c r="D1069" s="33"/>
      <c r="E1069" s="33"/>
      <c r="F1069" s="30">
        <f t="shared" si="132"/>
        <v>0</v>
      </c>
      <c r="G1069" s="31">
        <f t="shared" si="131"/>
        <v>0</v>
      </c>
      <c r="H1069" s="33"/>
      <c r="I1069" s="32">
        <f t="shared" si="136"/>
        <v>0</v>
      </c>
      <c r="J1069" s="33"/>
      <c r="K1069" s="31">
        <f t="shared" si="133"/>
        <v>0</v>
      </c>
      <c r="L1069" s="30">
        <f t="shared" si="138"/>
        <v>0</v>
      </c>
      <c r="M1069" s="31">
        <f t="shared" si="134"/>
        <v>0</v>
      </c>
      <c r="N1069" s="33"/>
      <c r="O1069" s="31">
        <f t="shared" si="135"/>
        <v>0</v>
      </c>
      <c r="P1069" s="32">
        <f t="shared" si="137"/>
        <v>0</v>
      </c>
    </row>
    <row r="1070" spans="1:16" x14ac:dyDescent="0.25">
      <c r="A1070" s="26">
        <v>3311403310698</v>
      </c>
      <c r="B1070" s="27" t="s">
        <v>739</v>
      </c>
      <c r="C1070" s="28"/>
      <c r="D1070" s="29">
        <f>SUM(D1071)</f>
        <v>0</v>
      </c>
      <c r="E1070" s="29">
        <f>SUM(E1071)</f>
        <v>0</v>
      </c>
      <c r="F1070" s="30">
        <f t="shared" si="132"/>
        <v>0</v>
      </c>
      <c r="G1070" s="31">
        <f t="shared" si="131"/>
        <v>0</v>
      </c>
      <c r="H1070" s="29">
        <f>SUM(H1071)</f>
        <v>0</v>
      </c>
      <c r="I1070" s="32">
        <f t="shared" si="136"/>
        <v>0</v>
      </c>
      <c r="J1070" s="29">
        <f>SUM(J1071)</f>
        <v>0</v>
      </c>
      <c r="K1070" s="31">
        <f t="shared" si="133"/>
        <v>0</v>
      </c>
      <c r="L1070" s="30">
        <f t="shared" si="138"/>
        <v>0</v>
      </c>
      <c r="M1070" s="31">
        <f t="shared" si="134"/>
        <v>0</v>
      </c>
      <c r="N1070" s="29">
        <f>SUM(N1071)</f>
        <v>0</v>
      </c>
      <c r="O1070" s="31">
        <f t="shared" si="135"/>
        <v>0</v>
      </c>
      <c r="P1070" s="32">
        <f t="shared" si="137"/>
        <v>0</v>
      </c>
    </row>
    <row r="1071" spans="1:16" x14ac:dyDescent="0.25">
      <c r="A1071" s="26">
        <v>3311403310698230</v>
      </c>
      <c r="B1071" s="27" t="s">
        <v>739</v>
      </c>
      <c r="C1071" s="28"/>
      <c r="D1071" s="33"/>
      <c r="E1071" s="33"/>
      <c r="F1071" s="30">
        <f t="shared" si="132"/>
        <v>0</v>
      </c>
      <c r="G1071" s="31">
        <f t="shared" si="131"/>
        <v>0</v>
      </c>
      <c r="H1071" s="33"/>
      <c r="I1071" s="32">
        <f t="shared" si="136"/>
        <v>0</v>
      </c>
      <c r="J1071" s="33"/>
      <c r="K1071" s="31">
        <f t="shared" si="133"/>
        <v>0</v>
      </c>
      <c r="L1071" s="30">
        <f t="shared" si="138"/>
        <v>0</v>
      </c>
      <c r="M1071" s="31">
        <f t="shared" si="134"/>
        <v>0</v>
      </c>
      <c r="N1071" s="33"/>
      <c r="O1071" s="31">
        <f t="shared" si="135"/>
        <v>0</v>
      </c>
      <c r="P1071" s="32">
        <f t="shared" si="137"/>
        <v>0</v>
      </c>
    </row>
    <row r="1072" spans="1:16" ht="26.25" x14ac:dyDescent="0.25">
      <c r="A1072" s="26">
        <v>3311403310699</v>
      </c>
      <c r="B1072" s="27" t="s">
        <v>740</v>
      </c>
      <c r="C1072" s="28"/>
      <c r="D1072" s="29">
        <f>SUM(D1073)</f>
        <v>0</v>
      </c>
      <c r="E1072" s="29">
        <f>SUM(E1073)</f>
        <v>0</v>
      </c>
      <c r="F1072" s="30">
        <f t="shared" si="132"/>
        <v>0</v>
      </c>
      <c r="G1072" s="31">
        <f t="shared" si="131"/>
        <v>0</v>
      </c>
      <c r="H1072" s="29">
        <f>SUM(H1073)</f>
        <v>0</v>
      </c>
      <c r="I1072" s="32">
        <f t="shared" si="136"/>
        <v>0</v>
      </c>
      <c r="J1072" s="29">
        <f>SUM(J1073)</f>
        <v>0</v>
      </c>
      <c r="K1072" s="31">
        <f t="shared" si="133"/>
        <v>0</v>
      </c>
      <c r="L1072" s="30">
        <f t="shared" si="138"/>
        <v>0</v>
      </c>
      <c r="M1072" s="31">
        <f t="shared" si="134"/>
        <v>0</v>
      </c>
      <c r="N1072" s="29">
        <f>SUM(N1073)</f>
        <v>0</v>
      </c>
      <c r="O1072" s="31">
        <f t="shared" si="135"/>
        <v>0</v>
      </c>
      <c r="P1072" s="32">
        <f t="shared" si="137"/>
        <v>0</v>
      </c>
    </row>
    <row r="1073" spans="1:16" ht="26.25" x14ac:dyDescent="0.25">
      <c r="A1073" s="26">
        <v>3311403310699230</v>
      </c>
      <c r="B1073" s="27" t="s">
        <v>740</v>
      </c>
      <c r="C1073" s="28"/>
      <c r="D1073" s="33"/>
      <c r="E1073" s="33"/>
      <c r="F1073" s="30">
        <f t="shared" si="132"/>
        <v>0</v>
      </c>
      <c r="G1073" s="31">
        <f t="shared" si="131"/>
        <v>0</v>
      </c>
      <c r="H1073" s="33"/>
      <c r="I1073" s="32">
        <f t="shared" si="136"/>
        <v>0</v>
      </c>
      <c r="J1073" s="33"/>
      <c r="K1073" s="31">
        <f t="shared" si="133"/>
        <v>0</v>
      </c>
      <c r="L1073" s="30">
        <f t="shared" si="138"/>
        <v>0</v>
      </c>
      <c r="M1073" s="31">
        <f t="shared" si="134"/>
        <v>0</v>
      </c>
      <c r="N1073" s="33"/>
      <c r="O1073" s="31">
        <f t="shared" si="135"/>
        <v>0</v>
      </c>
      <c r="P1073" s="32">
        <f t="shared" si="137"/>
        <v>0</v>
      </c>
    </row>
    <row r="1074" spans="1:16" x14ac:dyDescent="0.25">
      <c r="A1074" s="26">
        <v>3311403310700</v>
      </c>
      <c r="B1074" s="27" t="s">
        <v>741</v>
      </c>
      <c r="C1074" s="28"/>
      <c r="D1074" s="29">
        <f>SUM(D1075)</f>
        <v>0</v>
      </c>
      <c r="E1074" s="29">
        <f>SUM(E1075)</f>
        <v>0</v>
      </c>
      <c r="F1074" s="30">
        <f t="shared" si="132"/>
        <v>0</v>
      </c>
      <c r="G1074" s="31">
        <f t="shared" si="131"/>
        <v>0</v>
      </c>
      <c r="H1074" s="29">
        <f>SUM(H1075)</f>
        <v>0</v>
      </c>
      <c r="I1074" s="32">
        <f t="shared" si="136"/>
        <v>0</v>
      </c>
      <c r="J1074" s="29">
        <f>SUM(J1075)</f>
        <v>0</v>
      </c>
      <c r="K1074" s="31">
        <f t="shared" si="133"/>
        <v>0</v>
      </c>
      <c r="L1074" s="30">
        <f t="shared" si="138"/>
        <v>0</v>
      </c>
      <c r="M1074" s="31">
        <f t="shared" si="134"/>
        <v>0</v>
      </c>
      <c r="N1074" s="29">
        <f>SUM(N1075)</f>
        <v>0</v>
      </c>
      <c r="O1074" s="31">
        <f t="shared" si="135"/>
        <v>0</v>
      </c>
      <c r="P1074" s="32">
        <f t="shared" si="137"/>
        <v>0</v>
      </c>
    </row>
    <row r="1075" spans="1:16" x14ac:dyDescent="0.25">
      <c r="A1075" s="26">
        <v>3311403310700230</v>
      </c>
      <c r="B1075" s="27" t="s">
        <v>742</v>
      </c>
      <c r="C1075" s="28"/>
      <c r="D1075" s="33"/>
      <c r="E1075" s="33"/>
      <c r="F1075" s="30">
        <f t="shared" si="132"/>
        <v>0</v>
      </c>
      <c r="G1075" s="31">
        <f t="shared" si="131"/>
        <v>0</v>
      </c>
      <c r="H1075" s="33"/>
      <c r="I1075" s="32">
        <f t="shared" si="136"/>
        <v>0</v>
      </c>
      <c r="J1075" s="33"/>
      <c r="K1075" s="31">
        <f t="shared" si="133"/>
        <v>0</v>
      </c>
      <c r="L1075" s="30">
        <f t="shared" si="138"/>
        <v>0</v>
      </c>
      <c r="M1075" s="31">
        <f t="shared" si="134"/>
        <v>0</v>
      </c>
      <c r="N1075" s="33"/>
      <c r="O1075" s="31">
        <f t="shared" si="135"/>
        <v>0</v>
      </c>
      <c r="P1075" s="32">
        <f t="shared" si="137"/>
        <v>0</v>
      </c>
    </row>
    <row r="1076" spans="1:16" x14ac:dyDescent="0.25">
      <c r="A1076" s="26">
        <v>3311403310701</v>
      </c>
      <c r="B1076" s="27" t="s">
        <v>743</v>
      </c>
      <c r="C1076" s="28"/>
      <c r="D1076" s="29">
        <f>SUM(D1077)</f>
        <v>0</v>
      </c>
      <c r="E1076" s="29">
        <f>SUM(E1077)</f>
        <v>0</v>
      </c>
      <c r="F1076" s="30">
        <f t="shared" si="132"/>
        <v>0</v>
      </c>
      <c r="G1076" s="31">
        <f t="shared" si="131"/>
        <v>0</v>
      </c>
      <c r="H1076" s="29">
        <f>SUM(H1077)</f>
        <v>0</v>
      </c>
      <c r="I1076" s="32">
        <f t="shared" si="136"/>
        <v>0</v>
      </c>
      <c r="J1076" s="29">
        <f>SUM(J1077)</f>
        <v>0</v>
      </c>
      <c r="K1076" s="31">
        <f t="shared" si="133"/>
        <v>0</v>
      </c>
      <c r="L1076" s="30">
        <f t="shared" si="138"/>
        <v>0</v>
      </c>
      <c r="M1076" s="31">
        <f t="shared" si="134"/>
        <v>0</v>
      </c>
      <c r="N1076" s="29">
        <f>SUM(N1077)</f>
        <v>0</v>
      </c>
      <c r="O1076" s="31">
        <f t="shared" si="135"/>
        <v>0</v>
      </c>
      <c r="P1076" s="32">
        <f t="shared" si="137"/>
        <v>0</v>
      </c>
    </row>
    <row r="1077" spans="1:16" x14ac:dyDescent="0.25">
      <c r="A1077" s="26">
        <v>3311403310701230</v>
      </c>
      <c r="B1077" s="27" t="s">
        <v>743</v>
      </c>
      <c r="C1077" s="28"/>
      <c r="D1077" s="33"/>
      <c r="E1077" s="33"/>
      <c r="F1077" s="30">
        <f t="shared" si="132"/>
        <v>0</v>
      </c>
      <c r="G1077" s="31">
        <f t="shared" si="131"/>
        <v>0</v>
      </c>
      <c r="H1077" s="33"/>
      <c r="I1077" s="32">
        <f t="shared" si="136"/>
        <v>0</v>
      </c>
      <c r="J1077" s="33"/>
      <c r="K1077" s="31">
        <f t="shared" si="133"/>
        <v>0</v>
      </c>
      <c r="L1077" s="30">
        <f t="shared" si="138"/>
        <v>0</v>
      </c>
      <c r="M1077" s="31">
        <f t="shared" si="134"/>
        <v>0</v>
      </c>
      <c r="N1077" s="33"/>
      <c r="O1077" s="31">
        <f t="shared" si="135"/>
        <v>0</v>
      </c>
      <c r="P1077" s="32">
        <f t="shared" si="137"/>
        <v>0</v>
      </c>
    </row>
    <row r="1078" spans="1:16" x14ac:dyDescent="0.25">
      <c r="A1078" s="26">
        <v>3311403310703</v>
      </c>
      <c r="B1078" s="27" t="s">
        <v>744</v>
      </c>
      <c r="C1078" s="28"/>
      <c r="D1078" s="29">
        <f>SUM(D1079)</f>
        <v>0</v>
      </c>
      <c r="E1078" s="29">
        <f>SUM(E1079)</f>
        <v>0</v>
      </c>
      <c r="F1078" s="30">
        <f t="shared" si="132"/>
        <v>0</v>
      </c>
      <c r="G1078" s="31">
        <f t="shared" si="131"/>
        <v>0</v>
      </c>
      <c r="H1078" s="29">
        <f>SUM(H1079)</f>
        <v>0</v>
      </c>
      <c r="I1078" s="32">
        <f t="shared" si="136"/>
        <v>0</v>
      </c>
      <c r="J1078" s="29">
        <f>SUM(J1079)</f>
        <v>0</v>
      </c>
      <c r="K1078" s="31">
        <f t="shared" si="133"/>
        <v>0</v>
      </c>
      <c r="L1078" s="30">
        <f t="shared" si="138"/>
        <v>0</v>
      </c>
      <c r="M1078" s="31">
        <f t="shared" si="134"/>
        <v>0</v>
      </c>
      <c r="N1078" s="29">
        <f>SUM(N1079)</f>
        <v>0</v>
      </c>
      <c r="O1078" s="31">
        <f t="shared" si="135"/>
        <v>0</v>
      </c>
      <c r="P1078" s="32">
        <f t="shared" si="137"/>
        <v>0</v>
      </c>
    </row>
    <row r="1079" spans="1:16" x14ac:dyDescent="0.25">
      <c r="A1079" s="26">
        <v>3311403310703230</v>
      </c>
      <c r="B1079" s="27" t="s">
        <v>744</v>
      </c>
      <c r="C1079" s="28"/>
      <c r="D1079" s="33"/>
      <c r="E1079" s="33"/>
      <c r="F1079" s="30">
        <f t="shared" si="132"/>
        <v>0</v>
      </c>
      <c r="G1079" s="31">
        <f t="shared" si="131"/>
        <v>0</v>
      </c>
      <c r="H1079" s="33"/>
      <c r="I1079" s="32">
        <f t="shared" si="136"/>
        <v>0</v>
      </c>
      <c r="J1079" s="33"/>
      <c r="K1079" s="31">
        <f t="shared" si="133"/>
        <v>0</v>
      </c>
      <c r="L1079" s="30">
        <f t="shared" si="138"/>
        <v>0</v>
      </c>
      <c r="M1079" s="31">
        <f t="shared" si="134"/>
        <v>0</v>
      </c>
      <c r="N1079" s="33"/>
      <c r="O1079" s="31">
        <f t="shared" si="135"/>
        <v>0</v>
      </c>
      <c r="P1079" s="32">
        <f t="shared" si="137"/>
        <v>0</v>
      </c>
    </row>
    <row r="1080" spans="1:16" ht="26.25" x14ac:dyDescent="0.25">
      <c r="A1080" s="26">
        <v>3311403310704</v>
      </c>
      <c r="B1080" s="27" t="s">
        <v>745</v>
      </c>
      <c r="C1080" s="28"/>
      <c r="D1080" s="29">
        <f>SUM(D1081)</f>
        <v>0</v>
      </c>
      <c r="E1080" s="29">
        <f>SUM(E1081)</f>
        <v>0</v>
      </c>
      <c r="F1080" s="30">
        <f t="shared" si="132"/>
        <v>0</v>
      </c>
      <c r="G1080" s="31">
        <f t="shared" si="131"/>
        <v>0</v>
      </c>
      <c r="H1080" s="29">
        <f>SUM(H1081)</f>
        <v>0</v>
      </c>
      <c r="I1080" s="32">
        <f t="shared" si="136"/>
        <v>0</v>
      </c>
      <c r="J1080" s="29">
        <f>SUM(J1081)</f>
        <v>0</v>
      </c>
      <c r="K1080" s="31">
        <f t="shared" si="133"/>
        <v>0</v>
      </c>
      <c r="L1080" s="30">
        <f t="shared" si="138"/>
        <v>0</v>
      </c>
      <c r="M1080" s="31">
        <f t="shared" si="134"/>
        <v>0</v>
      </c>
      <c r="N1080" s="29">
        <f>SUM(N1081)</f>
        <v>0</v>
      </c>
      <c r="O1080" s="31">
        <f t="shared" si="135"/>
        <v>0</v>
      </c>
      <c r="P1080" s="32">
        <f t="shared" si="137"/>
        <v>0</v>
      </c>
    </row>
    <row r="1081" spans="1:16" ht="26.25" x14ac:dyDescent="0.25">
      <c r="A1081" s="26">
        <v>3311403310704230</v>
      </c>
      <c r="B1081" s="27" t="s">
        <v>745</v>
      </c>
      <c r="C1081" s="28"/>
      <c r="D1081" s="33"/>
      <c r="E1081" s="33"/>
      <c r="F1081" s="30">
        <f t="shared" si="132"/>
        <v>0</v>
      </c>
      <c r="G1081" s="31">
        <f t="shared" si="131"/>
        <v>0</v>
      </c>
      <c r="H1081" s="33"/>
      <c r="I1081" s="32">
        <f t="shared" si="136"/>
        <v>0</v>
      </c>
      <c r="J1081" s="33"/>
      <c r="K1081" s="31">
        <f t="shared" si="133"/>
        <v>0</v>
      </c>
      <c r="L1081" s="30">
        <f t="shared" si="138"/>
        <v>0</v>
      </c>
      <c r="M1081" s="31">
        <f t="shared" si="134"/>
        <v>0</v>
      </c>
      <c r="N1081" s="33"/>
      <c r="O1081" s="31">
        <f t="shared" si="135"/>
        <v>0</v>
      </c>
      <c r="P1081" s="32">
        <f t="shared" si="137"/>
        <v>0</v>
      </c>
    </row>
    <row r="1082" spans="1:16" x14ac:dyDescent="0.25">
      <c r="A1082" s="60">
        <v>3311403310710</v>
      </c>
      <c r="B1082" s="27" t="s">
        <v>746</v>
      </c>
      <c r="C1082" s="28"/>
      <c r="D1082" s="29">
        <f>SUM(D1083)</f>
        <v>0</v>
      </c>
      <c r="E1082" s="29">
        <f>SUM(E1083)</f>
        <v>0</v>
      </c>
      <c r="F1082" s="30">
        <f t="shared" si="132"/>
        <v>0</v>
      </c>
      <c r="G1082" s="31">
        <f t="shared" si="131"/>
        <v>0</v>
      </c>
      <c r="H1082" s="29">
        <f>SUM(H1083)</f>
        <v>0</v>
      </c>
      <c r="I1082" s="32">
        <f t="shared" si="136"/>
        <v>0</v>
      </c>
      <c r="J1082" s="29">
        <f>SUM(J1083)</f>
        <v>0</v>
      </c>
      <c r="K1082" s="31">
        <f t="shared" si="133"/>
        <v>0</v>
      </c>
      <c r="L1082" s="30">
        <f t="shared" si="138"/>
        <v>0</v>
      </c>
      <c r="M1082" s="31">
        <f t="shared" si="134"/>
        <v>0</v>
      </c>
      <c r="N1082" s="29">
        <f>SUM(N1083)</f>
        <v>0</v>
      </c>
      <c r="O1082" s="31">
        <f t="shared" si="135"/>
        <v>0</v>
      </c>
      <c r="P1082" s="32">
        <f t="shared" si="137"/>
        <v>0</v>
      </c>
    </row>
    <row r="1083" spans="1:16" x14ac:dyDescent="0.25">
      <c r="A1083" s="60">
        <v>3311403310710230</v>
      </c>
      <c r="B1083" s="27" t="s">
        <v>746</v>
      </c>
      <c r="C1083" s="28"/>
      <c r="D1083" s="33"/>
      <c r="E1083" s="33"/>
      <c r="F1083" s="30">
        <f t="shared" si="132"/>
        <v>0</v>
      </c>
      <c r="G1083" s="31">
        <f t="shared" ref="G1083:G1146" si="139">IF(OR(F1083=0,F$7=0),0,F1083/F$7)*100</f>
        <v>0</v>
      </c>
      <c r="H1083" s="33"/>
      <c r="I1083" s="32">
        <f t="shared" si="136"/>
        <v>0</v>
      </c>
      <c r="J1083" s="33"/>
      <c r="K1083" s="31">
        <f t="shared" si="133"/>
        <v>0</v>
      </c>
      <c r="L1083" s="30">
        <f t="shared" si="138"/>
        <v>0</v>
      </c>
      <c r="M1083" s="31">
        <f t="shared" si="134"/>
        <v>0</v>
      </c>
      <c r="N1083" s="33"/>
      <c r="O1083" s="31">
        <f t="shared" si="135"/>
        <v>0</v>
      </c>
      <c r="P1083" s="32">
        <f t="shared" si="137"/>
        <v>0</v>
      </c>
    </row>
    <row r="1084" spans="1:16" ht="26.25" x14ac:dyDescent="0.25">
      <c r="A1084" s="60">
        <v>3311403310712</v>
      </c>
      <c r="B1084" s="27" t="s">
        <v>747</v>
      </c>
      <c r="C1084" s="28"/>
      <c r="D1084" s="29">
        <f>SUM(D1085)</f>
        <v>0</v>
      </c>
      <c r="E1084" s="29">
        <f>SUM(E1085)</f>
        <v>0</v>
      </c>
      <c r="F1084" s="30">
        <f t="shared" si="132"/>
        <v>0</v>
      </c>
      <c r="G1084" s="31">
        <f t="shared" si="139"/>
        <v>0</v>
      </c>
      <c r="H1084" s="29">
        <f>SUM(H1085)</f>
        <v>0</v>
      </c>
      <c r="I1084" s="32">
        <f t="shared" si="136"/>
        <v>0</v>
      </c>
      <c r="J1084" s="29">
        <f>SUM(J1085)</f>
        <v>0</v>
      </c>
      <c r="K1084" s="31">
        <f t="shared" si="133"/>
        <v>0</v>
      </c>
      <c r="L1084" s="30">
        <f t="shared" si="138"/>
        <v>0</v>
      </c>
      <c r="M1084" s="31">
        <f t="shared" si="134"/>
        <v>0</v>
      </c>
      <c r="N1084" s="29">
        <f>SUM(N1085)</f>
        <v>0</v>
      </c>
      <c r="O1084" s="31">
        <f t="shared" si="135"/>
        <v>0</v>
      </c>
      <c r="P1084" s="32">
        <f t="shared" si="137"/>
        <v>0</v>
      </c>
    </row>
    <row r="1085" spans="1:16" ht="26.25" x14ac:dyDescent="0.25">
      <c r="A1085" s="60">
        <v>3311403310712230</v>
      </c>
      <c r="B1085" s="27" t="s">
        <v>747</v>
      </c>
      <c r="C1085" s="28"/>
      <c r="D1085" s="33"/>
      <c r="E1085" s="33"/>
      <c r="F1085" s="30">
        <f t="shared" si="132"/>
        <v>0</v>
      </c>
      <c r="G1085" s="31">
        <f t="shared" si="139"/>
        <v>0</v>
      </c>
      <c r="H1085" s="33"/>
      <c r="I1085" s="32">
        <f t="shared" si="136"/>
        <v>0</v>
      </c>
      <c r="J1085" s="33"/>
      <c r="K1085" s="31">
        <f t="shared" si="133"/>
        <v>0</v>
      </c>
      <c r="L1085" s="30">
        <f t="shared" si="138"/>
        <v>0</v>
      </c>
      <c r="M1085" s="31">
        <f t="shared" si="134"/>
        <v>0</v>
      </c>
      <c r="N1085" s="33"/>
      <c r="O1085" s="31">
        <f t="shared" si="135"/>
        <v>0</v>
      </c>
      <c r="P1085" s="32">
        <f t="shared" si="137"/>
        <v>0</v>
      </c>
    </row>
    <row r="1086" spans="1:16" ht="26.25" x14ac:dyDescent="0.25">
      <c r="A1086" s="26">
        <v>3311403310714</v>
      </c>
      <c r="B1086" s="27" t="s">
        <v>748</v>
      </c>
      <c r="C1086" s="28"/>
      <c r="D1086" s="29">
        <f>SUM(D1087)</f>
        <v>0</v>
      </c>
      <c r="E1086" s="29">
        <f>SUM(E1087)</f>
        <v>0</v>
      </c>
      <c r="F1086" s="30">
        <f t="shared" si="132"/>
        <v>0</v>
      </c>
      <c r="G1086" s="31">
        <f t="shared" si="139"/>
        <v>0</v>
      </c>
      <c r="H1086" s="29">
        <f>SUM(H1087)</f>
        <v>0</v>
      </c>
      <c r="I1086" s="32">
        <f t="shared" si="136"/>
        <v>0</v>
      </c>
      <c r="J1086" s="29">
        <f>SUM(J1087)</f>
        <v>0</v>
      </c>
      <c r="K1086" s="31">
        <f t="shared" si="133"/>
        <v>0</v>
      </c>
      <c r="L1086" s="30">
        <f t="shared" si="138"/>
        <v>0</v>
      </c>
      <c r="M1086" s="31">
        <f t="shared" si="134"/>
        <v>0</v>
      </c>
      <c r="N1086" s="29">
        <f>SUM(N1087)</f>
        <v>0</v>
      </c>
      <c r="O1086" s="31">
        <f t="shared" si="135"/>
        <v>0</v>
      </c>
      <c r="P1086" s="32">
        <f t="shared" si="137"/>
        <v>0</v>
      </c>
    </row>
    <row r="1087" spans="1:16" ht="26.25" x14ac:dyDescent="0.25">
      <c r="A1087" s="26">
        <v>3311403310714230</v>
      </c>
      <c r="B1087" s="27" t="s">
        <v>748</v>
      </c>
      <c r="C1087" s="28"/>
      <c r="D1087" s="33"/>
      <c r="E1087" s="33"/>
      <c r="F1087" s="30">
        <f t="shared" si="132"/>
        <v>0</v>
      </c>
      <c r="G1087" s="31">
        <f t="shared" si="139"/>
        <v>0</v>
      </c>
      <c r="H1087" s="33"/>
      <c r="I1087" s="32">
        <f t="shared" si="136"/>
        <v>0</v>
      </c>
      <c r="J1087" s="33"/>
      <c r="K1087" s="31">
        <f t="shared" si="133"/>
        <v>0</v>
      </c>
      <c r="L1087" s="30">
        <f t="shared" si="138"/>
        <v>0</v>
      </c>
      <c r="M1087" s="31">
        <f t="shared" si="134"/>
        <v>0</v>
      </c>
      <c r="N1087" s="33"/>
      <c r="O1087" s="31">
        <f t="shared" si="135"/>
        <v>0</v>
      </c>
      <c r="P1087" s="32">
        <f t="shared" si="137"/>
        <v>0</v>
      </c>
    </row>
    <row r="1088" spans="1:16" ht="26.25" x14ac:dyDescent="0.25">
      <c r="A1088" s="26">
        <v>3311403310728</v>
      </c>
      <c r="B1088" s="27" t="s">
        <v>749</v>
      </c>
      <c r="C1088" s="28"/>
      <c r="D1088" s="29">
        <f>SUM(D1089)</f>
        <v>0</v>
      </c>
      <c r="E1088" s="29">
        <f>SUM(E1089)</f>
        <v>0</v>
      </c>
      <c r="F1088" s="30">
        <f t="shared" si="132"/>
        <v>0</v>
      </c>
      <c r="G1088" s="31">
        <f t="shared" si="139"/>
        <v>0</v>
      </c>
      <c r="H1088" s="29">
        <f>SUM(H1089)</f>
        <v>0</v>
      </c>
      <c r="I1088" s="32">
        <f t="shared" si="136"/>
        <v>0</v>
      </c>
      <c r="J1088" s="29">
        <f>SUM(J1089)</f>
        <v>0</v>
      </c>
      <c r="K1088" s="31">
        <f t="shared" si="133"/>
        <v>0</v>
      </c>
      <c r="L1088" s="30">
        <f t="shared" si="138"/>
        <v>0</v>
      </c>
      <c r="M1088" s="31">
        <f t="shared" si="134"/>
        <v>0</v>
      </c>
      <c r="N1088" s="29">
        <f>SUM(N1089)</f>
        <v>0</v>
      </c>
      <c r="O1088" s="31">
        <f t="shared" si="135"/>
        <v>0</v>
      </c>
      <c r="P1088" s="32">
        <f t="shared" si="137"/>
        <v>0</v>
      </c>
    </row>
    <row r="1089" spans="1:16" ht="26.25" x14ac:dyDescent="0.25">
      <c r="A1089" s="26">
        <v>3311403310728230</v>
      </c>
      <c r="B1089" s="27" t="s">
        <v>749</v>
      </c>
      <c r="C1089" s="28"/>
      <c r="D1089" s="33"/>
      <c r="E1089" s="33"/>
      <c r="F1089" s="30">
        <f t="shared" si="132"/>
        <v>0</v>
      </c>
      <c r="G1089" s="31">
        <f t="shared" si="139"/>
        <v>0</v>
      </c>
      <c r="H1089" s="33"/>
      <c r="I1089" s="32">
        <f t="shared" si="136"/>
        <v>0</v>
      </c>
      <c r="J1089" s="33"/>
      <c r="K1089" s="31">
        <f t="shared" si="133"/>
        <v>0</v>
      </c>
      <c r="L1089" s="30">
        <f t="shared" si="138"/>
        <v>0</v>
      </c>
      <c r="M1089" s="31">
        <f t="shared" si="134"/>
        <v>0</v>
      </c>
      <c r="N1089" s="33"/>
      <c r="O1089" s="31">
        <f t="shared" si="135"/>
        <v>0</v>
      </c>
      <c r="P1089" s="32">
        <f t="shared" si="137"/>
        <v>0</v>
      </c>
    </row>
    <row r="1090" spans="1:16" ht="26.25" x14ac:dyDescent="0.25">
      <c r="A1090" s="60">
        <v>3311403310733</v>
      </c>
      <c r="B1090" s="27" t="s">
        <v>750</v>
      </c>
      <c r="C1090" s="28"/>
      <c r="D1090" s="29">
        <f>SUM(D1091)</f>
        <v>0</v>
      </c>
      <c r="E1090" s="29">
        <f>SUM(E1091)</f>
        <v>0</v>
      </c>
      <c r="F1090" s="30">
        <f t="shared" si="132"/>
        <v>0</v>
      </c>
      <c r="G1090" s="31">
        <f t="shared" si="139"/>
        <v>0</v>
      </c>
      <c r="H1090" s="29">
        <f>SUM(H1091)</f>
        <v>0</v>
      </c>
      <c r="I1090" s="32">
        <f t="shared" si="136"/>
        <v>0</v>
      </c>
      <c r="J1090" s="29">
        <f>SUM(J1091)</f>
        <v>0</v>
      </c>
      <c r="K1090" s="31">
        <f t="shared" si="133"/>
        <v>0</v>
      </c>
      <c r="L1090" s="30">
        <f t="shared" si="138"/>
        <v>0</v>
      </c>
      <c r="M1090" s="31">
        <f t="shared" si="134"/>
        <v>0</v>
      </c>
      <c r="N1090" s="29">
        <f>SUM(N1091)</f>
        <v>0</v>
      </c>
      <c r="O1090" s="31">
        <f t="shared" si="135"/>
        <v>0</v>
      </c>
      <c r="P1090" s="32">
        <f t="shared" si="137"/>
        <v>0</v>
      </c>
    </row>
    <row r="1091" spans="1:16" ht="26.25" x14ac:dyDescent="0.25">
      <c r="A1091" s="60">
        <v>3311403310733230</v>
      </c>
      <c r="B1091" s="27" t="s">
        <v>750</v>
      </c>
      <c r="C1091" s="28"/>
      <c r="D1091" s="33"/>
      <c r="E1091" s="33"/>
      <c r="F1091" s="30">
        <f t="shared" si="132"/>
        <v>0</v>
      </c>
      <c r="G1091" s="31">
        <f t="shared" si="139"/>
        <v>0</v>
      </c>
      <c r="H1091" s="33"/>
      <c r="I1091" s="32">
        <f t="shared" si="136"/>
        <v>0</v>
      </c>
      <c r="J1091" s="33"/>
      <c r="K1091" s="31">
        <f t="shared" si="133"/>
        <v>0</v>
      </c>
      <c r="L1091" s="30">
        <f t="shared" si="138"/>
        <v>0</v>
      </c>
      <c r="M1091" s="31">
        <f t="shared" si="134"/>
        <v>0</v>
      </c>
      <c r="N1091" s="33"/>
      <c r="O1091" s="31">
        <f t="shared" si="135"/>
        <v>0</v>
      </c>
      <c r="P1091" s="32">
        <f t="shared" si="137"/>
        <v>0</v>
      </c>
    </row>
    <row r="1092" spans="1:16" ht="26.25" x14ac:dyDescent="0.25">
      <c r="A1092" s="26">
        <v>3311403310744</v>
      </c>
      <c r="B1092" s="27" t="s">
        <v>751</v>
      </c>
      <c r="C1092" s="28"/>
      <c r="D1092" s="29">
        <f>SUM(D1093)</f>
        <v>0</v>
      </c>
      <c r="E1092" s="29">
        <f>SUM(E1093)</f>
        <v>0</v>
      </c>
      <c r="F1092" s="30">
        <f t="shared" si="132"/>
        <v>0</v>
      </c>
      <c r="G1092" s="31">
        <f t="shared" si="139"/>
        <v>0</v>
      </c>
      <c r="H1092" s="29">
        <f>SUM(H1093)</f>
        <v>0</v>
      </c>
      <c r="I1092" s="32">
        <f t="shared" si="136"/>
        <v>0</v>
      </c>
      <c r="J1092" s="29">
        <f>SUM(J1093)</f>
        <v>0</v>
      </c>
      <c r="K1092" s="31">
        <f t="shared" si="133"/>
        <v>0</v>
      </c>
      <c r="L1092" s="30">
        <f t="shared" si="138"/>
        <v>0</v>
      </c>
      <c r="M1092" s="31">
        <f t="shared" si="134"/>
        <v>0</v>
      </c>
      <c r="N1092" s="29">
        <f>SUM(N1093)</f>
        <v>0</v>
      </c>
      <c r="O1092" s="31">
        <f t="shared" si="135"/>
        <v>0</v>
      </c>
      <c r="P1092" s="32">
        <f t="shared" si="137"/>
        <v>0</v>
      </c>
    </row>
    <row r="1093" spans="1:16" ht="26.25" x14ac:dyDescent="0.25">
      <c r="A1093" s="26">
        <v>3311403310744230</v>
      </c>
      <c r="B1093" s="27" t="s">
        <v>751</v>
      </c>
      <c r="C1093" s="28"/>
      <c r="D1093" s="33"/>
      <c r="E1093" s="33"/>
      <c r="F1093" s="30">
        <f t="shared" si="132"/>
        <v>0</v>
      </c>
      <c r="G1093" s="31">
        <f t="shared" si="139"/>
        <v>0</v>
      </c>
      <c r="H1093" s="33"/>
      <c r="I1093" s="32">
        <f t="shared" si="136"/>
        <v>0</v>
      </c>
      <c r="J1093" s="33"/>
      <c r="K1093" s="31">
        <f t="shared" si="133"/>
        <v>0</v>
      </c>
      <c r="L1093" s="30">
        <f t="shared" si="138"/>
        <v>0</v>
      </c>
      <c r="M1093" s="31">
        <f t="shared" si="134"/>
        <v>0</v>
      </c>
      <c r="N1093" s="33"/>
      <c r="O1093" s="31">
        <f t="shared" si="135"/>
        <v>0</v>
      </c>
      <c r="P1093" s="32">
        <f t="shared" si="137"/>
        <v>0</v>
      </c>
    </row>
    <row r="1094" spans="1:16" ht="26.25" x14ac:dyDescent="0.25">
      <c r="A1094" s="26">
        <v>3311403310750</v>
      </c>
      <c r="B1094" s="27" t="s">
        <v>752</v>
      </c>
      <c r="C1094" s="28"/>
      <c r="D1094" s="29">
        <f>SUM(D1095)</f>
        <v>0</v>
      </c>
      <c r="E1094" s="29">
        <f>SUM(E1095)</f>
        <v>0</v>
      </c>
      <c r="F1094" s="30">
        <f t="shared" si="132"/>
        <v>0</v>
      </c>
      <c r="G1094" s="31">
        <f t="shared" si="139"/>
        <v>0</v>
      </c>
      <c r="H1094" s="29">
        <f>SUM(H1095)</f>
        <v>0</v>
      </c>
      <c r="I1094" s="32">
        <f t="shared" si="136"/>
        <v>0</v>
      </c>
      <c r="J1094" s="29">
        <f>SUM(J1095)</f>
        <v>0</v>
      </c>
      <c r="K1094" s="31">
        <f t="shared" si="133"/>
        <v>0</v>
      </c>
      <c r="L1094" s="30">
        <f t="shared" si="138"/>
        <v>0</v>
      </c>
      <c r="M1094" s="31">
        <f t="shared" si="134"/>
        <v>0</v>
      </c>
      <c r="N1094" s="29">
        <f>SUM(N1095)</f>
        <v>0</v>
      </c>
      <c r="O1094" s="31">
        <f t="shared" si="135"/>
        <v>0</v>
      </c>
      <c r="P1094" s="32">
        <f t="shared" si="137"/>
        <v>0</v>
      </c>
    </row>
    <row r="1095" spans="1:16" ht="26.25" x14ac:dyDescent="0.25">
      <c r="A1095" s="26">
        <v>3311403310750230</v>
      </c>
      <c r="B1095" s="27" t="s">
        <v>752</v>
      </c>
      <c r="C1095" s="28"/>
      <c r="D1095" s="33"/>
      <c r="E1095" s="33"/>
      <c r="F1095" s="30">
        <f t="shared" si="132"/>
        <v>0</v>
      </c>
      <c r="G1095" s="31">
        <f t="shared" si="139"/>
        <v>0</v>
      </c>
      <c r="H1095" s="33"/>
      <c r="I1095" s="32">
        <f t="shared" si="136"/>
        <v>0</v>
      </c>
      <c r="J1095" s="33"/>
      <c r="K1095" s="31">
        <f t="shared" si="133"/>
        <v>0</v>
      </c>
      <c r="L1095" s="30">
        <f t="shared" si="138"/>
        <v>0</v>
      </c>
      <c r="M1095" s="31">
        <f t="shared" si="134"/>
        <v>0</v>
      </c>
      <c r="N1095" s="33"/>
      <c r="O1095" s="31">
        <f t="shared" si="135"/>
        <v>0</v>
      </c>
      <c r="P1095" s="32">
        <f t="shared" si="137"/>
        <v>0</v>
      </c>
    </row>
    <row r="1096" spans="1:16" ht="26.25" x14ac:dyDescent="0.25">
      <c r="A1096" s="26">
        <v>3311403310758</v>
      </c>
      <c r="B1096" s="27" t="s">
        <v>753</v>
      </c>
      <c r="C1096" s="28"/>
      <c r="D1096" s="29">
        <f>SUM(D1097)</f>
        <v>0</v>
      </c>
      <c r="E1096" s="29">
        <f>SUM(E1097)</f>
        <v>0</v>
      </c>
      <c r="F1096" s="30">
        <f t="shared" si="132"/>
        <v>0</v>
      </c>
      <c r="G1096" s="31">
        <f t="shared" si="139"/>
        <v>0</v>
      </c>
      <c r="H1096" s="29">
        <f>SUM(H1097)</f>
        <v>0</v>
      </c>
      <c r="I1096" s="32">
        <f t="shared" si="136"/>
        <v>0</v>
      </c>
      <c r="J1096" s="29">
        <f>SUM(J1097)</f>
        <v>0</v>
      </c>
      <c r="K1096" s="31">
        <f t="shared" si="133"/>
        <v>0</v>
      </c>
      <c r="L1096" s="30">
        <f t="shared" si="138"/>
        <v>0</v>
      </c>
      <c r="M1096" s="31">
        <f t="shared" si="134"/>
        <v>0</v>
      </c>
      <c r="N1096" s="29">
        <f>SUM(N1097)</f>
        <v>0</v>
      </c>
      <c r="O1096" s="31">
        <f t="shared" si="135"/>
        <v>0</v>
      </c>
      <c r="P1096" s="32">
        <f t="shared" si="137"/>
        <v>0</v>
      </c>
    </row>
    <row r="1097" spans="1:16" ht="26.25" x14ac:dyDescent="0.25">
      <c r="A1097" s="26">
        <v>3311403310758230</v>
      </c>
      <c r="B1097" s="27" t="s">
        <v>753</v>
      </c>
      <c r="C1097" s="28"/>
      <c r="D1097" s="33"/>
      <c r="E1097" s="33"/>
      <c r="F1097" s="30">
        <f t="shared" si="132"/>
        <v>0</v>
      </c>
      <c r="G1097" s="31">
        <f t="shared" si="139"/>
        <v>0</v>
      </c>
      <c r="H1097" s="33"/>
      <c r="I1097" s="32">
        <f t="shared" si="136"/>
        <v>0</v>
      </c>
      <c r="J1097" s="33"/>
      <c r="K1097" s="31">
        <f t="shared" si="133"/>
        <v>0</v>
      </c>
      <c r="L1097" s="30">
        <f t="shared" si="138"/>
        <v>0</v>
      </c>
      <c r="M1097" s="31">
        <f t="shared" si="134"/>
        <v>0</v>
      </c>
      <c r="N1097" s="33"/>
      <c r="O1097" s="31">
        <f t="shared" si="135"/>
        <v>0</v>
      </c>
      <c r="P1097" s="32">
        <f t="shared" si="137"/>
        <v>0</v>
      </c>
    </row>
    <row r="1098" spans="1:16" x14ac:dyDescent="0.25">
      <c r="A1098" s="26">
        <v>3311403310761</v>
      </c>
      <c r="B1098" s="27" t="s">
        <v>754</v>
      </c>
      <c r="C1098" s="28"/>
      <c r="D1098" s="29">
        <f>SUM(D1099)</f>
        <v>0</v>
      </c>
      <c r="E1098" s="29">
        <f>SUM(E1099)</f>
        <v>0</v>
      </c>
      <c r="F1098" s="30">
        <f t="shared" ref="F1098:F1161" si="140">SUM(D1098+E1098)</f>
        <v>0</v>
      </c>
      <c r="G1098" s="31">
        <f t="shared" si="139"/>
        <v>0</v>
      </c>
      <c r="H1098" s="29">
        <f>SUM(H1099)</f>
        <v>0</v>
      </c>
      <c r="I1098" s="32">
        <f t="shared" si="136"/>
        <v>0</v>
      </c>
      <c r="J1098" s="29">
        <f>SUM(J1099)</f>
        <v>0</v>
      </c>
      <c r="K1098" s="31">
        <f t="shared" ref="K1098:K1161" si="141">IF(OR(J1098=0,F1098=0),0,J1098/F1098)*100</f>
        <v>0</v>
      </c>
      <c r="L1098" s="30">
        <f t="shared" si="138"/>
        <v>0</v>
      </c>
      <c r="M1098" s="31">
        <f t="shared" ref="M1098:M1161" si="142">IF(OR(L1098=0,F1098=0),0,L1098/F1098)*100</f>
        <v>0</v>
      </c>
      <c r="N1098" s="29">
        <f>SUM(N1099)</f>
        <v>0</v>
      </c>
      <c r="O1098" s="31">
        <f t="shared" ref="O1098:O1161" si="143">IF(OR(N1098=0,F1098=0),0,N1098/F1098)*100</f>
        <v>0</v>
      </c>
      <c r="P1098" s="32">
        <f t="shared" si="137"/>
        <v>0</v>
      </c>
    </row>
    <row r="1099" spans="1:16" x14ac:dyDescent="0.25">
      <c r="A1099" s="26">
        <v>3311403310761230</v>
      </c>
      <c r="B1099" s="27" t="s">
        <v>754</v>
      </c>
      <c r="C1099" s="28"/>
      <c r="D1099" s="33"/>
      <c r="E1099" s="33"/>
      <c r="F1099" s="30">
        <f t="shared" si="140"/>
        <v>0</v>
      </c>
      <c r="G1099" s="31">
        <f t="shared" si="139"/>
        <v>0</v>
      </c>
      <c r="H1099" s="33"/>
      <c r="I1099" s="32">
        <f t="shared" ref="I1099:I1162" si="144">SUM(F1099-H1099)</f>
        <v>0</v>
      </c>
      <c r="J1099" s="33"/>
      <c r="K1099" s="31">
        <f t="shared" si="141"/>
        <v>0</v>
      </c>
      <c r="L1099" s="30">
        <f t="shared" si="138"/>
        <v>0</v>
      </c>
      <c r="M1099" s="31">
        <f t="shared" si="142"/>
        <v>0</v>
      </c>
      <c r="N1099" s="33"/>
      <c r="O1099" s="31">
        <f t="shared" si="143"/>
        <v>0</v>
      </c>
      <c r="P1099" s="32">
        <f t="shared" si="137"/>
        <v>0</v>
      </c>
    </row>
    <row r="1100" spans="1:16" x14ac:dyDescent="0.25">
      <c r="A1100" s="26">
        <v>3311403310765</v>
      </c>
      <c r="B1100" s="27" t="s">
        <v>755</v>
      </c>
      <c r="C1100" s="28"/>
      <c r="D1100" s="29">
        <f>SUM(D1101)</f>
        <v>0</v>
      </c>
      <c r="E1100" s="29">
        <f>SUM(E1101)</f>
        <v>0</v>
      </c>
      <c r="F1100" s="30">
        <f t="shared" si="140"/>
        <v>0</v>
      </c>
      <c r="G1100" s="31">
        <f t="shared" si="139"/>
        <v>0</v>
      </c>
      <c r="H1100" s="29">
        <f>SUM(H1101)</f>
        <v>0</v>
      </c>
      <c r="I1100" s="32">
        <f t="shared" si="144"/>
        <v>0</v>
      </c>
      <c r="J1100" s="29">
        <f>SUM(J1101)</f>
        <v>0</v>
      </c>
      <c r="K1100" s="31">
        <f t="shared" si="141"/>
        <v>0</v>
      </c>
      <c r="L1100" s="30">
        <f t="shared" si="138"/>
        <v>0</v>
      </c>
      <c r="M1100" s="31">
        <f t="shared" si="142"/>
        <v>0</v>
      </c>
      <c r="N1100" s="29">
        <f>SUM(N1101)</f>
        <v>0</v>
      </c>
      <c r="O1100" s="31">
        <f t="shared" si="143"/>
        <v>0</v>
      </c>
      <c r="P1100" s="32">
        <f t="shared" si="137"/>
        <v>0</v>
      </c>
    </row>
    <row r="1101" spans="1:16" x14ac:dyDescent="0.25">
      <c r="A1101" s="26">
        <v>3311403310765230</v>
      </c>
      <c r="B1101" s="27" t="s">
        <v>755</v>
      </c>
      <c r="C1101" s="28"/>
      <c r="D1101" s="33"/>
      <c r="E1101" s="33"/>
      <c r="F1101" s="30">
        <f t="shared" si="140"/>
        <v>0</v>
      </c>
      <c r="G1101" s="31">
        <f t="shared" si="139"/>
        <v>0</v>
      </c>
      <c r="H1101" s="33"/>
      <c r="I1101" s="32">
        <f t="shared" si="144"/>
        <v>0</v>
      </c>
      <c r="J1101" s="33"/>
      <c r="K1101" s="31">
        <f t="shared" si="141"/>
        <v>0</v>
      </c>
      <c r="L1101" s="30">
        <f t="shared" si="138"/>
        <v>0</v>
      </c>
      <c r="M1101" s="31">
        <f t="shared" si="142"/>
        <v>0</v>
      </c>
      <c r="N1101" s="33"/>
      <c r="O1101" s="31">
        <f t="shared" si="143"/>
        <v>0</v>
      </c>
      <c r="P1101" s="32">
        <f t="shared" si="137"/>
        <v>0</v>
      </c>
    </row>
    <row r="1102" spans="1:16" ht="26.25" x14ac:dyDescent="0.25">
      <c r="A1102" s="60">
        <v>3311403310784</v>
      </c>
      <c r="B1102" s="27" t="s">
        <v>756</v>
      </c>
      <c r="C1102" s="28"/>
      <c r="D1102" s="29">
        <f>SUM(D1103)</f>
        <v>0</v>
      </c>
      <c r="E1102" s="29">
        <f>SUM(E1103)</f>
        <v>0</v>
      </c>
      <c r="F1102" s="30">
        <f t="shared" si="140"/>
        <v>0</v>
      </c>
      <c r="G1102" s="31">
        <f t="shared" si="139"/>
        <v>0</v>
      </c>
      <c r="H1102" s="29">
        <f>SUM(H1103)</f>
        <v>0</v>
      </c>
      <c r="I1102" s="32">
        <f t="shared" si="144"/>
        <v>0</v>
      </c>
      <c r="J1102" s="29">
        <f>SUM(J1103)</f>
        <v>0</v>
      </c>
      <c r="K1102" s="31">
        <f t="shared" si="141"/>
        <v>0</v>
      </c>
      <c r="L1102" s="30">
        <f t="shared" si="138"/>
        <v>0</v>
      </c>
      <c r="M1102" s="31">
        <f t="shared" si="142"/>
        <v>0</v>
      </c>
      <c r="N1102" s="29">
        <f>SUM(N1103)</f>
        <v>0</v>
      </c>
      <c r="O1102" s="31">
        <f t="shared" si="143"/>
        <v>0</v>
      </c>
      <c r="P1102" s="32">
        <f t="shared" si="137"/>
        <v>0</v>
      </c>
    </row>
    <row r="1103" spans="1:16" ht="26.25" x14ac:dyDescent="0.25">
      <c r="A1103" s="60">
        <v>3311403310784230</v>
      </c>
      <c r="B1103" s="27" t="s">
        <v>756</v>
      </c>
      <c r="C1103" s="28"/>
      <c r="D1103" s="33"/>
      <c r="E1103" s="33"/>
      <c r="F1103" s="30">
        <f t="shared" si="140"/>
        <v>0</v>
      </c>
      <c r="G1103" s="31">
        <f t="shared" si="139"/>
        <v>0</v>
      </c>
      <c r="H1103" s="33"/>
      <c r="I1103" s="32">
        <f t="shared" si="144"/>
        <v>0</v>
      </c>
      <c r="J1103" s="33"/>
      <c r="K1103" s="31">
        <f t="shared" si="141"/>
        <v>0</v>
      </c>
      <c r="L1103" s="30">
        <f t="shared" si="138"/>
        <v>0</v>
      </c>
      <c r="M1103" s="31">
        <f t="shared" si="142"/>
        <v>0</v>
      </c>
      <c r="N1103" s="33"/>
      <c r="O1103" s="31">
        <f t="shared" si="143"/>
        <v>0</v>
      </c>
      <c r="P1103" s="32">
        <f t="shared" si="137"/>
        <v>0</v>
      </c>
    </row>
    <row r="1104" spans="1:16" ht="26.25" x14ac:dyDescent="0.25">
      <c r="A1104" s="26">
        <v>3311403310791</v>
      </c>
      <c r="B1104" s="27" t="s">
        <v>757</v>
      </c>
      <c r="C1104" s="28"/>
      <c r="D1104" s="29">
        <f>SUM(D1105)</f>
        <v>0</v>
      </c>
      <c r="E1104" s="29">
        <f>SUM(E1105)</f>
        <v>0</v>
      </c>
      <c r="F1104" s="30">
        <f t="shared" si="140"/>
        <v>0</v>
      </c>
      <c r="G1104" s="31">
        <f t="shared" si="139"/>
        <v>0</v>
      </c>
      <c r="H1104" s="29">
        <f>SUM(H1105)</f>
        <v>0</v>
      </c>
      <c r="I1104" s="32">
        <f t="shared" si="144"/>
        <v>0</v>
      </c>
      <c r="J1104" s="29">
        <f>SUM(J1105)</f>
        <v>0</v>
      </c>
      <c r="K1104" s="31">
        <f t="shared" si="141"/>
        <v>0</v>
      </c>
      <c r="L1104" s="30">
        <f t="shared" si="138"/>
        <v>0</v>
      </c>
      <c r="M1104" s="31">
        <f t="shared" si="142"/>
        <v>0</v>
      </c>
      <c r="N1104" s="29">
        <f>SUM(N1105)</f>
        <v>0</v>
      </c>
      <c r="O1104" s="31">
        <f t="shared" si="143"/>
        <v>0</v>
      </c>
      <c r="P1104" s="32">
        <f t="shared" si="137"/>
        <v>0</v>
      </c>
    </row>
    <row r="1105" spans="1:16" ht="26.25" x14ac:dyDescent="0.25">
      <c r="A1105" s="26">
        <v>3311403310791230</v>
      </c>
      <c r="B1105" s="27" t="s">
        <v>757</v>
      </c>
      <c r="C1105" s="28"/>
      <c r="D1105" s="33"/>
      <c r="E1105" s="33"/>
      <c r="F1105" s="30">
        <f t="shared" si="140"/>
        <v>0</v>
      </c>
      <c r="G1105" s="31">
        <f t="shared" si="139"/>
        <v>0</v>
      </c>
      <c r="H1105" s="33"/>
      <c r="I1105" s="32">
        <f t="shared" si="144"/>
        <v>0</v>
      </c>
      <c r="J1105" s="33"/>
      <c r="K1105" s="31">
        <f t="shared" si="141"/>
        <v>0</v>
      </c>
      <c r="L1105" s="30">
        <f t="shared" si="138"/>
        <v>0</v>
      </c>
      <c r="M1105" s="31">
        <f t="shared" si="142"/>
        <v>0</v>
      </c>
      <c r="N1105" s="33"/>
      <c r="O1105" s="31">
        <f t="shared" si="143"/>
        <v>0</v>
      </c>
      <c r="P1105" s="32">
        <f t="shared" ref="P1105:P1168" si="145">SUM(F1105-N1105)</f>
        <v>0</v>
      </c>
    </row>
    <row r="1106" spans="1:16" ht="26.25" x14ac:dyDescent="0.25">
      <c r="A1106" s="60">
        <v>3311403310794</v>
      </c>
      <c r="B1106" s="27" t="s">
        <v>758</v>
      </c>
      <c r="C1106" s="28"/>
      <c r="D1106" s="29">
        <f>SUM(D1107)</f>
        <v>0</v>
      </c>
      <c r="E1106" s="29">
        <f>SUM(E1107)</f>
        <v>0</v>
      </c>
      <c r="F1106" s="30">
        <f t="shared" si="140"/>
        <v>0</v>
      </c>
      <c r="G1106" s="31">
        <f t="shared" si="139"/>
        <v>0</v>
      </c>
      <c r="H1106" s="29">
        <f>SUM(H1107)</f>
        <v>0</v>
      </c>
      <c r="I1106" s="32">
        <f t="shared" si="144"/>
        <v>0</v>
      </c>
      <c r="J1106" s="29">
        <f>SUM(J1107)</f>
        <v>0</v>
      </c>
      <c r="K1106" s="31">
        <f t="shared" si="141"/>
        <v>0</v>
      </c>
      <c r="L1106" s="30">
        <f t="shared" ref="L1106:L1169" si="146">SUM(N1106-J1106)</f>
        <v>0</v>
      </c>
      <c r="M1106" s="31">
        <f t="shared" si="142"/>
        <v>0</v>
      </c>
      <c r="N1106" s="29">
        <f>SUM(N1107)</f>
        <v>0</v>
      </c>
      <c r="O1106" s="31">
        <f t="shared" si="143"/>
        <v>0</v>
      </c>
      <c r="P1106" s="32">
        <f t="shared" si="145"/>
        <v>0</v>
      </c>
    </row>
    <row r="1107" spans="1:16" ht="26.25" x14ac:dyDescent="0.25">
      <c r="A1107" s="60">
        <v>3311403310794230</v>
      </c>
      <c r="B1107" s="27" t="s">
        <v>758</v>
      </c>
      <c r="C1107" s="28"/>
      <c r="D1107" s="33"/>
      <c r="E1107" s="33"/>
      <c r="F1107" s="30">
        <f t="shared" si="140"/>
        <v>0</v>
      </c>
      <c r="G1107" s="31">
        <f t="shared" si="139"/>
        <v>0</v>
      </c>
      <c r="H1107" s="33"/>
      <c r="I1107" s="32">
        <f t="shared" si="144"/>
        <v>0</v>
      </c>
      <c r="J1107" s="33"/>
      <c r="K1107" s="31">
        <f t="shared" si="141"/>
        <v>0</v>
      </c>
      <c r="L1107" s="30">
        <f t="shared" si="146"/>
        <v>0</v>
      </c>
      <c r="M1107" s="31">
        <f t="shared" si="142"/>
        <v>0</v>
      </c>
      <c r="N1107" s="33"/>
      <c r="O1107" s="31">
        <f t="shared" si="143"/>
        <v>0</v>
      </c>
      <c r="P1107" s="32">
        <f t="shared" si="145"/>
        <v>0</v>
      </c>
    </row>
    <row r="1108" spans="1:16" ht="26.25" x14ac:dyDescent="0.25">
      <c r="A1108" s="26">
        <v>3311403310800</v>
      </c>
      <c r="B1108" s="27" t="s">
        <v>759</v>
      </c>
      <c r="C1108" s="28"/>
      <c r="D1108" s="29">
        <f>SUM(D1109)</f>
        <v>0</v>
      </c>
      <c r="E1108" s="29">
        <f>SUM(E1109)</f>
        <v>0</v>
      </c>
      <c r="F1108" s="30">
        <f t="shared" si="140"/>
        <v>0</v>
      </c>
      <c r="G1108" s="31">
        <f t="shared" si="139"/>
        <v>0</v>
      </c>
      <c r="H1108" s="29">
        <f>SUM(H1109)</f>
        <v>0</v>
      </c>
      <c r="I1108" s="32">
        <f t="shared" si="144"/>
        <v>0</v>
      </c>
      <c r="J1108" s="29">
        <f>SUM(J1109)</f>
        <v>0</v>
      </c>
      <c r="K1108" s="31">
        <f t="shared" si="141"/>
        <v>0</v>
      </c>
      <c r="L1108" s="30">
        <f t="shared" si="146"/>
        <v>0</v>
      </c>
      <c r="M1108" s="31">
        <f t="shared" si="142"/>
        <v>0</v>
      </c>
      <c r="N1108" s="29">
        <f>SUM(N1109)</f>
        <v>0</v>
      </c>
      <c r="O1108" s="31">
        <f t="shared" si="143"/>
        <v>0</v>
      </c>
      <c r="P1108" s="32">
        <f t="shared" si="145"/>
        <v>0</v>
      </c>
    </row>
    <row r="1109" spans="1:16" ht="26.25" x14ac:dyDescent="0.25">
      <c r="A1109" s="26">
        <v>3311403310800230</v>
      </c>
      <c r="B1109" s="27" t="s">
        <v>759</v>
      </c>
      <c r="C1109" s="28"/>
      <c r="D1109" s="33"/>
      <c r="E1109" s="33"/>
      <c r="F1109" s="30">
        <f t="shared" si="140"/>
        <v>0</v>
      </c>
      <c r="G1109" s="31">
        <f t="shared" si="139"/>
        <v>0</v>
      </c>
      <c r="H1109" s="33"/>
      <c r="I1109" s="32">
        <f t="shared" si="144"/>
        <v>0</v>
      </c>
      <c r="J1109" s="33"/>
      <c r="K1109" s="31">
        <f t="shared" si="141"/>
        <v>0</v>
      </c>
      <c r="L1109" s="30">
        <f t="shared" si="146"/>
        <v>0</v>
      </c>
      <c r="M1109" s="31">
        <f t="shared" si="142"/>
        <v>0</v>
      </c>
      <c r="N1109" s="33"/>
      <c r="O1109" s="31">
        <f t="shared" si="143"/>
        <v>0</v>
      </c>
      <c r="P1109" s="32">
        <f t="shared" si="145"/>
        <v>0</v>
      </c>
    </row>
    <row r="1110" spans="1:16" x14ac:dyDescent="0.25">
      <c r="A1110" s="60">
        <v>3311403310818</v>
      </c>
      <c r="B1110" s="61" t="s">
        <v>713</v>
      </c>
      <c r="C1110" s="28"/>
      <c r="D1110" s="29">
        <f>SUM(D1111)</f>
        <v>0</v>
      </c>
      <c r="E1110" s="29">
        <f>SUM(E1111)</f>
        <v>0</v>
      </c>
      <c r="F1110" s="30">
        <f t="shared" si="140"/>
        <v>0</v>
      </c>
      <c r="G1110" s="31">
        <f t="shared" si="139"/>
        <v>0</v>
      </c>
      <c r="H1110" s="29">
        <f>SUM(H1111)</f>
        <v>0</v>
      </c>
      <c r="I1110" s="32">
        <f t="shared" si="144"/>
        <v>0</v>
      </c>
      <c r="J1110" s="29">
        <f>SUM(J1111)</f>
        <v>0</v>
      </c>
      <c r="K1110" s="31">
        <f t="shared" si="141"/>
        <v>0</v>
      </c>
      <c r="L1110" s="30">
        <f t="shared" si="146"/>
        <v>0</v>
      </c>
      <c r="M1110" s="31">
        <f t="shared" si="142"/>
        <v>0</v>
      </c>
      <c r="N1110" s="29">
        <f>SUM(N1111)</f>
        <v>0</v>
      </c>
      <c r="O1110" s="31">
        <f t="shared" si="143"/>
        <v>0</v>
      </c>
      <c r="P1110" s="32">
        <f t="shared" si="145"/>
        <v>0</v>
      </c>
    </row>
    <row r="1111" spans="1:16" x14ac:dyDescent="0.25">
      <c r="A1111" s="60">
        <v>3311403310818230</v>
      </c>
      <c r="B1111" s="61" t="s">
        <v>760</v>
      </c>
      <c r="C1111" s="28"/>
      <c r="D1111" s="33"/>
      <c r="E1111" s="33"/>
      <c r="F1111" s="30">
        <f t="shared" si="140"/>
        <v>0</v>
      </c>
      <c r="G1111" s="31">
        <f t="shared" si="139"/>
        <v>0</v>
      </c>
      <c r="H1111" s="33"/>
      <c r="I1111" s="32">
        <f t="shared" si="144"/>
        <v>0</v>
      </c>
      <c r="J1111" s="33"/>
      <c r="K1111" s="31">
        <f t="shared" si="141"/>
        <v>0</v>
      </c>
      <c r="L1111" s="30">
        <f t="shared" si="146"/>
        <v>0</v>
      </c>
      <c r="M1111" s="31">
        <f t="shared" si="142"/>
        <v>0</v>
      </c>
      <c r="N1111" s="33"/>
      <c r="O1111" s="31">
        <f t="shared" si="143"/>
        <v>0</v>
      </c>
      <c r="P1111" s="32">
        <f t="shared" si="145"/>
        <v>0</v>
      </c>
    </row>
    <row r="1112" spans="1:16" ht="26.25" x14ac:dyDescent="0.25">
      <c r="A1112" s="26">
        <v>3311403310822</v>
      </c>
      <c r="B1112" s="27" t="s">
        <v>761</v>
      </c>
      <c r="C1112" s="28"/>
      <c r="D1112" s="29">
        <f>SUM(D1113:D1115)</f>
        <v>0</v>
      </c>
      <c r="E1112" s="29">
        <f>SUM(E1113:E1115)</f>
        <v>0</v>
      </c>
      <c r="F1112" s="30">
        <f t="shared" si="140"/>
        <v>0</v>
      </c>
      <c r="G1112" s="31">
        <f t="shared" si="139"/>
        <v>0</v>
      </c>
      <c r="H1112" s="29">
        <f>SUM(H1113:H1115)</f>
        <v>0</v>
      </c>
      <c r="I1112" s="32">
        <f t="shared" si="144"/>
        <v>0</v>
      </c>
      <c r="J1112" s="29">
        <f>SUM(J1113:J1115)</f>
        <v>0</v>
      </c>
      <c r="K1112" s="31">
        <f t="shared" si="141"/>
        <v>0</v>
      </c>
      <c r="L1112" s="30">
        <f t="shared" si="146"/>
        <v>0</v>
      </c>
      <c r="M1112" s="31">
        <f t="shared" si="142"/>
        <v>0</v>
      </c>
      <c r="N1112" s="29">
        <f>SUM(N1113:N1115)</f>
        <v>0</v>
      </c>
      <c r="O1112" s="31">
        <f t="shared" si="143"/>
        <v>0</v>
      </c>
      <c r="P1112" s="32">
        <f t="shared" si="145"/>
        <v>0</v>
      </c>
    </row>
    <row r="1113" spans="1:16" ht="26.25" x14ac:dyDescent="0.25">
      <c r="A1113" s="26">
        <v>3311403310822230</v>
      </c>
      <c r="B1113" s="27" t="s">
        <v>761</v>
      </c>
      <c r="C1113" s="28"/>
      <c r="D1113" s="33"/>
      <c r="E1113" s="33"/>
      <c r="F1113" s="30">
        <f t="shared" si="140"/>
        <v>0</v>
      </c>
      <c r="G1113" s="31">
        <f t="shared" si="139"/>
        <v>0</v>
      </c>
      <c r="H1113" s="33"/>
      <c r="I1113" s="32">
        <f t="shared" si="144"/>
        <v>0</v>
      </c>
      <c r="J1113" s="33"/>
      <c r="K1113" s="31">
        <f t="shared" si="141"/>
        <v>0</v>
      </c>
      <c r="L1113" s="30">
        <f t="shared" si="146"/>
        <v>0</v>
      </c>
      <c r="M1113" s="31">
        <f t="shared" si="142"/>
        <v>0</v>
      </c>
      <c r="N1113" s="33"/>
      <c r="O1113" s="31">
        <f t="shared" si="143"/>
        <v>0</v>
      </c>
      <c r="P1113" s="32">
        <f t="shared" si="145"/>
        <v>0</v>
      </c>
    </row>
    <row r="1114" spans="1:16" ht="26.25" x14ac:dyDescent="0.25">
      <c r="A1114" s="26">
        <v>3311403310822230</v>
      </c>
      <c r="B1114" s="27" t="s">
        <v>761</v>
      </c>
      <c r="C1114" s="28"/>
      <c r="D1114" s="33"/>
      <c r="E1114" s="33"/>
      <c r="F1114" s="30">
        <f t="shared" si="140"/>
        <v>0</v>
      </c>
      <c r="G1114" s="31">
        <f t="shared" si="139"/>
        <v>0</v>
      </c>
      <c r="H1114" s="33"/>
      <c r="I1114" s="32">
        <f t="shared" si="144"/>
        <v>0</v>
      </c>
      <c r="J1114" s="33"/>
      <c r="K1114" s="31">
        <f t="shared" si="141"/>
        <v>0</v>
      </c>
      <c r="L1114" s="30">
        <f t="shared" si="146"/>
        <v>0</v>
      </c>
      <c r="M1114" s="31">
        <f t="shared" si="142"/>
        <v>0</v>
      </c>
      <c r="N1114" s="33"/>
      <c r="O1114" s="31">
        <f t="shared" si="143"/>
        <v>0</v>
      </c>
      <c r="P1114" s="32">
        <f t="shared" si="145"/>
        <v>0</v>
      </c>
    </row>
    <row r="1115" spans="1:16" ht="26.25" x14ac:dyDescent="0.25">
      <c r="A1115" s="26">
        <v>3311403310822230</v>
      </c>
      <c r="B1115" s="27" t="s">
        <v>761</v>
      </c>
      <c r="C1115" s="28"/>
      <c r="D1115" s="33"/>
      <c r="E1115" s="33"/>
      <c r="F1115" s="30">
        <f t="shared" si="140"/>
        <v>0</v>
      </c>
      <c r="G1115" s="31">
        <f t="shared" si="139"/>
        <v>0</v>
      </c>
      <c r="H1115" s="33"/>
      <c r="I1115" s="32">
        <f t="shared" si="144"/>
        <v>0</v>
      </c>
      <c r="J1115" s="33"/>
      <c r="K1115" s="31">
        <f t="shared" si="141"/>
        <v>0</v>
      </c>
      <c r="L1115" s="30">
        <f t="shared" si="146"/>
        <v>0</v>
      </c>
      <c r="M1115" s="31">
        <f t="shared" si="142"/>
        <v>0</v>
      </c>
      <c r="N1115" s="33"/>
      <c r="O1115" s="31">
        <f t="shared" si="143"/>
        <v>0</v>
      </c>
      <c r="P1115" s="32">
        <f t="shared" si="145"/>
        <v>0</v>
      </c>
    </row>
    <row r="1116" spans="1:16" ht="26.25" x14ac:dyDescent="0.25">
      <c r="A1116" s="26">
        <v>3311403310825</v>
      </c>
      <c r="B1116" s="27" t="s">
        <v>762</v>
      </c>
      <c r="C1116" s="28"/>
      <c r="D1116" s="29">
        <f>SUM(D1117)</f>
        <v>0</v>
      </c>
      <c r="E1116" s="29">
        <f>SUM(E1117)</f>
        <v>0</v>
      </c>
      <c r="F1116" s="30">
        <f t="shared" si="140"/>
        <v>0</v>
      </c>
      <c r="G1116" s="31">
        <f t="shared" si="139"/>
        <v>0</v>
      </c>
      <c r="H1116" s="29">
        <f>SUM(H1117)</f>
        <v>0</v>
      </c>
      <c r="I1116" s="32">
        <f t="shared" si="144"/>
        <v>0</v>
      </c>
      <c r="J1116" s="29">
        <f>SUM(J1117)</f>
        <v>0</v>
      </c>
      <c r="K1116" s="31">
        <f t="shared" si="141"/>
        <v>0</v>
      </c>
      <c r="L1116" s="30">
        <f t="shared" si="146"/>
        <v>0</v>
      </c>
      <c r="M1116" s="31">
        <f t="shared" si="142"/>
        <v>0</v>
      </c>
      <c r="N1116" s="29">
        <f>SUM(N1117)</f>
        <v>0</v>
      </c>
      <c r="O1116" s="31">
        <f t="shared" si="143"/>
        <v>0</v>
      </c>
      <c r="P1116" s="32">
        <f t="shared" si="145"/>
        <v>0</v>
      </c>
    </row>
    <row r="1117" spans="1:16" ht="26.25" x14ac:dyDescent="0.25">
      <c r="A1117" s="26">
        <v>3311403310825230</v>
      </c>
      <c r="B1117" s="27" t="s">
        <v>762</v>
      </c>
      <c r="C1117" s="28"/>
      <c r="D1117" s="33"/>
      <c r="E1117" s="33"/>
      <c r="F1117" s="30">
        <f t="shared" si="140"/>
        <v>0</v>
      </c>
      <c r="G1117" s="31">
        <f t="shared" si="139"/>
        <v>0</v>
      </c>
      <c r="H1117" s="33"/>
      <c r="I1117" s="32">
        <f t="shared" si="144"/>
        <v>0</v>
      </c>
      <c r="J1117" s="33"/>
      <c r="K1117" s="31">
        <f t="shared" si="141"/>
        <v>0</v>
      </c>
      <c r="L1117" s="30">
        <f t="shared" si="146"/>
        <v>0</v>
      </c>
      <c r="M1117" s="31">
        <f t="shared" si="142"/>
        <v>0</v>
      </c>
      <c r="N1117" s="33"/>
      <c r="O1117" s="31">
        <f t="shared" si="143"/>
        <v>0</v>
      </c>
      <c r="P1117" s="32">
        <f t="shared" si="145"/>
        <v>0</v>
      </c>
    </row>
    <row r="1118" spans="1:16" ht="64.5" x14ac:dyDescent="0.25">
      <c r="A1118" s="26">
        <v>3311403310835</v>
      </c>
      <c r="B1118" s="27" t="s">
        <v>763</v>
      </c>
      <c r="C1118" s="28"/>
      <c r="D1118" s="29">
        <f>SUM(D1119)</f>
        <v>0</v>
      </c>
      <c r="E1118" s="29">
        <f>SUM(E1119)</f>
        <v>0</v>
      </c>
      <c r="F1118" s="30">
        <f t="shared" si="140"/>
        <v>0</v>
      </c>
      <c r="G1118" s="31">
        <f t="shared" si="139"/>
        <v>0</v>
      </c>
      <c r="H1118" s="29">
        <f>SUM(H1119)</f>
        <v>0</v>
      </c>
      <c r="I1118" s="32">
        <f t="shared" si="144"/>
        <v>0</v>
      </c>
      <c r="J1118" s="29">
        <f>SUM(J1119)</f>
        <v>0</v>
      </c>
      <c r="K1118" s="31">
        <f t="shared" si="141"/>
        <v>0</v>
      </c>
      <c r="L1118" s="30">
        <f t="shared" si="146"/>
        <v>0</v>
      </c>
      <c r="M1118" s="31">
        <f t="shared" si="142"/>
        <v>0</v>
      </c>
      <c r="N1118" s="29">
        <f>SUM(N1119)</f>
        <v>0</v>
      </c>
      <c r="O1118" s="31">
        <f t="shared" si="143"/>
        <v>0</v>
      </c>
      <c r="P1118" s="32">
        <f t="shared" si="145"/>
        <v>0</v>
      </c>
    </row>
    <row r="1119" spans="1:16" ht="64.5" x14ac:dyDescent="0.25">
      <c r="A1119" s="26">
        <v>3311403310835230</v>
      </c>
      <c r="B1119" s="27" t="s">
        <v>763</v>
      </c>
      <c r="C1119" s="28"/>
      <c r="D1119" s="33"/>
      <c r="E1119" s="33"/>
      <c r="F1119" s="30">
        <f t="shared" si="140"/>
        <v>0</v>
      </c>
      <c r="G1119" s="31">
        <f t="shared" si="139"/>
        <v>0</v>
      </c>
      <c r="H1119" s="33"/>
      <c r="I1119" s="32">
        <f t="shared" si="144"/>
        <v>0</v>
      </c>
      <c r="J1119" s="33"/>
      <c r="K1119" s="31">
        <f t="shared" si="141"/>
        <v>0</v>
      </c>
      <c r="L1119" s="30">
        <f t="shared" si="146"/>
        <v>0</v>
      </c>
      <c r="M1119" s="31">
        <f t="shared" si="142"/>
        <v>0</v>
      </c>
      <c r="N1119" s="33"/>
      <c r="O1119" s="31">
        <f t="shared" si="143"/>
        <v>0</v>
      </c>
      <c r="P1119" s="32">
        <f t="shared" si="145"/>
        <v>0</v>
      </c>
    </row>
    <row r="1120" spans="1:16" ht="26.25" x14ac:dyDescent="0.25">
      <c r="A1120" s="26">
        <v>3311403310844</v>
      </c>
      <c r="B1120" s="27" t="s">
        <v>764</v>
      </c>
      <c r="C1120" s="28"/>
      <c r="D1120" s="29">
        <f>SUM(D1121:D1122)</f>
        <v>0</v>
      </c>
      <c r="E1120" s="29">
        <f>SUM(E1121:E1122)</f>
        <v>0</v>
      </c>
      <c r="F1120" s="30">
        <f t="shared" si="140"/>
        <v>0</v>
      </c>
      <c r="G1120" s="31">
        <f t="shared" si="139"/>
        <v>0</v>
      </c>
      <c r="H1120" s="29">
        <f>SUM(H1121:H1122)</f>
        <v>0</v>
      </c>
      <c r="I1120" s="32">
        <f t="shared" si="144"/>
        <v>0</v>
      </c>
      <c r="J1120" s="29">
        <f>SUM(J1121:J1122)</f>
        <v>0</v>
      </c>
      <c r="K1120" s="31">
        <f t="shared" si="141"/>
        <v>0</v>
      </c>
      <c r="L1120" s="30">
        <f t="shared" si="146"/>
        <v>0</v>
      </c>
      <c r="M1120" s="31">
        <f t="shared" si="142"/>
        <v>0</v>
      </c>
      <c r="N1120" s="29">
        <f>SUM(N1121:N1122)</f>
        <v>0</v>
      </c>
      <c r="O1120" s="31">
        <f t="shared" si="143"/>
        <v>0</v>
      </c>
      <c r="P1120" s="32">
        <f t="shared" si="145"/>
        <v>0</v>
      </c>
    </row>
    <row r="1121" spans="1:16" ht="26.25" x14ac:dyDescent="0.25">
      <c r="A1121" s="26">
        <v>3311403310844230</v>
      </c>
      <c r="B1121" s="27" t="s">
        <v>764</v>
      </c>
      <c r="C1121" s="28"/>
      <c r="D1121" s="33"/>
      <c r="E1121" s="33"/>
      <c r="F1121" s="30">
        <f t="shared" si="140"/>
        <v>0</v>
      </c>
      <c r="G1121" s="31">
        <f t="shared" si="139"/>
        <v>0</v>
      </c>
      <c r="H1121" s="33"/>
      <c r="I1121" s="32">
        <f t="shared" si="144"/>
        <v>0</v>
      </c>
      <c r="J1121" s="33"/>
      <c r="K1121" s="31">
        <f t="shared" si="141"/>
        <v>0</v>
      </c>
      <c r="L1121" s="30">
        <f t="shared" si="146"/>
        <v>0</v>
      </c>
      <c r="M1121" s="31">
        <f t="shared" si="142"/>
        <v>0</v>
      </c>
      <c r="N1121" s="33"/>
      <c r="O1121" s="31">
        <f t="shared" si="143"/>
        <v>0</v>
      </c>
      <c r="P1121" s="32">
        <f t="shared" si="145"/>
        <v>0</v>
      </c>
    </row>
    <row r="1122" spans="1:16" ht="26.25" x14ac:dyDescent="0.25">
      <c r="A1122" s="26">
        <v>3311403310844230</v>
      </c>
      <c r="B1122" s="27" t="s">
        <v>764</v>
      </c>
      <c r="C1122" s="28"/>
      <c r="D1122" s="33"/>
      <c r="E1122" s="33"/>
      <c r="F1122" s="30">
        <f t="shared" si="140"/>
        <v>0</v>
      </c>
      <c r="G1122" s="31">
        <f t="shared" si="139"/>
        <v>0</v>
      </c>
      <c r="H1122" s="33"/>
      <c r="I1122" s="32">
        <f t="shared" si="144"/>
        <v>0</v>
      </c>
      <c r="J1122" s="33"/>
      <c r="K1122" s="31">
        <f t="shared" si="141"/>
        <v>0</v>
      </c>
      <c r="L1122" s="30">
        <f t="shared" si="146"/>
        <v>0</v>
      </c>
      <c r="M1122" s="31">
        <f t="shared" si="142"/>
        <v>0</v>
      </c>
      <c r="N1122" s="33"/>
      <c r="O1122" s="31">
        <f t="shared" si="143"/>
        <v>0</v>
      </c>
      <c r="P1122" s="32">
        <f t="shared" si="145"/>
        <v>0</v>
      </c>
    </row>
    <row r="1123" spans="1:16" x14ac:dyDescent="0.25">
      <c r="A1123" s="60">
        <v>3311403310866</v>
      </c>
      <c r="B1123" s="27" t="s">
        <v>765</v>
      </c>
      <c r="C1123" s="28"/>
      <c r="D1123" s="29">
        <f>SUM(D1124)</f>
        <v>0</v>
      </c>
      <c r="E1123" s="29">
        <f>SUM(E1124)</f>
        <v>0</v>
      </c>
      <c r="F1123" s="30">
        <f t="shared" si="140"/>
        <v>0</v>
      </c>
      <c r="G1123" s="31">
        <f t="shared" si="139"/>
        <v>0</v>
      </c>
      <c r="H1123" s="29">
        <f>SUM(H1124)</f>
        <v>0</v>
      </c>
      <c r="I1123" s="32">
        <f t="shared" si="144"/>
        <v>0</v>
      </c>
      <c r="J1123" s="29">
        <f>SUM(J1124)</f>
        <v>0</v>
      </c>
      <c r="K1123" s="31">
        <f t="shared" si="141"/>
        <v>0</v>
      </c>
      <c r="L1123" s="30">
        <f t="shared" si="146"/>
        <v>0</v>
      </c>
      <c r="M1123" s="31">
        <f t="shared" si="142"/>
        <v>0</v>
      </c>
      <c r="N1123" s="29">
        <f>SUM(N1124)</f>
        <v>0</v>
      </c>
      <c r="O1123" s="31">
        <f t="shared" si="143"/>
        <v>0</v>
      </c>
      <c r="P1123" s="32">
        <f t="shared" si="145"/>
        <v>0</v>
      </c>
    </row>
    <row r="1124" spans="1:16" x14ac:dyDescent="0.25">
      <c r="A1124" s="60">
        <v>3311403310866230</v>
      </c>
      <c r="B1124" s="27" t="s">
        <v>765</v>
      </c>
      <c r="C1124" s="28"/>
      <c r="D1124" s="33"/>
      <c r="E1124" s="33"/>
      <c r="F1124" s="30">
        <f t="shared" si="140"/>
        <v>0</v>
      </c>
      <c r="G1124" s="31">
        <f t="shared" si="139"/>
        <v>0</v>
      </c>
      <c r="H1124" s="33"/>
      <c r="I1124" s="32">
        <f t="shared" si="144"/>
        <v>0</v>
      </c>
      <c r="J1124" s="33"/>
      <c r="K1124" s="31">
        <f t="shared" si="141"/>
        <v>0</v>
      </c>
      <c r="L1124" s="30">
        <f t="shared" si="146"/>
        <v>0</v>
      </c>
      <c r="M1124" s="31">
        <f t="shared" si="142"/>
        <v>0</v>
      </c>
      <c r="N1124" s="33"/>
      <c r="O1124" s="31">
        <f t="shared" si="143"/>
        <v>0</v>
      </c>
      <c r="P1124" s="32">
        <f t="shared" si="145"/>
        <v>0</v>
      </c>
    </row>
    <row r="1125" spans="1:16" x14ac:dyDescent="0.25">
      <c r="A1125" s="60">
        <v>3311403310873</v>
      </c>
      <c r="B1125" s="27" t="s">
        <v>766</v>
      </c>
      <c r="C1125" s="28"/>
      <c r="D1125" s="29">
        <f>SUM(D1126)</f>
        <v>0</v>
      </c>
      <c r="E1125" s="29">
        <f>SUM(E1126)</f>
        <v>0</v>
      </c>
      <c r="F1125" s="30">
        <f t="shared" si="140"/>
        <v>0</v>
      </c>
      <c r="G1125" s="31">
        <f t="shared" si="139"/>
        <v>0</v>
      </c>
      <c r="H1125" s="29">
        <f>SUM(H1126)</f>
        <v>0</v>
      </c>
      <c r="I1125" s="32">
        <f t="shared" si="144"/>
        <v>0</v>
      </c>
      <c r="J1125" s="29">
        <f>SUM(J1126)</f>
        <v>0</v>
      </c>
      <c r="K1125" s="31">
        <f t="shared" si="141"/>
        <v>0</v>
      </c>
      <c r="L1125" s="30">
        <f t="shared" si="146"/>
        <v>0</v>
      </c>
      <c r="M1125" s="31">
        <f t="shared" si="142"/>
        <v>0</v>
      </c>
      <c r="N1125" s="29">
        <f>SUM(N1126)</f>
        <v>0</v>
      </c>
      <c r="O1125" s="31">
        <f t="shared" si="143"/>
        <v>0</v>
      </c>
      <c r="P1125" s="32">
        <f t="shared" si="145"/>
        <v>0</v>
      </c>
    </row>
    <row r="1126" spans="1:16" x14ac:dyDescent="0.25">
      <c r="A1126" s="60">
        <v>3311403310873230</v>
      </c>
      <c r="B1126" s="27" t="s">
        <v>766</v>
      </c>
      <c r="C1126" s="28"/>
      <c r="D1126" s="33"/>
      <c r="E1126" s="33"/>
      <c r="F1126" s="30">
        <f t="shared" si="140"/>
        <v>0</v>
      </c>
      <c r="G1126" s="31">
        <f t="shared" si="139"/>
        <v>0</v>
      </c>
      <c r="H1126" s="33"/>
      <c r="I1126" s="32">
        <f t="shared" si="144"/>
        <v>0</v>
      </c>
      <c r="J1126" s="33"/>
      <c r="K1126" s="31">
        <f t="shared" si="141"/>
        <v>0</v>
      </c>
      <c r="L1126" s="30">
        <f t="shared" si="146"/>
        <v>0</v>
      </c>
      <c r="M1126" s="31">
        <f t="shared" si="142"/>
        <v>0</v>
      </c>
      <c r="N1126" s="33"/>
      <c r="O1126" s="31">
        <f t="shared" si="143"/>
        <v>0</v>
      </c>
      <c r="P1126" s="32">
        <f t="shared" si="145"/>
        <v>0</v>
      </c>
    </row>
    <row r="1127" spans="1:16" ht="26.25" x14ac:dyDescent="0.25">
      <c r="A1127" s="60">
        <v>3311403310906</v>
      </c>
      <c r="B1127" s="27" t="s">
        <v>767</v>
      </c>
      <c r="C1127" s="28"/>
      <c r="D1127" s="29">
        <f>SUM(D1128)</f>
        <v>0</v>
      </c>
      <c r="E1127" s="29">
        <f>SUM(E1128)</f>
        <v>0</v>
      </c>
      <c r="F1127" s="30">
        <f t="shared" si="140"/>
        <v>0</v>
      </c>
      <c r="G1127" s="31">
        <f t="shared" si="139"/>
        <v>0</v>
      </c>
      <c r="H1127" s="29">
        <f>SUM(H1128)</f>
        <v>0</v>
      </c>
      <c r="I1127" s="32">
        <f t="shared" si="144"/>
        <v>0</v>
      </c>
      <c r="J1127" s="29">
        <f>SUM(J1128)</f>
        <v>0</v>
      </c>
      <c r="K1127" s="31">
        <f t="shared" si="141"/>
        <v>0</v>
      </c>
      <c r="L1127" s="30">
        <f t="shared" si="146"/>
        <v>0</v>
      </c>
      <c r="M1127" s="31">
        <f t="shared" si="142"/>
        <v>0</v>
      </c>
      <c r="N1127" s="29">
        <f>SUM(N1128)</f>
        <v>0</v>
      </c>
      <c r="O1127" s="31">
        <f t="shared" si="143"/>
        <v>0</v>
      </c>
      <c r="P1127" s="32">
        <f t="shared" si="145"/>
        <v>0</v>
      </c>
    </row>
    <row r="1128" spans="1:16" ht="26.25" x14ac:dyDescent="0.25">
      <c r="A1128" s="60">
        <v>3311403310906230</v>
      </c>
      <c r="B1128" s="27" t="s">
        <v>767</v>
      </c>
      <c r="C1128" s="28"/>
      <c r="D1128" s="33"/>
      <c r="E1128" s="33"/>
      <c r="F1128" s="30">
        <f t="shared" si="140"/>
        <v>0</v>
      </c>
      <c r="G1128" s="31">
        <f t="shared" si="139"/>
        <v>0</v>
      </c>
      <c r="H1128" s="33"/>
      <c r="I1128" s="32">
        <f t="shared" si="144"/>
        <v>0</v>
      </c>
      <c r="J1128" s="33"/>
      <c r="K1128" s="31">
        <f t="shared" si="141"/>
        <v>0</v>
      </c>
      <c r="L1128" s="30">
        <f t="shared" si="146"/>
        <v>0</v>
      </c>
      <c r="M1128" s="31">
        <f t="shared" si="142"/>
        <v>0</v>
      </c>
      <c r="N1128" s="33"/>
      <c r="O1128" s="31">
        <f t="shared" si="143"/>
        <v>0</v>
      </c>
      <c r="P1128" s="32">
        <f t="shared" si="145"/>
        <v>0</v>
      </c>
    </row>
    <row r="1129" spans="1:16" x14ac:dyDescent="0.25">
      <c r="A1129" s="60">
        <v>3311403310907</v>
      </c>
      <c r="B1129" s="27" t="s">
        <v>713</v>
      </c>
      <c r="C1129" s="28"/>
      <c r="D1129" s="29">
        <f>SUM(D1130)</f>
        <v>0</v>
      </c>
      <c r="E1129" s="29">
        <f>SUM(E1130)</f>
        <v>0</v>
      </c>
      <c r="F1129" s="30">
        <f t="shared" si="140"/>
        <v>0</v>
      </c>
      <c r="G1129" s="31">
        <f t="shared" si="139"/>
        <v>0</v>
      </c>
      <c r="H1129" s="29">
        <f>SUM(H1130)</f>
        <v>0</v>
      </c>
      <c r="I1129" s="32">
        <f t="shared" si="144"/>
        <v>0</v>
      </c>
      <c r="J1129" s="29">
        <f>SUM(J1130)</f>
        <v>0</v>
      </c>
      <c r="K1129" s="31">
        <f t="shared" si="141"/>
        <v>0</v>
      </c>
      <c r="L1129" s="30">
        <f t="shared" si="146"/>
        <v>0</v>
      </c>
      <c r="M1129" s="31">
        <f t="shared" si="142"/>
        <v>0</v>
      </c>
      <c r="N1129" s="29">
        <f>SUM(N1130)</f>
        <v>0</v>
      </c>
      <c r="O1129" s="31">
        <f t="shared" si="143"/>
        <v>0</v>
      </c>
      <c r="P1129" s="32">
        <f t="shared" si="145"/>
        <v>0</v>
      </c>
    </row>
    <row r="1130" spans="1:16" x14ac:dyDescent="0.25">
      <c r="A1130" s="60">
        <v>3311403310907230</v>
      </c>
      <c r="B1130" s="27" t="s">
        <v>713</v>
      </c>
      <c r="C1130" s="28"/>
      <c r="D1130" s="33"/>
      <c r="E1130" s="33"/>
      <c r="F1130" s="30">
        <f t="shared" si="140"/>
        <v>0</v>
      </c>
      <c r="G1130" s="31">
        <f t="shared" si="139"/>
        <v>0</v>
      </c>
      <c r="H1130" s="33"/>
      <c r="I1130" s="32">
        <f t="shared" si="144"/>
        <v>0</v>
      </c>
      <c r="J1130" s="33"/>
      <c r="K1130" s="31">
        <f t="shared" si="141"/>
        <v>0</v>
      </c>
      <c r="L1130" s="30">
        <f t="shared" si="146"/>
        <v>0</v>
      </c>
      <c r="M1130" s="31">
        <f t="shared" si="142"/>
        <v>0</v>
      </c>
      <c r="N1130" s="33"/>
      <c r="O1130" s="31">
        <f t="shared" si="143"/>
        <v>0</v>
      </c>
      <c r="P1130" s="32">
        <f t="shared" si="145"/>
        <v>0</v>
      </c>
    </row>
    <row r="1131" spans="1:16" ht="26.25" x14ac:dyDescent="0.25">
      <c r="A1131" s="26">
        <v>3311403310908</v>
      </c>
      <c r="B1131" s="27" t="s">
        <v>768</v>
      </c>
      <c r="C1131" s="28"/>
      <c r="D1131" s="29">
        <f>SUM(D1132)</f>
        <v>0</v>
      </c>
      <c r="E1131" s="29">
        <f>SUM(E1132)</f>
        <v>0</v>
      </c>
      <c r="F1131" s="30">
        <f t="shared" si="140"/>
        <v>0</v>
      </c>
      <c r="G1131" s="31">
        <f t="shared" si="139"/>
        <v>0</v>
      </c>
      <c r="H1131" s="29">
        <f>SUM(H1132)</f>
        <v>0</v>
      </c>
      <c r="I1131" s="32">
        <f t="shared" si="144"/>
        <v>0</v>
      </c>
      <c r="J1131" s="29">
        <f>SUM(J1132)</f>
        <v>0</v>
      </c>
      <c r="K1131" s="31">
        <f t="shared" si="141"/>
        <v>0</v>
      </c>
      <c r="L1131" s="30">
        <f t="shared" si="146"/>
        <v>0</v>
      </c>
      <c r="M1131" s="31">
        <f t="shared" si="142"/>
        <v>0</v>
      </c>
      <c r="N1131" s="29">
        <f>SUM(N1132)</f>
        <v>0</v>
      </c>
      <c r="O1131" s="31">
        <f t="shared" si="143"/>
        <v>0</v>
      </c>
      <c r="P1131" s="32">
        <f t="shared" si="145"/>
        <v>0</v>
      </c>
    </row>
    <row r="1132" spans="1:16" ht="26.25" x14ac:dyDescent="0.25">
      <c r="A1132" s="26">
        <v>3311403310908230</v>
      </c>
      <c r="B1132" s="27" t="s">
        <v>768</v>
      </c>
      <c r="C1132" s="28"/>
      <c r="D1132" s="33"/>
      <c r="E1132" s="33"/>
      <c r="F1132" s="30">
        <f t="shared" si="140"/>
        <v>0</v>
      </c>
      <c r="G1132" s="31">
        <f t="shared" si="139"/>
        <v>0</v>
      </c>
      <c r="H1132" s="33"/>
      <c r="I1132" s="32">
        <f t="shared" si="144"/>
        <v>0</v>
      </c>
      <c r="J1132" s="33"/>
      <c r="K1132" s="31">
        <f t="shared" si="141"/>
        <v>0</v>
      </c>
      <c r="L1132" s="30">
        <f t="shared" si="146"/>
        <v>0</v>
      </c>
      <c r="M1132" s="31">
        <f t="shared" si="142"/>
        <v>0</v>
      </c>
      <c r="N1132" s="33"/>
      <c r="O1132" s="31">
        <f t="shared" si="143"/>
        <v>0</v>
      </c>
      <c r="P1132" s="32">
        <f t="shared" si="145"/>
        <v>0</v>
      </c>
    </row>
    <row r="1133" spans="1:16" x14ac:dyDescent="0.25">
      <c r="A1133" s="26">
        <v>3311403311122</v>
      </c>
      <c r="B1133" s="27" t="s">
        <v>769</v>
      </c>
      <c r="C1133" s="28"/>
      <c r="D1133" s="29">
        <f>SUM(D1134)</f>
        <v>0</v>
      </c>
      <c r="E1133" s="29">
        <f>SUM(E1134)</f>
        <v>0</v>
      </c>
      <c r="F1133" s="30">
        <f t="shared" si="140"/>
        <v>0</v>
      </c>
      <c r="G1133" s="31">
        <f t="shared" si="139"/>
        <v>0</v>
      </c>
      <c r="H1133" s="29">
        <f>SUM(H1134)</f>
        <v>0</v>
      </c>
      <c r="I1133" s="32">
        <f t="shared" si="144"/>
        <v>0</v>
      </c>
      <c r="J1133" s="29">
        <f>SUM(J1134)</f>
        <v>0</v>
      </c>
      <c r="K1133" s="31">
        <f t="shared" si="141"/>
        <v>0</v>
      </c>
      <c r="L1133" s="30">
        <f t="shared" si="146"/>
        <v>0</v>
      </c>
      <c r="M1133" s="31">
        <f t="shared" si="142"/>
        <v>0</v>
      </c>
      <c r="N1133" s="29">
        <f>SUM(N1134)</f>
        <v>0</v>
      </c>
      <c r="O1133" s="31">
        <f t="shared" si="143"/>
        <v>0</v>
      </c>
      <c r="P1133" s="32">
        <f t="shared" si="145"/>
        <v>0</v>
      </c>
    </row>
    <row r="1134" spans="1:16" x14ac:dyDescent="0.25">
      <c r="A1134" s="26">
        <v>3311403311122230</v>
      </c>
      <c r="B1134" s="27" t="s">
        <v>769</v>
      </c>
      <c r="C1134" s="28"/>
      <c r="D1134" s="33"/>
      <c r="E1134" s="33"/>
      <c r="F1134" s="30">
        <f t="shared" si="140"/>
        <v>0</v>
      </c>
      <c r="G1134" s="31">
        <f t="shared" si="139"/>
        <v>0</v>
      </c>
      <c r="H1134" s="33"/>
      <c r="I1134" s="32">
        <f t="shared" si="144"/>
        <v>0</v>
      </c>
      <c r="J1134" s="33"/>
      <c r="K1134" s="31">
        <f t="shared" si="141"/>
        <v>0</v>
      </c>
      <c r="L1134" s="30">
        <f t="shared" si="146"/>
        <v>0</v>
      </c>
      <c r="M1134" s="31">
        <f t="shared" si="142"/>
        <v>0</v>
      </c>
      <c r="N1134" s="33"/>
      <c r="O1134" s="31">
        <f t="shared" si="143"/>
        <v>0</v>
      </c>
      <c r="P1134" s="32">
        <f t="shared" si="145"/>
        <v>0</v>
      </c>
    </row>
    <row r="1135" spans="1:16" ht="39" x14ac:dyDescent="0.25">
      <c r="A1135" s="26">
        <v>3311403316036</v>
      </c>
      <c r="B1135" s="27" t="s">
        <v>770</v>
      </c>
      <c r="C1135" s="28"/>
      <c r="D1135" s="29">
        <f>SUM(D1136)</f>
        <v>0</v>
      </c>
      <c r="E1135" s="29">
        <f>SUM(E1136)</f>
        <v>0</v>
      </c>
      <c r="F1135" s="30">
        <f t="shared" si="140"/>
        <v>0</v>
      </c>
      <c r="G1135" s="31">
        <f t="shared" si="139"/>
        <v>0</v>
      </c>
      <c r="H1135" s="29">
        <f>SUM(H1136)</f>
        <v>0</v>
      </c>
      <c r="I1135" s="32">
        <f t="shared" si="144"/>
        <v>0</v>
      </c>
      <c r="J1135" s="29">
        <f>SUM(J1136)</f>
        <v>0</v>
      </c>
      <c r="K1135" s="31">
        <f t="shared" si="141"/>
        <v>0</v>
      </c>
      <c r="L1135" s="30">
        <f t="shared" si="146"/>
        <v>0</v>
      </c>
      <c r="M1135" s="31">
        <f t="shared" si="142"/>
        <v>0</v>
      </c>
      <c r="N1135" s="29">
        <f>SUM(N1136)</f>
        <v>0</v>
      </c>
      <c r="O1135" s="31">
        <f t="shared" si="143"/>
        <v>0</v>
      </c>
      <c r="P1135" s="32">
        <f t="shared" si="145"/>
        <v>0</v>
      </c>
    </row>
    <row r="1136" spans="1:16" ht="39" x14ac:dyDescent="0.25">
      <c r="A1136" s="26">
        <v>3311403316036230</v>
      </c>
      <c r="B1136" s="27" t="s">
        <v>770</v>
      </c>
      <c r="C1136" s="28"/>
      <c r="D1136" s="33"/>
      <c r="E1136" s="33"/>
      <c r="F1136" s="30">
        <f t="shared" si="140"/>
        <v>0</v>
      </c>
      <c r="G1136" s="31">
        <f t="shared" si="139"/>
        <v>0</v>
      </c>
      <c r="H1136" s="33"/>
      <c r="I1136" s="32">
        <f t="shared" si="144"/>
        <v>0</v>
      </c>
      <c r="J1136" s="33"/>
      <c r="K1136" s="31">
        <f t="shared" si="141"/>
        <v>0</v>
      </c>
      <c r="L1136" s="30">
        <f t="shared" si="146"/>
        <v>0</v>
      </c>
      <c r="M1136" s="31">
        <f t="shared" si="142"/>
        <v>0</v>
      </c>
      <c r="N1136" s="33"/>
      <c r="O1136" s="31">
        <f t="shared" si="143"/>
        <v>0</v>
      </c>
      <c r="P1136" s="32">
        <f t="shared" si="145"/>
        <v>0</v>
      </c>
    </row>
    <row r="1137" spans="1:16" x14ac:dyDescent="0.25">
      <c r="A1137" s="26">
        <v>3311403316094</v>
      </c>
      <c r="B1137" s="27" t="s">
        <v>713</v>
      </c>
      <c r="C1137" s="28"/>
      <c r="D1137" s="29">
        <f>SUM(D1138:D1140)</f>
        <v>0</v>
      </c>
      <c r="E1137" s="29">
        <f>SUM(E1138:E1140)</f>
        <v>0</v>
      </c>
      <c r="F1137" s="30">
        <f t="shared" si="140"/>
        <v>0</v>
      </c>
      <c r="G1137" s="31">
        <f t="shared" si="139"/>
        <v>0</v>
      </c>
      <c r="H1137" s="29">
        <f>SUM(H1138:H1140)</f>
        <v>0</v>
      </c>
      <c r="I1137" s="32">
        <f t="shared" si="144"/>
        <v>0</v>
      </c>
      <c r="J1137" s="29">
        <f>SUM(J1138:J1140)</f>
        <v>0</v>
      </c>
      <c r="K1137" s="31">
        <f t="shared" si="141"/>
        <v>0</v>
      </c>
      <c r="L1137" s="30">
        <f t="shared" si="146"/>
        <v>0</v>
      </c>
      <c r="M1137" s="31">
        <f t="shared" si="142"/>
        <v>0</v>
      </c>
      <c r="N1137" s="29">
        <f>SUM(N1138:N1140)</f>
        <v>0</v>
      </c>
      <c r="O1137" s="31">
        <f t="shared" si="143"/>
        <v>0</v>
      </c>
      <c r="P1137" s="32">
        <f t="shared" si="145"/>
        <v>0</v>
      </c>
    </row>
    <row r="1138" spans="1:16" x14ac:dyDescent="0.25">
      <c r="A1138" s="26">
        <v>3311403316094230</v>
      </c>
      <c r="B1138" s="27" t="s">
        <v>727</v>
      </c>
      <c r="C1138" s="28"/>
      <c r="D1138" s="33"/>
      <c r="E1138" s="33"/>
      <c r="F1138" s="30">
        <f t="shared" si="140"/>
        <v>0</v>
      </c>
      <c r="G1138" s="31">
        <f t="shared" si="139"/>
        <v>0</v>
      </c>
      <c r="H1138" s="33"/>
      <c r="I1138" s="32">
        <f t="shared" si="144"/>
        <v>0</v>
      </c>
      <c r="J1138" s="33"/>
      <c r="K1138" s="31">
        <f t="shared" si="141"/>
        <v>0</v>
      </c>
      <c r="L1138" s="30">
        <f t="shared" si="146"/>
        <v>0</v>
      </c>
      <c r="M1138" s="31">
        <f t="shared" si="142"/>
        <v>0</v>
      </c>
      <c r="N1138" s="33"/>
      <c r="O1138" s="31">
        <f t="shared" si="143"/>
        <v>0</v>
      </c>
      <c r="P1138" s="32">
        <f t="shared" si="145"/>
        <v>0</v>
      </c>
    </row>
    <row r="1139" spans="1:16" x14ac:dyDescent="0.25">
      <c r="A1139" s="26">
        <v>3311403316094230</v>
      </c>
      <c r="B1139" s="27" t="s">
        <v>771</v>
      </c>
      <c r="C1139" s="28"/>
      <c r="D1139" s="33"/>
      <c r="E1139" s="33"/>
      <c r="F1139" s="30">
        <f t="shared" si="140"/>
        <v>0</v>
      </c>
      <c r="G1139" s="31">
        <f t="shared" si="139"/>
        <v>0</v>
      </c>
      <c r="H1139" s="33"/>
      <c r="I1139" s="32">
        <f t="shared" si="144"/>
        <v>0</v>
      </c>
      <c r="J1139" s="33"/>
      <c r="K1139" s="31">
        <f t="shared" si="141"/>
        <v>0</v>
      </c>
      <c r="L1139" s="30">
        <f t="shared" si="146"/>
        <v>0</v>
      </c>
      <c r="M1139" s="31">
        <f t="shared" si="142"/>
        <v>0</v>
      </c>
      <c r="N1139" s="33"/>
      <c r="O1139" s="31">
        <f t="shared" si="143"/>
        <v>0</v>
      </c>
      <c r="P1139" s="32">
        <f t="shared" si="145"/>
        <v>0</v>
      </c>
    </row>
    <row r="1140" spans="1:16" x14ac:dyDescent="0.25">
      <c r="A1140" s="26">
        <v>3311403316094230</v>
      </c>
      <c r="B1140" s="27" t="s">
        <v>772</v>
      </c>
      <c r="C1140" s="28"/>
      <c r="D1140" s="29"/>
      <c r="E1140" s="29"/>
      <c r="F1140" s="30">
        <f t="shared" si="140"/>
        <v>0</v>
      </c>
      <c r="G1140" s="31">
        <f t="shared" si="139"/>
        <v>0</v>
      </c>
      <c r="H1140" s="29"/>
      <c r="I1140" s="32">
        <f t="shared" si="144"/>
        <v>0</v>
      </c>
      <c r="J1140" s="29"/>
      <c r="K1140" s="31">
        <f t="shared" si="141"/>
        <v>0</v>
      </c>
      <c r="L1140" s="30">
        <f t="shared" si="146"/>
        <v>0</v>
      </c>
      <c r="M1140" s="31">
        <f t="shared" si="142"/>
        <v>0</v>
      </c>
      <c r="N1140" s="29"/>
      <c r="O1140" s="31">
        <f t="shared" si="143"/>
        <v>0</v>
      </c>
      <c r="P1140" s="32">
        <f t="shared" si="145"/>
        <v>0</v>
      </c>
    </row>
    <row r="1141" spans="1:16" ht="26.25" x14ac:dyDescent="0.25">
      <c r="A1141" s="60">
        <v>3311403317032</v>
      </c>
      <c r="B1141" s="27" t="s">
        <v>773</v>
      </c>
      <c r="C1141" s="28"/>
      <c r="D1141" s="29">
        <f>SUM(D1142)</f>
        <v>0</v>
      </c>
      <c r="E1141" s="29">
        <f>SUM(E1142)</f>
        <v>0</v>
      </c>
      <c r="F1141" s="30">
        <f t="shared" si="140"/>
        <v>0</v>
      </c>
      <c r="G1141" s="31">
        <f t="shared" si="139"/>
        <v>0</v>
      </c>
      <c r="H1141" s="29">
        <f>SUM(H1142)</f>
        <v>0</v>
      </c>
      <c r="I1141" s="32">
        <f t="shared" si="144"/>
        <v>0</v>
      </c>
      <c r="J1141" s="29">
        <f>SUM(J1142)</f>
        <v>0</v>
      </c>
      <c r="K1141" s="31">
        <f t="shared" si="141"/>
        <v>0</v>
      </c>
      <c r="L1141" s="30">
        <f t="shared" si="146"/>
        <v>0</v>
      </c>
      <c r="M1141" s="31">
        <f t="shared" si="142"/>
        <v>0</v>
      </c>
      <c r="N1141" s="29">
        <f>SUM(N1142)</f>
        <v>0</v>
      </c>
      <c r="O1141" s="31">
        <f t="shared" si="143"/>
        <v>0</v>
      </c>
      <c r="P1141" s="32">
        <f t="shared" si="145"/>
        <v>0</v>
      </c>
    </row>
    <row r="1142" spans="1:16" ht="26.25" x14ac:dyDescent="0.25">
      <c r="A1142" s="60">
        <v>3311403317032230</v>
      </c>
      <c r="B1142" s="27" t="s">
        <v>773</v>
      </c>
      <c r="C1142" s="28"/>
      <c r="D1142" s="33"/>
      <c r="E1142" s="33"/>
      <c r="F1142" s="30">
        <f t="shared" si="140"/>
        <v>0</v>
      </c>
      <c r="G1142" s="31">
        <f t="shared" si="139"/>
        <v>0</v>
      </c>
      <c r="H1142" s="33"/>
      <c r="I1142" s="32">
        <f t="shared" si="144"/>
        <v>0</v>
      </c>
      <c r="J1142" s="33"/>
      <c r="K1142" s="31">
        <f t="shared" si="141"/>
        <v>0</v>
      </c>
      <c r="L1142" s="30">
        <f t="shared" si="146"/>
        <v>0</v>
      </c>
      <c r="M1142" s="31">
        <f t="shared" si="142"/>
        <v>0</v>
      </c>
      <c r="N1142" s="33"/>
      <c r="O1142" s="31">
        <f t="shared" si="143"/>
        <v>0</v>
      </c>
      <c r="P1142" s="32">
        <f t="shared" si="145"/>
        <v>0</v>
      </c>
    </row>
    <row r="1143" spans="1:16" x14ac:dyDescent="0.25">
      <c r="A1143" s="26">
        <v>3311403317096</v>
      </c>
      <c r="B1143" s="27" t="s">
        <v>774</v>
      </c>
      <c r="C1143" s="28"/>
      <c r="D1143" s="29">
        <f>SUM(D1144)</f>
        <v>0</v>
      </c>
      <c r="E1143" s="29">
        <f>SUM(E1144)</f>
        <v>0</v>
      </c>
      <c r="F1143" s="30">
        <f t="shared" si="140"/>
        <v>0</v>
      </c>
      <c r="G1143" s="31">
        <f t="shared" si="139"/>
        <v>0</v>
      </c>
      <c r="H1143" s="29">
        <f>SUM(H1144)</f>
        <v>0</v>
      </c>
      <c r="I1143" s="32">
        <f t="shared" si="144"/>
        <v>0</v>
      </c>
      <c r="J1143" s="29">
        <f>SUM(J1144)</f>
        <v>0</v>
      </c>
      <c r="K1143" s="31">
        <f t="shared" si="141"/>
        <v>0</v>
      </c>
      <c r="L1143" s="30">
        <f t="shared" si="146"/>
        <v>0</v>
      </c>
      <c r="M1143" s="31">
        <f t="shared" si="142"/>
        <v>0</v>
      </c>
      <c r="N1143" s="29">
        <f>SUM(N1144)</f>
        <v>0</v>
      </c>
      <c r="O1143" s="31">
        <f t="shared" si="143"/>
        <v>0</v>
      </c>
      <c r="P1143" s="32">
        <f t="shared" si="145"/>
        <v>0</v>
      </c>
    </row>
    <row r="1144" spans="1:16" x14ac:dyDescent="0.25">
      <c r="A1144" s="26">
        <v>3311403317096230</v>
      </c>
      <c r="B1144" s="27" t="s">
        <v>774</v>
      </c>
      <c r="C1144" s="28"/>
      <c r="D1144" s="33"/>
      <c r="E1144" s="33"/>
      <c r="F1144" s="30">
        <f t="shared" si="140"/>
        <v>0</v>
      </c>
      <c r="G1144" s="31">
        <f t="shared" si="139"/>
        <v>0</v>
      </c>
      <c r="H1144" s="33"/>
      <c r="I1144" s="32">
        <f t="shared" si="144"/>
        <v>0</v>
      </c>
      <c r="J1144" s="33"/>
      <c r="K1144" s="31">
        <f t="shared" si="141"/>
        <v>0</v>
      </c>
      <c r="L1144" s="30">
        <f t="shared" si="146"/>
        <v>0</v>
      </c>
      <c r="M1144" s="31">
        <f t="shared" si="142"/>
        <v>0</v>
      </c>
      <c r="N1144" s="33"/>
      <c r="O1144" s="31">
        <f t="shared" si="143"/>
        <v>0</v>
      </c>
      <c r="P1144" s="32">
        <f t="shared" si="145"/>
        <v>0</v>
      </c>
    </row>
    <row r="1145" spans="1:16" x14ac:dyDescent="0.25">
      <c r="A1145" s="26">
        <v>3311403317219</v>
      </c>
      <c r="B1145" s="27" t="s">
        <v>775</v>
      </c>
      <c r="C1145" s="28"/>
      <c r="D1145" s="29">
        <f>SUM(D1146)</f>
        <v>0</v>
      </c>
      <c r="E1145" s="29">
        <f>SUM(E1146)</f>
        <v>0</v>
      </c>
      <c r="F1145" s="30">
        <f t="shared" si="140"/>
        <v>0</v>
      </c>
      <c r="G1145" s="31">
        <f t="shared" si="139"/>
        <v>0</v>
      </c>
      <c r="H1145" s="29">
        <f>SUM(H1146)</f>
        <v>0</v>
      </c>
      <c r="I1145" s="32">
        <f t="shared" si="144"/>
        <v>0</v>
      </c>
      <c r="J1145" s="29">
        <f>SUM(J1146)</f>
        <v>0</v>
      </c>
      <c r="K1145" s="31">
        <f t="shared" si="141"/>
        <v>0</v>
      </c>
      <c r="L1145" s="30">
        <f t="shared" si="146"/>
        <v>0</v>
      </c>
      <c r="M1145" s="31">
        <f t="shared" si="142"/>
        <v>0</v>
      </c>
      <c r="N1145" s="29">
        <f>SUM(N1146)</f>
        <v>0</v>
      </c>
      <c r="O1145" s="31">
        <f t="shared" si="143"/>
        <v>0</v>
      </c>
      <c r="P1145" s="32">
        <f t="shared" si="145"/>
        <v>0</v>
      </c>
    </row>
    <row r="1146" spans="1:16" x14ac:dyDescent="0.25">
      <c r="A1146" s="26">
        <v>3311403317219230</v>
      </c>
      <c r="B1146" s="27" t="s">
        <v>776</v>
      </c>
      <c r="C1146" s="28"/>
      <c r="D1146" s="29"/>
      <c r="E1146" s="29"/>
      <c r="F1146" s="30">
        <f t="shared" si="140"/>
        <v>0</v>
      </c>
      <c r="G1146" s="31">
        <f t="shared" si="139"/>
        <v>0</v>
      </c>
      <c r="H1146" s="29"/>
      <c r="I1146" s="32">
        <f t="shared" si="144"/>
        <v>0</v>
      </c>
      <c r="J1146" s="29"/>
      <c r="K1146" s="31">
        <f t="shared" si="141"/>
        <v>0</v>
      </c>
      <c r="L1146" s="30">
        <f t="shared" si="146"/>
        <v>0</v>
      </c>
      <c r="M1146" s="31">
        <f t="shared" si="142"/>
        <v>0</v>
      </c>
      <c r="N1146" s="29"/>
      <c r="O1146" s="31">
        <f t="shared" si="143"/>
        <v>0</v>
      </c>
      <c r="P1146" s="32">
        <f t="shared" si="145"/>
        <v>0</v>
      </c>
    </row>
    <row r="1147" spans="1:16" x14ac:dyDescent="0.25">
      <c r="A1147" s="26">
        <v>3311403317225</v>
      </c>
      <c r="B1147" s="27" t="s">
        <v>713</v>
      </c>
      <c r="C1147" s="28"/>
      <c r="D1147" s="29">
        <f>SUM(D1148)</f>
        <v>0</v>
      </c>
      <c r="E1147" s="29">
        <f>SUM(E1148)</f>
        <v>0</v>
      </c>
      <c r="F1147" s="30">
        <f t="shared" si="140"/>
        <v>0</v>
      </c>
      <c r="G1147" s="31">
        <f t="shared" ref="G1147:G1210" si="147">IF(OR(F1147=0,F$7=0),0,F1147/F$7)*100</f>
        <v>0</v>
      </c>
      <c r="H1147" s="29">
        <f>SUM(H1148)</f>
        <v>0</v>
      </c>
      <c r="I1147" s="32">
        <f t="shared" si="144"/>
        <v>0</v>
      </c>
      <c r="J1147" s="29">
        <f>SUM(J1148)</f>
        <v>0</v>
      </c>
      <c r="K1147" s="31">
        <f t="shared" si="141"/>
        <v>0</v>
      </c>
      <c r="L1147" s="30">
        <f t="shared" si="146"/>
        <v>0</v>
      </c>
      <c r="M1147" s="31">
        <f t="shared" si="142"/>
        <v>0</v>
      </c>
      <c r="N1147" s="29">
        <f>SUM(N1148)</f>
        <v>0</v>
      </c>
      <c r="O1147" s="31">
        <f t="shared" si="143"/>
        <v>0</v>
      </c>
      <c r="P1147" s="32">
        <f t="shared" si="145"/>
        <v>0</v>
      </c>
    </row>
    <row r="1148" spans="1:16" x14ac:dyDescent="0.25">
      <c r="A1148" s="26">
        <v>3311403317225</v>
      </c>
      <c r="B1148" s="27" t="s">
        <v>713</v>
      </c>
      <c r="C1148" s="28"/>
      <c r="D1148" s="29"/>
      <c r="E1148" s="29"/>
      <c r="F1148" s="30">
        <f t="shared" si="140"/>
        <v>0</v>
      </c>
      <c r="G1148" s="31">
        <f t="shared" si="147"/>
        <v>0</v>
      </c>
      <c r="H1148" s="29"/>
      <c r="I1148" s="32">
        <f t="shared" si="144"/>
        <v>0</v>
      </c>
      <c r="J1148" s="29"/>
      <c r="K1148" s="31">
        <f t="shared" si="141"/>
        <v>0</v>
      </c>
      <c r="L1148" s="30">
        <f t="shared" si="146"/>
        <v>0</v>
      </c>
      <c r="M1148" s="31">
        <f t="shared" si="142"/>
        <v>0</v>
      </c>
      <c r="N1148" s="29"/>
      <c r="O1148" s="31">
        <f t="shared" si="143"/>
        <v>0</v>
      </c>
      <c r="P1148" s="32">
        <f t="shared" si="145"/>
        <v>0</v>
      </c>
    </row>
    <row r="1149" spans="1:16" ht="26.25" x14ac:dyDescent="0.25">
      <c r="A1149" s="26">
        <v>3311403317377</v>
      </c>
      <c r="B1149" s="27" t="s">
        <v>777</v>
      </c>
      <c r="C1149" s="28"/>
      <c r="D1149" s="29">
        <f>SUM(D1150)</f>
        <v>0</v>
      </c>
      <c r="E1149" s="29">
        <f>SUM(E1150)</f>
        <v>0</v>
      </c>
      <c r="F1149" s="30">
        <f t="shared" si="140"/>
        <v>0</v>
      </c>
      <c r="G1149" s="31">
        <f t="shared" si="147"/>
        <v>0</v>
      </c>
      <c r="H1149" s="29">
        <f>SUM(H1150)</f>
        <v>0</v>
      </c>
      <c r="I1149" s="32">
        <f t="shared" si="144"/>
        <v>0</v>
      </c>
      <c r="J1149" s="29">
        <f>SUM(J1150)</f>
        <v>0</v>
      </c>
      <c r="K1149" s="31">
        <f t="shared" si="141"/>
        <v>0</v>
      </c>
      <c r="L1149" s="30">
        <f t="shared" si="146"/>
        <v>0</v>
      </c>
      <c r="M1149" s="31">
        <f t="shared" si="142"/>
        <v>0</v>
      </c>
      <c r="N1149" s="29">
        <f>SUM(N1150)</f>
        <v>0</v>
      </c>
      <c r="O1149" s="31">
        <f t="shared" si="143"/>
        <v>0</v>
      </c>
      <c r="P1149" s="32">
        <f t="shared" si="145"/>
        <v>0</v>
      </c>
    </row>
    <row r="1150" spans="1:16" ht="26.25" x14ac:dyDescent="0.25">
      <c r="A1150" s="26">
        <v>3311403317377230</v>
      </c>
      <c r="B1150" s="27" t="s">
        <v>777</v>
      </c>
      <c r="C1150" s="28"/>
      <c r="D1150" s="33"/>
      <c r="E1150" s="33"/>
      <c r="F1150" s="30">
        <f t="shared" si="140"/>
        <v>0</v>
      </c>
      <c r="G1150" s="31">
        <f t="shared" si="147"/>
        <v>0</v>
      </c>
      <c r="H1150" s="33"/>
      <c r="I1150" s="32">
        <f t="shared" si="144"/>
        <v>0</v>
      </c>
      <c r="J1150" s="33"/>
      <c r="K1150" s="31">
        <f t="shared" si="141"/>
        <v>0</v>
      </c>
      <c r="L1150" s="30">
        <f t="shared" si="146"/>
        <v>0</v>
      </c>
      <c r="M1150" s="31">
        <f t="shared" si="142"/>
        <v>0</v>
      </c>
      <c r="N1150" s="33"/>
      <c r="O1150" s="31">
        <f t="shared" si="143"/>
        <v>0</v>
      </c>
      <c r="P1150" s="32">
        <f t="shared" si="145"/>
        <v>0</v>
      </c>
    </row>
    <row r="1151" spans="1:16" ht="26.25" x14ac:dyDescent="0.25">
      <c r="A1151" s="26">
        <v>3311403317379</v>
      </c>
      <c r="B1151" s="27" t="s">
        <v>778</v>
      </c>
      <c r="C1151" s="28"/>
      <c r="D1151" s="29">
        <f>SUM(D1152)</f>
        <v>0</v>
      </c>
      <c r="E1151" s="29">
        <f>SUM(E1152)</f>
        <v>0</v>
      </c>
      <c r="F1151" s="30">
        <f t="shared" si="140"/>
        <v>0</v>
      </c>
      <c r="G1151" s="31">
        <f t="shared" si="147"/>
        <v>0</v>
      </c>
      <c r="H1151" s="29">
        <f>SUM(H1152)</f>
        <v>0</v>
      </c>
      <c r="I1151" s="32">
        <f t="shared" si="144"/>
        <v>0</v>
      </c>
      <c r="J1151" s="29">
        <f>SUM(J1152)</f>
        <v>0</v>
      </c>
      <c r="K1151" s="31">
        <f t="shared" si="141"/>
        <v>0</v>
      </c>
      <c r="L1151" s="30">
        <f t="shared" si="146"/>
        <v>0</v>
      </c>
      <c r="M1151" s="31">
        <f t="shared" si="142"/>
        <v>0</v>
      </c>
      <c r="N1151" s="29">
        <f>SUM(N1152)</f>
        <v>0</v>
      </c>
      <c r="O1151" s="31">
        <f t="shared" si="143"/>
        <v>0</v>
      </c>
      <c r="P1151" s="32">
        <f t="shared" si="145"/>
        <v>0</v>
      </c>
    </row>
    <row r="1152" spans="1:16" ht="26.25" x14ac:dyDescent="0.25">
      <c r="A1152" s="26">
        <v>3311403317379230</v>
      </c>
      <c r="B1152" s="27" t="s">
        <v>778</v>
      </c>
      <c r="C1152" s="28"/>
      <c r="D1152" s="33"/>
      <c r="E1152" s="33"/>
      <c r="F1152" s="30">
        <f t="shared" si="140"/>
        <v>0</v>
      </c>
      <c r="G1152" s="31">
        <f t="shared" si="147"/>
        <v>0</v>
      </c>
      <c r="H1152" s="33"/>
      <c r="I1152" s="32">
        <f t="shared" si="144"/>
        <v>0</v>
      </c>
      <c r="J1152" s="33"/>
      <c r="K1152" s="31">
        <f t="shared" si="141"/>
        <v>0</v>
      </c>
      <c r="L1152" s="30">
        <f t="shared" si="146"/>
        <v>0</v>
      </c>
      <c r="M1152" s="31">
        <f t="shared" si="142"/>
        <v>0</v>
      </c>
      <c r="N1152" s="33"/>
      <c r="O1152" s="31">
        <f t="shared" si="143"/>
        <v>0</v>
      </c>
      <c r="P1152" s="32">
        <f t="shared" si="145"/>
        <v>0</v>
      </c>
    </row>
    <row r="1153" spans="1:16" ht="64.5" x14ac:dyDescent="0.25">
      <c r="A1153" s="26">
        <v>3311403317379</v>
      </c>
      <c r="B1153" s="27" t="s">
        <v>763</v>
      </c>
      <c r="C1153" s="28"/>
      <c r="D1153" s="29">
        <f>SUM(D1154)</f>
        <v>0</v>
      </c>
      <c r="E1153" s="29">
        <f>SUM(E1154)</f>
        <v>0</v>
      </c>
      <c r="F1153" s="30">
        <f t="shared" si="140"/>
        <v>0</v>
      </c>
      <c r="G1153" s="31">
        <f t="shared" si="147"/>
        <v>0</v>
      </c>
      <c r="H1153" s="29">
        <f>SUM(H1154)</f>
        <v>0</v>
      </c>
      <c r="I1153" s="32">
        <f t="shared" si="144"/>
        <v>0</v>
      </c>
      <c r="J1153" s="29">
        <f>SUM(J1154)</f>
        <v>0</v>
      </c>
      <c r="K1153" s="31">
        <f t="shared" si="141"/>
        <v>0</v>
      </c>
      <c r="L1153" s="30">
        <f t="shared" si="146"/>
        <v>0</v>
      </c>
      <c r="M1153" s="31">
        <f t="shared" si="142"/>
        <v>0</v>
      </c>
      <c r="N1153" s="29">
        <f>SUM(N1154)</f>
        <v>0</v>
      </c>
      <c r="O1153" s="31">
        <f t="shared" si="143"/>
        <v>0</v>
      </c>
      <c r="P1153" s="32">
        <f t="shared" si="145"/>
        <v>0</v>
      </c>
    </row>
    <row r="1154" spans="1:16" x14ac:dyDescent="0.25">
      <c r="A1154" s="26">
        <v>3311403317379230</v>
      </c>
      <c r="B1154" s="27" t="s">
        <v>779</v>
      </c>
      <c r="C1154" s="28"/>
      <c r="D1154" s="29"/>
      <c r="E1154" s="29"/>
      <c r="F1154" s="30">
        <f t="shared" si="140"/>
        <v>0</v>
      </c>
      <c r="G1154" s="31">
        <f t="shared" si="147"/>
        <v>0</v>
      </c>
      <c r="H1154" s="29"/>
      <c r="I1154" s="32">
        <f t="shared" si="144"/>
        <v>0</v>
      </c>
      <c r="J1154" s="29"/>
      <c r="K1154" s="31">
        <f t="shared" si="141"/>
        <v>0</v>
      </c>
      <c r="L1154" s="30">
        <f t="shared" si="146"/>
        <v>0</v>
      </c>
      <c r="M1154" s="31">
        <f t="shared" si="142"/>
        <v>0</v>
      </c>
      <c r="N1154" s="29"/>
      <c r="O1154" s="31">
        <f t="shared" si="143"/>
        <v>0</v>
      </c>
      <c r="P1154" s="32">
        <f t="shared" si="145"/>
        <v>0</v>
      </c>
    </row>
    <row r="1155" spans="1:16" ht="26.25" x14ac:dyDescent="0.25">
      <c r="A1155" s="60">
        <v>331140332</v>
      </c>
      <c r="B1155" s="27" t="s">
        <v>780</v>
      </c>
      <c r="C1155" s="28"/>
      <c r="D1155" s="29">
        <f>SUM(D1156+D1158+D1160+D1162+D1164+D1166+D1171+D1174+D1176)</f>
        <v>0</v>
      </c>
      <c r="E1155" s="29">
        <f>SUM(E1156+E1158+E1160+E1162+E1164+E1166+E1171+E1174+E1176)</f>
        <v>0</v>
      </c>
      <c r="F1155" s="30">
        <f t="shared" si="140"/>
        <v>0</v>
      </c>
      <c r="G1155" s="31">
        <f t="shared" si="147"/>
        <v>0</v>
      </c>
      <c r="H1155" s="29">
        <f>SUM(H1156+H1158+H1160+H1162+H1164+H1166+H1171+H1174+H1176)</f>
        <v>0</v>
      </c>
      <c r="I1155" s="32">
        <f t="shared" si="144"/>
        <v>0</v>
      </c>
      <c r="J1155" s="29">
        <f>SUM(J1156+J1158+J1160+J1162+J1164+J1166+J1171+J1174+J1176)</f>
        <v>0</v>
      </c>
      <c r="K1155" s="31">
        <f t="shared" si="141"/>
        <v>0</v>
      </c>
      <c r="L1155" s="30">
        <f t="shared" si="146"/>
        <v>0</v>
      </c>
      <c r="M1155" s="31">
        <f t="shared" si="142"/>
        <v>0</v>
      </c>
      <c r="N1155" s="29">
        <f>SUM(N1156+N1158+N1160+N1162+N1164+N1166+N1171+N1174+N1176)</f>
        <v>0</v>
      </c>
      <c r="O1155" s="31">
        <f t="shared" si="143"/>
        <v>0</v>
      </c>
      <c r="P1155" s="32">
        <f t="shared" si="145"/>
        <v>0</v>
      </c>
    </row>
    <row r="1156" spans="1:16" x14ac:dyDescent="0.25">
      <c r="A1156" s="60">
        <v>3311403320188</v>
      </c>
      <c r="B1156" s="27" t="s">
        <v>781</v>
      </c>
      <c r="C1156" s="28"/>
      <c r="D1156" s="29">
        <f>SUM(D1157)</f>
        <v>0</v>
      </c>
      <c r="E1156" s="29">
        <f>SUM(E1157)</f>
        <v>0</v>
      </c>
      <c r="F1156" s="30">
        <f t="shared" si="140"/>
        <v>0</v>
      </c>
      <c r="G1156" s="31">
        <f t="shared" si="147"/>
        <v>0</v>
      </c>
      <c r="H1156" s="29">
        <f>SUM(H1157)</f>
        <v>0</v>
      </c>
      <c r="I1156" s="32">
        <f t="shared" si="144"/>
        <v>0</v>
      </c>
      <c r="J1156" s="29">
        <f>SUM(J1157)</f>
        <v>0</v>
      </c>
      <c r="K1156" s="31">
        <f t="shared" si="141"/>
        <v>0</v>
      </c>
      <c r="L1156" s="30">
        <f t="shared" si="146"/>
        <v>0</v>
      </c>
      <c r="M1156" s="31">
        <f t="shared" si="142"/>
        <v>0</v>
      </c>
      <c r="N1156" s="29">
        <f>SUM(N1157)</f>
        <v>0</v>
      </c>
      <c r="O1156" s="31">
        <f t="shared" si="143"/>
        <v>0</v>
      </c>
      <c r="P1156" s="32">
        <f t="shared" si="145"/>
        <v>0</v>
      </c>
    </row>
    <row r="1157" spans="1:16" x14ac:dyDescent="0.25">
      <c r="A1157" s="60">
        <v>3311403320188240</v>
      </c>
      <c r="B1157" s="61" t="s">
        <v>782</v>
      </c>
      <c r="C1157" s="28"/>
      <c r="D1157" s="33"/>
      <c r="E1157" s="33"/>
      <c r="F1157" s="30">
        <f t="shared" si="140"/>
        <v>0</v>
      </c>
      <c r="G1157" s="31">
        <f t="shared" si="147"/>
        <v>0</v>
      </c>
      <c r="H1157" s="33"/>
      <c r="I1157" s="32">
        <f t="shared" si="144"/>
        <v>0</v>
      </c>
      <c r="J1157" s="33"/>
      <c r="K1157" s="31">
        <f t="shared" si="141"/>
        <v>0</v>
      </c>
      <c r="L1157" s="30">
        <f t="shared" si="146"/>
        <v>0</v>
      </c>
      <c r="M1157" s="31">
        <f t="shared" si="142"/>
        <v>0</v>
      </c>
      <c r="N1157" s="33"/>
      <c r="O1157" s="31">
        <f t="shared" si="143"/>
        <v>0</v>
      </c>
      <c r="P1157" s="32">
        <f t="shared" si="145"/>
        <v>0</v>
      </c>
    </row>
    <row r="1158" spans="1:16" x14ac:dyDescent="0.25">
      <c r="A1158" s="26">
        <v>3311403320690</v>
      </c>
      <c r="B1158" s="27" t="s">
        <v>783</v>
      </c>
      <c r="C1158" s="28"/>
      <c r="D1158" s="29">
        <f>SUM(D1159)</f>
        <v>0</v>
      </c>
      <c r="E1158" s="29">
        <f>SUM(E1159)</f>
        <v>0</v>
      </c>
      <c r="F1158" s="30">
        <f t="shared" si="140"/>
        <v>0</v>
      </c>
      <c r="G1158" s="31">
        <f t="shared" si="147"/>
        <v>0</v>
      </c>
      <c r="H1158" s="29">
        <f>SUM(H1159)</f>
        <v>0</v>
      </c>
      <c r="I1158" s="32">
        <f t="shared" si="144"/>
        <v>0</v>
      </c>
      <c r="J1158" s="29">
        <f>SUM(J1159)</f>
        <v>0</v>
      </c>
      <c r="K1158" s="31">
        <f t="shared" si="141"/>
        <v>0</v>
      </c>
      <c r="L1158" s="30">
        <f t="shared" si="146"/>
        <v>0</v>
      </c>
      <c r="M1158" s="31">
        <f t="shared" si="142"/>
        <v>0</v>
      </c>
      <c r="N1158" s="29">
        <f>SUM(N1159)</f>
        <v>0</v>
      </c>
      <c r="O1158" s="31">
        <f t="shared" si="143"/>
        <v>0</v>
      </c>
      <c r="P1158" s="32">
        <f t="shared" si="145"/>
        <v>0</v>
      </c>
    </row>
    <row r="1159" spans="1:16" x14ac:dyDescent="0.25">
      <c r="A1159" s="26">
        <v>3311403320690240</v>
      </c>
      <c r="B1159" s="27" t="s">
        <v>783</v>
      </c>
      <c r="C1159" s="28"/>
      <c r="D1159" s="33"/>
      <c r="E1159" s="33"/>
      <c r="F1159" s="30">
        <f t="shared" si="140"/>
        <v>0</v>
      </c>
      <c r="G1159" s="31">
        <f t="shared" si="147"/>
        <v>0</v>
      </c>
      <c r="H1159" s="33"/>
      <c r="I1159" s="32">
        <f t="shared" si="144"/>
        <v>0</v>
      </c>
      <c r="J1159" s="33"/>
      <c r="K1159" s="31">
        <f t="shared" si="141"/>
        <v>0</v>
      </c>
      <c r="L1159" s="30">
        <f t="shared" si="146"/>
        <v>0</v>
      </c>
      <c r="M1159" s="31">
        <f t="shared" si="142"/>
        <v>0</v>
      </c>
      <c r="N1159" s="33"/>
      <c r="O1159" s="31">
        <f t="shared" si="143"/>
        <v>0</v>
      </c>
      <c r="P1159" s="32">
        <f t="shared" si="145"/>
        <v>0</v>
      </c>
    </row>
    <row r="1160" spans="1:16" x14ac:dyDescent="0.25">
      <c r="A1160" s="26">
        <v>3311403320705</v>
      </c>
      <c r="B1160" s="27" t="s">
        <v>784</v>
      </c>
      <c r="C1160" s="28"/>
      <c r="D1160" s="29">
        <f>SUM(D1161)</f>
        <v>0</v>
      </c>
      <c r="E1160" s="29">
        <f>SUM(E1161)</f>
        <v>0</v>
      </c>
      <c r="F1160" s="30">
        <f t="shared" si="140"/>
        <v>0</v>
      </c>
      <c r="G1160" s="31">
        <f t="shared" si="147"/>
        <v>0</v>
      </c>
      <c r="H1160" s="29">
        <f>SUM(H1161)</f>
        <v>0</v>
      </c>
      <c r="I1160" s="32">
        <f t="shared" si="144"/>
        <v>0</v>
      </c>
      <c r="J1160" s="29">
        <f>SUM(J1161)</f>
        <v>0</v>
      </c>
      <c r="K1160" s="31">
        <f t="shared" si="141"/>
        <v>0</v>
      </c>
      <c r="L1160" s="30">
        <f t="shared" si="146"/>
        <v>0</v>
      </c>
      <c r="M1160" s="31">
        <f t="shared" si="142"/>
        <v>0</v>
      </c>
      <c r="N1160" s="29">
        <f>SUM(N1161)</f>
        <v>0</v>
      </c>
      <c r="O1160" s="31">
        <f t="shared" si="143"/>
        <v>0</v>
      </c>
      <c r="P1160" s="32">
        <f t="shared" si="145"/>
        <v>0</v>
      </c>
    </row>
    <row r="1161" spans="1:16" x14ac:dyDescent="0.25">
      <c r="A1161" s="26">
        <v>3311403320705240</v>
      </c>
      <c r="B1161" s="27" t="s">
        <v>784</v>
      </c>
      <c r="C1161" s="28"/>
      <c r="D1161" s="33"/>
      <c r="E1161" s="33"/>
      <c r="F1161" s="30">
        <f t="shared" si="140"/>
        <v>0</v>
      </c>
      <c r="G1161" s="31">
        <f t="shared" si="147"/>
        <v>0</v>
      </c>
      <c r="H1161" s="33"/>
      <c r="I1161" s="32">
        <f t="shared" si="144"/>
        <v>0</v>
      </c>
      <c r="J1161" s="33"/>
      <c r="K1161" s="31">
        <f t="shared" si="141"/>
        <v>0</v>
      </c>
      <c r="L1161" s="30">
        <f t="shared" si="146"/>
        <v>0</v>
      </c>
      <c r="M1161" s="31">
        <f t="shared" si="142"/>
        <v>0</v>
      </c>
      <c r="N1161" s="33"/>
      <c r="O1161" s="31">
        <f t="shared" si="143"/>
        <v>0</v>
      </c>
      <c r="P1161" s="32">
        <f t="shared" si="145"/>
        <v>0</v>
      </c>
    </row>
    <row r="1162" spans="1:16" x14ac:dyDescent="0.25">
      <c r="A1162" s="26">
        <v>3311403320734</v>
      </c>
      <c r="B1162" s="27" t="s">
        <v>785</v>
      </c>
      <c r="C1162" s="28"/>
      <c r="D1162" s="29">
        <f>SUM(D1163)</f>
        <v>0</v>
      </c>
      <c r="E1162" s="29">
        <f>SUM(E1163)</f>
        <v>0</v>
      </c>
      <c r="F1162" s="30">
        <f t="shared" ref="F1162:F1225" si="148">SUM(D1162+E1162)</f>
        <v>0</v>
      </c>
      <c r="G1162" s="31">
        <f t="shared" si="147"/>
        <v>0</v>
      </c>
      <c r="H1162" s="29">
        <f>SUM(H1163)</f>
        <v>0</v>
      </c>
      <c r="I1162" s="32">
        <f t="shared" si="144"/>
        <v>0</v>
      </c>
      <c r="J1162" s="29">
        <f>SUM(J1163)</f>
        <v>0</v>
      </c>
      <c r="K1162" s="31">
        <f t="shared" ref="K1162:K1225" si="149">IF(OR(J1162=0,F1162=0),0,J1162/F1162)*100</f>
        <v>0</v>
      </c>
      <c r="L1162" s="30">
        <f t="shared" si="146"/>
        <v>0</v>
      </c>
      <c r="M1162" s="31">
        <f t="shared" ref="M1162:M1225" si="150">IF(OR(L1162=0,F1162=0),0,L1162/F1162)*100</f>
        <v>0</v>
      </c>
      <c r="N1162" s="29">
        <f>SUM(N1163)</f>
        <v>0</v>
      </c>
      <c r="O1162" s="31">
        <f t="shared" ref="O1162:O1225" si="151">IF(OR(N1162=0,F1162=0),0,N1162/F1162)*100</f>
        <v>0</v>
      </c>
      <c r="P1162" s="32">
        <f t="shared" si="145"/>
        <v>0</v>
      </c>
    </row>
    <row r="1163" spans="1:16" x14ac:dyDescent="0.25">
      <c r="A1163" s="26">
        <v>3311403320734240</v>
      </c>
      <c r="B1163" s="27" t="s">
        <v>785</v>
      </c>
      <c r="C1163" s="28"/>
      <c r="D1163" s="33"/>
      <c r="E1163" s="33"/>
      <c r="F1163" s="30">
        <f t="shared" si="148"/>
        <v>0</v>
      </c>
      <c r="G1163" s="31">
        <f t="shared" si="147"/>
        <v>0</v>
      </c>
      <c r="H1163" s="33"/>
      <c r="I1163" s="32">
        <f t="shared" ref="I1163:I1226" si="152">SUM(F1163-H1163)</f>
        <v>0</v>
      </c>
      <c r="J1163" s="33"/>
      <c r="K1163" s="31">
        <f t="shared" si="149"/>
        <v>0</v>
      </c>
      <c r="L1163" s="30">
        <f t="shared" si="146"/>
        <v>0</v>
      </c>
      <c r="M1163" s="31">
        <f t="shared" si="150"/>
        <v>0</v>
      </c>
      <c r="N1163" s="33"/>
      <c r="O1163" s="31">
        <f t="shared" si="151"/>
        <v>0</v>
      </c>
      <c r="P1163" s="32">
        <f t="shared" si="145"/>
        <v>0</v>
      </c>
    </row>
    <row r="1164" spans="1:16" ht="26.25" x14ac:dyDescent="0.25">
      <c r="A1164" s="26">
        <v>3311403320759</v>
      </c>
      <c r="B1164" s="27" t="s">
        <v>786</v>
      </c>
      <c r="C1164" s="28"/>
      <c r="D1164" s="29">
        <f>SUM(D1165)</f>
        <v>0</v>
      </c>
      <c r="E1164" s="29">
        <f>SUM(E1165)</f>
        <v>0</v>
      </c>
      <c r="F1164" s="30">
        <f t="shared" si="148"/>
        <v>0</v>
      </c>
      <c r="G1164" s="31">
        <f t="shared" si="147"/>
        <v>0</v>
      </c>
      <c r="H1164" s="29">
        <f>SUM(H1165)</f>
        <v>0</v>
      </c>
      <c r="I1164" s="32">
        <f t="shared" si="152"/>
        <v>0</v>
      </c>
      <c r="J1164" s="29">
        <f>SUM(J1165)</f>
        <v>0</v>
      </c>
      <c r="K1164" s="31">
        <f t="shared" si="149"/>
        <v>0</v>
      </c>
      <c r="L1164" s="30">
        <f t="shared" si="146"/>
        <v>0</v>
      </c>
      <c r="M1164" s="31">
        <f t="shared" si="150"/>
        <v>0</v>
      </c>
      <c r="N1164" s="29">
        <f>SUM(N1165)</f>
        <v>0</v>
      </c>
      <c r="O1164" s="31">
        <f t="shared" si="151"/>
        <v>0</v>
      </c>
      <c r="P1164" s="32">
        <f t="shared" si="145"/>
        <v>0</v>
      </c>
    </row>
    <row r="1165" spans="1:16" ht="26.25" x14ac:dyDescent="0.25">
      <c r="A1165" s="26">
        <v>3311403320759240</v>
      </c>
      <c r="B1165" s="27" t="s">
        <v>786</v>
      </c>
      <c r="C1165" s="28"/>
      <c r="D1165" s="33"/>
      <c r="E1165" s="33"/>
      <c r="F1165" s="30">
        <f t="shared" si="148"/>
        <v>0</v>
      </c>
      <c r="G1165" s="31">
        <f t="shared" si="147"/>
        <v>0</v>
      </c>
      <c r="H1165" s="33"/>
      <c r="I1165" s="32">
        <f t="shared" si="152"/>
        <v>0</v>
      </c>
      <c r="J1165" s="33"/>
      <c r="K1165" s="31">
        <f t="shared" si="149"/>
        <v>0</v>
      </c>
      <c r="L1165" s="30">
        <f t="shared" si="146"/>
        <v>0</v>
      </c>
      <c r="M1165" s="31">
        <f t="shared" si="150"/>
        <v>0</v>
      </c>
      <c r="N1165" s="33"/>
      <c r="O1165" s="31">
        <f t="shared" si="151"/>
        <v>0</v>
      </c>
      <c r="P1165" s="32">
        <f t="shared" si="145"/>
        <v>0</v>
      </c>
    </row>
    <row r="1166" spans="1:16" ht="39" x14ac:dyDescent="0.25">
      <c r="A1166" s="26">
        <v>3311403320766</v>
      </c>
      <c r="B1166" s="27" t="s">
        <v>787</v>
      </c>
      <c r="C1166" s="28"/>
      <c r="D1166" s="29">
        <f>SUM(D1167:D1170)</f>
        <v>0</v>
      </c>
      <c r="E1166" s="29">
        <f>SUM(E1167:E1170)</f>
        <v>0</v>
      </c>
      <c r="F1166" s="30">
        <f t="shared" si="148"/>
        <v>0</v>
      </c>
      <c r="G1166" s="31">
        <f t="shared" si="147"/>
        <v>0</v>
      </c>
      <c r="H1166" s="29">
        <f>SUM(H1167:H1170)</f>
        <v>0</v>
      </c>
      <c r="I1166" s="32">
        <f t="shared" si="152"/>
        <v>0</v>
      </c>
      <c r="J1166" s="29">
        <f>SUM(J1167:J1170)</f>
        <v>0</v>
      </c>
      <c r="K1166" s="31">
        <f t="shared" si="149"/>
        <v>0</v>
      </c>
      <c r="L1166" s="30">
        <f t="shared" si="146"/>
        <v>0</v>
      </c>
      <c r="M1166" s="31">
        <f t="shared" si="150"/>
        <v>0</v>
      </c>
      <c r="N1166" s="29">
        <f>SUM(N1167:N1170)</f>
        <v>0</v>
      </c>
      <c r="O1166" s="31">
        <f t="shared" si="151"/>
        <v>0</v>
      </c>
      <c r="P1166" s="32">
        <f t="shared" si="145"/>
        <v>0</v>
      </c>
    </row>
    <row r="1167" spans="1:16" ht="39" x14ac:dyDescent="0.25">
      <c r="A1167" s="26">
        <v>3311403320766240</v>
      </c>
      <c r="B1167" s="27" t="s">
        <v>787</v>
      </c>
      <c r="C1167" s="28"/>
      <c r="D1167" s="33"/>
      <c r="E1167" s="33"/>
      <c r="F1167" s="30">
        <f t="shared" si="148"/>
        <v>0</v>
      </c>
      <c r="G1167" s="31">
        <f t="shared" si="147"/>
        <v>0</v>
      </c>
      <c r="H1167" s="33"/>
      <c r="I1167" s="32">
        <f t="shared" si="152"/>
        <v>0</v>
      </c>
      <c r="J1167" s="33"/>
      <c r="K1167" s="31">
        <f t="shared" si="149"/>
        <v>0</v>
      </c>
      <c r="L1167" s="30">
        <f t="shared" si="146"/>
        <v>0</v>
      </c>
      <c r="M1167" s="31">
        <f t="shared" si="150"/>
        <v>0</v>
      </c>
      <c r="N1167" s="33"/>
      <c r="O1167" s="31">
        <f t="shared" si="151"/>
        <v>0</v>
      </c>
      <c r="P1167" s="32">
        <f t="shared" si="145"/>
        <v>0</v>
      </c>
    </row>
    <row r="1168" spans="1:16" ht="39" x14ac:dyDescent="0.25">
      <c r="A1168" s="26">
        <v>3311403320766240</v>
      </c>
      <c r="B1168" s="27" t="s">
        <v>787</v>
      </c>
      <c r="C1168" s="28"/>
      <c r="D1168" s="33"/>
      <c r="E1168" s="33"/>
      <c r="F1168" s="30">
        <f t="shared" si="148"/>
        <v>0</v>
      </c>
      <c r="G1168" s="31">
        <f t="shared" si="147"/>
        <v>0</v>
      </c>
      <c r="H1168" s="33"/>
      <c r="I1168" s="32">
        <f t="shared" si="152"/>
        <v>0</v>
      </c>
      <c r="J1168" s="33"/>
      <c r="K1168" s="31">
        <f t="shared" si="149"/>
        <v>0</v>
      </c>
      <c r="L1168" s="30">
        <f t="shared" si="146"/>
        <v>0</v>
      </c>
      <c r="M1168" s="31">
        <f t="shared" si="150"/>
        <v>0</v>
      </c>
      <c r="N1168" s="33"/>
      <c r="O1168" s="31">
        <f t="shared" si="151"/>
        <v>0</v>
      </c>
      <c r="P1168" s="32">
        <f t="shared" si="145"/>
        <v>0</v>
      </c>
    </row>
    <row r="1169" spans="1:16" ht="39" x14ac:dyDescent="0.25">
      <c r="A1169" s="26">
        <v>3311403320766240</v>
      </c>
      <c r="B1169" s="27" t="s">
        <v>787</v>
      </c>
      <c r="C1169" s="28"/>
      <c r="D1169" s="33"/>
      <c r="E1169" s="33"/>
      <c r="F1169" s="30">
        <f t="shared" si="148"/>
        <v>0</v>
      </c>
      <c r="G1169" s="31">
        <f t="shared" si="147"/>
        <v>0</v>
      </c>
      <c r="H1169" s="33"/>
      <c r="I1169" s="32">
        <f t="shared" si="152"/>
        <v>0</v>
      </c>
      <c r="J1169" s="33"/>
      <c r="K1169" s="31">
        <f t="shared" si="149"/>
        <v>0</v>
      </c>
      <c r="L1169" s="30">
        <f t="shared" si="146"/>
        <v>0</v>
      </c>
      <c r="M1169" s="31">
        <f t="shared" si="150"/>
        <v>0</v>
      </c>
      <c r="N1169" s="33"/>
      <c r="O1169" s="31">
        <f t="shared" si="151"/>
        <v>0</v>
      </c>
      <c r="P1169" s="32">
        <f t="shared" ref="P1169:P1232" si="153">SUM(F1169-N1169)</f>
        <v>0</v>
      </c>
    </row>
    <row r="1170" spans="1:16" ht="39" x14ac:dyDescent="0.25">
      <c r="A1170" s="26">
        <v>3311403320766240</v>
      </c>
      <c r="B1170" s="27" t="s">
        <v>787</v>
      </c>
      <c r="C1170" s="28"/>
      <c r="D1170" s="33"/>
      <c r="E1170" s="33"/>
      <c r="F1170" s="30">
        <f t="shared" si="148"/>
        <v>0</v>
      </c>
      <c r="G1170" s="31">
        <f t="shared" si="147"/>
        <v>0</v>
      </c>
      <c r="H1170" s="33"/>
      <c r="I1170" s="32">
        <f t="shared" si="152"/>
        <v>0</v>
      </c>
      <c r="J1170" s="33"/>
      <c r="K1170" s="31">
        <f t="shared" si="149"/>
        <v>0</v>
      </c>
      <c r="L1170" s="30">
        <f t="shared" ref="L1170:L1233" si="154">SUM(N1170-J1170)</f>
        <v>0</v>
      </c>
      <c r="M1170" s="31">
        <f t="shared" si="150"/>
        <v>0</v>
      </c>
      <c r="N1170" s="33"/>
      <c r="O1170" s="31">
        <f t="shared" si="151"/>
        <v>0</v>
      </c>
      <c r="P1170" s="32">
        <f t="shared" si="153"/>
        <v>0</v>
      </c>
    </row>
    <row r="1171" spans="1:16" ht="26.25" x14ac:dyDescent="0.25">
      <c r="A1171" s="26">
        <v>3311403320831</v>
      </c>
      <c r="B1171" s="27" t="s">
        <v>788</v>
      </c>
      <c r="C1171" s="28"/>
      <c r="D1171" s="29">
        <f>SUM(D1172:D1173)</f>
        <v>0</v>
      </c>
      <c r="E1171" s="29">
        <f>SUM(E1172:E1173)</f>
        <v>0</v>
      </c>
      <c r="F1171" s="30">
        <f t="shared" si="148"/>
        <v>0</v>
      </c>
      <c r="G1171" s="31">
        <f t="shared" si="147"/>
        <v>0</v>
      </c>
      <c r="H1171" s="29">
        <f>SUM(H1172:H1173)</f>
        <v>0</v>
      </c>
      <c r="I1171" s="32">
        <f t="shared" si="152"/>
        <v>0</v>
      </c>
      <c r="J1171" s="29">
        <f>SUM(J1172:J1173)</f>
        <v>0</v>
      </c>
      <c r="K1171" s="31">
        <f t="shared" si="149"/>
        <v>0</v>
      </c>
      <c r="L1171" s="30">
        <f t="shared" si="154"/>
        <v>0</v>
      </c>
      <c r="M1171" s="31">
        <f t="shared" si="150"/>
        <v>0</v>
      </c>
      <c r="N1171" s="29">
        <f>SUM(N1172:N1173)</f>
        <v>0</v>
      </c>
      <c r="O1171" s="31">
        <f t="shared" si="151"/>
        <v>0</v>
      </c>
      <c r="P1171" s="32">
        <f t="shared" si="153"/>
        <v>0</v>
      </c>
    </row>
    <row r="1172" spans="1:16" ht="26.25" x14ac:dyDescent="0.25">
      <c r="A1172" s="26">
        <v>3311403320831240</v>
      </c>
      <c r="B1172" s="27" t="s">
        <v>788</v>
      </c>
      <c r="C1172" s="28"/>
      <c r="D1172" s="33"/>
      <c r="E1172" s="33"/>
      <c r="F1172" s="30">
        <f t="shared" si="148"/>
        <v>0</v>
      </c>
      <c r="G1172" s="31">
        <f t="shared" si="147"/>
        <v>0</v>
      </c>
      <c r="H1172" s="33"/>
      <c r="I1172" s="32">
        <f t="shared" si="152"/>
        <v>0</v>
      </c>
      <c r="J1172" s="33"/>
      <c r="K1172" s="31">
        <f t="shared" si="149"/>
        <v>0</v>
      </c>
      <c r="L1172" s="30">
        <f t="shared" si="154"/>
        <v>0</v>
      </c>
      <c r="M1172" s="31">
        <f t="shared" si="150"/>
        <v>0</v>
      </c>
      <c r="N1172" s="33"/>
      <c r="O1172" s="31">
        <f t="shared" si="151"/>
        <v>0</v>
      </c>
      <c r="P1172" s="32">
        <f t="shared" si="153"/>
        <v>0</v>
      </c>
    </row>
    <row r="1173" spans="1:16" ht="26.25" x14ac:dyDescent="0.25">
      <c r="A1173" s="26">
        <v>3311403320831240</v>
      </c>
      <c r="B1173" s="27" t="s">
        <v>788</v>
      </c>
      <c r="C1173" s="28"/>
      <c r="D1173" s="33"/>
      <c r="E1173" s="33"/>
      <c r="F1173" s="30">
        <f t="shared" si="148"/>
        <v>0</v>
      </c>
      <c r="G1173" s="31">
        <f t="shared" si="147"/>
        <v>0</v>
      </c>
      <c r="H1173" s="33"/>
      <c r="I1173" s="32">
        <f t="shared" si="152"/>
        <v>0</v>
      </c>
      <c r="J1173" s="33"/>
      <c r="K1173" s="31">
        <f t="shared" si="149"/>
        <v>0</v>
      </c>
      <c r="L1173" s="30">
        <f t="shared" si="154"/>
        <v>0</v>
      </c>
      <c r="M1173" s="31">
        <f t="shared" si="150"/>
        <v>0</v>
      </c>
      <c r="N1173" s="33"/>
      <c r="O1173" s="31">
        <f t="shared" si="151"/>
        <v>0</v>
      </c>
      <c r="P1173" s="32">
        <f t="shared" si="153"/>
        <v>0</v>
      </c>
    </row>
    <row r="1174" spans="1:16" x14ac:dyDescent="0.25">
      <c r="A1174" s="60">
        <v>3311403320954</v>
      </c>
      <c r="B1174" s="61" t="s">
        <v>789</v>
      </c>
      <c r="C1174" s="28"/>
      <c r="D1174" s="29">
        <f>SUM(D1175)</f>
        <v>0</v>
      </c>
      <c r="E1174" s="29">
        <f>SUM(E1175)</f>
        <v>0</v>
      </c>
      <c r="F1174" s="30">
        <f t="shared" si="148"/>
        <v>0</v>
      </c>
      <c r="G1174" s="31">
        <f t="shared" si="147"/>
        <v>0</v>
      </c>
      <c r="H1174" s="29">
        <f>SUM(H1175)</f>
        <v>0</v>
      </c>
      <c r="I1174" s="32">
        <f t="shared" si="152"/>
        <v>0</v>
      </c>
      <c r="J1174" s="29">
        <f>SUM(J1175)</f>
        <v>0</v>
      </c>
      <c r="K1174" s="31">
        <f t="shared" si="149"/>
        <v>0</v>
      </c>
      <c r="L1174" s="30">
        <f t="shared" si="154"/>
        <v>0</v>
      </c>
      <c r="M1174" s="31">
        <f t="shared" si="150"/>
        <v>0</v>
      </c>
      <c r="N1174" s="29">
        <f>SUM(N1175)</f>
        <v>0</v>
      </c>
      <c r="O1174" s="31">
        <f t="shared" si="151"/>
        <v>0</v>
      </c>
      <c r="P1174" s="32">
        <f t="shared" si="153"/>
        <v>0</v>
      </c>
    </row>
    <row r="1175" spans="1:16" x14ac:dyDescent="0.25">
      <c r="A1175" s="60">
        <v>3311403320954240</v>
      </c>
      <c r="B1175" s="61" t="s">
        <v>790</v>
      </c>
      <c r="C1175" s="28"/>
      <c r="D1175" s="33"/>
      <c r="E1175" s="33"/>
      <c r="F1175" s="30">
        <f t="shared" si="148"/>
        <v>0</v>
      </c>
      <c r="G1175" s="31">
        <f t="shared" si="147"/>
        <v>0</v>
      </c>
      <c r="H1175" s="33"/>
      <c r="I1175" s="32">
        <f t="shared" si="152"/>
        <v>0</v>
      </c>
      <c r="J1175" s="33"/>
      <c r="K1175" s="31">
        <f t="shared" si="149"/>
        <v>0</v>
      </c>
      <c r="L1175" s="30">
        <f t="shared" si="154"/>
        <v>0</v>
      </c>
      <c r="M1175" s="31">
        <f t="shared" si="150"/>
        <v>0</v>
      </c>
      <c r="N1175" s="33"/>
      <c r="O1175" s="31">
        <f t="shared" si="151"/>
        <v>0</v>
      </c>
      <c r="P1175" s="32">
        <f t="shared" si="153"/>
        <v>0</v>
      </c>
    </row>
    <row r="1176" spans="1:16" x14ac:dyDescent="0.25">
      <c r="A1176" s="26">
        <v>3311403320957</v>
      </c>
      <c r="B1176" s="27" t="s">
        <v>791</v>
      </c>
      <c r="C1176" s="28"/>
      <c r="D1176" s="29">
        <f>SUM(D1177)</f>
        <v>0</v>
      </c>
      <c r="E1176" s="29">
        <f>SUM(E1177)</f>
        <v>0</v>
      </c>
      <c r="F1176" s="30">
        <f t="shared" si="148"/>
        <v>0</v>
      </c>
      <c r="G1176" s="31">
        <f t="shared" si="147"/>
        <v>0</v>
      </c>
      <c r="H1176" s="29">
        <f>SUM(H1177)</f>
        <v>0</v>
      </c>
      <c r="I1176" s="32">
        <f t="shared" si="152"/>
        <v>0</v>
      </c>
      <c r="J1176" s="29">
        <f>SUM(J1177)</f>
        <v>0</v>
      </c>
      <c r="K1176" s="31">
        <f t="shared" si="149"/>
        <v>0</v>
      </c>
      <c r="L1176" s="30">
        <f t="shared" si="154"/>
        <v>0</v>
      </c>
      <c r="M1176" s="31">
        <f t="shared" si="150"/>
        <v>0</v>
      </c>
      <c r="N1176" s="29">
        <f>SUM(N1177)</f>
        <v>0</v>
      </c>
      <c r="O1176" s="31">
        <f t="shared" si="151"/>
        <v>0</v>
      </c>
      <c r="P1176" s="32">
        <f t="shared" si="153"/>
        <v>0</v>
      </c>
    </row>
    <row r="1177" spans="1:16" x14ac:dyDescent="0.25">
      <c r="A1177" s="26">
        <v>3311403320957240</v>
      </c>
      <c r="B1177" s="27" t="s">
        <v>792</v>
      </c>
      <c r="C1177" s="28"/>
      <c r="D1177" s="33"/>
      <c r="E1177" s="33"/>
      <c r="F1177" s="30">
        <f t="shared" si="148"/>
        <v>0</v>
      </c>
      <c r="G1177" s="31">
        <f t="shared" si="147"/>
        <v>0</v>
      </c>
      <c r="H1177" s="33"/>
      <c r="I1177" s="32">
        <f t="shared" si="152"/>
        <v>0</v>
      </c>
      <c r="J1177" s="33"/>
      <c r="K1177" s="31">
        <f t="shared" si="149"/>
        <v>0</v>
      </c>
      <c r="L1177" s="30">
        <f t="shared" si="154"/>
        <v>0</v>
      </c>
      <c r="M1177" s="31">
        <f t="shared" si="150"/>
        <v>0</v>
      </c>
      <c r="N1177" s="33"/>
      <c r="O1177" s="31">
        <f t="shared" si="151"/>
        <v>0</v>
      </c>
      <c r="P1177" s="32">
        <f t="shared" si="153"/>
        <v>0</v>
      </c>
    </row>
    <row r="1178" spans="1:16" x14ac:dyDescent="0.25">
      <c r="A1178" s="26">
        <v>331140333</v>
      </c>
      <c r="B1178" s="27" t="s">
        <v>793</v>
      </c>
      <c r="C1178" s="28"/>
      <c r="D1178" s="29">
        <f>SUM(D1179)</f>
        <v>0</v>
      </c>
      <c r="E1178" s="29">
        <f>SUM(E1179)</f>
        <v>0</v>
      </c>
      <c r="F1178" s="30">
        <f t="shared" si="148"/>
        <v>0</v>
      </c>
      <c r="G1178" s="31">
        <f t="shared" si="147"/>
        <v>0</v>
      </c>
      <c r="H1178" s="29">
        <f>SUM(H1179)</f>
        <v>0</v>
      </c>
      <c r="I1178" s="32">
        <f t="shared" si="152"/>
        <v>0</v>
      </c>
      <c r="J1178" s="29">
        <f>SUM(J1179)</f>
        <v>0</v>
      </c>
      <c r="K1178" s="31">
        <f t="shared" si="149"/>
        <v>0</v>
      </c>
      <c r="L1178" s="30">
        <f t="shared" si="154"/>
        <v>0</v>
      </c>
      <c r="M1178" s="31">
        <f t="shared" si="150"/>
        <v>0</v>
      </c>
      <c r="N1178" s="29">
        <f>SUM(N1179)</f>
        <v>0</v>
      </c>
      <c r="O1178" s="31">
        <f t="shared" si="151"/>
        <v>0</v>
      </c>
      <c r="P1178" s="32">
        <f t="shared" si="153"/>
        <v>0</v>
      </c>
    </row>
    <row r="1179" spans="1:16" x14ac:dyDescent="0.25">
      <c r="A1179" s="26">
        <v>3311403330485</v>
      </c>
      <c r="B1179" s="27" t="s">
        <v>793</v>
      </c>
      <c r="C1179" s="28"/>
      <c r="D1179" s="29">
        <f>SUM(D1180)</f>
        <v>0</v>
      </c>
      <c r="E1179" s="29">
        <f>SUM(E1180)</f>
        <v>0</v>
      </c>
      <c r="F1179" s="30">
        <f t="shared" si="148"/>
        <v>0</v>
      </c>
      <c r="G1179" s="31">
        <f t="shared" si="147"/>
        <v>0</v>
      </c>
      <c r="H1179" s="29">
        <f>SUM(H1180)</f>
        <v>0</v>
      </c>
      <c r="I1179" s="32">
        <f t="shared" si="152"/>
        <v>0</v>
      </c>
      <c r="J1179" s="29">
        <f>SUM(J1180)</f>
        <v>0</v>
      </c>
      <c r="K1179" s="31">
        <f t="shared" si="149"/>
        <v>0</v>
      </c>
      <c r="L1179" s="30">
        <f t="shared" si="154"/>
        <v>0</v>
      </c>
      <c r="M1179" s="31">
        <f t="shared" si="150"/>
        <v>0</v>
      </c>
      <c r="N1179" s="29">
        <f>SUM(N1180)</f>
        <v>0</v>
      </c>
      <c r="O1179" s="31">
        <f t="shared" si="151"/>
        <v>0</v>
      </c>
      <c r="P1179" s="32">
        <f t="shared" si="153"/>
        <v>0</v>
      </c>
    </row>
    <row r="1180" spans="1:16" x14ac:dyDescent="0.25">
      <c r="A1180" s="26">
        <v>3311403330485240</v>
      </c>
      <c r="B1180" s="27" t="s">
        <v>793</v>
      </c>
      <c r="C1180" s="28"/>
      <c r="D1180" s="33"/>
      <c r="E1180" s="33"/>
      <c r="F1180" s="30">
        <f t="shared" si="148"/>
        <v>0</v>
      </c>
      <c r="G1180" s="31">
        <f t="shared" si="147"/>
        <v>0</v>
      </c>
      <c r="H1180" s="33"/>
      <c r="I1180" s="32">
        <f t="shared" si="152"/>
        <v>0</v>
      </c>
      <c r="J1180" s="33"/>
      <c r="K1180" s="31">
        <f t="shared" si="149"/>
        <v>0</v>
      </c>
      <c r="L1180" s="30">
        <f t="shared" si="154"/>
        <v>0</v>
      </c>
      <c r="M1180" s="31">
        <f t="shared" si="150"/>
        <v>0</v>
      </c>
      <c r="N1180" s="33"/>
      <c r="O1180" s="31">
        <f t="shared" si="151"/>
        <v>0</v>
      </c>
      <c r="P1180" s="32">
        <f t="shared" si="153"/>
        <v>0</v>
      </c>
    </row>
    <row r="1181" spans="1:16" x14ac:dyDescent="0.25">
      <c r="A1181" s="59">
        <v>332</v>
      </c>
      <c r="B1181" s="58" t="s">
        <v>794</v>
      </c>
      <c r="C1181" s="21"/>
      <c r="D1181" s="22">
        <f>SUM(D1182+D1204+D1259+D1261)</f>
        <v>0</v>
      </c>
      <c r="E1181" s="22">
        <f>SUM(E1182+E1204+E1259+E1261)</f>
        <v>0</v>
      </c>
      <c r="F1181" s="30">
        <f t="shared" si="148"/>
        <v>0</v>
      </c>
      <c r="G1181" s="24">
        <f t="shared" si="147"/>
        <v>0</v>
      </c>
      <c r="H1181" s="22">
        <f>SUM(H1182+H1204+H1259+H1261)</f>
        <v>0</v>
      </c>
      <c r="I1181" s="32">
        <f t="shared" si="152"/>
        <v>0</v>
      </c>
      <c r="J1181" s="22">
        <f>SUM(J1182+J1204+J1259+J1261)</f>
        <v>0</v>
      </c>
      <c r="K1181" s="31">
        <f t="shared" si="149"/>
        <v>0</v>
      </c>
      <c r="L1181" s="30">
        <f t="shared" si="154"/>
        <v>0</v>
      </c>
      <c r="M1181" s="31">
        <f t="shared" si="150"/>
        <v>0</v>
      </c>
      <c r="N1181" s="22">
        <f>SUM(N1182+N1204+N1259+N1261)</f>
        <v>0</v>
      </c>
      <c r="O1181" s="31">
        <f t="shared" si="151"/>
        <v>0</v>
      </c>
      <c r="P1181" s="32">
        <f t="shared" si="153"/>
        <v>0</v>
      </c>
    </row>
    <row r="1182" spans="1:16" x14ac:dyDescent="0.25">
      <c r="A1182" s="26">
        <v>33201</v>
      </c>
      <c r="B1182" s="35" t="s">
        <v>795</v>
      </c>
      <c r="C1182" s="28"/>
      <c r="D1182" s="29">
        <f>SUM(D1183:D1203)-D1199</f>
        <v>0</v>
      </c>
      <c r="E1182" s="29">
        <f>SUM(E1183:E1203)-E1199</f>
        <v>0</v>
      </c>
      <c r="F1182" s="30">
        <f t="shared" si="148"/>
        <v>0</v>
      </c>
      <c r="G1182" s="31">
        <f t="shared" si="147"/>
        <v>0</v>
      </c>
      <c r="H1182" s="29">
        <f>SUM(H1183:H1203)-H1199</f>
        <v>0</v>
      </c>
      <c r="I1182" s="32">
        <f t="shared" si="152"/>
        <v>0</v>
      </c>
      <c r="J1182" s="29">
        <f>SUM(J1183:J1203)-J1199</f>
        <v>0</v>
      </c>
      <c r="K1182" s="31">
        <f t="shared" si="149"/>
        <v>0</v>
      </c>
      <c r="L1182" s="30">
        <f t="shared" si="154"/>
        <v>0</v>
      </c>
      <c r="M1182" s="31">
        <f t="shared" si="150"/>
        <v>0</v>
      </c>
      <c r="N1182" s="29">
        <f>SUM(N1183:N1203)-N1199</f>
        <v>0</v>
      </c>
      <c r="O1182" s="31">
        <f t="shared" si="151"/>
        <v>0</v>
      </c>
      <c r="P1182" s="32">
        <f t="shared" si="153"/>
        <v>0</v>
      </c>
    </row>
    <row r="1183" spans="1:16" x14ac:dyDescent="0.25">
      <c r="A1183" s="26">
        <v>3320104</v>
      </c>
      <c r="B1183" s="27" t="s">
        <v>126</v>
      </c>
      <c r="C1183" s="28"/>
      <c r="D1183" s="29"/>
      <c r="E1183" s="29"/>
      <c r="F1183" s="30">
        <f t="shared" si="148"/>
        <v>0</v>
      </c>
      <c r="G1183" s="31">
        <f t="shared" si="147"/>
        <v>0</v>
      </c>
      <c r="H1183" s="29"/>
      <c r="I1183" s="32">
        <f t="shared" si="152"/>
        <v>0</v>
      </c>
      <c r="J1183" s="29"/>
      <c r="K1183" s="31">
        <f t="shared" si="149"/>
        <v>0</v>
      </c>
      <c r="L1183" s="30">
        <f t="shared" si="154"/>
        <v>0</v>
      </c>
      <c r="M1183" s="31">
        <f t="shared" si="150"/>
        <v>0</v>
      </c>
      <c r="N1183" s="29"/>
      <c r="O1183" s="31">
        <f t="shared" si="151"/>
        <v>0</v>
      </c>
      <c r="P1183" s="32">
        <f t="shared" si="153"/>
        <v>0</v>
      </c>
    </row>
    <row r="1184" spans="1:16" ht="26.25" x14ac:dyDescent="0.25">
      <c r="A1184" s="26">
        <v>3320105</v>
      </c>
      <c r="B1184" s="27" t="s">
        <v>127</v>
      </c>
      <c r="C1184" s="28"/>
      <c r="D1184" s="29"/>
      <c r="E1184" s="29"/>
      <c r="F1184" s="30">
        <f t="shared" si="148"/>
        <v>0</v>
      </c>
      <c r="G1184" s="31">
        <f t="shared" si="147"/>
        <v>0</v>
      </c>
      <c r="H1184" s="29"/>
      <c r="I1184" s="32">
        <f t="shared" si="152"/>
        <v>0</v>
      </c>
      <c r="J1184" s="29"/>
      <c r="K1184" s="31">
        <f t="shared" si="149"/>
        <v>0</v>
      </c>
      <c r="L1184" s="30">
        <f t="shared" si="154"/>
        <v>0</v>
      </c>
      <c r="M1184" s="31">
        <f t="shared" si="150"/>
        <v>0</v>
      </c>
      <c r="N1184" s="29"/>
      <c r="O1184" s="31">
        <f t="shared" si="151"/>
        <v>0</v>
      </c>
      <c r="P1184" s="32">
        <f t="shared" si="153"/>
        <v>0</v>
      </c>
    </row>
    <row r="1185" spans="1:16" x14ac:dyDescent="0.25">
      <c r="A1185" s="26">
        <v>3320107</v>
      </c>
      <c r="B1185" s="27" t="s">
        <v>128</v>
      </c>
      <c r="C1185" s="28"/>
      <c r="D1185" s="29"/>
      <c r="E1185" s="29"/>
      <c r="F1185" s="30">
        <f t="shared" si="148"/>
        <v>0</v>
      </c>
      <c r="G1185" s="31">
        <f t="shared" si="147"/>
        <v>0</v>
      </c>
      <c r="H1185" s="29"/>
      <c r="I1185" s="32">
        <f t="shared" si="152"/>
        <v>0</v>
      </c>
      <c r="J1185" s="29"/>
      <c r="K1185" s="31">
        <f t="shared" si="149"/>
        <v>0</v>
      </c>
      <c r="L1185" s="30">
        <f t="shared" si="154"/>
        <v>0</v>
      </c>
      <c r="M1185" s="31">
        <f t="shared" si="150"/>
        <v>0</v>
      </c>
      <c r="N1185" s="29"/>
      <c r="O1185" s="31">
        <f t="shared" si="151"/>
        <v>0</v>
      </c>
      <c r="P1185" s="32">
        <f t="shared" si="153"/>
        <v>0</v>
      </c>
    </row>
    <row r="1186" spans="1:16" x14ac:dyDescent="0.25">
      <c r="A1186" s="26">
        <v>3320109</v>
      </c>
      <c r="B1186" s="27" t="s">
        <v>129</v>
      </c>
      <c r="C1186" s="28"/>
      <c r="D1186" s="29"/>
      <c r="E1186" s="29"/>
      <c r="F1186" s="30">
        <f t="shared" si="148"/>
        <v>0</v>
      </c>
      <c r="G1186" s="31">
        <f t="shared" si="147"/>
        <v>0</v>
      </c>
      <c r="H1186" s="29"/>
      <c r="I1186" s="32">
        <f t="shared" si="152"/>
        <v>0</v>
      </c>
      <c r="J1186" s="29"/>
      <c r="K1186" s="31">
        <f t="shared" si="149"/>
        <v>0</v>
      </c>
      <c r="L1186" s="30">
        <f t="shared" si="154"/>
        <v>0</v>
      </c>
      <c r="M1186" s="31">
        <f t="shared" si="150"/>
        <v>0</v>
      </c>
      <c r="N1186" s="29"/>
      <c r="O1186" s="31">
        <f t="shared" si="151"/>
        <v>0</v>
      </c>
      <c r="P1186" s="32">
        <f t="shared" si="153"/>
        <v>0</v>
      </c>
    </row>
    <row r="1187" spans="1:16" ht="26.25" x14ac:dyDescent="0.25">
      <c r="A1187" s="26">
        <v>3320111</v>
      </c>
      <c r="B1187" s="27" t="s">
        <v>130</v>
      </c>
      <c r="C1187" s="28"/>
      <c r="D1187" s="29"/>
      <c r="E1187" s="29"/>
      <c r="F1187" s="30">
        <f t="shared" si="148"/>
        <v>0</v>
      </c>
      <c r="G1187" s="31">
        <f t="shared" si="147"/>
        <v>0</v>
      </c>
      <c r="H1187" s="29"/>
      <c r="I1187" s="32">
        <f t="shared" si="152"/>
        <v>0</v>
      </c>
      <c r="J1187" s="29"/>
      <c r="K1187" s="31">
        <f t="shared" si="149"/>
        <v>0</v>
      </c>
      <c r="L1187" s="30">
        <f t="shared" si="154"/>
        <v>0</v>
      </c>
      <c r="M1187" s="31">
        <f t="shared" si="150"/>
        <v>0</v>
      </c>
      <c r="N1187" s="29"/>
      <c r="O1187" s="31">
        <f t="shared" si="151"/>
        <v>0</v>
      </c>
      <c r="P1187" s="32">
        <f t="shared" si="153"/>
        <v>0</v>
      </c>
    </row>
    <row r="1188" spans="1:16" ht="26.25" x14ac:dyDescent="0.25">
      <c r="A1188" s="26">
        <v>3320114</v>
      </c>
      <c r="B1188" s="27" t="s">
        <v>796</v>
      </c>
      <c r="C1188" s="28"/>
      <c r="D1188" s="29"/>
      <c r="E1188" s="29"/>
      <c r="F1188" s="30">
        <f t="shared" si="148"/>
        <v>0</v>
      </c>
      <c r="G1188" s="31">
        <f t="shared" si="147"/>
        <v>0</v>
      </c>
      <c r="H1188" s="29"/>
      <c r="I1188" s="32">
        <f t="shared" si="152"/>
        <v>0</v>
      </c>
      <c r="J1188" s="29"/>
      <c r="K1188" s="31">
        <f t="shared" si="149"/>
        <v>0</v>
      </c>
      <c r="L1188" s="30">
        <f t="shared" si="154"/>
        <v>0</v>
      </c>
      <c r="M1188" s="31">
        <f t="shared" si="150"/>
        <v>0</v>
      </c>
      <c r="N1188" s="29"/>
      <c r="O1188" s="31">
        <f t="shared" si="151"/>
        <v>0</v>
      </c>
      <c r="P1188" s="32">
        <f t="shared" si="153"/>
        <v>0</v>
      </c>
    </row>
    <row r="1189" spans="1:16" x14ac:dyDescent="0.25">
      <c r="A1189" s="26">
        <v>3320115</v>
      </c>
      <c r="B1189" s="27" t="s">
        <v>132</v>
      </c>
      <c r="C1189" s="28"/>
      <c r="D1189" s="29"/>
      <c r="E1189" s="29"/>
      <c r="F1189" s="30">
        <f t="shared" si="148"/>
        <v>0</v>
      </c>
      <c r="G1189" s="31">
        <f t="shared" si="147"/>
        <v>0</v>
      </c>
      <c r="H1189" s="29"/>
      <c r="I1189" s="32">
        <f t="shared" si="152"/>
        <v>0</v>
      </c>
      <c r="J1189" s="29"/>
      <c r="K1189" s="31">
        <f t="shared" si="149"/>
        <v>0</v>
      </c>
      <c r="L1189" s="30">
        <f t="shared" si="154"/>
        <v>0</v>
      </c>
      <c r="M1189" s="31">
        <f t="shared" si="150"/>
        <v>0</v>
      </c>
      <c r="N1189" s="29"/>
      <c r="O1189" s="31">
        <f t="shared" si="151"/>
        <v>0</v>
      </c>
      <c r="P1189" s="32">
        <f t="shared" si="153"/>
        <v>0</v>
      </c>
    </row>
    <row r="1190" spans="1:16" x14ac:dyDescent="0.25">
      <c r="A1190" s="26">
        <v>3320116</v>
      </c>
      <c r="B1190" s="27" t="s">
        <v>797</v>
      </c>
      <c r="C1190" s="28"/>
      <c r="D1190" s="29"/>
      <c r="E1190" s="29"/>
      <c r="F1190" s="30">
        <f t="shared" si="148"/>
        <v>0</v>
      </c>
      <c r="G1190" s="31">
        <f t="shared" si="147"/>
        <v>0</v>
      </c>
      <c r="H1190" s="29"/>
      <c r="I1190" s="32">
        <f t="shared" si="152"/>
        <v>0</v>
      </c>
      <c r="J1190" s="29"/>
      <c r="K1190" s="31">
        <f t="shared" si="149"/>
        <v>0</v>
      </c>
      <c r="L1190" s="30">
        <f t="shared" si="154"/>
        <v>0</v>
      </c>
      <c r="M1190" s="31">
        <f t="shared" si="150"/>
        <v>0</v>
      </c>
      <c r="N1190" s="29"/>
      <c r="O1190" s="31">
        <f t="shared" si="151"/>
        <v>0</v>
      </c>
      <c r="P1190" s="32">
        <f t="shared" si="153"/>
        <v>0</v>
      </c>
    </row>
    <row r="1191" spans="1:16" x14ac:dyDescent="0.25">
      <c r="A1191" s="26">
        <v>3320117</v>
      </c>
      <c r="B1191" s="27" t="s">
        <v>134</v>
      </c>
      <c r="C1191" s="28"/>
      <c r="D1191" s="29"/>
      <c r="E1191" s="29"/>
      <c r="F1191" s="30">
        <f t="shared" si="148"/>
        <v>0</v>
      </c>
      <c r="G1191" s="31">
        <f t="shared" si="147"/>
        <v>0</v>
      </c>
      <c r="H1191" s="29"/>
      <c r="I1191" s="32">
        <f t="shared" si="152"/>
        <v>0</v>
      </c>
      <c r="J1191" s="29"/>
      <c r="K1191" s="31">
        <f t="shared" si="149"/>
        <v>0</v>
      </c>
      <c r="L1191" s="30">
        <f t="shared" si="154"/>
        <v>0</v>
      </c>
      <c r="M1191" s="31">
        <f t="shared" si="150"/>
        <v>0</v>
      </c>
      <c r="N1191" s="29"/>
      <c r="O1191" s="31">
        <f t="shared" si="151"/>
        <v>0</v>
      </c>
      <c r="P1191" s="32">
        <f t="shared" si="153"/>
        <v>0</v>
      </c>
    </row>
    <row r="1192" spans="1:16" x14ac:dyDescent="0.25">
      <c r="A1192" s="26">
        <v>3320118</v>
      </c>
      <c r="B1192" s="27" t="s">
        <v>135</v>
      </c>
      <c r="C1192" s="28"/>
      <c r="D1192" s="29"/>
      <c r="E1192" s="29"/>
      <c r="F1192" s="30">
        <f t="shared" si="148"/>
        <v>0</v>
      </c>
      <c r="G1192" s="31">
        <f t="shared" si="147"/>
        <v>0</v>
      </c>
      <c r="H1192" s="29"/>
      <c r="I1192" s="32">
        <f t="shared" si="152"/>
        <v>0</v>
      </c>
      <c r="J1192" s="29"/>
      <c r="K1192" s="31">
        <f t="shared" si="149"/>
        <v>0</v>
      </c>
      <c r="L1192" s="30">
        <f t="shared" si="154"/>
        <v>0</v>
      </c>
      <c r="M1192" s="31">
        <f t="shared" si="150"/>
        <v>0</v>
      </c>
      <c r="N1192" s="29"/>
      <c r="O1192" s="31">
        <f t="shared" si="151"/>
        <v>0</v>
      </c>
      <c r="P1192" s="32">
        <f t="shared" si="153"/>
        <v>0</v>
      </c>
    </row>
    <row r="1193" spans="1:16" ht="26.25" x14ac:dyDescent="0.25">
      <c r="A1193" s="26">
        <v>3320119</v>
      </c>
      <c r="B1193" s="27" t="s">
        <v>136</v>
      </c>
      <c r="C1193" s="28"/>
      <c r="D1193" s="29"/>
      <c r="E1193" s="29"/>
      <c r="F1193" s="30">
        <f t="shared" si="148"/>
        <v>0</v>
      </c>
      <c r="G1193" s="31">
        <f t="shared" si="147"/>
        <v>0</v>
      </c>
      <c r="H1193" s="29"/>
      <c r="I1193" s="32">
        <f t="shared" si="152"/>
        <v>0</v>
      </c>
      <c r="J1193" s="29"/>
      <c r="K1193" s="31">
        <f t="shared" si="149"/>
        <v>0</v>
      </c>
      <c r="L1193" s="30">
        <f t="shared" si="154"/>
        <v>0</v>
      </c>
      <c r="M1193" s="31">
        <f t="shared" si="150"/>
        <v>0</v>
      </c>
      <c r="N1193" s="29"/>
      <c r="O1193" s="31">
        <f t="shared" si="151"/>
        <v>0</v>
      </c>
      <c r="P1193" s="32">
        <f t="shared" si="153"/>
        <v>0</v>
      </c>
    </row>
    <row r="1194" spans="1:16" ht="26.25" x14ac:dyDescent="0.25">
      <c r="A1194" s="26">
        <v>3320120</v>
      </c>
      <c r="B1194" s="27" t="s">
        <v>137</v>
      </c>
      <c r="C1194" s="28"/>
      <c r="D1194" s="29"/>
      <c r="E1194" s="29"/>
      <c r="F1194" s="30">
        <f t="shared" si="148"/>
        <v>0</v>
      </c>
      <c r="G1194" s="31">
        <f t="shared" si="147"/>
        <v>0</v>
      </c>
      <c r="H1194" s="29"/>
      <c r="I1194" s="32">
        <f t="shared" si="152"/>
        <v>0</v>
      </c>
      <c r="J1194" s="29"/>
      <c r="K1194" s="31">
        <f t="shared" si="149"/>
        <v>0</v>
      </c>
      <c r="L1194" s="30">
        <f t="shared" si="154"/>
        <v>0</v>
      </c>
      <c r="M1194" s="31">
        <f t="shared" si="150"/>
        <v>0</v>
      </c>
      <c r="N1194" s="29"/>
      <c r="O1194" s="31">
        <f t="shared" si="151"/>
        <v>0</v>
      </c>
      <c r="P1194" s="32">
        <f t="shared" si="153"/>
        <v>0</v>
      </c>
    </row>
    <row r="1195" spans="1:16" x14ac:dyDescent="0.25">
      <c r="A1195" s="26">
        <v>3320121</v>
      </c>
      <c r="B1195" s="27" t="s">
        <v>138</v>
      </c>
      <c r="C1195" s="28"/>
      <c r="D1195" s="29"/>
      <c r="E1195" s="29"/>
      <c r="F1195" s="30">
        <f t="shared" si="148"/>
        <v>0</v>
      </c>
      <c r="G1195" s="31">
        <f t="shared" si="147"/>
        <v>0</v>
      </c>
      <c r="H1195" s="29"/>
      <c r="I1195" s="32">
        <f t="shared" si="152"/>
        <v>0</v>
      </c>
      <c r="J1195" s="29"/>
      <c r="K1195" s="31">
        <f t="shared" si="149"/>
        <v>0</v>
      </c>
      <c r="L1195" s="30">
        <f t="shared" si="154"/>
        <v>0</v>
      </c>
      <c r="M1195" s="31">
        <f t="shared" si="150"/>
        <v>0</v>
      </c>
      <c r="N1195" s="29"/>
      <c r="O1195" s="31">
        <f t="shared" si="151"/>
        <v>0</v>
      </c>
      <c r="P1195" s="32">
        <f t="shared" si="153"/>
        <v>0</v>
      </c>
    </row>
    <row r="1196" spans="1:16" ht="26.25" x14ac:dyDescent="0.25">
      <c r="A1196" s="26">
        <v>3320122</v>
      </c>
      <c r="B1196" s="27" t="s">
        <v>798</v>
      </c>
      <c r="C1196" s="28"/>
      <c r="D1196" s="29"/>
      <c r="E1196" s="29"/>
      <c r="F1196" s="30">
        <f t="shared" si="148"/>
        <v>0</v>
      </c>
      <c r="G1196" s="31">
        <f t="shared" si="147"/>
        <v>0</v>
      </c>
      <c r="H1196" s="29"/>
      <c r="I1196" s="32">
        <f t="shared" si="152"/>
        <v>0</v>
      </c>
      <c r="J1196" s="29"/>
      <c r="K1196" s="31">
        <f t="shared" si="149"/>
        <v>0</v>
      </c>
      <c r="L1196" s="30">
        <f t="shared" si="154"/>
        <v>0</v>
      </c>
      <c r="M1196" s="31">
        <f t="shared" si="150"/>
        <v>0</v>
      </c>
      <c r="N1196" s="29"/>
      <c r="O1196" s="31">
        <f t="shared" si="151"/>
        <v>0</v>
      </c>
      <c r="P1196" s="32">
        <f t="shared" si="153"/>
        <v>0</v>
      </c>
    </row>
    <row r="1197" spans="1:16" ht="26.25" x14ac:dyDescent="0.25">
      <c r="A1197" s="26">
        <v>3320123</v>
      </c>
      <c r="B1197" s="27" t="s">
        <v>140</v>
      </c>
      <c r="C1197" s="28"/>
      <c r="D1197" s="29"/>
      <c r="E1197" s="29"/>
      <c r="F1197" s="30">
        <f t="shared" si="148"/>
        <v>0</v>
      </c>
      <c r="G1197" s="31">
        <f t="shared" si="147"/>
        <v>0</v>
      </c>
      <c r="H1197" s="29"/>
      <c r="I1197" s="32">
        <f t="shared" si="152"/>
        <v>0</v>
      </c>
      <c r="J1197" s="29"/>
      <c r="K1197" s="31">
        <f t="shared" si="149"/>
        <v>0</v>
      </c>
      <c r="L1197" s="30">
        <f t="shared" si="154"/>
        <v>0</v>
      </c>
      <c r="M1197" s="31">
        <f t="shared" si="150"/>
        <v>0</v>
      </c>
      <c r="N1197" s="29"/>
      <c r="O1197" s="31">
        <f t="shared" si="151"/>
        <v>0</v>
      </c>
      <c r="P1197" s="32">
        <f t="shared" si="153"/>
        <v>0</v>
      </c>
    </row>
    <row r="1198" spans="1:16" x14ac:dyDescent="0.25">
      <c r="A1198" s="26">
        <v>3320124</v>
      </c>
      <c r="B1198" s="27" t="s">
        <v>142</v>
      </c>
      <c r="C1198" s="28"/>
      <c r="D1198" s="29"/>
      <c r="E1198" s="29"/>
      <c r="F1198" s="30">
        <f t="shared" si="148"/>
        <v>0</v>
      </c>
      <c r="G1198" s="31">
        <f t="shared" si="147"/>
        <v>0</v>
      </c>
      <c r="H1198" s="29"/>
      <c r="I1198" s="32">
        <f t="shared" si="152"/>
        <v>0</v>
      </c>
      <c r="J1198" s="29"/>
      <c r="K1198" s="31">
        <f t="shared" si="149"/>
        <v>0</v>
      </c>
      <c r="L1198" s="30">
        <f t="shared" si="154"/>
        <v>0</v>
      </c>
      <c r="M1198" s="31">
        <f t="shared" si="150"/>
        <v>0</v>
      </c>
      <c r="N1198" s="29"/>
      <c r="O1198" s="31">
        <f t="shared" si="151"/>
        <v>0</v>
      </c>
      <c r="P1198" s="32">
        <f t="shared" si="153"/>
        <v>0</v>
      </c>
    </row>
    <row r="1199" spans="1:16" ht="26.25" x14ac:dyDescent="0.25">
      <c r="A1199" s="26">
        <v>3320125</v>
      </c>
      <c r="B1199" s="27" t="s">
        <v>143</v>
      </c>
      <c r="C1199" s="28"/>
      <c r="D1199" s="29">
        <f>SUM(D1200)</f>
        <v>0</v>
      </c>
      <c r="E1199" s="29">
        <f>SUM(E1200)</f>
        <v>0</v>
      </c>
      <c r="F1199" s="30">
        <f t="shared" si="148"/>
        <v>0</v>
      </c>
      <c r="G1199" s="31">
        <f t="shared" si="147"/>
        <v>0</v>
      </c>
      <c r="H1199" s="29">
        <f>SUM(H1200)</f>
        <v>0</v>
      </c>
      <c r="I1199" s="32">
        <f t="shared" si="152"/>
        <v>0</v>
      </c>
      <c r="J1199" s="29">
        <f>SUM(J1200)</f>
        <v>0</v>
      </c>
      <c r="K1199" s="31">
        <f t="shared" si="149"/>
        <v>0</v>
      </c>
      <c r="L1199" s="30">
        <f t="shared" si="154"/>
        <v>0</v>
      </c>
      <c r="M1199" s="31">
        <f t="shared" si="150"/>
        <v>0</v>
      </c>
      <c r="N1199" s="29">
        <f>SUM(N1200)</f>
        <v>0</v>
      </c>
      <c r="O1199" s="31">
        <f t="shared" si="151"/>
        <v>0</v>
      </c>
      <c r="P1199" s="32">
        <f t="shared" si="153"/>
        <v>0</v>
      </c>
    </row>
    <row r="1200" spans="1:16" x14ac:dyDescent="0.25">
      <c r="A1200" s="26">
        <v>332012503</v>
      </c>
      <c r="B1200" s="27" t="s">
        <v>799</v>
      </c>
      <c r="C1200" s="28"/>
      <c r="D1200" s="29"/>
      <c r="E1200" s="29"/>
      <c r="F1200" s="30">
        <f t="shared" si="148"/>
        <v>0</v>
      </c>
      <c r="G1200" s="31">
        <f t="shared" si="147"/>
        <v>0</v>
      </c>
      <c r="H1200" s="29"/>
      <c r="I1200" s="32">
        <f t="shared" si="152"/>
        <v>0</v>
      </c>
      <c r="J1200" s="29"/>
      <c r="K1200" s="31">
        <f t="shared" si="149"/>
        <v>0</v>
      </c>
      <c r="L1200" s="30">
        <f t="shared" si="154"/>
        <v>0</v>
      </c>
      <c r="M1200" s="31">
        <f t="shared" si="150"/>
        <v>0</v>
      </c>
      <c r="N1200" s="29"/>
      <c r="O1200" s="31">
        <f t="shared" si="151"/>
        <v>0</v>
      </c>
      <c r="P1200" s="32">
        <f t="shared" si="153"/>
        <v>0</v>
      </c>
    </row>
    <row r="1201" spans="1:16" x14ac:dyDescent="0.25">
      <c r="A1201" s="26">
        <v>3320126</v>
      </c>
      <c r="B1201" s="27" t="s">
        <v>147</v>
      </c>
      <c r="C1201" s="28"/>
      <c r="D1201" s="29"/>
      <c r="E1201" s="29"/>
      <c r="F1201" s="30">
        <f t="shared" si="148"/>
        <v>0</v>
      </c>
      <c r="G1201" s="31">
        <f t="shared" si="147"/>
        <v>0</v>
      </c>
      <c r="H1201" s="29"/>
      <c r="I1201" s="32">
        <f t="shared" si="152"/>
        <v>0</v>
      </c>
      <c r="J1201" s="29"/>
      <c r="K1201" s="31">
        <f t="shared" si="149"/>
        <v>0</v>
      </c>
      <c r="L1201" s="30">
        <f t="shared" si="154"/>
        <v>0</v>
      </c>
      <c r="M1201" s="31">
        <f t="shared" si="150"/>
        <v>0</v>
      </c>
      <c r="N1201" s="29"/>
      <c r="O1201" s="31">
        <f t="shared" si="151"/>
        <v>0</v>
      </c>
      <c r="P1201" s="32">
        <f t="shared" si="153"/>
        <v>0</v>
      </c>
    </row>
    <row r="1202" spans="1:16" x14ac:dyDescent="0.25">
      <c r="A1202" s="26">
        <v>3320127</v>
      </c>
      <c r="B1202" s="27" t="s">
        <v>148</v>
      </c>
      <c r="C1202" s="28"/>
      <c r="D1202" s="29"/>
      <c r="E1202" s="29"/>
      <c r="F1202" s="30">
        <f t="shared" si="148"/>
        <v>0</v>
      </c>
      <c r="G1202" s="31">
        <f t="shared" si="147"/>
        <v>0</v>
      </c>
      <c r="H1202" s="29"/>
      <c r="I1202" s="32">
        <f t="shared" si="152"/>
        <v>0</v>
      </c>
      <c r="J1202" s="29"/>
      <c r="K1202" s="31">
        <f t="shared" si="149"/>
        <v>0</v>
      </c>
      <c r="L1202" s="30">
        <f t="shared" si="154"/>
        <v>0</v>
      </c>
      <c r="M1202" s="31">
        <f t="shared" si="150"/>
        <v>0</v>
      </c>
      <c r="N1202" s="29"/>
      <c r="O1202" s="31">
        <f t="shared" si="151"/>
        <v>0</v>
      </c>
      <c r="P1202" s="32">
        <f t="shared" si="153"/>
        <v>0</v>
      </c>
    </row>
    <row r="1203" spans="1:16" x14ac:dyDescent="0.25">
      <c r="A1203" s="26">
        <v>3320128</v>
      </c>
      <c r="B1203" s="27" t="s">
        <v>149</v>
      </c>
      <c r="C1203" s="28"/>
      <c r="D1203" s="29"/>
      <c r="E1203" s="29"/>
      <c r="F1203" s="30">
        <f t="shared" si="148"/>
        <v>0</v>
      </c>
      <c r="G1203" s="31">
        <f t="shared" si="147"/>
        <v>0</v>
      </c>
      <c r="H1203" s="29"/>
      <c r="I1203" s="32">
        <f t="shared" si="152"/>
        <v>0</v>
      </c>
      <c r="J1203" s="29"/>
      <c r="K1203" s="31">
        <f t="shared" si="149"/>
        <v>0</v>
      </c>
      <c r="L1203" s="30">
        <f t="shared" si="154"/>
        <v>0</v>
      </c>
      <c r="M1203" s="31">
        <f t="shared" si="150"/>
        <v>0</v>
      </c>
      <c r="N1203" s="29"/>
      <c r="O1203" s="31">
        <f t="shared" si="151"/>
        <v>0</v>
      </c>
      <c r="P1203" s="32">
        <f t="shared" si="153"/>
        <v>0</v>
      </c>
    </row>
    <row r="1204" spans="1:16" x14ac:dyDescent="0.25">
      <c r="A1204" s="60">
        <v>33202</v>
      </c>
      <c r="B1204" s="35" t="s">
        <v>150</v>
      </c>
      <c r="C1204" s="28"/>
      <c r="D1204" s="29">
        <f>SUM(D1205:D1258)-D1254-D1220-D1216-D1210-D1208-D1205-D1241</f>
        <v>0</v>
      </c>
      <c r="E1204" s="29">
        <f>SUM(E1205:E1258)-E1254-E1220-E1216-E1210-E1208-E1205-E1241</f>
        <v>0</v>
      </c>
      <c r="F1204" s="30">
        <f t="shared" si="148"/>
        <v>0</v>
      </c>
      <c r="G1204" s="31">
        <f t="shared" si="147"/>
        <v>0</v>
      </c>
      <c r="H1204" s="29">
        <f>SUM(H1205:H1258)-H1254-H1220-H1216-H1210-H1208-H1205-H1241</f>
        <v>0</v>
      </c>
      <c r="I1204" s="32">
        <f t="shared" si="152"/>
        <v>0</v>
      </c>
      <c r="J1204" s="29">
        <f>SUM(J1205:J1258)-J1254-J1220-J1216-J1210-J1208-J1205-J1241</f>
        <v>0</v>
      </c>
      <c r="K1204" s="31">
        <f t="shared" si="149"/>
        <v>0</v>
      </c>
      <c r="L1204" s="30">
        <f t="shared" si="154"/>
        <v>0</v>
      </c>
      <c r="M1204" s="31">
        <f t="shared" si="150"/>
        <v>0</v>
      </c>
      <c r="N1204" s="29">
        <f>SUM(N1205:N1258)-N1254-N1220-N1216-N1210-N1208-N1205-N1241</f>
        <v>0</v>
      </c>
      <c r="O1204" s="31">
        <f t="shared" si="151"/>
        <v>0</v>
      </c>
      <c r="P1204" s="32">
        <f t="shared" si="153"/>
        <v>0</v>
      </c>
    </row>
    <row r="1205" spans="1:16" x14ac:dyDescent="0.25">
      <c r="A1205" s="26">
        <v>3320202</v>
      </c>
      <c r="B1205" s="27" t="s">
        <v>800</v>
      </c>
      <c r="C1205" s="28"/>
      <c r="D1205" s="29">
        <f>SUM(D1206)</f>
        <v>0</v>
      </c>
      <c r="E1205" s="29">
        <f>SUM(E1206)</f>
        <v>0</v>
      </c>
      <c r="F1205" s="30">
        <f t="shared" si="148"/>
        <v>0</v>
      </c>
      <c r="G1205" s="31">
        <f t="shared" si="147"/>
        <v>0</v>
      </c>
      <c r="H1205" s="29">
        <f>SUM(H1206)</f>
        <v>0</v>
      </c>
      <c r="I1205" s="32">
        <f t="shared" si="152"/>
        <v>0</v>
      </c>
      <c r="J1205" s="29">
        <f>SUM(J1206)</f>
        <v>0</v>
      </c>
      <c r="K1205" s="31">
        <f t="shared" si="149"/>
        <v>0</v>
      </c>
      <c r="L1205" s="30">
        <f t="shared" si="154"/>
        <v>0</v>
      </c>
      <c r="M1205" s="31">
        <f t="shared" si="150"/>
        <v>0</v>
      </c>
      <c r="N1205" s="29">
        <f>SUM(N1206)</f>
        <v>0</v>
      </c>
      <c r="O1205" s="31">
        <f t="shared" si="151"/>
        <v>0</v>
      </c>
      <c r="P1205" s="32">
        <f t="shared" si="153"/>
        <v>0</v>
      </c>
    </row>
    <row r="1206" spans="1:16" x14ac:dyDescent="0.25">
      <c r="A1206" s="26">
        <v>332020203</v>
      </c>
      <c r="B1206" s="27" t="s">
        <v>801</v>
      </c>
      <c r="C1206" s="28"/>
      <c r="D1206" s="29"/>
      <c r="E1206" s="29"/>
      <c r="F1206" s="30">
        <f t="shared" si="148"/>
        <v>0</v>
      </c>
      <c r="G1206" s="31">
        <f t="shared" si="147"/>
        <v>0</v>
      </c>
      <c r="H1206" s="29"/>
      <c r="I1206" s="32">
        <f t="shared" si="152"/>
        <v>0</v>
      </c>
      <c r="J1206" s="29"/>
      <c r="K1206" s="31">
        <f t="shared" si="149"/>
        <v>0</v>
      </c>
      <c r="L1206" s="30">
        <f t="shared" si="154"/>
        <v>0</v>
      </c>
      <c r="M1206" s="31">
        <f t="shared" si="150"/>
        <v>0</v>
      </c>
      <c r="N1206" s="29"/>
      <c r="O1206" s="31">
        <f t="shared" si="151"/>
        <v>0</v>
      </c>
      <c r="P1206" s="32">
        <f t="shared" si="153"/>
        <v>0</v>
      </c>
    </row>
    <row r="1207" spans="1:16" ht="26.25" x14ac:dyDescent="0.25">
      <c r="A1207" s="26">
        <v>3320203</v>
      </c>
      <c r="B1207" s="27" t="s">
        <v>802</v>
      </c>
      <c r="C1207" s="28"/>
      <c r="D1207" s="29"/>
      <c r="E1207" s="29"/>
      <c r="F1207" s="30">
        <f t="shared" si="148"/>
        <v>0</v>
      </c>
      <c r="G1207" s="31">
        <f t="shared" si="147"/>
        <v>0</v>
      </c>
      <c r="H1207" s="29"/>
      <c r="I1207" s="32">
        <f t="shared" si="152"/>
        <v>0</v>
      </c>
      <c r="J1207" s="29"/>
      <c r="K1207" s="31">
        <f t="shared" si="149"/>
        <v>0</v>
      </c>
      <c r="L1207" s="30">
        <f t="shared" si="154"/>
        <v>0</v>
      </c>
      <c r="M1207" s="31">
        <f t="shared" si="150"/>
        <v>0</v>
      </c>
      <c r="N1207" s="29"/>
      <c r="O1207" s="31">
        <f t="shared" si="151"/>
        <v>0</v>
      </c>
      <c r="P1207" s="32">
        <f t="shared" si="153"/>
        <v>0</v>
      </c>
    </row>
    <row r="1208" spans="1:16" x14ac:dyDescent="0.25">
      <c r="A1208" s="26">
        <v>3320205</v>
      </c>
      <c r="B1208" s="27" t="s">
        <v>803</v>
      </c>
      <c r="C1208" s="28"/>
      <c r="D1208" s="29">
        <f>SUM(D1209)</f>
        <v>0</v>
      </c>
      <c r="E1208" s="29">
        <f>SUM(E1209)</f>
        <v>0</v>
      </c>
      <c r="F1208" s="30">
        <f t="shared" si="148"/>
        <v>0</v>
      </c>
      <c r="G1208" s="31">
        <f t="shared" si="147"/>
        <v>0</v>
      </c>
      <c r="H1208" s="29">
        <f>SUM(H1209)</f>
        <v>0</v>
      </c>
      <c r="I1208" s="32">
        <f t="shared" si="152"/>
        <v>0</v>
      </c>
      <c r="J1208" s="29">
        <f>SUM(J1209)</f>
        <v>0</v>
      </c>
      <c r="K1208" s="31">
        <f t="shared" si="149"/>
        <v>0</v>
      </c>
      <c r="L1208" s="30">
        <f t="shared" si="154"/>
        <v>0</v>
      </c>
      <c r="M1208" s="31">
        <f t="shared" si="150"/>
        <v>0</v>
      </c>
      <c r="N1208" s="29">
        <f>SUM(N1209)</f>
        <v>0</v>
      </c>
      <c r="O1208" s="31">
        <f t="shared" si="151"/>
        <v>0</v>
      </c>
      <c r="P1208" s="32">
        <f t="shared" si="153"/>
        <v>0</v>
      </c>
    </row>
    <row r="1209" spans="1:16" x14ac:dyDescent="0.25">
      <c r="A1209" s="26">
        <v>332020501</v>
      </c>
      <c r="B1209" s="27" t="s">
        <v>804</v>
      </c>
      <c r="C1209" s="28"/>
      <c r="D1209" s="29"/>
      <c r="E1209" s="29"/>
      <c r="F1209" s="30">
        <f t="shared" si="148"/>
        <v>0</v>
      </c>
      <c r="G1209" s="31">
        <f t="shared" si="147"/>
        <v>0</v>
      </c>
      <c r="H1209" s="29"/>
      <c r="I1209" s="32">
        <f t="shared" si="152"/>
        <v>0</v>
      </c>
      <c r="J1209" s="29"/>
      <c r="K1209" s="31">
        <f t="shared" si="149"/>
        <v>0</v>
      </c>
      <c r="L1209" s="30">
        <f t="shared" si="154"/>
        <v>0</v>
      </c>
      <c r="M1209" s="31">
        <f t="shared" si="150"/>
        <v>0</v>
      </c>
      <c r="N1209" s="29"/>
      <c r="O1209" s="31">
        <f t="shared" si="151"/>
        <v>0</v>
      </c>
      <c r="P1209" s="32">
        <f t="shared" si="153"/>
        <v>0</v>
      </c>
    </row>
    <row r="1210" spans="1:16" x14ac:dyDescent="0.25">
      <c r="A1210" s="26">
        <v>3320208</v>
      </c>
      <c r="B1210" s="27" t="s">
        <v>805</v>
      </c>
      <c r="C1210" s="28"/>
      <c r="D1210" s="29">
        <f>SUM(D1211:D1215)</f>
        <v>0</v>
      </c>
      <c r="E1210" s="29">
        <f>SUM(E1211:E1215)</f>
        <v>0</v>
      </c>
      <c r="F1210" s="30">
        <f t="shared" si="148"/>
        <v>0</v>
      </c>
      <c r="G1210" s="31">
        <f t="shared" si="147"/>
        <v>0</v>
      </c>
      <c r="H1210" s="29">
        <f>SUM(H1211:H1215)</f>
        <v>0</v>
      </c>
      <c r="I1210" s="32">
        <f t="shared" si="152"/>
        <v>0</v>
      </c>
      <c r="J1210" s="29">
        <f>SUM(J1211:J1215)</f>
        <v>0</v>
      </c>
      <c r="K1210" s="31">
        <f t="shared" si="149"/>
        <v>0</v>
      </c>
      <c r="L1210" s="30">
        <f t="shared" si="154"/>
        <v>0</v>
      </c>
      <c r="M1210" s="31">
        <f t="shared" si="150"/>
        <v>0</v>
      </c>
      <c r="N1210" s="29">
        <f>SUM(N1211:N1215)</f>
        <v>0</v>
      </c>
      <c r="O1210" s="31">
        <f t="shared" si="151"/>
        <v>0</v>
      </c>
      <c r="P1210" s="32">
        <f t="shared" si="153"/>
        <v>0</v>
      </c>
    </row>
    <row r="1211" spans="1:16" x14ac:dyDescent="0.25">
      <c r="A1211" s="26">
        <v>332020801</v>
      </c>
      <c r="B1211" s="27" t="s">
        <v>806</v>
      </c>
      <c r="C1211" s="28"/>
      <c r="D1211" s="33"/>
      <c r="E1211" s="33"/>
      <c r="F1211" s="30">
        <f t="shared" si="148"/>
        <v>0</v>
      </c>
      <c r="G1211" s="31">
        <f t="shared" ref="G1211:G1279" si="155">IF(OR(F1211=0,F$7=0),0,F1211/F$7)*100</f>
        <v>0</v>
      </c>
      <c r="H1211" s="33"/>
      <c r="I1211" s="32">
        <f t="shared" si="152"/>
        <v>0</v>
      </c>
      <c r="J1211" s="33"/>
      <c r="K1211" s="31">
        <f t="shared" si="149"/>
        <v>0</v>
      </c>
      <c r="L1211" s="30">
        <f t="shared" si="154"/>
        <v>0</v>
      </c>
      <c r="M1211" s="31">
        <f t="shared" si="150"/>
        <v>0</v>
      </c>
      <c r="N1211" s="33"/>
      <c r="O1211" s="31">
        <f t="shared" si="151"/>
        <v>0</v>
      </c>
      <c r="P1211" s="32">
        <f t="shared" si="153"/>
        <v>0</v>
      </c>
    </row>
    <row r="1212" spans="1:16" x14ac:dyDescent="0.25">
      <c r="A1212" s="26">
        <v>332020802</v>
      </c>
      <c r="B1212" s="27" t="s">
        <v>807</v>
      </c>
      <c r="C1212" s="28"/>
      <c r="D1212" s="29"/>
      <c r="E1212" s="29"/>
      <c r="F1212" s="30">
        <f t="shared" si="148"/>
        <v>0</v>
      </c>
      <c r="G1212" s="31">
        <f t="shared" si="155"/>
        <v>0</v>
      </c>
      <c r="H1212" s="29"/>
      <c r="I1212" s="32">
        <f t="shared" si="152"/>
        <v>0</v>
      </c>
      <c r="J1212" s="29"/>
      <c r="K1212" s="31">
        <f t="shared" si="149"/>
        <v>0</v>
      </c>
      <c r="L1212" s="30">
        <f t="shared" si="154"/>
        <v>0</v>
      </c>
      <c r="M1212" s="31">
        <f t="shared" si="150"/>
        <v>0</v>
      </c>
      <c r="N1212" s="29"/>
      <c r="O1212" s="31">
        <f t="shared" si="151"/>
        <v>0</v>
      </c>
      <c r="P1212" s="32">
        <f t="shared" si="153"/>
        <v>0</v>
      </c>
    </row>
    <row r="1213" spans="1:16" x14ac:dyDescent="0.25">
      <c r="A1213" s="26">
        <v>332020803</v>
      </c>
      <c r="B1213" s="27" t="s">
        <v>808</v>
      </c>
      <c r="C1213" s="28"/>
      <c r="D1213" s="29"/>
      <c r="E1213" s="29"/>
      <c r="F1213" s="30">
        <f t="shared" si="148"/>
        <v>0</v>
      </c>
      <c r="G1213" s="31">
        <f t="shared" si="155"/>
        <v>0</v>
      </c>
      <c r="H1213" s="29"/>
      <c r="I1213" s="32">
        <f t="shared" si="152"/>
        <v>0</v>
      </c>
      <c r="J1213" s="29"/>
      <c r="K1213" s="31">
        <f t="shared" si="149"/>
        <v>0</v>
      </c>
      <c r="L1213" s="30">
        <f t="shared" si="154"/>
        <v>0</v>
      </c>
      <c r="M1213" s="31">
        <f t="shared" si="150"/>
        <v>0</v>
      </c>
      <c r="N1213" s="29"/>
      <c r="O1213" s="31">
        <f t="shared" si="151"/>
        <v>0</v>
      </c>
      <c r="P1213" s="32">
        <f t="shared" si="153"/>
        <v>0</v>
      </c>
    </row>
    <row r="1214" spans="1:16" x14ac:dyDescent="0.25">
      <c r="A1214" s="26">
        <v>332020804</v>
      </c>
      <c r="B1214" s="40" t="s">
        <v>809</v>
      </c>
      <c r="C1214" s="28"/>
      <c r="D1214" s="33"/>
      <c r="E1214" s="33"/>
      <c r="F1214" s="30">
        <f t="shared" si="148"/>
        <v>0</v>
      </c>
      <c r="G1214" s="31">
        <f t="shared" si="155"/>
        <v>0</v>
      </c>
      <c r="H1214" s="33"/>
      <c r="I1214" s="32">
        <f t="shared" si="152"/>
        <v>0</v>
      </c>
      <c r="J1214" s="33"/>
      <c r="K1214" s="31">
        <f t="shared" si="149"/>
        <v>0</v>
      </c>
      <c r="L1214" s="30">
        <f t="shared" si="154"/>
        <v>0</v>
      </c>
      <c r="M1214" s="31">
        <f t="shared" si="150"/>
        <v>0</v>
      </c>
      <c r="N1214" s="33"/>
      <c r="O1214" s="31">
        <f t="shared" si="151"/>
        <v>0</v>
      </c>
      <c r="P1214" s="32">
        <f t="shared" si="153"/>
        <v>0</v>
      </c>
    </row>
    <row r="1215" spans="1:16" ht="26.25" x14ac:dyDescent="0.25">
      <c r="A1215" s="26">
        <v>332020805</v>
      </c>
      <c r="B1215" s="40" t="s">
        <v>810</v>
      </c>
      <c r="C1215" s="28"/>
      <c r="D1215" s="33"/>
      <c r="E1215" s="33"/>
      <c r="F1215" s="30">
        <f t="shared" si="148"/>
        <v>0</v>
      </c>
      <c r="G1215" s="31">
        <f t="shared" si="155"/>
        <v>0</v>
      </c>
      <c r="H1215" s="33"/>
      <c r="I1215" s="32">
        <f t="shared" si="152"/>
        <v>0</v>
      </c>
      <c r="J1215" s="33"/>
      <c r="K1215" s="31">
        <f t="shared" si="149"/>
        <v>0</v>
      </c>
      <c r="L1215" s="30">
        <f t="shared" si="154"/>
        <v>0</v>
      </c>
      <c r="M1215" s="31">
        <f t="shared" si="150"/>
        <v>0</v>
      </c>
      <c r="N1215" s="33"/>
      <c r="O1215" s="31">
        <f t="shared" si="151"/>
        <v>0</v>
      </c>
      <c r="P1215" s="32">
        <f t="shared" si="153"/>
        <v>0</v>
      </c>
    </row>
    <row r="1216" spans="1:16" x14ac:dyDescent="0.25">
      <c r="A1216" s="26">
        <v>3320209</v>
      </c>
      <c r="B1216" s="27" t="s">
        <v>811</v>
      </c>
      <c r="C1216" s="28"/>
      <c r="D1216" s="29">
        <f>SUM(D1217:D1218)</f>
        <v>0</v>
      </c>
      <c r="E1216" s="29">
        <f>SUM(E1217:E1218)</f>
        <v>0</v>
      </c>
      <c r="F1216" s="30">
        <f t="shared" si="148"/>
        <v>0</v>
      </c>
      <c r="G1216" s="31">
        <f t="shared" si="155"/>
        <v>0</v>
      </c>
      <c r="H1216" s="29">
        <f>SUM(H1217:H1218)</f>
        <v>0</v>
      </c>
      <c r="I1216" s="32">
        <f t="shared" si="152"/>
        <v>0</v>
      </c>
      <c r="J1216" s="29">
        <f>SUM(J1217:J1218)</f>
        <v>0</v>
      </c>
      <c r="K1216" s="31">
        <f t="shared" si="149"/>
        <v>0</v>
      </c>
      <c r="L1216" s="30">
        <f t="shared" si="154"/>
        <v>0</v>
      </c>
      <c r="M1216" s="31">
        <f t="shared" si="150"/>
        <v>0</v>
      </c>
      <c r="N1216" s="29">
        <f>SUM(N1217:N1218)</f>
        <v>0</v>
      </c>
      <c r="O1216" s="31">
        <f t="shared" si="151"/>
        <v>0</v>
      </c>
      <c r="P1216" s="32">
        <f t="shared" si="153"/>
        <v>0</v>
      </c>
    </row>
    <row r="1217" spans="1:16" x14ac:dyDescent="0.25">
      <c r="A1217" s="26">
        <v>332020901</v>
      </c>
      <c r="B1217" s="27" t="s">
        <v>804</v>
      </c>
      <c r="C1217" s="28"/>
      <c r="D1217" s="33"/>
      <c r="E1217" s="33"/>
      <c r="F1217" s="30">
        <f t="shared" si="148"/>
        <v>0</v>
      </c>
      <c r="G1217" s="31">
        <f t="shared" si="155"/>
        <v>0</v>
      </c>
      <c r="H1217" s="33"/>
      <c r="I1217" s="32">
        <f t="shared" si="152"/>
        <v>0</v>
      </c>
      <c r="J1217" s="33"/>
      <c r="K1217" s="31">
        <f t="shared" si="149"/>
        <v>0</v>
      </c>
      <c r="L1217" s="30">
        <f t="shared" si="154"/>
        <v>0</v>
      </c>
      <c r="M1217" s="31">
        <f t="shared" si="150"/>
        <v>0</v>
      </c>
      <c r="N1217" s="33"/>
      <c r="O1217" s="31">
        <f t="shared" si="151"/>
        <v>0</v>
      </c>
      <c r="P1217" s="32">
        <f t="shared" si="153"/>
        <v>0</v>
      </c>
    </row>
    <row r="1218" spans="1:16" x14ac:dyDescent="0.25">
      <c r="A1218" s="26">
        <v>332020902</v>
      </c>
      <c r="B1218" s="27" t="s">
        <v>799</v>
      </c>
      <c r="C1218" s="28"/>
      <c r="D1218" s="33"/>
      <c r="E1218" s="33"/>
      <c r="F1218" s="30">
        <f t="shared" si="148"/>
        <v>0</v>
      </c>
      <c r="G1218" s="31">
        <f t="shared" si="155"/>
        <v>0</v>
      </c>
      <c r="H1218" s="33"/>
      <c r="I1218" s="32">
        <f t="shared" si="152"/>
        <v>0</v>
      </c>
      <c r="J1218" s="33"/>
      <c r="K1218" s="31">
        <f t="shared" si="149"/>
        <v>0</v>
      </c>
      <c r="L1218" s="30">
        <f t="shared" si="154"/>
        <v>0</v>
      </c>
      <c r="M1218" s="31">
        <f t="shared" si="150"/>
        <v>0</v>
      </c>
      <c r="N1218" s="33"/>
      <c r="O1218" s="31">
        <f t="shared" si="151"/>
        <v>0</v>
      </c>
      <c r="P1218" s="32">
        <f t="shared" si="153"/>
        <v>0</v>
      </c>
    </row>
    <row r="1219" spans="1:16" x14ac:dyDescent="0.25">
      <c r="A1219" s="26">
        <v>3320211</v>
      </c>
      <c r="B1219" s="27" t="s">
        <v>812</v>
      </c>
      <c r="C1219" s="28"/>
      <c r="D1219" s="33"/>
      <c r="E1219" s="33"/>
      <c r="F1219" s="30">
        <f t="shared" si="148"/>
        <v>0</v>
      </c>
      <c r="G1219" s="31">
        <f t="shared" si="155"/>
        <v>0</v>
      </c>
      <c r="H1219" s="33"/>
      <c r="I1219" s="32">
        <f t="shared" si="152"/>
        <v>0</v>
      </c>
      <c r="J1219" s="33"/>
      <c r="K1219" s="31">
        <f t="shared" si="149"/>
        <v>0</v>
      </c>
      <c r="L1219" s="30">
        <f t="shared" si="154"/>
        <v>0</v>
      </c>
      <c r="M1219" s="31">
        <f t="shared" si="150"/>
        <v>0</v>
      </c>
      <c r="N1219" s="33"/>
      <c r="O1219" s="31">
        <f t="shared" si="151"/>
        <v>0</v>
      </c>
      <c r="P1219" s="32">
        <f t="shared" si="153"/>
        <v>0</v>
      </c>
    </row>
    <row r="1220" spans="1:16" x14ac:dyDescent="0.25">
      <c r="A1220" s="26">
        <v>3320212</v>
      </c>
      <c r="B1220" s="27" t="s">
        <v>813</v>
      </c>
      <c r="C1220" s="28"/>
      <c r="D1220" s="29">
        <f>SUM(D1221:D1240)</f>
        <v>0</v>
      </c>
      <c r="E1220" s="29">
        <f>SUM(E1221:E1240)</f>
        <v>0</v>
      </c>
      <c r="F1220" s="30">
        <f t="shared" si="148"/>
        <v>0</v>
      </c>
      <c r="G1220" s="31">
        <f t="shared" si="155"/>
        <v>0</v>
      </c>
      <c r="H1220" s="29">
        <f>SUM(H1221:H1240)</f>
        <v>0</v>
      </c>
      <c r="I1220" s="32">
        <f t="shared" si="152"/>
        <v>0</v>
      </c>
      <c r="J1220" s="29">
        <f>SUM(J1221:J1240)</f>
        <v>0</v>
      </c>
      <c r="K1220" s="31">
        <f t="shared" si="149"/>
        <v>0</v>
      </c>
      <c r="L1220" s="30">
        <f t="shared" si="154"/>
        <v>0</v>
      </c>
      <c r="M1220" s="31">
        <f t="shared" si="150"/>
        <v>0</v>
      </c>
      <c r="N1220" s="29">
        <f>SUM(N1221:N1240)</f>
        <v>0</v>
      </c>
      <c r="O1220" s="31">
        <f t="shared" si="151"/>
        <v>0</v>
      </c>
      <c r="P1220" s="32">
        <f t="shared" si="153"/>
        <v>0</v>
      </c>
    </row>
    <row r="1221" spans="1:16" x14ac:dyDescent="0.25">
      <c r="A1221" s="26">
        <v>332021201</v>
      </c>
      <c r="B1221" s="27" t="s">
        <v>161</v>
      </c>
      <c r="C1221" s="28"/>
      <c r="D1221" s="33"/>
      <c r="E1221" s="33"/>
      <c r="F1221" s="30">
        <f t="shared" si="148"/>
        <v>0</v>
      </c>
      <c r="G1221" s="31">
        <f t="shared" si="155"/>
        <v>0</v>
      </c>
      <c r="H1221" s="33"/>
      <c r="I1221" s="32">
        <f t="shared" si="152"/>
        <v>0</v>
      </c>
      <c r="J1221" s="33"/>
      <c r="K1221" s="31">
        <f t="shared" si="149"/>
        <v>0</v>
      </c>
      <c r="L1221" s="30">
        <f t="shared" si="154"/>
        <v>0</v>
      </c>
      <c r="M1221" s="31">
        <f t="shared" si="150"/>
        <v>0</v>
      </c>
      <c r="N1221" s="33"/>
      <c r="O1221" s="31">
        <f t="shared" si="151"/>
        <v>0</v>
      </c>
      <c r="P1221" s="32">
        <f t="shared" si="153"/>
        <v>0</v>
      </c>
    </row>
    <row r="1222" spans="1:16" x14ac:dyDescent="0.25">
      <c r="A1222" s="26">
        <v>332021202</v>
      </c>
      <c r="B1222" s="27" t="s">
        <v>162</v>
      </c>
      <c r="C1222" s="28"/>
      <c r="D1222" s="33"/>
      <c r="E1222" s="33"/>
      <c r="F1222" s="30">
        <f t="shared" si="148"/>
        <v>0</v>
      </c>
      <c r="G1222" s="31">
        <f t="shared" si="155"/>
        <v>0</v>
      </c>
      <c r="H1222" s="33"/>
      <c r="I1222" s="32">
        <f t="shared" si="152"/>
        <v>0</v>
      </c>
      <c r="J1222" s="33"/>
      <c r="K1222" s="31">
        <f t="shared" si="149"/>
        <v>0</v>
      </c>
      <c r="L1222" s="30">
        <f t="shared" si="154"/>
        <v>0</v>
      </c>
      <c r="M1222" s="31">
        <f t="shared" si="150"/>
        <v>0</v>
      </c>
      <c r="N1222" s="33"/>
      <c r="O1222" s="31">
        <f t="shared" si="151"/>
        <v>0</v>
      </c>
      <c r="P1222" s="32">
        <f t="shared" si="153"/>
        <v>0</v>
      </c>
    </row>
    <row r="1223" spans="1:16" x14ac:dyDescent="0.25">
      <c r="A1223" s="26">
        <v>332021203</v>
      </c>
      <c r="B1223" s="27" t="s">
        <v>163</v>
      </c>
      <c r="C1223" s="28"/>
      <c r="D1223" s="33"/>
      <c r="E1223" s="33"/>
      <c r="F1223" s="30">
        <f t="shared" si="148"/>
        <v>0</v>
      </c>
      <c r="G1223" s="31">
        <f t="shared" si="155"/>
        <v>0</v>
      </c>
      <c r="H1223" s="33"/>
      <c r="I1223" s="32">
        <f t="shared" si="152"/>
        <v>0</v>
      </c>
      <c r="J1223" s="33"/>
      <c r="K1223" s="31">
        <f t="shared" si="149"/>
        <v>0</v>
      </c>
      <c r="L1223" s="30">
        <f t="shared" si="154"/>
        <v>0</v>
      </c>
      <c r="M1223" s="31">
        <f t="shared" si="150"/>
        <v>0</v>
      </c>
      <c r="N1223" s="33"/>
      <c r="O1223" s="31">
        <f t="shared" si="151"/>
        <v>0</v>
      </c>
      <c r="P1223" s="32">
        <f t="shared" si="153"/>
        <v>0</v>
      </c>
    </row>
    <row r="1224" spans="1:16" x14ac:dyDescent="0.25">
      <c r="A1224" s="26">
        <v>332021204</v>
      </c>
      <c r="B1224" s="27" t="s">
        <v>164</v>
      </c>
      <c r="C1224" s="28"/>
      <c r="D1224" s="33"/>
      <c r="E1224" s="33"/>
      <c r="F1224" s="30">
        <f t="shared" si="148"/>
        <v>0</v>
      </c>
      <c r="G1224" s="31">
        <f t="shared" si="155"/>
        <v>0</v>
      </c>
      <c r="H1224" s="33"/>
      <c r="I1224" s="32">
        <f t="shared" si="152"/>
        <v>0</v>
      </c>
      <c r="J1224" s="33"/>
      <c r="K1224" s="31">
        <f t="shared" si="149"/>
        <v>0</v>
      </c>
      <c r="L1224" s="30">
        <f t="shared" si="154"/>
        <v>0</v>
      </c>
      <c r="M1224" s="31">
        <f t="shared" si="150"/>
        <v>0</v>
      </c>
      <c r="N1224" s="33"/>
      <c r="O1224" s="31">
        <f t="shared" si="151"/>
        <v>0</v>
      </c>
      <c r="P1224" s="32">
        <f t="shared" si="153"/>
        <v>0</v>
      </c>
    </row>
    <row r="1225" spans="1:16" x14ac:dyDescent="0.25">
      <c r="A1225" s="26">
        <v>332021205</v>
      </c>
      <c r="B1225" s="27" t="s">
        <v>165</v>
      </c>
      <c r="C1225" s="28"/>
      <c r="D1225" s="33"/>
      <c r="E1225" s="33"/>
      <c r="F1225" s="30">
        <f t="shared" si="148"/>
        <v>0</v>
      </c>
      <c r="G1225" s="31">
        <f t="shared" si="155"/>
        <v>0</v>
      </c>
      <c r="H1225" s="33"/>
      <c r="I1225" s="32">
        <f t="shared" si="152"/>
        <v>0</v>
      </c>
      <c r="J1225" s="33"/>
      <c r="K1225" s="31">
        <f t="shared" si="149"/>
        <v>0</v>
      </c>
      <c r="L1225" s="30">
        <f t="shared" si="154"/>
        <v>0</v>
      </c>
      <c r="M1225" s="31">
        <f t="shared" si="150"/>
        <v>0</v>
      </c>
      <c r="N1225" s="33"/>
      <c r="O1225" s="31">
        <f t="shared" si="151"/>
        <v>0</v>
      </c>
      <c r="P1225" s="32">
        <f t="shared" si="153"/>
        <v>0</v>
      </c>
    </row>
    <row r="1226" spans="1:16" x14ac:dyDescent="0.25">
      <c r="A1226" s="26">
        <v>332021206</v>
      </c>
      <c r="B1226" s="27" t="s">
        <v>166</v>
      </c>
      <c r="C1226" s="28"/>
      <c r="D1226" s="33"/>
      <c r="E1226" s="33"/>
      <c r="F1226" s="30">
        <f t="shared" ref="F1226:F1287" si="156">SUM(D1226+E1226)</f>
        <v>0</v>
      </c>
      <c r="G1226" s="31">
        <f t="shared" si="155"/>
        <v>0</v>
      </c>
      <c r="H1226" s="33"/>
      <c r="I1226" s="32">
        <f t="shared" si="152"/>
        <v>0</v>
      </c>
      <c r="J1226" s="33"/>
      <c r="K1226" s="31">
        <f t="shared" ref="K1226:K1287" si="157">IF(OR(J1226=0,F1226=0),0,J1226/F1226)*100</f>
        <v>0</v>
      </c>
      <c r="L1226" s="30">
        <f t="shared" si="154"/>
        <v>0</v>
      </c>
      <c r="M1226" s="31">
        <f t="shared" ref="M1226:M1287" si="158">IF(OR(L1226=0,F1226=0),0,L1226/F1226)*100</f>
        <v>0</v>
      </c>
      <c r="N1226" s="33"/>
      <c r="O1226" s="31">
        <f t="shared" ref="O1226:O1287" si="159">IF(OR(N1226=0,F1226=0),0,N1226/F1226)*100</f>
        <v>0</v>
      </c>
      <c r="P1226" s="32">
        <f t="shared" si="153"/>
        <v>0</v>
      </c>
    </row>
    <row r="1227" spans="1:16" x14ac:dyDescent="0.25">
      <c r="A1227" s="26">
        <v>332021207</v>
      </c>
      <c r="B1227" s="27" t="s">
        <v>167</v>
      </c>
      <c r="C1227" s="28"/>
      <c r="D1227" s="33"/>
      <c r="E1227" s="33"/>
      <c r="F1227" s="30">
        <f t="shared" si="156"/>
        <v>0</v>
      </c>
      <c r="G1227" s="31">
        <f t="shared" si="155"/>
        <v>0</v>
      </c>
      <c r="H1227" s="33"/>
      <c r="I1227" s="32">
        <f t="shared" ref="I1227:I1287" si="160">SUM(F1227-H1227)</f>
        <v>0</v>
      </c>
      <c r="J1227" s="33"/>
      <c r="K1227" s="31">
        <f t="shared" si="157"/>
        <v>0</v>
      </c>
      <c r="L1227" s="30">
        <f t="shared" si="154"/>
        <v>0</v>
      </c>
      <c r="M1227" s="31">
        <f t="shared" si="158"/>
        <v>0</v>
      </c>
      <c r="N1227" s="33"/>
      <c r="O1227" s="31">
        <f t="shared" si="159"/>
        <v>0</v>
      </c>
      <c r="P1227" s="32">
        <f t="shared" si="153"/>
        <v>0</v>
      </c>
    </row>
    <row r="1228" spans="1:16" x14ac:dyDescent="0.25">
      <c r="A1228" s="26">
        <v>332021208</v>
      </c>
      <c r="B1228" s="27" t="s">
        <v>168</v>
      </c>
      <c r="C1228" s="28"/>
      <c r="D1228" s="33"/>
      <c r="E1228" s="33"/>
      <c r="F1228" s="30">
        <f t="shared" si="156"/>
        <v>0</v>
      </c>
      <c r="G1228" s="31">
        <f t="shared" si="155"/>
        <v>0</v>
      </c>
      <c r="H1228" s="33"/>
      <c r="I1228" s="32">
        <f t="shared" si="160"/>
        <v>0</v>
      </c>
      <c r="J1228" s="33"/>
      <c r="K1228" s="31">
        <f t="shared" si="157"/>
        <v>0</v>
      </c>
      <c r="L1228" s="30">
        <f t="shared" si="154"/>
        <v>0</v>
      </c>
      <c r="M1228" s="31">
        <f t="shared" si="158"/>
        <v>0</v>
      </c>
      <c r="N1228" s="33"/>
      <c r="O1228" s="31">
        <f t="shared" si="159"/>
        <v>0</v>
      </c>
      <c r="P1228" s="32">
        <f t="shared" si="153"/>
        <v>0</v>
      </c>
    </row>
    <row r="1229" spans="1:16" x14ac:dyDescent="0.25">
      <c r="A1229" s="26">
        <v>332021209</v>
      </c>
      <c r="B1229" s="27" t="s">
        <v>169</v>
      </c>
      <c r="C1229" s="28"/>
      <c r="D1229" s="33"/>
      <c r="E1229" s="33"/>
      <c r="F1229" s="30">
        <f t="shared" si="156"/>
        <v>0</v>
      </c>
      <c r="G1229" s="31">
        <f t="shared" si="155"/>
        <v>0</v>
      </c>
      <c r="H1229" s="33"/>
      <c r="I1229" s="32">
        <f t="shared" si="160"/>
        <v>0</v>
      </c>
      <c r="J1229" s="33"/>
      <c r="K1229" s="31">
        <f t="shared" si="157"/>
        <v>0</v>
      </c>
      <c r="L1229" s="30">
        <f t="shared" si="154"/>
        <v>0</v>
      </c>
      <c r="M1229" s="31">
        <f t="shared" si="158"/>
        <v>0</v>
      </c>
      <c r="N1229" s="33"/>
      <c r="O1229" s="31">
        <f t="shared" si="159"/>
        <v>0</v>
      </c>
      <c r="P1229" s="32">
        <f t="shared" si="153"/>
        <v>0</v>
      </c>
    </row>
    <row r="1230" spans="1:16" x14ac:dyDescent="0.25">
      <c r="A1230" s="26">
        <v>332021210</v>
      </c>
      <c r="B1230" s="27" t="s">
        <v>170</v>
      </c>
      <c r="C1230" s="28"/>
      <c r="D1230" s="33"/>
      <c r="E1230" s="33"/>
      <c r="F1230" s="30">
        <f t="shared" si="156"/>
        <v>0</v>
      </c>
      <c r="G1230" s="31">
        <f t="shared" si="155"/>
        <v>0</v>
      </c>
      <c r="H1230" s="33"/>
      <c r="I1230" s="32">
        <f t="shared" si="160"/>
        <v>0</v>
      </c>
      <c r="J1230" s="33"/>
      <c r="K1230" s="31">
        <f t="shared" si="157"/>
        <v>0</v>
      </c>
      <c r="L1230" s="30">
        <f t="shared" si="154"/>
        <v>0</v>
      </c>
      <c r="M1230" s="31">
        <f t="shared" si="158"/>
        <v>0</v>
      </c>
      <c r="N1230" s="33"/>
      <c r="O1230" s="31">
        <f t="shared" si="159"/>
        <v>0</v>
      </c>
      <c r="P1230" s="32">
        <f t="shared" si="153"/>
        <v>0</v>
      </c>
    </row>
    <row r="1231" spans="1:16" x14ac:dyDescent="0.25">
      <c r="A1231" s="26">
        <v>332021211</v>
      </c>
      <c r="B1231" s="27" t="s">
        <v>171</v>
      </c>
      <c r="C1231" s="28"/>
      <c r="D1231" s="33"/>
      <c r="E1231" s="33"/>
      <c r="F1231" s="30">
        <f t="shared" si="156"/>
        <v>0</v>
      </c>
      <c r="G1231" s="31">
        <f t="shared" si="155"/>
        <v>0</v>
      </c>
      <c r="H1231" s="33"/>
      <c r="I1231" s="32">
        <f t="shared" si="160"/>
        <v>0</v>
      </c>
      <c r="J1231" s="33"/>
      <c r="K1231" s="31">
        <f t="shared" si="157"/>
        <v>0</v>
      </c>
      <c r="L1231" s="30">
        <f t="shared" si="154"/>
        <v>0</v>
      </c>
      <c r="M1231" s="31">
        <f t="shared" si="158"/>
        <v>0</v>
      </c>
      <c r="N1231" s="33"/>
      <c r="O1231" s="31">
        <f t="shared" si="159"/>
        <v>0</v>
      </c>
      <c r="P1231" s="32">
        <f t="shared" si="153"/>
        <v>0</v>
      </c>
    </row>
    <row r="1232" spans="1:16" x14ac:dyDescent="0.25">
      <c r="A1232" s="26">
        <v>332021212</v>
      </c>
      <c r="B1232" s="27" t="s">
        <v>814</v>
      </c>
      <c r="C1232" s="28"/>
      <c r="D1232" s="33"/>
      <c r="E1232" s="33"/>
      <c r="F1232" s="30">
        <f t="shared" si="156"/>
        <v>0</v>
      </c>
      <c r="G1232" s="31">
        <f t="shared" si="155"/>
        <v>0</v>
      </c>
      <c r="H1232" s="33"/>
      <c r="I1232" s="32">
        <f t="shared" si="160"/>
        <v>0</v>
      </c>
      <c r="J1232" s="33"/>
      <c r="K1232" s="31">
        <f t="shared" si="157"/>
        <v>0</v>
      </c>
      <c r="L1232" s="30">
        <f t="shared" si="154"/>
        <v>0</v>
      </c>
      <c r="M1232" s="31">
        <f t="shared" si="158"/>
        <v>0</v>
      </c>
      <c r="N1232" s="33"/>
      <c r="O1232" s="31">
        <f t="shared" si="159"/>
        <v>0</v>
      </c>
      <c r="P1232" s="32">
        <f t="shared" si="153"/>
        <v>0</v>
      </c>
    </row>
    <row r="1233" spans="1:16" x14ac:dyDescent="0.25">
      <c r="A1233" s="26">
        <v>332021213</v>
      </c>
      <c r="B1233" s="27" t="s">
        <v>173</v>
      </c>
      <c r="C1233" s="28"/>
      <c r="D1233" s="33"/>
      <c r="E1233" s="33"/>
      <c r="F1233" s="30">
        <f t="shared" si="156"/>
        <v>0</v>
      </c>
      <c r="G1233" s="31">
        <f t="shared" si="155"/>
        <v>0</v>
      </c>
      <c r="H1233" s="33"/>
      <c r="I1233" s="32">
        <f t="shared" si="160"/>
        <v>0</v>
      </c>
      <c r="J1233" s="33"/>
      <c r="K1233" s="31">
        <f t="shared" si="157"/>
        <v>0</v>
      </c>
      <c r="L1233" s="30">
        <f t="shared" si="154"/>
        <v>0</v>
      </c>
      <c r="M1233" s="31">
        <f t="shared" si="158"/>
        <v>0</v>
      </c>
      <c r="N1233" s="33"/>
      <c r="O1233" s="31">
        <f t="shared" si="159"/>
        <v>0</v>
      </c>
      <c r="P1233" s="32">
        <f t="shared" ref="P1233:P1287" si="161">SUM(F1233-N1233)</f>
        <v>0</v>
      </c>
    </row>
    <row r="1234" spans="1:16" x14ac:dyDescent="0.25">
      <c r="A1234" s="26">
        <v>332021214</v>
      </c>
      <c r="B1234" s="27" t="s">
        <v>174</v>
      </c>
      <c r="C1234" s="28"/>
      <c r="D1234" s="33"/>
      <c r="E1234" s="33"/>
      <c r="F1234" s="30">
        <f t="shared" si="156"/>
        <v>0</v>
      </c>
      <c r="G1234" s="31">
        <f t="shared" si="155"/>
        <v>0</v>
      </c>
      <c r="H1234" s="33"/>
      <c r="I1234" s="32">
        <f t="shared" si="160"/>
        <v>0</v>
      </c>
      <c r="J1234" s="33"/>
      <c r="K1234" s="31">
        <f t="shared" si="157"/>
        <v>0</v>
      </c>
      <c r="L1234" s="30">
        <f t="shared" ref="L1234:L1287" si="162">SUM(N1234-J1234)</f>
        <v>0</v>
      </c>
      <c r="M1234" s="31">
        <f t="shared" si="158"/>
        <v>0</v>
      </c>
      <c r="N1234" s="33"/>
      <c r="O1234" s="31">
        <f t="shared" si="159"/>
        <v>0</v>
      </c>
      <c r="P1234" s="32">
        <f t="shared" si="161"/>
        <v>0</v>
      </c>
    </row>
    <row r="1235" spans="1:16" x14ac:dyDescent="0.25">
      <c r="A1235" s="26">
        <v>332021215</v>
      </c>
      <c r="B1235" s="27" t="s">
        <v>175</v>
      </c>
      <c r="C1235" s="28"/>
      <c r="D1235" s="33"/>
      <c r="E1235" s="33"/>
      <c r="F1235" s="30">
        <f t="shared" si="156"/>
        <v>0</v>
      </c>
      <c r="G1235" s="31">
        <f t="shared" si="155"/>
        <v>0</v>
      </c>
      <c r="H1235" s="33"/>
      <c r="I1235" s="32">
        <f t="shared" si="160"/>
        <v>0</v>
      </c>
      <c r="J1235" s="33"/>
      <c r="K1235" s="31">
        <f t="shared" si="157"/>
        <v>0</v>
      </c>
      <c r="L1235" s="30">
        <f t="shared" si="162"/>
        <v>0</v>
      </c>
      <c r="M1235" s="31">
        <f t="shared" si="158"/>
        <v>0</v>
      </c>
      <c r="N1235" s="33"/>
      <c r="O1235" s="31">
        <f t="shared" si="159"/>
        <v>0</v>
      </c>
      <c r="P1235" s="32">
        <f t="shared" si="161"/>
        <v>0</v>
      </c>
    </row>
    <row r="1236" spans="1:16" x14ac:dyDescent="0.25">
      <c r="A1236" s="26">
        <v>332021216</v>
      </c>
      <c r="B1236" s="27" t="s">
        <v>176</v>
      </c>
      <c r="C1236" s="28"/>
      <c r="D1236" s="33"/>
      <c r="E1236" s="33"/>
      <c r="F1236" s="30">
        <f t="shared" si="156"/>
        <v>0</v>
      </c>
      <c r="G1236" s="31">
        <f t="shared" si="155"/>
        <v>0</v>
      </c>
      <c r="H1236" s="33"/>
      <c r="I1236" s="32">
        <f t="shared" si="160"/>
        <v>0</v>
      </c>
      <c r="J1236" s="33"/>
      <c r="K1236" s="31">
        <f t="shared" si="157"/>
        <v>0</v>
      </c>
      <c r="L1236" s="30">
        <f t="shared" si="162"/>
        <v>0</v>
      </c>
      <c r="M1236" s="31">
        <f t="shared" si="158"/>
        <v>0</v>
      </c>
      <c r="N1236" s="33"/>
      <c r="O1236" s="31">
        <f t="shared" si="159"/>
        <v>0</v>
      </c>
      <c r="P1236" s="32">
        <f t="shared" si="161"/>
        <v>0</v>
      </c>
    </row>
    <row r="1237" spans="1:16" x14ac:dyDescent="0.25">
      <c r="A1237" s="26">
        <v>332021217</v>
      </c>
      <c r="B1237" s="27" t="s">
        <v>815</v>
      </c>
      <c r="C1237" s="28"/>
      <c r="D1237" s="33"/>
      <c r="E1237" s="33"/>
      <c r="F1237" s="30">
        <f t="shared" si="156"/>
        <v>0</v>
      </c>
      <c r="G1237" s="31">
        <f t="shared" si="155"/>
        <v>0</v>
      </c>
      <c r="H1237" s="33"/>
      <c r="I1237" s="32">
        <f t="shared" si="160"/>
        <v>0</v>
      </c>
      <c r="J1237" s="33"/>
      <c r="K1237" s="31">
        <f t="shared" si="157"/>
        <v>0</v>
      </c>
      <c r="L1237" s="30">
        <f t="shared" si="162"/>
        <v>0</v>
      </c>
      <c r="M1237" s="31">
        <f t="shared" si="158"/>
        <v>0</v>
      </c>
      <c r="N1237" s="33"/>
      <c r="O1237" s="31">
        <f t="shared" si="159"/>
        <v>0</v>
      </c>
      <c r="P1237" s="32">
        <f t="shared" si="161"/>
        <v>0</v>
      </c>
    </row>
    <row r="1238" spans="1:16" x14ac:dyDescent="0.25">
      <c r="A1238" s="26">
        <v>332021218</v>
      </c>
      <c r="B1238" s="27" t="s">
        <v>178</v>
      </c>
      <c r="C1238" s="28"/>
      <c r="D1238" s="33"/>
      <c r="E1238" s="33"/>
      <c r="F1238" s="30">
        <f t="shared" si="156"/>
        <v>0</v>
      </c>
      <c r="G1238" s="31">
        <f t="shared" si="155"/>
        <v>0</v>
      </c>
      <c r="H1238" s="33"/>
      <c r="I1238" s="32">
        <f t="shared" si="160"/>
        <v>0</v>
      </c>
      <c r="J1238" s="33"/>
      <c r="K1238" s="31">
        <f t="shared" si="157"/>
        <v>0</v>
      </c>
      <c r="L1238" s="30">
        <f t="shared" si="162"/>
        <v>0</v>
      </c>
      <c r="M1238" s="31">
        <f t="shared" si="158"/>
        <v>0</v>
      </c>
      <c r="N1238" s="33"/>
      <c r="O1238" s="31">
        <f t="shared" si="159"/>
        <v>0</v>
      </c>
      <c r="P1238" s="32">
        <f t="shared" si="161"/>
        <v>0</v>
      </c>
    </row>
    <row r="1239" spans="1:16" x14ac:dyDescent="0.25">
      <c r="A1239" s="26">
        <v>332021219</v>
      </c>
      <c r="B1239" s="27" t="s">
        <v>179</v>
      </c>
      <c r="C1239" s="28"/>
      <c r="D1239" s="33"/>
      <c r="E1239" s="33"/>
      <c r="F1239" s="30">
        <f t="shared" si="156"/>
        <v>0</v>
      </c>
      <c r="G1239" s="31">
        <f t="shared" si="155"/>
        <v>0</v>
      </c>
      <c r="H1239" s="33"/>
      <c r="I1239" s="32">
        <f t="shared" si="160"/>
        <v>0</v>
      </c>
      <c r="J1239" s="33"/>
      <c r="K1239" s="31">
        <f t="shared" si="157"/>
        <v>0</v>
      </c>
      <c r="L1239" s="30">
        <f t="shared" si="162"/>
        <v>0</v>
      </c>
      <c r="M1239" s="31">
        <f t="shared" si="158"/>
        <v>0</v>
      </c>
      <c r="N1239" s="33"/>
      <c r="O1239" s="31">
        <f t="shared" si="159"/>
        <v>0</v>
      </c>
      <c r="P1239" s="32">
        <f t="shared" si="161"/>
        <v>0</v>
      </c>
    </row>
    <row r="1240" spans="1:16" x14ac:dyDescent="0.25">
      <c r="A1240" s="26">
        <v>332021220</v>
      </c>
      <c r="B1240" s="27" t="s">
        <v>180</v>
      </c>
      <c r="C1240" s="28"/>
      <c r="D1240" s="33"/>
      <c r="E1240" s="33"/>
      <c r="F1240" s="30">
        <f t="shared" si="156"/>
        <v>0</v>
      </c>
      <c r="G1240" s="31">
        <f t="shared" si="155"/>
        <v>0</v>
      </c>
      <c r="H1240" s="33"/>
      <c r="I1240" s="32">
        <f t="shared" si="160"/>
        <v>0</v>
      </c>
      <c r="J1240" s="33"/>
      <c r="K1240" s="31">
        <f t="shared" si="157"/>
        <v>0</v>
      </c>
      <c r="L1240" s="30">
        <f t="shared" si="162"/>
        <v>0</v>
      </c>
      <c r="M1240" s="31">
        <f t="shared" si="158"/>
        <v>0</v>
      </c>
      <c r="N1240" s="33"/>
      <c r="O1240" s="31">
        <f t="shared" si="159"/>
        <v>0</v>
      </c>
      <c r="P1240" s="32">
        <f t="shared" si="161"/>
        <v>0</v>
      </c>
    </row>
    <row r="1241" spans="1:16" x14ac:dyDescent="0.25">
      <c r="A1241" s="26">
        <v>3320216</v>
      </c>
      <c r="B1241" s="35" t="s">
        <v>816</v>
      </c>
      <c r="C1241" s="28"/>
      <c r="D1241" s="29">
        <f>SUM(D1242:D1244)</f>
        <v>0</v>
      </c>
      <c r="E1241" s="29">
        <f>SUM(E1242:E1244)</f>
        <v>0</v>
      </c>
      <c r="F1241" s="30">
        <f t="shared" si="156"/>
        <v>0</v>
      </c>
      <c r="G1241" s="31">
        <f t="shared" si="155"/>
        <v>0</v>
      </c>
      <c r="H1241" s="29">
        <f>SUM(H1242:H1244)</f>
        <v>0</v>
      </c>
      <c r="I1241" s="32">
        <f t="shared" si="160"/>
        <v>0</v>
      </c>
      <c r="J1241" s="29">
        <f>SUM(J1242:J1244)</f>
        <v>0</v>
      </c>
      <c r="K1241" s="31">
        <f t="shared" si="157"/>
        <v>0</v>
      </c>
      <c r="L1241" s="30">
        <f t="shared" si="162"/>
        <v>0</v>
      </c>
      <c r="M1241" s="31">
        <f t="shared" si="158"/>
        <v>0</v>
      </c>
      <c r="N1241" s="29">
        <f>SUM(N1242:N1244)</f>
        <v>0</v>
      </c>
      <c r="O1241" s="31">
        <f t="shared" si="159"/>
        <v>0</v>
      </c>
      <c r="P1241" s="32">
        <f t="shared" si="161"/>
        <v>0</v>
      </c>
    </row>
    <row r="1242" spans="1:16" x14ac:dyDescent="0.25">
      <c r="A1242" s="26">
        <v>332021601</v>
      </c>
      <c r="B1242" s="40" t="s">
        <v>817</v>
      </c>
      <c r="C1242" s="28"/>
      <c r="D1242" s="33"/>
      <c r="E1242" s="33"/>
      <c r="F1242" s="30">
        <f t="shared" si="156"/>
        <v>0</v>
      </c>
      <c r="G1242" s="31">
        <f t="shared" si="155"/>
        <v>0</v>
      </c>
      <c r="H1242" s="33"/>
      <c r="I1242" s="32">
        <f t="shared" si="160"/>
        <v>0</v>
      </c>
      <c r="J1242" s="33"/>
      <c r="K1242" s="31">
        <f t="shared" si="157"/>
        <v>0</v>
      </c>
      <c r="L1242" s="30">
        <f t="shared" si="162"/>
        <v>0</v>
      </c>
      <c r="M1242" s="31">
        <f t="shared" si="158"/>
        <v>0</v>
      </c>
      <c r="N1242" s="33"/>
      <c r="O1242" s="31">
        <f t="shared" si="159"/>
        <v>0</v>
      </c>
      <c r="P1242" s="32">
        <f t="shared" si="161"/>
        <v>0</v>
      </c>
    </row>
    <row r="1243" spans="1:16" x14ac:dyDescent="0.25">
      <c r="A1243" s="26">
        <v>332021602</v>
      </c>
      <c r="B1243" s="40" t="s">
        <v>818</v>
      </c>
      <c r="C1243" s="28"/>
      <c r="D1243" s="33"/>
      <c r="E1243" s="33"/>
      <c r="F1243" s="30">
        <f t="shared" si="156"/>
        <v>0</v>
      </c>
      <c r="G1243" s="31">
        <f t="shared" si="155"/>
        <v>0</v>
      </c>
      <c r="H1243" s="33"/>
      <c r="I1243" s="32">
        <f t="shared" si="160"/>
        <v>0</v>
      </c>
      <c r="J1243" s="33"/>
      <c r="K1243" s="31">
        <f t="shared" si="157"/>
        <v>0</v>
      </c>
      <c r="L1243" s="30">
        <f t="shared" si="162"/>
        <v>0</v>
      </c>
      <c r="M1243" s="31">
        <f t="shared" si="158"/>
        <v>0</v>
      </c>
      <c r="N1243" s="33"/>
      <c r="O1243" s="31">
        <f t="shared" si="159"/>
        <v>0</v>
      </c>
      <c r="P1243" s="32">
        <f t="shared" si="161"/>
        <v>0</v>
      </c>
    </row>
    <row r="1244" spans="1:16" x14ac:dyDescent="0.25">
      <c r="A1244" s="26">
        <v>332021603</v>
      </c>
      <c r="B1244" s="40" t="s">
        <v>103</v>
      </c>
      <c r="C1244" s="28"/>
      <c r="D1244" s="33"/>
      <c r="E1244" s="33"/>
      <c r="F1244" s="30">
        <f t="shared" si="156"/>
        <v>0</v>
      </c>
      <c r="G1244" s="31">
        <f t="shared" si="155"/>
        <v>0</v>
      </c>
      <c r="H1244" s="33"/>
      <c r="I1244" s="32">
        <f t="shared" si="160"/>
        <v>0</v>
      </c>
      <c r="J1244" s="33"/>
      <c r="K1244" s="31">
        <f t="shared" si="157"/>
        <v>0</v>
      </c>
      <c r="L1244" s="30">
        <f t="shared" si="162"/>
        <v>0</v>
      </c>
      <c r="M1244" s="31">
        <f t="shared" si="158"/>
        <v>0</v>
      </c>
      <c r="N1244" s="33"/>
      <c r="O1244" s="31">
        <f t="shared" si="159"/>
        <v>0</v>
      </c>
      <c r="P1244" s="32">
        <f t="shared" si="161"/>
        <v>0</v>
      </c>
    </row>
    <row r="1245" spans="1:16" ht="26.25" x14ac:dyDescent="0.25">
      <c r="A1245" s="26">
        <v>3320219</v>
      </c>
      <c r="B1245" s="27" t="s">
        <v>819</v>
      </c>
      <c r="C1245" s="28"/>
      <c r="D1245" s="33"/>
      <c r="E1245" s="33"/>
      <c r="F1245" s="30">
        <f t="shared" si="156"/>
        <v>0</v>
      </c>
      <c r="G1245" s="31">
        <f t="shared" si="155"/>
        <v>0</v>
      </c>
      <c r="H1245" s="33"/>
      <c r="I1245" s="32">
        <f t="shared" si="160"/>
        <v>0</v>
      </c>
      <c r="J1245" s="33"/>
      <c r="K1245" s="31">
        <f t="shared" si="157"/>
        <v>0</v>
      </c>
      <c r="L1245" s="30">
        <f t="shared" si="162"/>
        <v>0</v>
      </c>
      <c r="M1245" s="31">
        <f t="shared" si="158"/>
        <v>0</v>
      </c>
      <c r="N1245" s="33"/>
      <c r="O1245" s="31">
        <f t="shared" si="159"/>
        <v>0</v>
      </c>
      <c r="P1245" s="32">
        <f t="shared" si="161"/>
        <v>0</v>
      </c>
    </row>
    <row r="1246" spans="1:16" x14ac:dyDescent="0.25">
      <c r="A1246" s="42">
        <v>3320220</v>
      </c>
      <c r="B1246" s="27" t="s">
        <v>820</v>
      </c>
      <c r="C1246" s="28"/>
      <c r="D1246" s="33"/>
      <c r="E1246" s="33"/>
      <c r="F1246" s="30">
        <f t="shared" si="156"/>
        <v>0</v>
      </c>
      <c r="G1246" s="31">
        <f t="shared" si="155"/>
        <v>0</v>
      </c>
      <c r="H1246" s="33"/>
      <c r="I1246" s="32">
        <f t="shared" si="160"/>
        <v>0</v>
      </c>
      <c r="J1246" s="33"/>
      <c r="K1246" s="31">
        <f t="shared" si="157"/>
        <v>0</v>
      </c>
      <c r="L1246" s="30">
        <f t="shared" si="162"/>
        <v>0</v>
      </c>
      <c r="M1246" s="31">
        <f t="shared" si="158"/>
        <v>0</v>
      </c>
      <c r="N1246" s="33"/>
      <c r="O1246" s="31">
        <f t="shared" si="159"/>
        <v>0</v>
      </c>
      <c r="P1246" s="32">
        <f t="shared" si="161"/>
        <v>0</v>
      </c>
    </row>
    <row r="1247" spans="1:16" x14ac:dyDescent="0.25">
      <c r="A1247" s="42">
        <v>3320221</v>
      </c>
      <c r="B1247" s="27" t="s">
        <v>821</v>
      </c>
      <c r="C1247" s="28"/>
      <c r="D1247" s="29"/>
      <c r="E1247" s="29"/>
      <c r="F1247" s="30">
        <f t="shared" si="156"/>
        <v>0</v>
      </c>
      <c r="G1247" s="31">
        <f t="shared" si="155"/>
        <v>0</v>
      </c>
      <c r="H1247" s="29"/>
      <c r="I1247" s="32">
        <f t="shared" si="160"/>
        <v>0</v>
      </c>
      <c r="J1247" s="29"/>
      <c r="K1247" s="31">
        <f t="shared" si="157"/>
        <v>0</v>
      </c>
      <c r="L1247" s="30">
        <f t="shared" si="162"/>
        <v>0</v>
      </c>
      <c r="M1247" s="31">
        <f t="shared" si="158"/>
        <v>0</v>
      </c>
      <c r="N1247" s="29"/>
      <c r="O1247" s="31">
        <f t="shared" si="159"/>
        <v>0</v>
      </c>
      <c r="P1247" s="32">
        <f t="shared" si="161"/>
        <v>0</v>
      </c>
    </row>
    <row r="1248" spans="1:16" x14ac:dyDescent="0.25">
      <c r="A1248" s="42">
        <v>3320222</v>
      </c>
      <c r="B1248" s="27" t="s">
        <v>822</v>
      </c>
      <c r="C1248" s="28"/>
      <c r="D1248" s="29"/>
      <c r="E1248" s="29"/>
      <c r="F1248" s="30">
        <f t="shared" si="156"/>
        <v>0</v>
      </c>
      <c r="G1248" s="31">
        <f t="shared" si="155"/>
        <v>0</v>
      </c>
      <c r="H1248" s="29"/>
      <c r="I1248" s="32">
        <f t="shared" si="160"/>
        <v>0</v>
      </c>
      <c r="J1248" s="29"/>
      <c r="K1248" s="31">
        <f t="shared" si="157"/>
        <v>0</v>
      </c>
      <c r="L1248" s="30">
        <f t="shared" si="162"/>
        <v>0</v>
      </c>
      <c r="M1248" s="31">
        <f t="shared" si="158"/>
        <v>0</v>
      </c>
      <c r="N1248" s="29"/>
      <c r="O1248" s="31">
        <f t="shared" si="159"/>
        <v>0</v>
      </c>
      <c r="P1248" s="32">
        <f t="shared" si="161"/>
        <v>0</v>
      </c>
    </row>
    <row r="1249" spans="1:16" x14ac:dyDescent="0.25">
      <c r="A1249" s="42">
        <v>3320223</v>
      </c>
      <c r="B1249" s="27" t="s">
        <v>823</v>
      </c>
      <c r="C1249" s="28"/>
      <c r="D1249" s="29"/>
      <c r="E1249" s="29"/>
      <c r="F1249" s="30">
        <f t="shared" si="156"/>
        <v>0</v>
      </c>
      <c r="G1249" s="31">
        <f t="shared" si="155"/>
        <v>0</v>
      </c>
      <c r="H1249" s="29"/>
      <c r="I1249" s="32">
        <f t="shared" si="160"/>
        <v>0</v>
      </c>
      <c r="J1249" s="29"/>
      <c r="K1249" s="31">
        <f t="shared" si="157"/>
        <v>0</v>
      </c>
      <c r="L1249" s="30">
        <f t="shared" si="162"/>
        <v>0</v>
      </c>
      <c r="M1249" s="31">
        <f t="shared" si="158"/>
        <v>0</v>
      </c>
      <c r="N1249" s="29"/>
      <c r="O1249" s="31">
        <f t="shared" si="159"/>
        <v>0</v>
      </c>
      <c r="P1249" s="32">
        <f t="shared" si="161"/>
        <v>0</v>
      </c>
    </row>
    <row r="1250" spans="1:16" x14ac:dyDescent="0.25">
      <c r="A1250" s="42">
        <v>3320224</v>
      </c>
      <c r="B1250" s="27" t="s">
        <v>824</v>
      </c>
      <c r="C1250" s="28"/>
      <c r="D1250" s="29"/>
      <c r="E1250" s="29"/>
      <c r="F1250" s="30">
        <f t="shared" si="156"/>
        <v>0</v>
      </c>
      <c r="G1250" s="31">
        <f t="shared" si="155"/>
        <v>0</v>
      </c>
      <c r="H1250" s="29"/>
      <c r="I1250" s="32">
        <f t="shared" si="160"/>
        <v>0</v>
      </c>
      <c r="J1250" s="29"/>
      <c r="K1250" s="31">
        <f t="shared" si="157"/>
        <v>0</v>
      </c>
      <c r="L1250" s="30">
        <f t="shared" si="162"/>
        <v>0</v>
      </c>
      <c r="M1250" s="31">
        <f t="shared" si="158"/>
        <v>0</v>
      </c>
      <c r="N1250" s="29"/>
      <c r="O1250" s="31">
        <f t="shared" si="159"/>
        <v>0</v>
      </c>
      <c r="P1250" s="32">
        <f t="shared" si="161"/>
        <v>0</v>
      </c>
    </row>
    <row r="1251" spans="1:16" x14ac:dyDescent="0.25">
      <c r="A1251" s="42">
        <v>3320225</v>
      </c>
      <c r="B1251" s="27" t="s">
        <v>825</v>
      </c>
      <c r="C1251" s="28"/>
      <c r="D1251" s="29"/>
      <c r="E1251" s="29"/>
      <c r="F1251" s="30">
        <f t="shared" si="156"/>
        <v>0</v>
      </c>
      <c r="G1251" s="31">
        <f t="shared" si="155"/>
        <v>0</v>
      </c>
      <c r="H1251" s="29"/>
      <c r="I1251" s="32">
        <f t="shared" si="160"/>
        <v>0</v>
      </c>
      <c r="J1251" s="29"/>
      <c r="K1251" s="31">
        <f t="shared" si="157"/>
        <v>0</v>
      </c>
      <c r="L1251" s="30">
        <f t="shared" si="162"/>
        <v>0</v>
      </c>
      <c r="M1251" s="31">
        <f t="shared" si="158"/>
        <v>0</v>
      </c>
      <c r="N1251" s="29"/>
      <c r="O1251" s="31">
        <f t="shared" si="159"/>
        <v>0</v>
      </c>
      <c r="P1251" s="32">
        <f t="shared" si="161"/>
        <v>0</v>
      </c>
    </row>
    <row r="1252" spans="1:16" x14ac:dyDescent="0.25">
      <c r="A1252" s="42">
        <v>3320226</v>
      </c>
      <c r="B1252" s="27" t="s">
        <v>826</v>
      </c>
      <c r="C1252" s="64"/>
      <c r="D1252" s="29"/>
      <c r="E1252" s="29"/>
      <c r="F1252" s="30">
        <f t="shared" si="156"/>
        <v>0</v>
      </c>
      <c r="G1252" s="31">
        <f t="shared" si="155"/>
        <v>0</v>
      </c>
      <c r="H1252" s="29"/>
      <c r="I1252" s="32">
        <f t="shared" si="160"/>
        <v>0</v>
      </c>
      <c r="J1252" s="29"/>
      <c r="K1252" s="31">
        <f t="shared" si="157"/>
        <v>0</v>
      </c>
      <c r="L1252" s="30">
        <f t="shared" si="162"/>
        <v>0</v>
      </c>
      <c r="M1252" s="31">
        <f t="shared" si="158"/>
        <v>0</v>
      </c>
      <c r="N1252" s="29"/>
      <c r="O1252" s="31">
        <f t="shared" si="159"/>
        <v>0</v>
      </c>
      <c r="P1252" s="32">
        <f t="shared" si="161"/>
        <v>0</v>
      </c>
    </row>
    <row r="1253" spans="1:16" x14ac:dyDescent="0.25">
      <c r="A1253" s="42">
        <v>3320227</v>
      </c>
      <c r="B1253" s="27" t="s">
        <v>827</v>
      </c>
      <c r="C1253" s="64"/>
      <c r="D1253" s="29"/>
      <c r="E1253" s="29"/>
      <c r="F1253" s="30">
        <f t="shared" si="156"/>
        <v>0</v>
      </c>
      <c r="G1253" s="31">
        <f t="shared" si="155"/>
        <v>0</v>
      </c>
      <c r="H1253" s="29"/>
      <c r="I1253" s="32">
        <f t="shared" si="160"/>
        <v>0</v>
      </c>
      <c r="J1253" s="29"/>
      <c r="K1253" s="31">
        <f t="shared" si="157"/>
        <v>0</v>
      </c>
      <c r="L1253" s="30">
        <f t="shared" si="162"/>
        <v>0</v>
      </c>
      <c r="M1253" s="31">
        <f t="shared" si="158"/>
        <v>0</v>
      </c>
      <c r="N1253" s="29"/>
      <c r="O1253" s="31">
        <f t="shared" si="159"/>
        <v>0</v>
      </c>
      <c r="P1253" s="32">
        <f t="shared" si="161"/>
        <v>0</v>
      </c>
    </row>
    <row r="1254" spans="1:16" x14ac:dyDescent="0.25">
      <c r="A1254" s="60">
        <v>3320299</v>
      </c>
      <c r="B1254" s="27" t="s">
        <v>828</v>
      </c>
      <c r="C1254" s="64"/>
      <c r="D1254" s="29">
        <f>SUM(D1255:D1258)</f>
        <v>0</v>
      </c>
      <c r="E1254" s="29">
        <f>SUM(E1255:E1258)</f>
        <v>0</v>
      </c>
      <c r="F1254" s="30">
        <f t="shared" si="156"/>
        <v>0</v>
      </c>
      <c r="G1254" s="31">
        <f t="shared" si="155"/>
        <v>0</v>
      </c>
      <c r="H1254" s="29">
        <f>SUM(H1255:H1258)</f>
        <v>0</v>
      </c>
      <c r="I1254" s="32">
        <f t="shared" si="160"/>
        <v>0</v>
      </c>
      <c r="J1254" s="29">
        <f>SUM(J1255:J1258)</f>
        <v>0</v>
      </c>
      <c r="K1254" s="31">
        <f t="shared" si="157"/>
        <v>0</v>
      </c>
      <c r="L1254" s="30">
        <f t="shared" si="162"/>
        <v>0</v>
      </c>
      <c r="M1254" s="31">
        <f t="shared" si="158"/>
        <v>0</v>
      </c>
      <c r="N1254" s="29">
        <f>SUM(N1255:N1258)</f>
        <v>0</v>
      </c>
      <c r="O1254" s="31">
        <f t="shared" si="159"/>
        <v>0</v>
      </c>
      <c r="P1254" s="32">
        <f t="shared" si="161"/>
        <v>0</v>
      </c>
    </row>
    <row r="1255" spans="1:16" x14ac:dyDescent="0.25">
      <c r="A1255" s="60">
        <v>332029903</v>
      </c>
      <c r="B1255" s="27" t="s">
        <v>829</v>
      </c>
      <c r="C1255" s="28"/>
      <c r="D1255" s="33"/>
      <c r="E1255" s="33"/>
      <c r="F1255" s="30">
        <f t="shared" si="156"/>
        <v>0</v>
      </c>
      <c r="G1255" s="31">
        <f t="shared" si="155"/>
        <v>0</v>
      </c>
      <c r="H1255" s="33"/>
      <c r="I1255" s="32">
        <f t="shared" si="160"/>
        <v>0</v>
      </c>
      <c r="J1255" s="33"/>
      <c r="K1255" s="31">
        <f t="shared" si="157"/>
        <v>0</v>
      </c>
      <c r="L1255" s="30">
        <f t="shared" si="162"/>
        <v>0</v>
      </c>
      <c r="M1255" s="31">
        <f t="shared" si="158"/>
        <v>0</v>
      </c>
      <c r="N1255" s="33"/>
      <c r="O1255" s="31">
        <f t="shared" si="159"/>
        <v>0</v>
      </c>
      <c r="P1255" s="32">
        <f t="shared" si="161"/>
        <v>0</v>
      </c>
    </row>
    <row r="1256" spans="1:16" x14ac:dyDescent="0.25">
      <c r="A1256" s="26">
        <v>332029905</v>
      </c>
      <c r="B1256" s="27" t="s">
        <v>830</v>
      </c>
      <c r="C1256" s="28"/>
      <c r="D1256" s="33"/>
      <c r="E1256" s="33"/>
      <c r="F1256" s="30">
        <f t="shared" si="156"/>
        <v>0</v>
      </c>
      <c r="G1256" s="31">
        <f t="shared" si="155"/>
        <v>0</v>
      </c>
      <c r="H1256" s="33"/>
      <c r="I1256" s="32">
        <f t="shared" si="160"/>
        <v>0</v>
      </c>
      <c r="J1256" s="33"/>
      <c r="K1256" s="31">
        <f t="shared" si="157"/>
        <v>0</v>
      </c>
      <c r="L1256" s="30">
        <f t="shared" si="162"/>
        <v>0</v>
      </c>
      <c r="M1256" s="31">
        <f t="shared" si="158"/>
        <v>0</v>
      </c>
      <c r="N1256" s="33"/>
      <c r="O1256" s="31">
        <f t="shared" si="159"/>
        <v>0</v>
      </c>
      <c r="P1256" s="32">
        <f t="shared" si="161"/>
        <v>0</v>
      </c>
    </row>
    <row r="1257" spans="1:16" x14ac:dyDescent="0.25">
      <c r="A1257" s="26">
        <v>332029907</v>
      </c>
      <c r="B1257" s="27" t="s">
        <v>831</v>
      </c>
      <c r="C1257" s="28"/>
      <c r="D1257" s="33"/>
      <c r="E1257" s="33"/>
      <c r="F1257" s="30">
        <f t="shared" si="156"/>
        <v>0</v>
      </c>
      <c r="G1257" s="31">
        <f t="shared" si="155"/>
        <v>0</v>
      </c>
      <c r="H1257" s="33"/>
      <c r="I1257" s="32">
        <f t="shared" si="160"/>
        <v>0</v>
      </c>
      <c r="J1257" s="33"/>
      <c r="K1257" s="31">
        <f t="shared" si="157"/>
        <v>0</v>
      </c>
      <c r="L1257" s="30">
        <f t="shared" si="162"/>
        <v>0</v>
      </c>
      <c r="M1257" s="31">
        <f t="shared" si="158"/>
        <v>0</v>
      </c>
      <c r="N1257" s="33"/>
      <c r="O1257" s="31">
        <f t="shared" si="159"/>
        <v>0</v>
      </c>
      <c r="P1257" s="32">
        <f t="shared" si="161"/>
        <v>0</v>
      </c>
    </row>
    <row r="1258" spans="1:16" x14ac:dyDescent="0.25">
      <c r="A1258" s="26">
        <v>332029908</v>
      </c>
      <c r="B1258" s="27" t="s">
        <v>832</v>
      </c>
      <c r="C1258" s="28"/>
      <c r="D1258" s="33"/>
      <c r="E1258" s="33"/>
      <c r="F1258" s="30">
        <f t="shared" si="156"/>
        <v>0</v>
      </c>
      <c r="G1258" s="31">
        <f t="shared" si="155"/>
        <v>0</v>
      </c>
      <c r="H1258" s="33"/>
      <c r="I1258" s="32">
        <f t="shared" si="160"/>
        <v>0</v>
      </c>
      <c r="J1258" s="33"/>
      <c r="K1258" s="31">
        <f t="shared" si="157"/>
        <v>0</v>
      </c>
      <c r="L1258" s="30">
        <f t="shared" si="162"/>
        <v>0</v>
      </c>
      <c r="M1258" s="31">
        <f t="shared" si="158"/>
        <v>0</v>
      </c>
      <c r="N1258" s="33"/>
      <c r="O1258" s="31">
        <f t="shared" si="159"/>
        <v>0</v>
      </c>
      <c r="P1258" s="32">
        <f t="shared" si="161"/>
        <v>0</v>
      </c>
    </row>
    <row r="1259" spans="1:16" x14ac:dyDescent="0.25">
      <c r="A1259" s="26">
        <v>33203</v>
      </c>
      <c r="B1259" s="27" t="s">
        <v>183</v>
      </c>
      <c r="C1259" s="28"/>
      <c r="D1259" s="29">
        <f>SUM(D1260)</f>
        <v>0</v>
      </c>
      <c r="E1259" s="29">
        <f>SUM(E1260)</f>
        <v>0</v>
      </c>
      <c r="F1259" s="30">
        <f t="shared" si="156"/>
        <v>0</v>
      </c>
      <c r="G1259" s="31">
        <f t="shared" si="155"/>
        <v>0</v>
      </c>
      <c r="H1259" s="29">
        <f>SUM(H1260)</f>
        <v>0</v>
      </c>
      <c r="I1259" s="32">
        <f t="shared" si="160"/>
        <v>0</v>
      </c>
      <c r="J1259" s="29">
        <f>SUM(J1260)</f>
        <v>0</v>
      </c>
      <c r="K1259" s="31">
        <f t="shared" si="157"/>
        <v>0</v>
      </c>
      <c r="L1259" s="30">
        <f t="shared" si="162"/>
        <v>0</v>
      </c>
      <c r="M1259" s="31">
        <f t="shared" si="158"/>
        <v>0</v>
      </c>
      <c r="N1259" s="29">
        <f>SUM(N1260)</f>
        <v>0</v>
      </c>
      <c r="O1259" s="31">
        <f t="shared" si="159"/>
        <v>0</v>
      </c>
      <c r="P1259" s="32">
        <f t="shared" si="161"/>
        <v>0</v>
      </c>
    </row>
    <row r="1260" spans="1:16" x14ac:dyDescent="0.25">
      <c r="A1260" s="26">
        <v>3320301</v>
      </c>
      <c r="B1260" s="27" t="s">
        <v>833</v>
      </c>
      <c r="C1260" s="28"/>
      <c r="D1260" s="29"/>
      <c r="E1260" s="29"/>
      <c r="F1260" s="30">
        <f t="shared" si="156"/>
        <v>0</v>
      </c>
      <c r="G1260" s="31">
        <f t="shared" si="155"/>
        <v>0</v>
      </c>
      <c r="H1260" s="29"/>
      <c r="I1260" s="32">
        <f t="shared" si="160"/>
        <v>0</v>
      </c>
      <c r="J1260" s="29"/>
      <c r="K1260" s="31">
        <f t="shared" si="157"/>
        <v>0</v>
      </c>
      <c r="L1260" s="30">
        <f t="shared" si="162"/>
        <v>0</v>
      </c>
      <c r="M1260" s="31">
        <f t="shared" si="158"/>
        <v>0</v>
      </c>
      <c r="N1260" s="29"/>
      <c r="O1260" s="31">
        <f t="shared" si="159"/>
        <v>0</v>
      </c>
      <c r="P1260" s="32">
        <f t="shared" si="161"/>
        <v>0</v>
      </c>
    </row>
    <row r="1261" spans="1:16" ht="26.25" x14ac:dyDescent="0.25">
      <c r="A1261" s="26">
        <v>33208</v>
      </c>
      <c r="B1261" s="27" t="s">
        <v>834</v>
      </c>
      <c r="C1261" s="28"/>
      <c r="D1261" s="29">
        <f>SUM(D1262:D1269)</f>
        <v>0</v>
      </c>
      <c r="E1261" s="29">
        <f>SUM(E1262:E1269)</f>
        <v>0</v>
      </c>
      <c r="F1261" s="30">
        <f t="shared" si="156"/>
        <v>0</v>
      </c>
      <c r="G1261" s="31">
        <f t="shared" si="155"/>
        <v>0</v>
      </c>
      <c r="H1261" s="29">
        <f>SUM(H1262:H1269)</f>
        <v>0</v>
      </c>
      <c r="I1261" s="32">
        <f t="shared" si="160"/>
        <v>0</v>
      </c>
      <c r="J1261" s="29">
        <f>SUM(J1262:J1269)</f>
        <v>0</v>
      </c>
      <c r="K1261" s="31">
        <f t="shared" si="157"/>
        <v>0</v>
      </c>
      <c r="L1261" s="30">
        <f t="shared" si="162"/>
        <v>0</v>
      </c>
      <c r="M1261" s="31">
        <f t="shared" si="158"/>
        <v>0</v>
      </c>
      <c r="N1261" s="29">
        <f>SUM(N1262:N1269)</f>
        <v>0</v>
      </c>
      <c r="O1261" s="31">
        <f t="shared" si="159"/>
        <v>0</v>
      </c>
      <c r="P1261" s="32">
        <f t="shared" si="161"/>
        <v>0</v>
      </c>
    </row>
    <row r="1262" spans="1:16" x14ac:dyDescent="0.25">
      <c r="A1262" s="26">
        <v>3320804</v>
      </c>
      <c r="B1262" s="27" t="s">
        <v>126</v>
      </c>
      <c r="C1262" s="28"/>
      <c r="D1262" s="29"/>
      <c r="E1262" s="29"/>
      <c r="F1262" s="30">
        <f t="shared" si="156"/>
        <v>0</v>
      </c>
      <c r="G1262" s="31">
        <f t="shared" si="155"/>
        <v>0</v>
      </c>
      <c r="H1262" s="29"/>
      <c r="I1262" s="32">
        <f t="shared" si="160"/>
        <v>0</v>
      </c>
      <c r="J1262" s="29"/>
      <c r="K1262" s="31">
        <f t="shared" si="157"/>
        <v>0</v>
      </c>
      <c r="L1262" s="30">
        <f t="shared" si="162"/>
        <v>0</v>
      </c>
      <c r="M1262" s="31">
        <f t="shared" si="158"/>
        <v>0</v>
      </c>
      <c r="N1262" s="29"/>
      <c r="O1262" s="31">
        <f t="shared" si="159"/>
        <v>0</v>
      </c>
      <c r="P1262" s="32">
        <f t="shared" si="161"/>
        <v>0</v>
      </c>
    </row>
    <row r="1263" spans="1:16" x14ac:dyDescent="0.25">
      <c r="A1263" s="26">
        <v>3320807</v>
      </c>
      <c r="B1263" s="27" t="s">
        <v>128</v>
      </c>
      <c r="C1263" s="28"/>
      <c r="D1263" s="29"/>
      <c r="E1263" s="29"/>
      <c r="F1263" s="30">
        <f t="shared" si="156"/>
        <v>0</v>
      </c>
      <c r="G1263" s="31">
        <f t="shared" si="155"/>
        <v>0</v>
      </c>
      <c r="H1263" s="29"/>
      <c r="I1263" s="32">
        <f t="shared" si="160"/>
        <v>0</v>
      </c>
      <c r="J1263" s="29"/>
      <c r="K1263" s="31">
        <f t="shared" si="157"/>
        <v>0</v>
      </c>
      <c r="L1263" s="30">
        <f t="shared" si="162"/>
        <v>0</v>
      </c>
      <c r="M1263" s="31">
        <f t="shared" si="158"/>
        <v>0</v>
      </c>
      <c r="N1263" s="29"/>
      <c r="O1263" s="31">
        <f t="shared" si="159"/>
        <v>0</v>
      </c>
      <c r="P1263" s="32">
        <f t="shared" si="161"/>
        <v>0</v>
      </c>
    </row>
    <row r="1264" spans="1:16" x14ac:dyDescent="0.25">
      <c r="A1264" s="26">
        <v>3320809</v>
      </c>
      <c r="B1264" s="27" t="s">
        <v>129</v>
      </c>
      <c r="C1264" s="28"/>
      <c r="D1264" s="29"/>
      <c r="E1264" s="29"/>
      <c r="F1264" s="30">
        <f t="shared" si="156"/>
        <v>0</v>
      </c>
      <c r="G1264" s="31">
        <f t="shared" si="155"/>
        <v>0</v>
      </c>
      <c r="H1264" s="29"/>
      <c r="I1264" s="32">
        <f t="shared" si="160"/>
        <v>0</v>
      </c>
      <c r="J1264" s="29"/>
      <c r="K1264" s="31">
        <f t="shared" si="157"/>
        <v>0</v>
      </c>
      <c r="L1264" s="30">
        <f t="shared" si="162"/>
        <v>0</v>
      </c>
      <c r="M1264" s="31">
        <f t="shared" si="158"/>
        <v>0</v>
      </c>
      <c r="N1264" s="29"/>
      <c r="O1264" s="31">
        <f t="shared" si="159"/>
        <v>0</v>
      </c>
      <c r="P1264" s="32">
        <f t="shared" si="161"/>
        <v>0</v>
      </c>
    </row>
    <row r="1265" spans="1:17" ht="26.25" x14ac:dyDescent="0.25">
      <c r="A1265" s="26">
        <v>3320814</v>
      </c>
      <c r="B1265" s="27" t="s">
        <v>131</v>
      </c>
      <c r="C1265" s="28"/>
      <c r="D1265" s="29"/>
      <c r="E1265" s="29"/>
      <c r="F1265" s="30">
        <f t="shared" si="156"/>
        <v>0</v>
      </c>
      <c r="G1265" s="31">
        <f t="shared" si="155"/>
        <v>0</v>
      </c>
      <c r="H1265" s="29"/>
      <c r="I1265" s="32">
        <f t="shared" si="160"/>
        <v>0</v>
      </c>
      <c r="J1265" s="29"/>
      <c r="K1265" s="31">
        <f t="shared" si="157"/>
        <v>0</v>
      </c>
      <c r="L1265" s="30">
        <f t="shared" si="162"/>
        <v>0</v>
      </c>
      <c r="M1265" s="31">
        <f t="shared" si="158"/>
        <v>0</v>
      </c>
      <c r="N1265" s="29"/>
      <c r="O1265" s="31">
        <f t="shared" si="159"/>
        <v>0</v>
      </c>
      <c r="P1265" s="32">
        <f t="shared" si="161"/>
        <v>0</v>
      </c>
    </row>
    <row r="1266" spans="1:17" x14ac:dyDescent="0.25">
      <c r="A1266" s="26">
        <v>3320817</v>
      </c>
      <c r="B1266" s="27" t="s">
        <v>134</v>
      </c>
      <c r="C1266" s="28"/>
      <c r="D1266" s="29"/>
      <c r="E1266" s="29"/>
      <c r="F1266" s="30">
        <f t="shared" si="156"/>
        <v>0</v>
      </c>
      <c r="G1266" s="31">
        <f t="shared" si="155"/>
        <v>0</v>
      </c>
      <c r="H1266" s="29"/>
      <c r="I1266" s="32">
        <f t="shared" si="160"/>
        <v>0</v>
      </c>
      <c r="J1266" s="29"/>
      <c r="K1266" s="31">
        <f t="shared" si="157"/>
        <v>0</v>
      </c>
      <c r="L1266" s="30">
        <f t="shared" si="162"/>
        <v>0</v>
      </c>
      <c r="M1266" s="31">
        <f t="shared" si="158"/>
        <v>0</v>
      </c>
      <c r="N1266" s="29"/>
      <c r="O1266" s="31">
        <f t="shared" si="159"/>
        <v>0</v>
      </c>
      <c r="P1266" s="32">
        <f t="shared" si="161"/>
        <v>0</v>
      </c>
    </row>
    <row r="1267" spans="1:17" ht="26.25" x14ac:dyDescent="0.25">
      <c r="A1267" s="26">
        <v>3320820</v>
      </c>
      <c r="B1267" s="27" t="s">
        <v>137</v>
      </c>
      <c r="C1267" s="28"/>
      <c r="D1267" s="29"/>
      <c r="E1267" s="29"/>
      <c r="F1267" s="30">
        <f t="shared" si="156"/>
        <v>0</v>
      </c>
      <c r="G1267" s="31">
        <f t="shared" si="155"/>
        <v>0</v>
      </c>
      <c r="H1267" s="29"/>
      <c r="I1267" s="32">
        <f t="shared" si="160"/>
        <v>0</v>
      </c>
      <c r="J1267" s="29"/>
      <c r="K1267" s="31">
        <f t="shared" si="157"/>
        <v>0</v>
      </c>
      <c r="L1267" s="30">
        <f t="shared" si="162"/>
        <v>0</v>
      </c>
      <c r="M1267" s="31">
        <f t="shared" si="158"/>
        <v>0</v>
      </c>
      <c r="N1267" s="29"/>
      <c r="O1267" s="31">
        <f t="shared" si="159"/>
        <v>0</v>
      </c>
      <c r="P1267" s="32">
        <f t="shared" si="161"/>
        <v>0</v>
      </c>
    </row>
    <row r="1268" spans="1:17" ht="26.25" x14ac:dyDescent="0.25">
      <c r="A1268" s="26">
        <v>3320822</v>
      </c>
      <c r="B1268" s="27" t="s">
        <v>798</v>
      </c>
      <c r="C1268" s="28"/>
      <c r="D1268" s="29"/>
      <c r="E1268" s="29"/>
      <c r="F1268" s="30">
        <f t="shared" si="156"/>
        <v>0</v>
      </c>
      <c r="G1268" s="31">
        <f t="shared" si="155"/>
        <v>0</v>
      </c>
      <c r="H1268" s="29"/>
      <c r="I1268" s="32">
        <f t="shared" si="160"/>
        <v>0</v>
      </c>
      <c r="J1268" s="29"/>
      <c r="K1268" s="31">
        <f t="shared" si="157"/>
        <v>0</v>
      </c>
      <c r="L1268" s="30">
        <f t="shared" si="162"/>
        <v>0</v>
      </c>
      <c r="M1268" s="31">
        <f t="shared" si="158"/>
        <v>0</v>
      </c>
      <c r="N1268" s="29"/>
      <c r="O1268" s="31">
        <f t="shared" si="159"/>
        <v>0</v>
      </c>
      <c r="P1268" s="32">
        <f t="shared" si="161"/>
        <v>0</v>
      </c>
    </row>
    <row r="1269" spans="1:17" ht="26.25" x14ac:dyDescent="0.25">
      <c r="A1269" s="26">
        <v>3320823</v>
      </c>
      <c r="B1269" s="27" t="s">
        <v>140</v>
      </c>
      <c r="C1269" s="28"/>
      <c r="D1269" s="29"/>
      <c r="E1269" s="29"/>
      <c r="F1269" s="30">
        <f t="shared" si="156"/>
        <v>0</v>
      </c>
      <c r="G1269" s="31">
        <f t="shared" si="155"/>
        <v>0</v>
      </c>
      <c r="H1269" s="29"/>
      <c r="I1269" s="32">
        <f t="shared" si="160"/>
        <v>0</v>
      </c>
      <c r="J1269" s="29"/>
      <c r="K1269" s="31">
        <f t="shared" si="157"/>
        <v>0</v>
      </c>
      <c r="L1269" s="30">
        <f t="shared" si="162"/>
        <v>0</v>
      </c>
      <c r="M1269" s="31">
        <f t="shared" si="158"/>
        <v>0</v>
      </c>
      <c r="N1269" s="29"/>
      <c r="O1269" s="31">
        <f t="shared" si="159"/>
        <v>0</v>
      </c>
      <c r="P1269" s="32">
        <f t="shared" si="161"/>
        <v>0</v>
      </c>
    </row>
    <row r="1270" spans="1:17" x14ac:dyDescent="0.25">
      <c r="A1270" s="19">
        <v>333</v>
      </c>
      <c r="B1270" s="20" t="s">
        <v>196</v>
      </c>
      <c r="C1270" s="21"/>
      <c r="D1270" s="22">
        <f>SUM(D1271+D1275+D1283)</f>
        <v>1215637374</v>
      </c>
      <c r="E1270" s="22">
        <f>SUM(E1271+E1275+E1283)</f>
        <v>14210486875</v>
      </c>
      <c r="F1270" s="30">
        <f t="shared" si="156"/>
        <v>15426124249</v>
      </c>
      <c r="G1270" s="24">
        <f t="shared" si="155"/>
        <v>0.93353456903484366</v>
      </c>
      <c r="H1270" s="22">
        <f>SUM(H1271+H1275+H1283)</f>
        <v>0</v>
      </c>
      <c r="I1270" s="32">
        <f t="shared" si="160"/>
        <v>15426124249</v>
      </c>
      <c r="J1270" s="22">
        <f>SUM(J1271+J1275+J1283)</f>
        <v>6797469451</v>
      </c>
      <c r="K1270" s="31">
        <f t="shared" si="157"/>
        <v>44.064661617390037</v>
      </c>
      <c r="L1270" s="30">
        <f t="shared" si="162"/>
        <v>7274964281</v>
      </c>
      <c r="M1270" s="31">
        <f t="shared" si="158"/>
        <v>47.160026482164504</v>
      </c>
      <c r="N1270" s="22">
        <f>SUM(N1271+N1275+N1283)</f>
        <v>14072433732</v>
      </c>
      <c r="O1270" s="31">
        <f t="shared" si="159"/>
        <v>91.224688099554541</v>
      </c>
      <c r="P1270" s="32">
        <f t="shared" si="161"/>
        <v>1353690517</v>
      </c>
    </row>
    <row r="1271" spans="1:17" x14ac:dyDescent="0.25">
      <c r="A1271" s="26">
        <v>33301</v>
      </c>
      <c r="B1271" s="27" t="s">
        <v>835</v>
      </c>
      <c r="C1271" s="28"/>
      <c r="D1271" s="29">
        <f>SUM(D1272:D1274)</f>
        <v>0</v>
      </c>
      <c r="E1271" s="29">
        <f>SUM(E1272:E1274)</f>
        <v>0</v>
      </c>
      <c r="F1271" s="30">
        <f t="shared" si="156"/>
        <v>0</v>
      </c>
      <c r="G1271" s="31">
        <f t="shared" si="155"/>
        <v>0</v>
      </c>
      <c r="H1271" s="29">
        <f>SUM(H1272:H1274)</f>
        <v>0</v>
      </c>
      <c r="I1271" s="32">
        <f t="shared" si="160"/>
        <v>0</v>
      </c>
      <c r="J1271" s="29">
        <f>SUM(J1272:J1274)</f>
        <v>0</v>
      </c>
      <c r="K1271" s="31">
        <f t="shared" si="157"/>
        <v>0</v>
      </c>
      <c r="L1271" s="30">
        <f t="shared" si="162"/>
        <v>0</v>
      </c>
      <c r="M1271" s="31">
        <f t="shared" si="158"/>
        <v>0</v>
      </c>
      <c r="N1271" s="29">
        <f>SUM(N1272:N1274)</f>
        <v>0</v>
      </c>
      <c r="O1271" s="31">
        <f t="shared" si="159"/>
        <v>0</v>
      </c>
      <c r="P1271" s="32">
        <f t="shared" si="161"/>
        <v>0</v>
      </c>
    </row>
    <row r="1272" spans="1:17" x14ac:dyDescent="0.25">
      <c r="A1272" s="26">
        <v>3330101</v>
      </c>
      <c r="B1272" s="27" t="s">
        <v>836</v>
      </c>
      <c r="C1272" s="28"/>
      <c r="D1272" s="29"/>
      <c r="E1272" s="29"/>
      <c r="F1272" s="30">
        <f t="shared" si="156"/>
        <v>0</v>
      </c>
      <c r="G1272" s="31">
        <f t="shared" si="155"/>
        <v>0</v>
      </c>
      <c r="H1272" s="29"/>
      <c r="I1272" s="32">
        <f t="shared" si="160"/>
        <v>0</v>
      </c>
      <c r="J1272" s="29"/>
      <c r="K1272" s="31">
        <f t="shared" si="157"/>
        <v>0</v>
      </c>
      <c r="L1272" s="30">
        <f t="shared" si="162"/>
        <v>0</v>
      </c>
      <c r="M1272" s="31">
        <f t="shared" si="158"/>
        <v>0</v>
      </c>
      <c r="N1272" s="29"/>
      <c r="O1272" s="31">
        <f t="shared" si="159"/>
        <v>0</v>
      </c>
      <c r="P1272" s="32">
        <f t="shared" si="161"/>
        <v>0</v>
      </c>
    </row>
    <row r="1273" spans="1:17" x14ac:dyDescent="0.25">
      <c r="A1273" s="26">
        <v>3330102</v>
      </c>
      <c r="B1273" s="27" t="s">
        <v>837</v>
      </c>
      <c r="C1273" s="28"/>
      <c r="D1273" s="29"/>
      <c r="E1273" s="29"/>
      <c r="F1273" s="30">
        <f t="shared" si="156"/>
        <v>0</v>
      </c>
      <c r="G1273" s="31">
        <f t="shared" si="155"/>
        <v>0</v>
      </c>
      <c r="H1273" s="29"/>
      <c r="I1273" s="32">
        <f t="shared" si="160"/>
        <v>0</v>
      </c>
      <c r="J1273" s="29"/>
      <c r="K1273" s="31">
        <f t="shared" si="157"/>
        <v>0</v>
      </c>
      <c r="L1273" s="30">
        <f t="shared" si="162"/>
        <v>0</v>
      </c>
      <c r="M1273" s="31">
        <f t="shared" si="158"/>
        <v>0</v>
      </c>
      <c r="N1273" s="29"/>
      <c r="O1273" s="31">
        <f t="shared" si="159"/>
        <v>0</v>
      </c>
      <c r="P1273" s="32">
        <f t="shared" si="161"/>
        <v>0</v>
      </c>
    </row>
    <row r="1274" spans="1:17" x14ac:dyDescent="0.25">
      <c r="A1274" s="26">
        <v>3330103</v>
      </c>
      <c r="B1274" s="27" t="s">
        <v>713</v>
      </c>
      <c r="C1274" s="28"/>
      <c r="D1274" s="29"/>
      <c r="E1274" s="29"/>
      <c r="F1274" s="30">
        <f t="shared" si="156"/>
        <v>0</v>
      </c>
      <c r="G1274" s="31">
        <f t="shared" si="155"/>
        <v>0</v>
      </c>
      <c r="H1274" s="29"/>
      <c r="I1274" s="32">
        <f t="shared" si="160"/>
        <v>0</v>
      </c>
      <c r="J1274" s="29"/>
      <c r="K1274" s="31">
        <f t="shared" si="157"/>
        <v>0</v>
      </c>
      <c r="L1274" s="30">
        <f t="shared" si="162"/>
        <v>0</v>
      </c>
      <c r="M1274" s="31">
        <f t="shared" si="158"/>
        <v>0</v>
      </c>
      <c r="N1274" s="29"/>
      <c r="O1274" s="31">
        <f t="shared" si="159"/>
        <v>0</v>
      </c>
      <c r="P1274" s="32">
        <f t="shared" si="161"/>
        <v>0</v>
      </c>
    </row>
    <row r="1275" spans="1:17" x14ac:dyDescent="0.25">
      <c r="A1275" s="26">
        <v>33302</v>
      </c>
      <c r="B1275" s="27" t="s">
        <v>838</v>
      </c>
      <c r="C1275" s="28"/>
      <c r="D1275" s="29">
        <f>SUM(D1276:D1282)</f>
        <v>0</v>
      </c>
      <c r="E1275" s="29">
        <f>SUM(E1276:E1282)</f>
        <v>0</v>
      </c>
      <c r="F1275" s="30">
        <f t="shared" si="156"/>
        <v>0</v>
      </c>
      <c r="G1275" s="31">
        <f t="shared" si="155"/>
        <v>0</v>
      </c>
      <c r="H1275" s="29">
        <f>SUM(H1276:H1282)</f>
        <v>0</v>
      </c>
      <c r="I1275" s="32">
        <f t="shared" si="160"/>
        <v>0</v>
      </c>
      <c r="J1275" s="29">
        <f>SUM(J1276:J1282)</f>
        <v>0</v>
      </c>
      <c r="K1275" s="31">
        <f t="shared" si="157"/>
        <v>0</v>
      </c>
      <c r="L1275" s="30">
        <f t="shared" si="162"/>
        <v>0</v>
      </c>
      <c r="M1275" s="31">
        <f t="shared" si="158"/>
        <v>0</v>
      </c>
      <c r="N1275" s="29">
        <f>SUM(N1276:N1282)</f>
        <v>0</v>
      </c>
      <c r="O1275" s="31">
        <f t="shared" si="159"/>
        <v>0</v>
      </c>
      <c r="P1275" s="32">
        <f t="shared" si="161"/>
        <v>0</v>
      </c>
    </row>
    <row r="1276" spans="1:17" x14ac:dyDescent="0.25">
      <c r="A1276" s="26">
        <v>3330201</v>
      </c>
      <c r="B1276" s="27" t="s">
        <v>839</v>
      </c>
      <c r="C1276" s="28"/>
      <c r="D1276" s="29"/>
      <c r="E1276" s="29"/>
      <c r="F1276" s="30">
        <f t="shared" si="156"/>
        <v>0</v>
      </c>
      <c r="G1276" s="31">
        <f t="shared" si="155"/>
        <v>0</v>
      </c>
      <c r="H1276" s="29"/>
      <c r="I1276" s="32">
        <f t="shared" si="160"/>
        <v>0</v>
      </c>
      <c r="J1276" s="29"/>
      <c r="K1276" s="31">
        <f t="shared" si="157"/>
        <v>0</v>
      </c>
      <c r="L1276" s="30">
        <f t="shared" si="162"/>
        <v>0</v>
      </c>
      <c r="M1276" s="31">
        <f t="shared" si="158"/>
        <v>0</v>
      </c>
      <c r="N1276" s="29"/>
      <c r="O1276" s="31">
        <f t="shared" si="159"/>
        <v>0</v>
      </c>
      <c r="P1276" s="32">
        <f t="shared" si="161"/>
        <v>0</v>
      </c>
    </row>
    <row r="1277" spans="1:17" x14ac:dyDescent="0.25">
      <c r="A1277" s="26">
        <v>3330202</v>
      </c>
      <c r="B1277" s="27" t="s">
        <v>840</v>
      </c>
      <c r="C1277" s="28"/>
      <c r="D1277" s="29"/>
      <c r="E1277" s="29"/>
      <c r="F1277" s="30">
        <f t="shared" si="156"/>
        <v>0</v>
      </c>
      <c r="G1277" s="31">
        <f t="shared" si="155"/>
        <v>0</v>
      </c>
      <c r="H1277" s="29"/>
      <c r="I1277" s="32">
        <f t="shared" si="160"/>
        <v>0</v>
      </c>
      <c r="J1277" s="29"/>
      <c r="K1277" s="31">
        <f t="shared" si="157"/>
        <v>0</v>
      </c>
      <c r="L1277" s="30">
        <f t="shared" si="162"/>
        <v>0</v>
      </c>
      <c r="M1277" s="31">
        <f t="shared" si="158"/>
        <v>0</v>
      </c>
      <c r="N1277" s="29"/>
      <c r="O1277" s="31">
        <f t="shared" si="159"/>
        <v>0</v>
      </c>
      <c r="P1277" s="32">
        <f t="shared" si="161"/>
        <v>0</v>
      </c>
    </row>
    <row r="1278" spans="1:17" s="65" customFormat="1" x14ac:dyDescent="0.25">
      <c r="A1278" s="26">
        <v>3330203</v>
      </c>
      <c r="B1278" s="27" t="s">
        <v>841</v>
      </c>
      <c r="C1278" s="28"/>
      <c r="D1278" s="29"/>
      <c r="E1278" s="29"/>
      <c r="F1278" s="30">
        <f t="shared" si="156"/>
        <v>0</v>
      </c>
      <c r="G1278" s="31">
        <f t="shared" si="155"/>
        <v>0</v>
      </c>
      <c r="H1278" s="29"/>
      <c r="I1278" s="32">
        <f t="shared" si="160"/>
        <v>0</v>
      </c>
      <c r="J1278" s="29"/>
      <c r="K1278" s="31">
        <f t="shared" si="157"/>
        <v>0</v>
      </c>
      <c r="L1278" s="30">
        <f t="shared" si="162"/>
        <v>0</v>
      </c>
      <c r="M1278" s="31">
        <f t="shared" si="158"/>
        <v>0</v>
      </c>
      <c r="N1278" s="29"/>
      <c r="O1278" s="31">
        <f t="shared" si="159"/>
        <v>0</v>
      </c>
      <c r="P1278" s="32">
        <f t="shared" si="161"/>
        <v>0</v>
      </c>
      <c r="Q1278" s="3"/>
    </row>
    <row r="1279" spans="1:17" x14ac:dyDescent="0.25">
      <c r="A1279" s="26">
        <v>3330204</v>
      </c>
      <c r="B1279" s="27" t="s">
        <v>842</v>
      </c>
      <c r="C1279" s="28"/>
      <c r="D1279" s="29"/>
      <c r="E1279" s="29"/>
      <c r="F1279" s="30">
        <f t="shared" si="156"/>
        <v>0</v>
      </c>
      <c r="G1279" s="31">
        <f t="shared" si="155"/>
        <v>0</v>
      </c>
      <c r="H1279" s="29"/>
      <c r="I1279" s="32">
        <f t="shared" si="160"/>
        <v>0</v>
      </c>
      <c r="J1279" s="29"/>
      <c r="K1279" s="31">
        <f t="shared" si="157"/>
        <v>0</v>
      </c>
      <c r="L1279" s="30">
        <f t="shared" si="162"/>
        <v>0</v>
      </c>
      <c r="M1279" s="31">
        <f t="shared" si="158"/>
        <v>0</v>
      </c>
      <c r="N1279" s="29"/>
      <c r="O1279" s="31">
        <f t="shared" si="159"/>
        <v>0</v>
      </c>
      <c r="P1279" s="32">
        <f t="shared" si="161"/>
        <v>0</v>
      </c>
    </row>
    <row r="1280" spans="1:17" x14ac:dyDescent="0.25">
      <c r="A1280" s="26">
        <v>3330205</v>
      </c>
      <c r="B1280" s="27" t="s">
        <v>843</v>
      </c>
      <c r="C1280" s="28"/>
      <c r="D1280" s="29"/>
      <c r="E1280" s="29"/>
      <c r="F1280" s="30">
        <f t="shared" si="156"/>
        <v>0</v>
      </c>
      <c r="G1280" s="31">
        <f t="shared" ref="G1280:G1287" si="163">IF(OR(F1280=0,F$7=0),0,F1280/F$7)*100</f>
        <v>0</v>
      </c>
      <c r="H1280" s="29"/>
      <c r="I1280" s="32">
        <f t="shared" si="160"/>
        <v>0</v>
      </c>
      <c r="J1280" s="29"/>
      <c r="K1280" s="31">
        <f t="shared" si="157"/>
        <v>0</v>
      </c>
      <c r="L1280" s="30">
        <f t="shared" si="162"/>
        <v>0</v>
      </c>
      <c r="M1280" s="31">
        <f t="shared" si="158"/>
        <v>0</v>
      </c>
      <c r="N1280" s="29"/>
      <c r="O1280" s="31">
        <f t="shared" si="159"/>
        <v>0</v>
      </c>
      <c r="P1280" s="32">
        <f t="shared" si="161"/>
        <v>0</v>
      </c>
    </row>
    <row r="1281" spans="1:17" x14ac:dyDescent="0.25">
      <c r="A1281" s="26">
        <v>3330206</v>
      </c>
      <c r="B1281" s="27" t="s">
        <v>844</v>
      </c>
      <c r="C1281" s="28"/>
      <c r="D1281" s="29"/>
      <c r="E1281" s="29"/>
      <c r="F1281" s="30">
        <f t="shared" si="156"/>
        <v>0</v>
      </c>
      <c r="G1281" s="31">
        <f t="shared" si="163"/>
        <v>0</v>
      </c>
      <c r="H1281" s="29"/>
      <c r="I1281" s="32">
        <f t="shared" si="160"/>
        <v>0</v>
      </c>
      <c r="J1281" s="29"/>
      <c r="K1281" s="31">
        <f t="shared" si="157"/>
        <v>0</v>
      </c>
      <c r="L1281" s="30">
        <f t="shared" si="162"/>
        <v>0</v>
      </c>
      <c r="M1281" s="31">
        <f t="shared" si="158"/>
        <v>0</v>
      </c>
      <c r="N1281" s="29"/>
      <c r="O1281" s="31">
        <f t="shared" si="159"/>
        <v>0</v>
      </c>
      <c r="P1281" s="32">
        <f t="shared" si="161"/>
        <v>0</v>
      </c>
    </row>
    <row r="1282" spans="1:17" ht="26.25" x14ac:dyDescent="0.25">
      <c r="A1282" s="26">
        <v>3330207</v>
      </c>
      <c r="B1282" s="27" t="s">
        <v>845</v>
      </c>
      <c r="C1282" s="28"/>
      <c r="D1282" s="29"/>
      <c r="E1282" s="29"/>
      <c r="F1282" s="30">
        <f t="shared" si="156"/>
        <v>0</v>
      </c>
      <c r="G1282" s="31">
        <f t="shared" si="163"/>
        <v>0</v>
      </c>
      <c r="H1282" s="29"/>
      <c r="I1282" s="32">
        <f t="shared" si="160"/>
        <v>0</v>
      </c>
      <c r="J1282" s="29"/>
      <c r="K1282" s="31">
        <f t="shared" si="157"/>
        <v>0</v>
      </c>
      <c r="L1282" s="30">
        <f t="shared" si="162"/>
        <v>0</v>
      </c>
      <c r="M1282" s="31">
        <f t="shared" si="158"/>
        <v>0</v>
      </c>
      <c r="N1282" s="29"/>
      <c r="O1282" s="31">
        <f t="shared" si="159"/>
        <v>0</v>
      </c>
      <c r="P1282" s="32">
        <f t="shared" si="161"/>
        <v>0</v>
      </c>
    </row>
    <row r="1283" spans="1:17" x14ac:dyDescent="0.25">
      <c r="A1283" s="26">
        <v>33303</v>
      </c>
      <c r="B1283" s="27" t="s">
        <v>196</v>
      </c>
      <c r="C1283" s="28"/>
      <c r="D1283" s="29">
        <v>1215637374</v>
      </c>
      <c r="E1283" s="29">
        <v>14210486875</v>
      </c>
      <c r="F1283" s="30">
        <f t="shared" si="156"/>
        <v>15426124249</v>
      </c>
      <c r="G1283" s="31">
        <f t="shared" si="163"/>
        <v>0.93353456903484366</v>
      </c>
      <c r="H1283" s="29"/>
      <c r="I1283" s="32">
        <f t="shared" si="160"/>
        <v>15426124249</v>
      </c>
      <c r="J1283" s="29">
        <v>6797469451</v>
      </c>
      <c r="K1283" s="31">
        <f t="shared" si="157"/>
        <v>44.064661617390037</v>
      </c>
      <c r="L1283" s="30">
        <f t="shared" si="162"/>
        <v>7274964281</v>
      </c>
      <c r="M1283" s="31">
        <f t="shared" si="158"/>
        <v>47.160026482164504</v>
      </c>
      <c r="N1283" s="29">
        <v>14072433732</v>
      </c>
      <c r="O1283" s="31">
        <f t="shared" si="159"/>
        <v>91.224688099554541</v>
      </c>
      <c r="P1283" s="32">
        <f t="shared" si="161"/>
        <v>1353690517</v>
      </c>
    </row>
    <row r="1284" spans="1:17" x14ac:dyDescent="0.25">
      <c r="A1284" s="26">
        <v>334</v>
      </c>
      <c r="B1284" s="27" t="s">
        <v>846</v>
      </c>
      <c r="C1284" s="28"/>
      <c r="D1284" s="29">
        <f>SUM(D1285)</f>
        <v>0</v>
      </c>
      <c r="E1284" s="29">
        <f>SUM(E1285)</f>
        <v>0</v>
      </c>
      <c r="F1284" s="30">
        <f t="shared" si="156"/>
        <v>0</v>
      </c>
      <c r="G1284" s="31">
        <f t="shared" si="163"/>
        <v>0</v>
      </c>
      <c r="H1284" s="29">
        <f>SUM(H1285)</f>
        <v>0</v>
      </c>
      <c r="I1284" s="32">
        <f t="shared" si="160"/>
        <v>0</v>
      </c>
      <c r="J1284" s="29">
        <f>SUM(J1285)</f>
        <v>0</v>
      </c>
      <c r="K1284" s="31">
        <f t="shared" si="157"/>
        <v>0</v>
      </c>
      <c r="L1284" s="30">
        <f t="shared" si="162"/>
        <v>0</v>
      </c>
      <c r="M1284" s="31">
        <f t="shared" si="158"/>
        <v>0</v>
      </c>
      <c r="N1284" s="29">
        <f>SUM(N1285)</f>
        <v>0</v>
      </c>
      <c r="O1284" s="31">
        <f t="shared" si="159"/>
        <v>0</v>
      </c>
      <c r="P1284" s="32">
        <f t="shared" si="161"/>
        <v>0</v>
      </c>
    </row>
    <row r="1285" spans="1:17" x14ac:dyDescent="0.25">
      <c r="A1285" s="26">
        <v>33401</v>
      </c>
      <c r="B1285" s="27" t="s">
        <v>847</v>
      </c>
      <c r="C1285" s="28"/>
      <c r="D1285" s="29"/>
      <c r="E1285" s="29"/>
      <c r="F1285" s="30">
        <f t="shared" si="156"/>
        <v>0</v>
      </c>
      <c r="G1285" s="31">
        <f t="shared" si="163"/>
        <v>0</v>
      </c>
      <c r="H1285" s="29"/>
      <c r="I1285" s="32">
        <f t="shared" si="160"/>
        <v>0</v>
      </c>
      <c r="J1285" s="29"/>
      <c r="K1285" s="31">
        <f t="shared" si="157"/>
        <v>0</v>
      </c>
      <c r="L1285" s="30">
        <f t="shared" si="162"/>
        <v>0</v>
      </c>
      <c r="M1285" s="31">
        <f t="shared" si="158"/>
        <v>0</v>
      </c>
      <c r="N1285" s="29"/>
      <c r="O1285" s="31">
        <f t="shared" si="159"/>
        <v>0</v>
      </c>
      <c r="P1285" s="32">
        <f t="shared" si="161"/>
        <v>0</v>
      </c>
    </row>
    <row r="1286" spans="1:17" x14ac:dyDescent="0.25">
      <c r="A1286" s="26">
        <v>335</v>
      </c>
      <c r="B1286" s="27" t="s">
        <v>197</v>
      </c>
      <c r="C1286" s="28"/>
      <c r="D1286" s="45"/>
      <c r="E1286" s="45"/>
      <c r="F1286" s="30">
        <f t="shared" si="156"/>
        <v>0</v>
      </c>
      <c r="G1286" s="31">
        <f t="shared" si="163"/>
        <v>0</v>
      </c>
      <c r="H1286" s="45"/>
      <c r="I1286" s="32">
        <f t="shared" si="160"/>
        <v>0</v>
      </c>
      <c r="J1286" s="45"/>
      <c r="K1286" s="31">
        <f t="shared" si="157"/>
        <v>0</v>
      </c>
      <c r="L1286" s="30">
        <f t="shared" si="162"/>
        <v>0</v>
      </c>
      <c r="M1286" s="31">
        <f t="shared" si="158"/>
        <v>0</v>
      </c>
      <c r="N1286" s="45"/>
      <c r="O1286" s="31">
        <f t="shared" si="159"/>
        <v>0</v>
      </c>
      <c r="P1286" s="32">
        <f t="shared" si="161"/>
        <v>0</v>
      </c>
    </row>
    <row r="1287" spans="1:17" x14ac:dyDescent="0.25">
      <c r="A1287" s="26"/>
      <c r="B1287" s="20" t="s">
        <v>848</v>
      </c>
      <c r="C1287" s="28"/>
      <c r="D1287" s="22"/>
      <c r="E1287" s="22">
        <v>36505109388</v>
      </c>
      <c r="F1287" s="30">
        <f t="shared" si="156"/>
        <v>36505109388</v>
      </c>
      <c r="G1287" s="24">
        <f t="shared" si="163"/>
        <v>2.2091603185619078</v>
      </c>
      <c r="H1287" s="22"/>
      <c r="I1287" s="32">
        <f t="shared" si="160"/>
        <v>36505109388</v>
      </c>
      <c r="J1287" s="22"/>
      <c r="K1287" s="31">
        <f t="shared" si="157"/>
        <v>0</v>
      </c>
      <c r="L1287" s="30">
        <f t="shared" si="162"/>
        <v>0</v>
      </c>
      <c r="M1287" s="31">
        <f t="shared" si="158"/>
        <v>0</v>
      </c>
      <c r="N1287" s="22"/>
      <c r="O1287" s="31">
        <f t="shared" si="159"/>
        <v>0</v>
      </c>
      <c r="P1287" s="32">
        <f t="shared" si="161"/>
        <v>36505109388</v>
      </c>
    </row>
    <row r="1288" spans="1:17" ht="16.5" thickBot="1" x14ac:dyDescent="0.3">
      <c r="A1288" s="66"/>
      <c r="B1288" s="67" t="s">
        <v>23</v>
      </c>
      <c r="C1288" s="68"/>
      <c r="D1288" s="69">
        <f>SUM(D8+D1287)</f>
        <v>1186801000000</v>
      </c>
      <c r="E1288" s="69">
        <f>SUM(E8+E1287)</f>
        <v>465641744027</v>
      </c>
      <c r="F1288" s="70">
        <f>SUM(D1288+E1288)</f>
        <v>1652442744027</v>
      </c>
      <c r="G1288" s="71">
        <f>IF(OR(F1288=0,F$7=0),0,F1288/F$7)*100</f>
        <v>100</v>
      </c>
      <c r="H1288" s="69">
        <f>SUM(H8+H1287)</f>
        <v>0</v>
      </c>
      <c r="I1288" s="72">
        <f>SUM(F1288-H1288)</f>
        <v>1652442744027</v>
      </c>
      <c r="J1288" s="69">
        <f>SUM(J8+J1287)</f>
        <v>1351716202660</v>
      </c>
      <c r="K1288" s="71">
        <f>IF(OR(J1288=0,F1288=0),0,J1288/F1288)*100</f>
        <v>81.80109159884536</v>
      </c>
      <c r="L1288" s="70">
        <f>SUM(N1288-J1288)</f>
        <v>154316201260</v>
      </c>
      <c r="M1288" s="71">
        <f>IF(OR(L1288=0,F1288=0),0,L1288/F1288)*100</f>
        <v>9.33867160104632</v>
      </c>
      <c r="N1288" s="69">
        <f>SUM(N8+N1287)</f>
        <v>1506032403920</v>
      </c>
      <c r="O1288" s="71">
        <f>IF(OR(N1288=0,F1288=0),0,N1288/F1288)*100</f>
        <v>91.139763199891675</v>
      </c>
      <c r="P1288" s="72">
        <f>SUM(F1288-N1288)</f>
        <v>146410340107</v>
      </c>
      <c r="Q1288" s="65"/>
    </row>
    <row r="1290" spans="1:17" x14ac:dyDescent="0.25">
      <c r="D1290" s="74">
        <v>1186801000000</v>
      </c>
      <c r="E1290" s="74">
        <v>465641744026</v>
      </c>
      <c r="F1290" s="74">
        <v>1652442744026</v>
      </c>
      <c r="J1290" s="74">
        <v>1351716202662</v>
      </c>
      <c r="K1290" s="75"/>
      <c r="L1290" s="74"/>
      <c r="M1290" s="75"/>
      <c r="N1290" s="74">
        <v>1506032403922</v>
      </c>
    </row>
    <row r="1291" spans="1:17" x14ac:dyDescent="0.25">
      <c r="D1291" s="74">
        <f>SUM(D1288-D1290)</f>
        <v>0</v>
      </c>
      <c r="E1291" s="74">
        <f t="shared" ref="E1291:F1291" si="164">SUM(E1288-E1290)</f>
        <v>1</v>
      </c>
      <c r="F1291" s="74">
        <f t="shared" si="164"/>
        <v>1</v>
      </c>
      <c r="G1291" s="75"/>
      <c r="H1291" s="75"/>
      <c r="I1291" s="75"/>
      <c r="J1291" s="74">
        <f>SUM(J1288-J1290)</f>
        <v>-2</v>
      </c>
      <c r="K1291" s="75"/>
      <c r="L1291" s="75"/>
      <c r="M1291" s="75"/>
      <c r="N1291" s="74">
        <f>SUM(N1288-N1290)</f>
        <v>-2</v>
      </c>
      <c r="O1291" s="75"/>
    </row>
    <row r="1292" spans="1:17" x14ac:dyDescent="0.25">
      <c r="D1292" s="74"/>
      <c r="E1292" s="75"/>
      <c r="F1292" s="74"/>
      <c r="G1292" s="75"/>
      <c r="H1292" s="74"/>
      <c r="I1292" s="74"/>
      <c r="J1292" s="74"/>
      <c r="K1292" s="75"/>
      <c r="L1292" s="74"/>
      <c r="M1292" s="75"/>
      <c r="N1292" s="74"/>
      <c r="O1292" s="75"/>
    </row>
    <row r="1293" spans="1:17" x14ac:dyDescent="0.25">
      <c r="D1293" s="74"/>
      <c r="E1293" s="75"/>
      <c r="F1293" s="74"/>
      <c r="G1293" s="75"/>
      <c r="H1293" s="75"/>
      <c r="I1293" s="75"/>
      <c r="J1293" s="75"/>
      <c r="K1293" s="75"/>
      <c r="L1293" s="75"/>
      <c r="M1293" s="75"/>
      <c r="N1293" s="75"/>
      <c r="O1293" s="75"/>
    </row>
    <row r="1295" spans="1:17" x14ac:dyDescent="0.25">
      <c r="F1295" s="62"/>
    </row>
  </sheetData>
  <mergeCells count="11">
    <mergeCell ref="A5:B5"/>
    <mergeCell ref="C5:C6"/>
    <mergeCell ref="D5:I5"/>
    <mergeCell ref="J5:O5"/>
    <mergeCell ref="P5:P6"/>
    <mergeCell ref="D4:P4"/>
    <mergeCell ref="D1:P1"/>
    <mergeCell ref="A2:B2"/>
    <mergeCell ref="D2:P2"/>
    <mergeCell ref="A3:B3"/>
    <mergeCell ref="D3:P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60"/>
  <sheetViews>
    <sheetView topLeftCell="A4" workbookViewId="0">
      <pane xSplit="5" ySplit="4" topLeftCell="F8" activePane="bottomRight" state="frozen"/>
      <selection activeCell="N327" sqref="N327"/>
      <selection pane="topRight" activeCell="N327" sqref="N327"/>
      <selection pane="bottomLeft" activeCell="N327" sqref="N327"/>
      <selection pane="bottomRight" activeCell="N327" sqref="N327"/>
    </sheetView>
  </sheetViews>
  <sheetFormatPr baseColWidth="10" defaultRowHeight="12.75" x14ac:dyDescent="0.2"/>
  <cols>
    <col min="1" max="1" width="14.125" style="87" customWidth="1"/>
    <col min="2" max="2" width="43.625" style="87" customWidth="1"/>
    <col min="3" max="3" width="15.125" style="87" customWidth="1"/>
    <col min="4" max="4" width="13.375" style="87" customWidth="1"/>
    <col min="5" max="5" width="15.125" style="87" bestFit="1" customWidth="1"/>
    <col min="6" max="6" width="6.25" style="87" bestFit="1" customWidth="1"/>
    <col min="7" max="7" width="15.125" style="87" bestFit="1" customWidth="1"/>
    <col min="8" max="8" width="7.25" style="87" bestFit="1" customWidth="1"/>
    <col min="9" max="9" width="16.75" style="87" bestFit="1" customWidth="1"/>
    <col min="10" max="10" width="8" style="87" customWidth="1"/>
    <col min="11" max="11" width="12" style="87" bestFit="1" customWidth="1"/>
    <col min="12" max="12" width="14.25" style="87" bestFit="1" customWidth="1"/>
    <col min="13" max="257" width="11" style="87"/>
    <col min="258" max="258" width="43.625" style="87" customWidth="1"/>
    <col min="259" max="261" width="11" style="87"/>
    <col min="262" max="262" width="6.25" style="87" bestFit="1" customWidth="1"/>
    <col min="263" max="263" width="11" style="87"/>
    <col min="264" max="264" width="7.25" style="87" bestFit="1" customWidth="1"/>
    <col min="265" max="265" width="15" style="87" customWidth="1"/>
    <col min="266" max="266" width="8" style="87" customWidth="1"/>
    <col min="267" max="268" width="11" style="87" customWidth="1"/>
    <col min="269" max="513" width="11" style="87"/>
    <col min="514" max="514" width="43.625" style="87" customWidth="1"/>
    <col min="515" max="517" width="11" style="87"/>
    <col min="518" max="518" width="6.25" style="87" bestFit="1" customWidth="1"/>
    <col min="519" max="519" width="11" style="87"/>
    <col min="520" max="520" width="7.25" style="87" bestFit="1" customWidth="1"/>
    <col min="521" max="521" width="15" style="87" customWidth="1"/>
    <col min="522" max="522" width="8" style="87" customWidth="1"/>
    <col min="523" max="524" width="11" style="87" customWidth="1"/>
    <col min="525" max="769" width="11" style="87"/>
    <col min="770" max="770" width="43.625" style="87" customWidth="1"/>
    <col min="771" max="773" width="11" style="87"/>
    <col min="774" max="774" width="6.25" style="87" bestFit="1" customWidth="1"/>
    <col min="775" max="775" width="11" style="87"/>
    <col min="776" max="776" width="7.25" style="87" bestFit="1" customWidth="1"/>
    <col min="777" max="777" width="15" style="87" customWidth="1"/>
    <col min="778" max="778" width="8" style="87" customWidth="1"/>
    <col min="779" max="780" width="11" style="87" customWidth="1"/>
    <col min="781" max="1025" width="11" style="87"/>
    <col min="1026" max="1026" width="43.625" style="87" customWidth="1"/>
    <col min="1027" max="1029" width="11" style="87"/>
    <col min="1030" max="1030" width="6.25" style="87" bestFit="1" customWidth="1"/>
    <col min="1031" max="1031" width="11" style="87"/>
    <col min="1032" max="1032" width="7.25" style="87" bestFit="1" customWidth="1"/>
    <col min="1033" max="1033" width="15" style="87" customWidth="1"/>
    <col min="1034" max="1034" width="8" style="87" customWidth="1"/>
    <col min="1035" max="1036" width="11" style="87" customWidth="1"/>
    <col min="1037" max="1281" width="11" style="87"/>
    <col min="1282" max="1282" width="43.625" style="87" customWidth="1"/>
    <col min="1283" max="1285" width="11" style="87"/>
    <col min="1286" max="1286" width="6.25" style="87" bestFit="1" customWidth="1"/>
    <col min="1287" max="1287" width="11" style="87"/>
    <col min="1288" max="1288" width="7.25" style="87" bestFit="1" customWidth="1"/>
    <col min="1289" max="1289" width="15" style="87" customWidth="1"/>
    <col min="1290" max="1290" width="8" style="87" customWidth="1"/>
    <col min="1291" max="1292" width="11" style="87" customWidth="1"/>
    <col min="1293" max="1537" width="11" style="87"/>
    <col min="1538" max="1538" width="43.625" style="87" customWidth="1"/>
    <col min="1539" max="1541" width="11" style="87"/>
    <col min="1542" max="1542" width="6.25" style="87" bestFit="1" customWidth="1"/>
    <col min="1543" max="1543" width="11" style="87"/>
    <col min="1544" max="1544" width="7.25" style="87" bestFit="1" customWidth="1"/>
    <col min="1545" max="1545" width="15" style="87" customWidth="1"/>
    <col min="1546" max="1546" width="8" style="87" customWidth="1"/>
    <col min="1547" max="1548" width="11" style="87" customWidth="1"/>
    <col min="1549" max="1793" width="11" style="87"/>
    <col min="1794" max="1794" width="43.625" style="87" customWidth="1"/>
    <col min="1795" max="1797" width="11" style="87"/>
    <col min="1798" max="1798" width="6.25" style="87" bestFit="1" customWidth="1"/>
    <col min="1799" max="1799" width="11" style="87"/>
    <col min="1800" max="1800" width="7.25" style="87" bestFit="1" customWidth="1"/>
    <col min="1801" max="1801" width="15" style="87" customWidth="1"/>
    <col min="1802" max="1802" width="8" style="87" customWidth="1"/>
    <col min="1803" max="1804" width="11" style="87" customWidth="1"/>
    <col min="1805" max="2049" width="11" style="87"/>
    <col min="2050" max="2050" width="43.625" style="87" customWidth="1"/>
    <col min="2051" max="2053" width="11" style="87"/>
    <col min="2054" max="2054" width="6.25" style="87" bestFit="1" customWidth="1"/>
    <col min="2055" max="2055" width="11" style="87"/>
    <col min="2056" max="2056" width="7.25" style="87" bestFit="1" customWidth="1"/>
    <col min="2057" max="2057" width="15" style="87" customWidth="1"/>
    <col min="2058" max="2058" width="8" style="87" customWidth="1"/>
    <col min="2059" max="2060" width="11" style="87" customWidth="1"/>
    <col min="2061" max="2305" width="11" style="87"/>
    <col min="2306" max="2306" width="43.625" style="87" customWidth="1"/>
    <col min="2307" max="2309" width="11" style="87"/>
    <col min="2310" max="2310" width="6.25" style="87" bestFit="1" customWidth="1"/>
    <col min="2311" max="2311" width="11" style="87"/>
    <col min="2312" max="2312" width="7.25" style="87" bestFit="1" customWidth="1"/>
    <col min="2313" max="2313" width="15" style="87" customWidth="1"/>
    <col min="2314" max="2314" width="8" style="87" customWidth="1"/>
    <col min="2315" max="2316" width="11" style="87" customWidth="1"/>
    <col min="2317" max="2561" width="11" style="87"/>
    <col min="2562" max="2562" width="43.625" style="87" customWidth="1"/>
    <col min="2563" max="2565" width="11" style="87"/>
    <col min="2566" max="2566" width="6.25" style="87" bestFit="1" customWidth="1"/>
    <col min="2567" max="2567" width="11" style="87"/>
    <col min="2568" max="2568" width="7.25" style="87" bestFit="1" customWidth="1"/>
    <col min="2569" max="2569" width="15" style="87" customWidth="1"/>
    <col min="2570" max="2570" width="8" style="87" customWidth="1"/>
    <col min="2571" max="2572" width="11" style="87" customWidth="1"/>
    <col min="2573" max="2817" width="11" style="87"/>
    <col min="2818" max="2818" width="43.625" style="87" customWidth="1"/>
    <col min="2819" max="2821" width="11" style="87"/>
    <col min="2822" max="2822" width="6.25" style="87" bestFit="1" customWidth="1"/>
    <col min="2823" max="2823" width="11" style="87"/>
    <col min="2824" max="2824" width="7.25" style="87" bestFit="1" customWidth="1"/>
    <col min="2825" max="2825" width="15" style="87" customWidth="1"/>
    <col min="2826" max="2826" width="8" style="87" customWidth="1"/>
    <col min="2827" max="2828" width="11" style="87" customWidth="1"/>
    <col min="2829" max="3073" width="11" style="87"/>
    <col min="3074" max="3074" width="43.625" style="87" customWidth="1"/>
    <col min="3075" max="3077" width="11" style="87"/>
    <col min="3078" max="3078" width="6.25" style="87" bestFit="1" customWidth="1"/>
    <col min="3079" max="3079" width="11" style="87"/>
    <col min="3080" max="3080" width="7.25" style="87" bestFit="1" customWidth="1"/>
    <col min="3081" max="3081" width="15" style="87" customWidth="1"/>
    <col min="3082" max="3082" width="8" style="87" customWidth="1"/>
    <col min="3083" max="3084" width="11" style="87" customWidth="1"/>
    <col min="3085" max="3329" width="11" style="87"/>
    <col min="3330" max="3330" width="43.625" style="87" customWidth="1"/>
    <col min="3331" max="3333" width="11" style="87"/>
    <col min="3334" max="3334" width="6.25" style="87" bestFit="1" customWidth="1"/>
    <col min="3335" max="3335" width="11" style="87"/>
    <col min="3336" max="3336" width="7.25" style="87" bestFit="1" customWidth="1"/>
    <col min="3337" max="3337" width="15" style="87" customWidth="1"/>
    <col min="3338" max="3338" width="8" style="87" customWidth="1"/>
    <col min="3339" max="3340" width="11" style="87" customWidth="1"/>
    <col min="3341" max="3585" width="11" style="87"/>
    <col min="3586" max="3586" width="43.625" style="87" customWidth="1"/>
    <col min="3587" max="3589" width="11" style="87"/>
    <col min="3590" max="3590" width="6.25" style="87" bestFit="1" customWidth="1"/>
    <col min="3591" max="3591" width="11" style="87"/>
    <col min="3592" max="3592" width="7.25" style="87" bestFit="1" customWidth="1"/>
    <col min="3593" max="3593" width="15" style="87" customWidth="1"/>
    <col min="3594" max="3594" width="8" style="87" customWidth="1"/>
    <col min="3595" max="3596" width="11" style="87" customWidth="1"/>
    <col min="3597" max="3841" width="11" style="87"/>
    <col min="3842" max="3842" width="43.625" style="87" customWidth="1"/>
    <col min="3843" max="3845" width="11" style="87"/>
    <col min="3846" max="3846" width="6.25" style="87" bestFit="1" customWidth="1"/>
    <col min="3847" max="3847" width="11" style="87"/>
    <col min="3848" max="3848" width="7.25" style="87" bestFit="1" customWidth="1"/>
    <col min="3849" max="3849" width="15" style="87" customWidth="1"/>
    <col min="3850" max="3850" width="8" style="87" customWidth="1"/>
    <col min="3851" max="3852" width="11" style="87" customWidth="1"/>
    <col min="3853" max="4097" width="11" style="87"/>
    <col min="4098" max="4098" width="43.625" style="87" customWidth="1"/>
    <col min="4099" max="4101" width="11" style="87"/>
    <col min="4102" max="4102" width="6.25" style="87" bestFit="1" customWidth="1"/>
    <col min="4103" max="4103" width="11" style="87"/>
    <col min="4104" max="4104" width="7.25" style="87" bestFit="1" customWidth="1"/>
    <col min="4105" max="4105" width="15" style="87" customWidth="1"/>
    <col min="4106" max="4106" width="8" style="87" customWidth="1"/>
    <col min="4107" max="4108" width="11" style="87" customWidth="1"/>
    <col min="4109" max="4353" width="11" style="87"/>
    <col min="4354" max="4354" width="43.625" style="87" customWidth="1"/>
    <col min="4355" max="4357" width="11" style="87"/>
    <col min="4358" max="4358" width="6.25" style="87" bestFit="1" customWidth="1"/>
    <col min="4359" max="4359" width="11" style="87"/>
    <col min="4360" max="4360" width="7.25" style="87" bestFit="1" customWidth="1"/>
    <col min="4361" max="4361" width="15" style="87" customWidth="1"/>
    <col min="4362" max="4362" width="8" style="87" customWidth="1"/>
    <col min="4363" max="4364" width="11" style="87" customWidth="1"/>
    <col min="4365" max="4609" width="11" style="87"/>
    <col min="4610" max="4610" width="43.625" style="87" customWidth="1"/>
    <col min="4611" max="4613" width="11" style="87"/>
    <col min="4614" max="4614" width="6.25" style="87" bestFit="1" customWidth="1"/>
    <col min="4615" max="4615" width="11" style="87"/>
    <col min="4616" max="4616" width="7.25" style="87" bestFit="1" customWidth="1"/>
    <col min="4617" max="4617" width="15" style="87" customWidth="1"/>
    <col min="4618" max="4618" width="8" style="87" customWidth="1"/>
    <col min="4619" max="4620" width="11" style="87" customWidth="1"/>
    <col min="4621" max="4865" width="11" style="87"/>
    <col min="4866" max="4866" width="43.625" style="87" customWidth="1"/>
    <col min="4867" max="4869" width="11" style="87"/>
    <col min="4870" max="4870" width="6.25" style="87" bestFit="1" customWidth="1"/>
    <col min="4871" max="4871" width="11" style="87"/>
    <col min="4872" max="4872" width="7.25" style="87" bestFit="1" customWidth="1"/>
    <col min="4873" max="4873" width="15" style="87" customWidth="1"/>
    <col min="4874" max="4874" width="8" style="87" customWidth="1"/>
    <col min="4875" max="4876" width="11" style="87" customWidth="1"/>
    <col min="4877" max="5121" width="11" style="87"/>
    <col min="5122" max="5122" width="43.625" style="87" customWidth="1"/>
    <col min="5123" max="5125" width="11" style="87"/>
    <col min="5126" max="5126" width="6.25" style="87" bestFit="1" customWidth="1"/>
    <col min="5127" max="5127" width="11" style="87"/>
    <col min="5128" max="5128" width="7.25" style="87" bestFit="1" customWidth="1"/>
    <col min="5129" max="5129" width="15" style="87" customWidth="1"/>
    <col min="5130" max="5130" width="8" style="87" customWidth="1"/>
    <col min="5131" max="5132" width="11" style="87" customWidth="1"/>
    <col min="5133" max="5377" width="11" style="87"/>
    <col min="5378" max="5378" width="43.625" style="87" customWidth="1"/>
    <col min="5379" max="5381" width="11" style="87"/>
    <col min="5382" max="5382" width="6.25" style="87" bestFit="1" customWidth="1"/>
    <col min="5383" max="5383" width="11" style="87"/>
    <col min="5384" max="5384" width="7.25" style="87" bestFit="1" customWidth="1"/>
    <col min="5385" max="5385" width="15" style="87" customWidth="1"/>
    <col min="5386" max="5386" width="8" style="87" customWidth="1"/>
    <col min="5387" max="5388" width="11" style="87" customWidth="1"/>
    <col min="5389" max="5633" width="11" style="87"/>
    <col min="5634" max="5634" width="43.625" style="87" customWidth="1"/>
    <col min="5635" max="5637" width="11" style="87"/>
    <col min="5638" max="5638" width="6.25" style="87" bestFit="1" customWidth="1"/>
    <col min="5639" max="5639" width="11" style="87"/>
    <col min="5640" max="5640" width="7.25" style="87" bestFit="1" customWidth="1"/>
    <col min="5641" max="5641" width="15" style="87" customWidth="1"/>
    <col min="5642" max="5642" width="8" style="87" customWidth="1"/>
    <col min="5643" max="5644" width="11" style="87" customWidth="1"/>
    <col min="5645" max="5889" width="11" style="87"/>
    <col min="5890" max="5890" width="43.625" style="87" customWidth="1"/>
    <col min="5891" max="5893" width="11" style="87"/>
    <col min="5894" max="5894" width="6.25" style="87" bestFit="1" customWidth="1"/>
    <col min="5895" max="5895" width="11" style="87"/>
    <col min="5896" max="5896" width="7.25" style="87" bestFit="1" customWidth="1"/>
    <col min="5897" max="5897" width="15" style="87" customWidth="1"/>
    <col min="5898" max="5898" width="8" style="87" customWidth="1"/>
    <col min="5899" max="5900" width="11" style="87" customWidth="1"/>
    <col min="5901" max="6145" width="11" style="87"/>
    <col min="6146" max="6146" width="43.625" style="87" customWidth="1"/>
    <col min="6147" max="6149" width="11" style="87"/>
    <col min="6150" max="6150" width="6.25" style="87" bestFit="1" customWidth="1"/>
    <col min="6151" max="6151" width="11" style="87"/>
    <col min="6152" max="6152" width="7.25" style="87" bestFit="1" customWidth="1"/>
    <col min="6153" max="6153" width="15" style="87" customWidth="1"/>
    <col min="6154" max="6154" width="8" style="87" customWidth="1"/>
    <col min="6155" max="6156" width="11" style="87" customWidth="1"/>
    <col min="6157" max="6401" width="11" style="87"/>
    <col min="6402" max="6402" width="43.625" style="87" customWidth="1"/>
    <col min="6403" max="6405" width="11" style="87"/>
    <col min="6406" max="6406" width="6.25" style="87" bestFit="1" customWidth="1"/>
    <col min="6407" max="6407" width="11" style="87"/>
    <col min="6408" max="6408" width="7.25" style="87" bestFit="1" customWidth="1"/>
    <col min="6409" max="6409" width="15" style="87" customWidth="1"/>
    <col min="6410" max="6410" width="8" style="87" customWidth="1"/>
    <col min="6411" max="6412" width="11" style="87" customWidth="1"/>
    <col min="6413" max="6657" width="11" style="87"/>
    <col min="6658" max="6658" width="43.625" style="87" customWidth="1"/>
    <col min="6659" max="6661" width="11" style="87"/>
    <col min="6662" max="6662" width="6.25" style="87" bestFit="1" customWidth="1"/>
    <col min="6663" max="6663" width="11" style="87"/>
    <col min="6664" max="6664" width="7.25" style="87" bestFit="1" customWidth="1"/>
    <col min="6665" max="6665" width="15" style="87" customWidth="1"/>
    <col min="6666" max="6666" width="8" style="87" customWidth="1"/>
    <col min="6667" max="6668" width="11" style="87" customWidth="1"/>
    <col min="6669" max="6913" width="11" style="87"/>
    <col min="6914" max="6914" width="43.625" style="87" customWidth="1"/>
    <col min="6915" max="6917" width="11" style="87"/>
    <col min="6918" max="6918" width="6.25" style="87" bestFit="1" customWidth="1"/>
    <col min="6919" max="6919" width="11" style="87"/>
    <col min="6920" max="6920" width="7.25" style="87" bestFit="1" customWidth="1"/>
    <col min="6921" max="6921" width="15" style="87" customWidth="1"/>
    <col min="6922" max="6922" width="8" style="87" customWidth="1"/>
    <col min="6923" max="6924" width="11" style="87" customWidth="1"/>
    <col min="6925" max="7169" width="11" style="87"/>
    <col min="7170" max="7170" width="43.625" style="87" customWidth="1"/>
    <col min="7171" max="7173" width="11" style="87"/>
    <col min="7174" max="7174" width="6.25" style="87" bestFit="1" customWidth="1"/>
    <col min="7175" max="7175" width="11" style="87"/>
    <col min="7176" max="7176" width="7.25" style="87" bestFit="1" customWidth="1"/>
    <col min="7177" max="7177" width="15" style="87" customWidth="1"/>
    <col min="7178" max="7178" width="8" style="87" customWidth="1"/>
    <col min="7179" max="7180" width="11" style="87" customWidth="1"/>
    <col min="7181" max="7425" width="11" style="87"/>
    <col min="7426" max="7426" width="43.625" style="87" customWidth="1"/>
    <col min="7427" max="7429" width="11" style="87"/>
    <col min="7430" max="7430" width="6.25" style="87" bestFit="1" customWidth="1"/>
    <col min="7431" max="7431" width="11" style="87"/>
    <col min="7432" max="7432" width="7.25" style="87" bestFit="1" customWidth="1"/>
    <col min="7433" max="7433" width="15" style="87" customWidth="1"/>
    <col min="7434" max="7434" width="8" style="87" customWidth="1"/>
    <col min="7435" max="7436" width="11" style="87" customWidth="1"/>
    <col min="7437" max="7681" width="11" style="87"/>
    <col min="7682" max="7682" width="43.625" style="87" customWidth="1"/>
    <col min="7683" max="7685" width="11" style="87"/>
    <col min="7686" max="7686" width="6.25" style="87" bestFit="1" customWidth="1"/>
    <col min="7687" max="7687" width="11" style="87"/>
    <col min="7688" max="7688" width="7.25" style="87" bestFit="1" customWidth="1"/>
    <col min="7689" max="7689" width="15" style="87" customWidth="1"/>
    <col min="7690" max="7690" width="8" style="87" customWidth="1"/>
    <col min="7691" max="7692" width="11" style="87" customWidth="1"/>
    <col min="7693" max="7937" width="11" style="87"/>
    <col min="7938" max="7938" width="43.625" style="87" customWidth="1"/>
    <col min="7939" max="7941" width="11" style="87"/>
    <col min="7942" max="7942" width="6.25" style="87" bestFit="1" customWidth="1"/>
    <col min="7943" max="7943" width="11" style="87"/>
    <col min="7944" max="7944" width="7.25" style="87" bestFit="1" customWidth="1"/>
    <col min="7945" max="7945" width="15" style="87" customWidth="1"/>
    <col min="7946" max="7946" width="8" style="87" customWidth="1"/>
    <col min="7947" max="7948" width="11" style="87" customWidth="1"/>
    <col min="7949" max="8193" width="11" style="87"/>
    <col min="8194" max="8194" width="43.625" style="87" customWidth="1"/>
    <col min="8195" max="8197" width="11" style="87"/>
    <col min="8198" max="8198" width="6.25" style="87" bestFit="1" customWidth="1"/>
    <col min="8199" max="8199" width="11" style="87"/>
    <col min="8200" max="8200" width="7.25" style="87" bestFit="1" customWidth="1"/>
    <col min="8201" max="8201" width="15" style="87" customWidth="1"/>
    <col min="8202" max="8202" width="8" style="87" customWidth="1"/>
    <col min="8203" max="8204" width="11" style="87" customWidth="1"/>
    <col min="8205" max="8449" width="11" style="87"/>
    <col min="8450" max="8450" width="43.625" style="87" customWidth="1"/>
    <col min="8451" max="8453" width="11" style="87"/>
    <col min="8454" max="8454" width="6.25" style="87" bestFit="1" customWidth="1"/>
    <col min="8455" max="8455" width="11" style="87"/>
    <col min="8456" max="8456" width="7.25" style="87" bestFit="1" customWidth="1"/>
    <col min="8457" max="8457" width="15" style="87" customWidth="1"/>
    <col min="8458" max="8458" width="8" style="87" customWidth="1"/>
    <col min="8459" max="8460" width="11" style="87" customWidth="1"/>
    <col min="8461" max="8705" width="11" style="87"/>
    <col min="8706" max="8706" width="43.625" style="87" customWidth="1"/>
    <col min="8707" max="8709" width="11" style="87"/>
    <col min="8710" max="8710" width="6.25" style="87" bestFit="1" customWidth="1"/>
    <col min="8711" max="8711" width="11" style="87"/>
    <col min="8712" max="8712" width="7.25" style="87" bestFit="1" customWidth="1"/>
    <col min="8713" max="8713" width="15" style="87" customWidth="1"/>
    <col min="8714" max="8714" width="8" style="87" customWidth="1"/>
    <col min="8715" max="8716" width="11" style="87" customWidth="1"/>
    <col min="8717" max="8961" width="11" style="87"/>
    <col min="8962" max="8962" width="43.625" style="87" customWidth="1"/>
    <col min="8963" max="8965" width="11" style="87"/>
    <col min="8966" max="8966" width="6.25" style="87" bestFit="1" customWidth="1"/>
    <col min="8967" max="8967" width="11" style="87"/>
    <col min="8968" max="8968" width="7.25" style="87" bestFit="1" customWidth="1"/>
    <col min="8969" max="8969" width="15" style="87" customWidth="1"/>
    <col min="8970" max="8970" width="8" style="87" customWidth="1"/>
    <col min="8971" max="8972" width="11" style="87" customWidth="1"/>
    <col min="8973" max="9217" width="11" style="87"/>
    <col min="9218" max="9218" width="43.625" style="87" customWidth="1"/>
    <col min="9219" max="9221" width="11" style="87"/>
    <col min="9222" max="9222" width="6.25" style="87" bestFit="1" customWidth="1"/>
    <col min="9223" max="9223" width="11" style="87"/>
    <col min="9224" max="9224" width="7.25" style="87" bestFit="1" customWidth="1"/>
    <col min="9225" max="9225" width="15" style="87" customWidth="1"/>
    <col min="9226" max="9226" width="8" style="87" customWidth="1"/>
    <col min="9227" max="9228" width="11" style="87" customWidth="1"/>
    <col min="9229" max="9473" width="11" style="87"/>
    <col min="9474" max="9474" width="43.625" style="87" customWidth="1"/>
    <col min="9475" max="9477" width="11" style="87"/>
    <col min="9478" max="9478" width="6.25" style="87" bestFit="1" customWidth="1"/>
    <col min="9479" max="9479" width="11" style="87"/>
    <col min="9480" max="9480" width="7.25" style="87" bestFit="1" customWidth="1"/>
    <col min="9481" max="9481" width="15" style="87" customWidth="1"/>
    <col min="9482" max="9482" width="8" style="87" customWidth="1"/>
    <col min="9483" max="9484" width="11" style="87" customWidth="1"/>
    <col min="9485" max="9729" width="11" style="87"/>
    <col min="9730" max="9730" width="43.625" style="87" customWidth="1"/>
    <col min="9731" max="9733" width="11" style="87"/>
    <col min="9734" max="9734" width="6.25" style="87" bestFit="1" customWidth="1"/>
    <col min="9735" max="9735" width="11" style="87"/>
    <col min="9736" max="9736" width="7.25" style="87" bestFit="1" customWidth="1"/>
    <col min="9737" max="9737" width="15" style="87" customWidth="1"/>
    <col min="9738" max="9738" width="8" style="87" customWidth="1"/>
    <col min="9739" max="9740" width="11" style="87" customWidth="1"/>
    <col min="9741" max="9985" width="11" style="87"/>
    <col min="9986" max="9986" width="43.625" style="87" customWidth="1"/>
    <col min="9987" max="9989" width="11" style="87"/>
    <col min="9990" max="9990" width="6.25" style="87" bestFit="1" customWidth="1"/>
    <col min="9991" max="9991" width="11" style="87"/>
    <col min="9992" max="9992" width="7.25" style="87" bestFit="1" customWidth="1"/>
    <col min="9993" max="9993" width="15" style="87" customWidth="1"/>
    <col min="9994" max="9994" width="8" style="87" customWidth="1"/>
    <col min="9995" max="9996" width="11" style="87" customWidth="1"/>
    <col min="9997" max="10241" width="11" style="87"/>
    <col min="10242" max="10242" width="43.625" style="87" customWidth="1"/>
    <col min="10243" max="10245" width="11" style="87"/>
    <col min="10246" max="10246" width="6.25" style="87" bestFit="1" customWidth="1"/>
    <col min="10247" max="10247" width="11" style="87"/>
    <col min="10248" max="10248" width="7.25" style="87" bestFit="1" customWidth="1"/>
    <col min="10249" max="10249" width="15" style="87" customWidth="1"/>
    <col min="10250" max="10250" width="8" style="87" customWidth="1"/>
    <col min="10251" max="10252" width="11" style="87" customWidth="1"/>
    <col min="10253" max="10497" width="11" style="87"/>
    <col min="10498" max="10498" width="43.625" style="87" customWidth="1"/>
    <col min="10499" max="10501" width="11" style="87"/>
    <col min="10502" max="10502" width="6.25" style="87" bestFit="1" customWidth="1"/>
    <col min="10503" max="10503" width="11" style="87"/>
    <col min="10504" max="10504" width="7.25" style="87" bestFit="1" customWidth="1"/>
    <col min="10505" max="10505" width="15" style="87" customWidth="1"/>
    <col min="10506" max="10506" width="8" style="87" customWidth="1"/>
    <col min="10507" max="10508" width="11" style="87" customWidth="1"/>
    <col min="10509" max="10753" width="11" style="87"/>
    <col min="10754" max="10754" width="43.625" style="87" customWidth="1"/>
    <col min="10755" max="10757" width="11" style="87"/>
    <col min="10758" max="10758" width="6.25" style="87" bestFit="1" customWidth="1"/>
    <col min="10759" max="10759" width="11" style="87"/>
    <col min="10760" max="10760" width="7.25" style="87" bestFit="1" customWidth="1"/>
    <col min="10761" max="10761" width="15" style="87" customWidth="1"/>
    <col min="10762" max="10762" width="8" style="87" customWidth="1"/>
    <col min="10763" max="10764" width="11" style="87" customWidth="1"/>
    <col min="10765" max="11009" width="11" style="87"/>
    <col min="11010" max="11010" width="43.625" style="87" customWidth="1"/>
    <col min="11011" max="11013" width="11" style="87"/>
    <col min="11014" max="11014" width="6.25" style="87" bestFit="1" customWidth="1"/>
    <col min="11015" max="11015" width="11" style="87"/>
    <col min="11016" max="11016" width="7.25" style="87" bestFit="1" customWidth="1"/>
    <col min="11017" max="11017" width="15" style="87" customWidth="1"/>
    <col min="11018" max="11018" width="8" style="87" customWidth="1"/>
    <col min="11019" max="11020" width="11" style="87" customWidth="1"/>
    <col min="11021" max="11265" width="11" style="87"/>
    <col min="11266" max="11266" width="43.625" style="87" customWidth="1"/>
    <col min="11267" max="11269" width="11" style="87"/>
    <col min="11270" max="11270" width="6.25" style="87" bestFit="1" customWidth="1"/>
    <col min="11271" max="11271" width="11" style="87"/>
    <col min="11272" max="11272" width="7.25" style="87" bestFit="1" customWidth="1"/>
    <col min="11273" max="11273" width="15" style="87" customWidth="1"/>
    <col min="11274" max="11274" width="8" style="87" customWidth="1"/>
    <col min="11275" max="11276" width="11" style="87" customWidth="1"/>
    <col min="11277" max="11521" width="11" style="87"/>
    <col min="11522" max="11522" width="43.625" style="87" customWidth="1"/>
    <col min="11523" max="11525" width="11" style="87"/>
    <col min="11526" max="11526" width="6.25" style="87" bestFit="1" customWidth="1"/>
    <col min="11527" max="11527" width="11" style="87"/>
    <col min="11528" max="11528" width="7.25" style="87" bestFit="1" customWidth="1"/>
    <col min="11529" max="11529" width="15" style="87" customWidth="1"/>
    <col min="11530" max="11530" width="8" style="87" customWidth="1"/>
    <col min="11531" max="11532" width="11" style="87" customWidth="1"/>
    <col min="11533" max="11777" width="11" style="87"/>
    <col min="11778" max="11778" width="43.625" style="87" customWidth="1"/>
    <col min="11779" max="11781" width="11" style="87"/>
    <col min="11782" max="11782" width="6.25" style="87" bestFit="1" customWidth="1"/>
    <col min="11783" max="11783" width="11" style="87"/>
    <col min="11784" max="11784" width="7.25" style="87" bestFit="1" customWidth="1"/>
    <col min="11785" max="11785" width="15" style="87" customWidth="1"/>
    <col min="11786" max="11786" width="8" style="87" customWidth="1"/>
    <col min="11787" max="11788" width="11" style="87" customWidth="1"/>
    <col min="11789" max="12033" width="11" style="87"/>
    <col min="12034" max="12034" width="43.625" style="87" customWidth="1"/>
    <col min="12035" max="12037" width="11" style="87"/>
    <col min="12038" max="12038" width="6.25" style="87" bestFit="1" customWidth="1"/>
    <col min="12039" max="12039" width="11" style="87"/>
    <col min="12040" max="12040" width="7.25" style="87" bestFit="1" customWidth="1"/>
    <col min="12041" max="12041" width="15" style="87" customWidth="1"/>
    <col min="12042" max="12042" width="8" style="87" customWidth="1"/>
    <col min="12043" max="12044" width="11" style="87" customWidth="1"/>
    <col min="12045" max="12289" width="11" style="87"/>
    <col min="12290" max="12290" width="43.625" style="87" customWidth="1"/>
    <col min="12291" max="12293" width="11" style="87"/>
    <col min="12294" max="12294" width="6.25" style="87" bestFit="1" customWidth="1"/>
    <col min="12295" max="12295" width="11" style="87"/>
    <col min="12296" max="12296" width="7.25" style="87" bestFit="1" customWidth="1"/>
    <col min="12297" max="12297" width="15" style="87" customWidth="1"/>
    <col min="12298" max="12298" width="8" style="87" customWidth="1"/>
    <col min="12299" max="12300" width="11" style="87" customWidth="1"/>
    <col min="12301" max="12545" width="11" style="87"/>
    <col min="12546" max="12546" width="43.625" style="87" customWidth="1"/>
    <col min="12547" max="12549" width="11" style="87"/>
    <col min="12550" max="12550" width="6.25" style="87" bestFit="1" customWidth="1"/>
    <col min="12551" max="12551" width="11" style="87"/>
    <col min="12552" max="12552" width="7.25" style="87" bestFit="1" customWidth="1"/>
    <col min="12553" max="12553" width="15" style="87" customWidth="1"/>
    <col min="12554" max="12554" width="8" style="87" customWidth="1"/>
    <col min="12555" max="12556" width="11" style="87" customWidth="1"/>
    <col min="12557" max="12801" width="11" style="87"/>
    <col min="12802" max="12802" width="43.625" style="87" customWidth="1"/>
    <col min="12803" max="12805" width="11" style="87"/>
    <col min="12806" max="12806" width="6.25" style="87" bestFit="1" customWidth="1"/>
    <col min="12807" max="12807" width="11" style="87"/>
    <col min="12808" max="12808" width="7.25" style="87" bestFit="1" customWidth="1"/>
    <col min="12809" max="12809" width="15" style="87" customWidth="1"/>
    <col min="12810" max="12810" width="8" style="87" customWidth="1"/>
    <col min="12811" max="12812" width="11" style="87" customWidth="1"/>
    <col min="12813" max="13057" width="11" style="87"/>
    <col min="13058" max="13058" width="43.625" style="87" customWidth="1"/>
    <col min="13059" max="13061" width="11" style="87"/>
    <col min="13062" max="13062" width="6.25" style="87" bestFit="1" customWidth="1"/>
    <col min="13063" max="13063" width="11" style="87"/>
    <col min="13064" max="13064" width="7.25" style="87" bestFit="1" customWidth="1"/>
    <col min="13065" max="13065" width="15" style="87" customWidth="1"/>
    <col min="13066" max="13066" width="8" style="87" customWidth="1"/>
    <col min="13067" max="13068" width="11" style="87" customWidth="1"/>
    <col min="13069" max="13313" width="11" style="87"/>
    <col min="13314" max="13314" width="43.625" style="87" customWidth="1"/>
    <col min="13315" max="13317" width="11" style="87"/>
    <col min="13318" max="13318" width="6.25" style="87" bestFit="1" customWidth="1"/>
    <col min="13319" max="13319" width="11" style="87"/>
    <col min="13320" max="13320" width="7.25" style="87" bestFit="1" customWidth="1"/>
    <col min="13321" max="13321" width="15" style="87" customWidth="1"/>
    <col min="13322" max="13322" width="8" style="87" customWidth="1"/>
    <col min="13323" max="13324" width="11" style="87" customWidth="1"/>
    <col min="13325" max="13569" width="11" style="87"/>
    <col min="13570" max="13570" width="43.625" style="87" customWidth="1"/>
    <col min="13571" max="13573" width="11" style="87"/>
    <col min="13574" max="13574" width="6.25" style="87" bestFit="1" customWidth="1"/>
    <col min="13575" max="13575" width="11" style="87"/>
    <col min="13576" max="13576" width="7.25" style="87" bestFit="1" customWidth="1"/>
    <col min="13577" max="13577" width="15" style="87" customWidth="1"/>
    <col min="13578" max="13578" width="8" style="87" customWidth="1"/>
    <col min="13579" max="13580" width="11" style="87" customWidth="1"/>
    <col min="13581" max="13825" width="11" style="87"/>
    <col min="13826" max="13826" width="43.625" style="87" customWidth="1"/>
    <col min="13827" max="13829" width="11" style="87"/>
    <col min="13830" max="13830" width="6.25" style="87" bestFit="1" customWidth="1"/>
    <col min="13831" max="13831" width="11" style="87"/>
    <col min="13832" max="13832" width="7.25" style="87" bestFit="1" customWidth="1"/>
    <col min="13833" max="13833" width="15" style="87" customWidth="1"/>
    <col min="13834" max="13834" width="8" style="87" customWidth="1"/>
    <col min="13835" max="13836" width="11" style="87" customWidth="1"/>
    <col min="13837" max="14081" width="11" style="87"/>
    <col min="14082" max="14082" width="43.625" style="87" customWidth="1"/>
    <col min="14083" max="14085" width="11" style="87"/>
    <col min="14086" max="14086" width="6.25" style="87" bestFit="1" customWidth="1"/>
    <col min="14087" max="14087" width="11" style="87"/>
    <col min="14088" max="14088" width="7.25" style="87" bestFit="1" customWidth="1"/>
    <col min="14089" max="14089" width="15" style="87" customWidth="1"/>
    <col min="14090" max="14090" width="8" style="87" customWidth="1"/>
    <col min="14091" max="14092" width="11" style="87" customWidth="1"/>
    <col min="14093" max="14337" width="11" style="87"/>
    <col min="14338" max="14338" width="43.625" style="87" customWidth="1"/>
    <col min="14339" max="14341" width="11" style="87"/>
    <col min="14342" max="14342" width="6.25" style="87" bestFit="1" customWidth="1"/>
    <col min="14343" max="14343" width="11" style="87"/>
    <col min="14344" max="14344" width="7.25" style="87" bestFit="1" customWidth="1"/>
    <col min="14345" max="14345" width="15" style="87" customWidth="1"/>
    <col min="14346" max="14346" width="8" style="87" customWidth="1"/>
    <col min="14347" max="14348" width="11" style="87" customWidth="1"/>
    <col min="14349" max="14593" width="11" style="87"/>
    <col min="14594" max="14594" width="43.625" style="87" customWidth="1"/>
    <col min="14595" max="14597" width="11" style="87"/>
    <col min="14598" max="14598" width="6.25" style="87" bestFit="1" customWidth="1"/>
    <col min="14599" max="14599" width="11" style="87"/>
    <col min="14600" max="14600" width="7.25" style="87" bestFit="1" customWidth="1"/>
    <col min="14601" max="14601" width="15" style="87" customWidth="1"/>
    <col min="14602" max="14602" width="8" style="87" customWidth="1"/>
    <col min="14603" max="14604" width="11" style="87" customWidth="1"/>
    <col min="14605" max="14849" width="11" style="87"/>
    <col min="14850" max="14850" width="43.625" style="87" customWidth="1"/>
    <col min="14851" max="14853" width="11" style="87"/>
    <col min="14854" max="14854" width="6.25" style="87" bestFit="1" customWidth="1"/>
    <col min="14855" max="14855" width="11" style="87"/>
    <col min="14856" max="14856" width="7.25" style="87" bestFit="1" customWidth="1"/>
    <col min="14857" max="14857" width="15" style="87" customWidth="1"/>
    <col min="14858" max="14858" width="8" style="87" customWidth="1"/>
    <col min="14859" max="14860" width="11" style="87" customWidth="1"/>
    <col min="14861" max="15105" width="11" style="87"/>
    <col min="15106" max="15106" width="43.625" style="87" customWidth="1"/>
    <col min="15107" max="15109" width="11" style="87"/>
    <col min="15110" max="15110" width="6.25" style="87" bestFit="1" customWidth="1"/>
    <col min="15111" max="15111" width="11" style="87"/>
    <col min="15112" max="15112" width="7.25" style="87" bestFit="1" customWidth="1"/>
    <col min="15113" max="15113" width="15" style="87" customWidth="1"/>
    <col min="15114" max="15114" width="8" style="87" customWidth="1"/>
    <col min="15115" max="15116" width="11" style="87" customWidth="1"/>
    <col min="15117" max="15361" width="11" style="87"/>
    <col min="15362" max="15362" width="43.625" style="87" customWidth="1"/>
    <col min="15363" max="15365" width="11" style="87"/>
    <col min="15366" max="15366" width="6.25" style="87" bestFit="1" customWidth="1"/>
    <col min="15367" max="15367" width="11" style="87"/>
    <col min="15368" max="15368" width="7.25" style="87" bestFit="1" customWidth="1"/>
    <col min="15369" max="15369" width="15" style="87" customWidth="1"/>
    <col min="15370" max="15370" width="8" style="87" customWidth="1"/>
    <col min="15371" max="15372" width="11" style="87" customWidth="1"/>
    <col min="15373" max="15617" width="11" style="87"/>
    <col min="15618" max="15618" width="43.625" style="87" customWidth="1"/>
    <col min="15619" max="15621" width="11" style="87"/>
    <col min="15622" max="15622" width="6.25" style="87" bestFit="1" customWidth="1"/>
    <col min="15623" max="15623" width="11" style="87"/>
    <col min="15624" max="15624" width="7.25" style="87" bestFit="1" customWidth="1"/>
    <col min="15625" max="15625" width="15" style="87" customWidth="1"/>
    <col min="15626" max="15626" width="8" style="87" customWidth="1"/>
    <col min="15627" max="15628" width="11" style="87" customWidth="1"/>
    <col min="15629" max="15873" width="11" style="87"/>
    <col min="15874" max="15874" width="43.625" style="87" customWidth="1"/>
    <col min="15875" max="15877" width="11" style="87"/>
    <col min="15878" max="15878" width="6.25" style="87" bestFit="1" customWidth="1"/>
    <col min="15879" max="15879" width="11" style="87"/>
    <col min="15880" max="15880" width="7.25" style="87" bestFit="1" customWidth="1"/>
    <col min="15881" max="15881" width="15" style="87" customWidth="1"/>
    <col min="15882" max="15882" width="8" style="87" customWidth="1"/>
    <col min="15883" max="15884" width="11" style="87" customWidth="1"/>
    <col min="15885" max="16129" width="11" style="87"/>
    <col min="16130" max="16130" width="43.625" style="87" customWidth="1"/>
    <col min="16131" max="16133" width="11" style="87"/>
    <col min="16134" max="16134" width="6.25" style="87" bestFit="1" customWidth="1"/>
    <col min="16135" max="16135" width="11" style="87"/>
    <col min="16136" max="16136" width="7.25" style="87" bestFit="1" customWidth="1"/>
    <col min="16137" max="16137" width="15" style="87" customWidth="1"/>
    <col min="16138" max="16138" width="8" style="87" customWidth="1"/>
    <col min="16139" max="16140" width="11" style="87" customWidth="1"/>
    <col min="16141" max="16384" width="11" style="87"/>
  </cols>
  <sheetData>
    <row r="1" spans="1:34" ht="15.75" x14ac:dyDescent="0.25">
      <c r="B1" s="89"/>
      <c r="C1" s="266" t="s">
        <v>7</v>
      </c>
      <c r="D1" s="266"/>
      <c r="E1" s="266"/>
      <c r="F1" s="266"/>
      <c r="G1" s="266"/>
      <c r="H1" s="266"/>
      <c r="I1" s="266"/>
    </row>
    <row r="2" spans="1:34" ht="15.75" x14ac:dyDescent="0.25">
      <c r="A2" s="267" t="s">
        <v>862</v>
      </c>
      <c r="B2" s="267"/>
      <c r="C2" s="266" t="s">
        <v>863</v>
      </c>
      <c r="D2" s="266"/>
      <c r="E2" s="266"/>
      <c r="F2" s="266"/>
      <c r="G2" s="266"/>
      <c r="H2" s="266"/>
      <c r="I2" s="266"/>
    </row>
    <row r="3" spans="1:34" ht="15.75" x14ac:dyDescent="0.25">
      <c r="A3" s="267" t="s">
        <v>864</v>
      </c>
      <c r="B3" s="267"/>
      <c r="C3" s="266" t="s">
        <v>865</v>
      </c>
      <c r="D3" s="266"/>
      <c r="E3" s="266"/>
      <c r="F3" s="266"/>
      <c r="G3" s="266"/>
      <c r="H3" s="266"/>
      <c r="I3" s="266"/>
    </row>
    <row r="4" spans="1:34" ht="16.5" thickBot="1" x14ac:dyDescent="0.3">
      <c r="B4" s="89" t="s">
        <v>866</v>
      </c>
      <c r="C4" s="268" t="s">
        <v>4</v>
      </c>
      <c r="D4" s="268"/>
      <c r="E4" s="268"/>
      <c r="F4" s="268"/>
      <c r="G4" s="268"/>
      <c r="H4" s="268"/>
      <c r="I4" s="268"/>
    </row>
    <row r="5" spans="1:34" x14ac:dyDescent="0.2">
      <c r="A5" s="260" t="s">
        <v>5</v>
      </c>
      <c r="B5" s="261"/>
      <c r="C5" s="262" t="s">
        <v>7</v>
      </c>
      <c r="D5" s="263"/>
      <c r="E5" s="263"/>
      <c r="F5" s="264" t="s">
        <v>15</v>
      </c>
      <c r="G5" s="262" t="s">
        <v>867</v>
      </c>
      <c r="H5" s="263"/>
      <c r="I5" s="261"/>
    </row>
    <row r="6" spans="1:34" ht="13.5" thickBot="1" x14ac:dyDescent="0.25">
      <c r="A6" s="90" t="s">
        <v>10</v>
      </c>
      <c r="B6" s="91" t="s">
        <v>11</v>
      </c>
      <c r="C6" s="92" t="s">
        <v>12</v>
      </c>
      <c r="D6" s="93" t="s">
        <v>868</v>
      </c>
      <c r="E6" s="93" t="s">
        <v>869</v>
      </c>
      <c r="F6" s="265"/>
      <c r="G6" s="92" t="s">
        <v>870</v>
      </c>
      <c r="H6" s="93" t="s">
        <v>22</v>
      </c>
      <c r="I6" s="94" t="s">
        <v>871</v>
      </c>
    </row>
    <row r="7" spans="1:34" x14ac:dyDescent="0.2">
      <c r="A7" s="95"/>
      <c r="B7" s="96" t="s">
        <v>872</v>
      </c>
      <c r="C7" s="97">
        <f>SUM(C8+C12)</f>
        <v>1186801000000</v>
      </c>
      <c r="D7" s="97">
        <f>SUM(D8+D12)</f>
        <v>465641744027</v>
      </c>
      <c r="E7" s="98">
        <f>SUM(C7:D7)</f>
        <v>1652442744027</v>
      </c>
      <c r="F7" s="99">
        <f>IF(OR(E7=0,E$7=0),0,E7/E$7)*100</f>
        <v>100</v>
      </c>
      <c r="G7" s="97">
        <f>SUM(G8+G12)</f>
        <v>1578449171857</v>
      </c>
      <c r="H7" s="100">
        <f t="shared" ref="H7:H74" si="0">IF(OR(G7=0,E7=0),0,G7/E7)*100</f>
        <v>95.522170287747585</v>
      </c>
      <c r="I7" s="99">
        <f>SUM(E7-G7)</f>
        <v>73993572170</v>
      </c>
      <c r="J7" s="86"/>
      <c r="K7" s="79">
        <f>SUM([1]anual!G7+[1]eic!G7+[1]eses!G7)</f>
        <v>13484887437.476002</v>
      </c>
      <c r="L7" s="86">
        <f>SUM(G7-K7)</f>
        <v>1564964284419.5239</v>
      </c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</row>
    <row r="8" spans="1:34" x14ac:dyDescent="0.2">
      <c r="A8" s="78">
        <v>1</v>
      </c>
      <c r="B8" s="101" t="s">
        <v>873</v>
      </c>
      <c r="C8" s="76">
        <f>SUM(C9:C11)</f>
        <v>32668000000</v>
      </c>
      <c r="D8" s="76">
        <f>SUM(D9:D11)</f>
        <v>98934597503</v>
      </c>
      <c r="E8" s="77">
        <f>SUM(C8:D8)</f>
        <v>131602597503</v>
      </c>
      <c r="F8" s="102">
        <f>IF(OR(E8=0,E$7=0),0,E8/E$7)*100</f>
        <v>7.9641245046884173</v>
      </c>
      <c r="G8" s="76">
        <f>SUM(G9:G11)</f>
        <v>131602597503</v>
      </c>
      <c r="H8" s="24">
        <f t="shared" si="0"/>
        <v>100</v>
      </c>
      <c r="I8" s="102">
        <f t="shared" ref="I8:I75" si="1">SUM(E8-G8)</f>
        <v>0</v>
      </c>
      <c r="J8" s="86"/>
      <c r="K8" s="79">
        <f>SUM([1]anual!G8+[1]eic!G8+[1]eses!G8)</f>
        <v>1552126365.3900001</v>
      </c>
      <c r="L8" s="86">
        <f t="shared" ref="L8:L74" si="2">SUM(G8-K8)</f>
        <v>130050471137.61</v>
      </c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</row>
    <row r="9" spans="1:34" hidden="1" x14ac:dyDescent="0.2">
      <c r="A9" s="78">
        <v>101</v>
      </c>
      <c r="B9" s="103" t="s">
        <v>874</v>
      </c>
      <c r="C9" s="79"/>
      <c r="D9" s="79"/>
      <c r="E9" s="80">
        <f t="shared" ref="E9:E76" si="3">SUM(C9:D9)</f>
        <v>0</v>
      </c>
      <c r="F9" s="104">
        <f t="shared" ref="F9:F76" si="4">IF(OR(E9=0,E$7=0),0,E9/E$7)*100</f>
        <v>0</v>
      </c>
      <c r="G9" s="79"/>
      <c r="H9" s="31">
        <f t="shared" si="0"/>
        <v>0</v>
      </c>
      <c r="I9" s="104">
        <f t="shared" si="1"/>
        <v>0</v>
      </c>
      <c r="J9" s="86"/>
      <c r="K9" s="79">
        <f>SUM([1]anual!G9+[1]eic!G9+[1]eses!G9)</f>
        <v>529011151.333</v>
      </c>
      <c r="L9" s="86">
        <f t="shared" si="2"/>
        <v>-529011151.333</v>
      </c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</row>
    <row r="10" spans="1:34" hidden="1" x14ac:dyDescent="0.2">
      <c r="A10" s="78">
        <v>102</v>
      </c>
      <c r="B10" s="103" t="s">
        <v>875</v>
      </c>
      <c r="C10" s="79"/>
      <c r="D10" s="79"/>
      <c r="E10" s="80">
        <f t="shared" si="3"/>
        <v>0</v>
      </c>
      <c r="F10" s="104">
        <f t="shared" si="4"/>
        <v>0</v>
      </c>
      <c r="G10" s="79"/>
      <c r="H10" s="31">
        <f t="shared" si="0"/>
        <v>0</v>
      </c>
      <c r="I10" s="104">
        <f t="shared" si="1"/>
        <v>0</v>
      </c>
      <c r="J10" s="86"/>
      <c r="K10" s="79">
        <f>SUM([1]anual!G10+[1]eic!G10+[1]eses!G10)</f>
        <v>90486538.120000005</v>
      </c>
      <c r="L10" s="86">
        <f t="shared" si="2"/>
        <v>-90486538.120000005</v>
      </c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</row>
    <row r="11" spans="1:34" x14ac:dyDescent="0.2">
      <c r="A11" s="78">
        <v>103</v>
      </c>
      <c r="B11" s="103" t="s">
        <v>873</v>
      </c>
      <c r="C11" s="79">
        <v>32668000000</v>
      </c>
      <c r="D11" s="79">
        <v>98934597503</v>
      </c>
      <c r="E11" s="80">
        <f t="shared" si="3"/>
        <v>131602597503</v>
      </c>
      <c r="F11" s="104">
        <f t="shared" si="4"/>
        <v>7.9641245046884173</v>
      </c>
      <c r="G11" s="79">
        <v>131602597503</v>
      </c>
      <c r="H11" s="31">
        <f t="shared" si="0"/>
        <v>100</v>
      </c>
      <c r="I11" s="104">
        <f t="shared" si="1"/>
        <v>0</v>
      </c>
      <c r="J11" s="86"/>
      <c r="K11" s="79">
        <f>SUM([1]anual!G11+[1]eic!G11+[1]eses!G11)</f>
        <v>932628675.93700004</v>
      </c>
      <c r="L11" s="86">
        <f t="shared" si="2"/>
        <v>130669968827.063</v>
      </c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</row>
    <row r="12" spans="1:34" x14ac:dyDescent="0.2">
      <c r="A12" s="78">
        <v>2</v>
      </c>
      <c r="B12" s="38" t="s">
        <v>876</v>
      </c>
      <c r="C12" s="76">
        <f>SUM(C13+C198+C278)</f>
        <v>1154133000000</v>
      </c>
      <c r="D12" s="76">
        <f>SUM(D13+D198+D278)</f>
        <v>366707146524</v>
      </c>
      <c r="E12" s="77">
        <f t="shared" si="3"/>
        <v>1520840146524</v>
      </c>
      <c r="F12" s="102">
        <f t="shared" si="4"/>
        <v>92.035875495311586</v>
      </c>
      <c r="G12" s="76">
        <f>SUM(G13+G198+G278)</f>
        <v>1446846574354</v>
      </c>
      <c r="H12" s="24">
        <f t="shared" si="0"/>
        <v>95.134691023305891</v>
      </c>
      <c r="I12" s="102">
        <f t="shared" si="1"/>
        <v>73993572170</v>
      </c>
      <c r="J12" s="86"/>
      <c r="K12" s="79">
        <f>SUM([1]anual!G12+[1]eic!G12+[1]eses!G12)</f>
        <v>11932761072.086002</v>
      </c>
      <c r="L12" s="86">
        <f t="shared" si="2"/>
        <v>1434913813281.9141</v>
      </c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</row>
    <row r="13" spans="1:34" x14ac:dyDescent="0.2">
      <c r="A13" s="78">
        <v>21</v>
      </c>
      <c r="B13" s="38" t="s">
        <v>877</v>
      </c>
      <c r="C13" s="76">
        <f>SUM(C14+C31+C194)</f>
        <v>1152075000000</v>
      </c>
      <c r="D13" s="76">
        <f>SUM(D14+D31+D194)</f>
        <v>366735525549</v>
      </c>
      <c r="E13" s="77">
        <f t="shared" si="3"/>
        <v>1518810525549</v>
      </c>
      <c r="F13" s="102">
        <f t="shared" si="4"/>
        <v>91.913050000610696</v>
      </c>
      <c r="G13" s="76">
        <f>SUM(G14+G31+G194)</f>
        <v>1443493540327</v>
      </c>
      <c r="H13" s="24">
        <f t="shared" si="0"/>
        <v>95.041054565066602</v>
      </c>
      <c r="I13" s="102">
        <f t="shared" si="1"/>
        <v>75316985222</v>
      </c>
      <c r="J13" s="86"/>
      <c r="K13" s="79">
        <f>SUM([1]anual!G13+[1]eic!G13+[1]eses!G13)</f>
        <v>7355782698.1590004</v>
      </c>
      <c r="L13" s="86">
        <f t="shared" si="2"/>
        <v>1436137757628.8411</v>
      </c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</row>
    <row r="14" spans="1:34" hidden="1" x14ac:dyDescent="0.2">
      <c r="A14" s="78">
        <v>211</v>
      </c>
      <c r="B14" s="56" t="s">
        <v>878</v>
      </c>
      <c r="C14" s="79">
        <f>SUM(C15:C30)</f>
        <v>0</v>
      </c>
      <c r="D14" s="79">
        <f>SUM(D15:D30)</f>
        <v>0</v>
      </c>
      <c r="E14" s="80">
        <f t="shared" si="3"/>
        <v>0</v>
      </c>
      <c r="F14" s="104">
        <f t="shared" si="4"/>
        <v>0</v>
      </c>
      <c r="G14" s="79">
        <f>SUM(G15:G30)</f>
        <v>0</v>
      </c>
      <c r="H14" s="31">
        <f t="shared" si="0"/>
        <v>0</v>
      </c>
      <c r="I14" s="104">
        <f t="shared" si="1"/>
        <v>0</v>
      </c>
      <c r="J14" s="86"/>
      <c r="K14" s="79">
        <f>SUM([1]anual!G14+[1]eic!G14+[1]eses!G14)</f>
        <v>4523240194.6600008</v>
      </c>
      <c r="L14" s="86">
        <f t="shared" si="2"/>
        <v>-4523240194.6600008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</row>
    <row r="15" spans="1:34" hidden="1" x14ac:dyDescent="0.2">
      <c r="A15" s="78">
        <v>21101</v>
      </c>
      <c r="B15" s="35" t="s">
        <v>879</v>
      </c>
      <c r="C15" s="79"/>
      <c r="D15" s="79"/>
      <c r="E15" s="80">
        <f t="shared" si="3"/>
        <v>0</v>
      </c>
      <c r="F15" s="104">
        <f t="shared" si="4"/>
        <v>0</v>
      </c>
      <c r="G15" s="79"/>
      <c r="H15" s="31">
        <f t="shared" si="0"/>
        <v>0</v>
      </c>
      <c r="I15" s="104">
        <f t="shared" si="1"/>
        <v>0</v>
      </c>
      <c r="J15" s="86"/>
      <c r="K15" s="79">
        <f>SUM([1]anual!G15+[1]eic!G15+[1]eses!G15)</f>
        <v>1464604958.1270001</v>
      </c>
      <c r="L15" s="86">
        <f t="shared" si="2"/>
        <v>-1464604958.1270001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</row>
    <row r="16" spans="1:34" hidden="1" x14ac:dyDescent="0.2">
      <c r="A16" s="78">
        <v>21102</v>
      </c>
      <c r="B16" s="35" t="s">
        <v>880</v>
      </c>
      <c r="C16" s="79"/>
      <c r="D16" s="79"/>
      <c r="E16" s="80">
        <f t="shared" si="3"/>
        <v>0</v>
      </c>
      <c r="F16" s="104">
        <f t="shared" si="4"/>
        <v>0</v>
      </c>
      <c r="G16" s="79"/>
      <c r="H16" s="31">
        <f t="shared" si="0"/>
        <v>0</v>
      </c>
      <c r="I16" s="104">
        <f t="shared" si="1"/>
        <v>0</v>
      </c>
      <c r="J16" s="86"/>
      <c r="K16" s="79">
        <f>SUM([1]anual!G16+[1]eic!G16+[1]eses!G16)</f>
        <v>1920814065.358</v>
      </c>
      <c r="L16" s="86">
        <f t="shared" si="2"/>
        <v>-1920814065.358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</row>
    <row r="17" spans="1:34" hidden="1" x14ac:dyDescent="0.2">
      <c r="A17" s="78">
        <v>21103</v>
      </c>
      <c r="B17" s="35" t="s">
        <v>881</v>
      </c>
      <c r="C17" s="79"/>
      <c r="D17" s="79"/>
      <c r="E17" s="80">
        <f t="shared" si="3"/>
        <v>0</v>
      </c>
      <c r="F17" s="104">
        <f t="shared" si="4"/>
        <v>0</v>
      </c>
      <c r="G17" s="79"/>
      <c r="H17" s="31">
        <f t="shared" si="0"/>
        <v>0</v>
      </c>
      <c r="I17" s="104">
        <f t="shared" si="1"/>
        <v>0</v>
      </c>
      <c r="J17" s="86"/>
      <c r="K17" s="79">
        <f>SUM([1]anual!G17+[1]eic!G17+[1]eses!G17)</f>
        <v>1239390</v>
      </c>
      <c r="L17" s="86">
        <f t="shared" si="2"/>
        <v>-1239390</v>
      </c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</row>
    <row r="18" spans="1:34" hidden="1" x14ac:dyDescent="0.2">
      <c r="A18" s="78">
        <v>21104</v>
      </c>
      <c r="B18" s="35" t="s">
        <v>882</v>
      </c>
      <c r="C18" s="79"/>
      <c r="D18" s="79"/>
      <c r="E18" s="80">
        <f t="shared" si="3"/>
        <v>0</v>
      </c>
      <c r="F18" s="104">
        <f t="shared" si="4"/>
        <v>0</v>
      </c>
      <c r="G18" s="79"/>
      <c r="H18" s="31">
        <f t="shared" si="0"/>
        <v>0</v>
      </c>
      <c r="I18" s="104">
        <f t="shared" si="1"/>
        <v>0</v>
      </c>
      <c r="J18" s="86"/>
      <c r="K18" s="79">
        <f>SUM([1]anual!G18+[1]eic!G18+[1]eses!G18)</f>
        <v>467351875.28399998</v>
      </c>
      <c r="L18" s="86">
        <f t="shared" si="2"/>
        <v>-467351875.28399998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</row>
    <row r="19" spans="1:34" hidden="1" x14ac:dyDescent="0.2">
      <c r="A19" s="78">
        <v>21105</v>
      </c>
      <c r="B19" s="35" t="s">
        <v>883</v>
      </c>
      <c r="C19" s="79"/>
      <c r="D19" s="79"/>
      <c r="E19" s="80">
        <f t="shared" si="3"/>
        <v>0</v>
      </c>
      <c r="F19" s="104">
        <f t="shared" si="4"/>
        <v>0</v>
      </c>
      <c r="G19" s="79"/>
      <c r="H19" s="31">
        <f t="shared" si="0"/>
        <v>0</v>
      </c>
      <c r="I19" s="104">
        <f t="shared" si="1"/>
        <v>0</v>
      </c>
      <c r="J19" s="86"/>
      <c r="K19" s="79">
        <f>SUM([1]anual!G19+[1]eic!G19+[1]eses!G19)</f>
        <v>113780026.719</v>
      </c>
      <c r="L19" s="86">
        <f t="shared" si="2"/>
        <v>-113780026.719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</row>
    <row r="20" spans="1:34" hidden="1" x14ac:dyDescent="0.2">
      <c r="A20" s="78">
        <v>21106</v>
      </c>
      <c r="B20" s="35" t="s">
        <v>884</v>
      </c>
      <c r="C20" s="79"/>
      <c r="D20" s="79"/>
      <c r="E20" s="80">
        <f t="shared" si="3"/>
        <v>0</v>
      </c>
      <c r="F20" s="104">
        <f t="shared" si="4"/>
        <v>0</v>
      </c>
      <c r="G20" s="79"/>
      <c r="H20" s="31">
        <f t="shared" si="0"/>
        <v>0</v>
      </c>
      <c r="I20" s="104">
        <f t="shared" si="1"/>
        <v>0</v>
      </c>
      <c r="J20" s="86"/>
      <c r="K20" s="79">
        <f>SUM([1]anual!G20+[1]eic!G20+[1]eses!G20)</f>
        <v>7655149</v>
      </c>
      <c r="L20" s="86">
        <f t="shared" si="2"/>
        <v>-7655149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</row>
    <row r="21" spans="1:34" hidden="1" x14ac:dyDescent="0.2">
      <c r="A21" s="78">
        <v>21107</v>
      </c>
      <c r="B21" s="35" t="s">
        <v>885</v>
      </c>
      <c r="C21" s="79"/>
      <c r="D21" s="79"/>
      <c r="E21" s="80">
        <f t="shared" si="3"/>
        <v>0</v>
      </c>
      <c r="F21" s="104">
        <f t="shared" si="4"/>
        <v>0</v>
      </c>
      <c r="G21" s="79"/>
      <c r="H21" s="31">
        <f t="shared" si="0"/>
        <v>0</v>
      </c>
      <c r="I21" s="104">
        <f t="shared" si="1"/>
        <v>0</v>
      </c>
      <c r="J21" s="86"/>
      <c r="K21" s="79">
        <f>SUM([1]anual!G21+[1]eic!G21+[1]eses!G21)</f>
        <v>219665054.15000001</v>
      </c>
      <c r="L21" s="86">
        <f t="shared" si="2"/>
        <v>-219665054.15000001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</row>
    <row r="22" spans="1:34" hidden="1" x14ac:dyDescent="0.2">
      <c r="A22" s="78">
        <v>21108</v>
      </c>
      <c r="B22" s="35" t="s">
        <v>886</v>
      </c>
      <c r="C22" s="79"/>
      <c r="D22" s="79"/>
      <c r="E22" s="80">
        <f t="shared" si="3"/>
        <v>0</v>
      </c>
      <c r="F22" s="104">
        <f t="shared" si="4"/>
        <v>0</v>
      </c>
      <c r="G22" s="79"/>
      <c r="H22" s="31">
        <f t="shared" si="0"/>
        <v>0</v>
      </c>
      <c r="I22" s="104">
        <f t="shared" si="1"/>
        <v>0</v>
      </c>
      <c r="J22" s="86"/>
      <c r="K22" s="79">
        <f>SUM([1]anual!G22+[1]eic!G22+[1]eses!G22)</f>
        <v>256463224</v>
      </c>
      <c r="L22" s="86">
        <f t="shared" si="2"/>
        <v>-256463224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</row>
    <row r="23" spans="1:34" hidden="1" x14ac:dyDescent="0.2">
      <c r="A23" s="78">
        <v>21109</v>
      </c>
      <c r="B23" s="35" t="s">
        <v>887</v>
      </c>
      <c r="C23" s="79"/>
      <c r="D23" s="79"/>
      <c r="E23" s="80">
        <f t="shared" si="3"/>
        <v>0</v>
      </c>
      <c r="F23" s="104">
        <f t="shared" si="4"/>
        <v>0</v>
      </c>
      <c r="G23" s="79"/>
      <c r="H23" s="31">
        <f t="shared" si="0"/>
        <v>0</v>
      </c>
      <c r="I23" s="104">
        <f t="shared" si="1"/>
        <v>0</v>
      </c>
      <c r="J23" s="86"/>
      <c r="K23" s="79">
        <f>SUM([1]anual!G23+[1]eic!G23+[1]eses!G23)</f>
        <v>14831282.778000001</v>
      </c>
      <c r="L23" s="86">
        <f t="shared" si="2"/>
        <v>-14831282.778000001</v>
      </c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</row>
    <row r="24" spans="1:34" hidden="1" x14ac:dyDescent="0.2">
      <c r="A24" s="78">
        <v>21110</v>
      </c>
      <c r="B24" s="35" t="s">
        <v>888</v>
      </c>
      <c r="C24" s="79"/>
      <c r="D24" s="79"/>
      <c r="E24" s="80">
        <f t="shared" si="3"/>
        <v>0</v>
      </c>
      <c r="F24" s="104">
        <f t="shared" si="4"/>
        <v>0</v>
      </c>
      <c r="G24" s="79"/>
      <c r="H24" s="31">
        <f t="shared" si="0"/>
        <v>0</v>
      </c>
      <c r="I24" s="104">
        <f t="shared" si="1"/>
        <v>0</v>
      </c>
      <c r="J24" s="86"/>
      <c r="K24" s="79">
        <f>SUM([1]anual!G24+[1]eic!G24+[1]eses!G24)</f>
        <v>2799098</v>
      </c>
      <c r="L24" s="86">
        <f t="shared" si="2"/>
        <v>-2799098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</row>
    <row r="25" spans="1:34" hidden="1" x14ac:dyDescent="0.2">
      <c r="A25" s="78">
        <v>21113</v>
      </c>
      <c r="B25" s="35" t="s">
        <v>889</v>
      </c>
      <c r="C25" s="79"/>
      <c r="D25" s="79"/>
      <c r="E25" s="80">
        <f>SUM(C25:D25)</f>
        <v>0</v>
      </c>
      <c r="F25" s="104">
        <f t="shared" si="4"/>
        <v>0</v>
      </c>
      <c r="G25" s="79"/>
      <c r="H25" s="31">
        <f>IF(OR(G25=0,E25=0),0,G25/E25)*100</f>
        <v>0</v>
      </c>
      <c r="I25" s="104">
        <f>SUM(E25-G25)</f>
        <v>0</v>
      </c>
      <c r="J25" s="86"/>
      <c r="K25" s="79">
        <f>SUM([1]anual!G25+[1]eic!G25+[1]eses!G25)</f>
        <v>63101</v>
      </c>
      <c r="L25" s="86">
        <f t="shared" si="2"/>
        <v>-63101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</row>
    <row r="26" spans="1:34" hidden="1" x14ac:dyDescent="0.2">
      <c r="A26" s="78">
        <v>21114</v>
      </c>
      <c r="B26" s="35" t="s">
        <v>890</v>
      </c>
      <c r="C26" s="79"/>
      <c r="D26" s="79"/>
      <c r="E26" s="80">
        <f t="shared" si="3"/>
        <v>0</v>
      </c>
      <c r="F26" s="104">
        <f t="shared" si="4"/>
        <v>0</v>
      </c>
      <c r="G26" s="79"/>
      <c r="H26" s="31">
        <f t="shared" si="0"/>
        <v>0</v>
      </c>
      <c r="I26" s="104">
        <f t="shared" si="1"/>
        <v>0</v>
      </c>
      <c r="J26" s="86"/>
      <c r="K26" s="79">
        <f>SUM([1]anual!G26+[1]eic!G26+[1]eses!G26)</f>
        <v>8047669</v>
      </c>
      <c r="L26" s="86">
        <f t="shared" si="2"/>
        <v>-8047669</v>
      </c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</row>
    <row r="27" spans="1:34" hidden="1" x14ac:dyDescent="0.2">
      <c r="A27" s="78">
        <v>21115</v>
      </c>
      <c r="B27" s="35" t="s">
        <v>891</v>
      </c>
      <c r="C27" s="79"/>
      <c r="D27" s="79"/>
      <c r="E27" s="80">
        <f t="shared" si="3"/>
        <v>0</v>
      </c>
      <c r="F27" s="104">
        <f t="shared" si="4"/>
        <v>0</v>
      </c>
      <c r="G27" s="79"/>
      <c r="H27" s="31">
        <f t="shared" si="0"/>
        <v>0</v>
      </c>
      <c r="I27" s="104">
        <f t="shared" si="1"/>
        <v>0</v>
      </c>
      <c r="J27" s="86"/>
      <c r="K27" s="79">
        <f>SUM([1]anual!G27+[1]eic!G27+[1]eses!G27)</f>
        <v>8047673</v>
      </c>
      <c r="L27" s="86">
        <f t="shared" si="2"/>
        <v>-8047673</v>
      </c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</row>
    <row r="28" spans="1:34" ht="25.5" hidden="1" x14ac:dyDescent="0.2">
      <c r="A28" s="78">
        <v>21116</v>
      </c>
      <c r="B28" s="105" t="s">
        <v>892</v>
      </c>
      <c r="C28" s="79"/>
      <c r="D28" s="79"/>
      <c r="E28" s="80">
        <f t="shared" si="3"/>
        <v>0</v>
      </c>
      <c r="F28" s="104">
        <f t="shared" si="4"/>
        <v>0</v>
      </c>
      <c r="G28" s="79"/>
      <c r="H28" s="31">
        <f t="shared" si="0"/>
        <v>0</v>
      </c>
      <c r="I28" s="104">
        <f t="shared" si="1"/>
        <v>0</v>
      </c>
      <c r="J28" s="86"/>
      <c r="K28" s="79">
        <f>SUM([1]anual!G28+[1]eic!G28+[1]eses!G28)</f>
        <v>13386550</v>
      </c>
      <c r="L28" s="86">
        <f t="shared" si="2"/>
        <v>-13386550</v>
      </c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</row>
    <row r="29" spans="1:34" hidden="1" x14ac:dyDescent="0.2">
      <c r="A29" s="78">
        <v>21117</v>
      </c>
      <c r="B29" s="105" t="s">
        <v>893</v>
      </c>
      <c r="C29" s="79"/>
      <c r="D29" s="79"/>
      <c r="E29" s="80">
        <f t="shared" si="3"/>
        <v>0</v>
      </c>
      <c r="F29" s="104">
        <f t="shared" si="4"/>
        <v>0</v>
      </c>
      <c r="G29" s="79"/>
      <c r="H29" s="31">
        <f t="shared" si="0"/>
        <v>0</v>
      </c>
      <c r="I29" s="104">
        <f t="shared" si="1"/>
        <v>0</v>
      </c>
      <c r="J29" s="86"/>
      <c r="K29" s="79">
        <f>SUM([1]anual!G29+[1]eic!G29+[1]eses!G29)</f>
        <v>24491012.734000001</v>
      </c>
      <c r="L29" s="86">
        <f t="shared" si="2"/>
        <v>-24491012.734000001</v>
      </c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</row>
    <row r="30" spans="1:34" hidden="1" x14ac:dyDescent="0.2">
      <c r="A30" s="78">
        <v>21199</v>
      </c>
      <c r="B30" s="105" t="s">
        <v>894</v>
      </c>
      <c r="C30" s="79"/>
      <c r="D30" s="79"/>
      <c r="E30" s="80">
        <f t="shared" si="3"/>
        <v>0</v>
      </c>
      <c r="F30" s="104">
        <f t="shared" si="4"/>
        <v>0</v>
      </c>
      <c r="G30" s="79"/>
      <c r="H30" s="31">
        <f t="shared" si="0"/>
        <v>0</v>
      </c>
      <c r="I30" s="104">
        <f t="shared" si="1"/>
        <v>0</v>
      </c>
      <c r="J30" s="86"/>
      <c r="K30" s="79">
        <f>SUM([1]anual!G30+[1]eic!G30+[1]eses!G30)</f>
        <v>65.510000000000005</v>
      </c>
      <c r="L30" s="86">
        <f t="shared" si="2"/>
        <v>-65.510000000000005</v>
      </c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</row>
    <row r="31" spans="1:34" x14ac:dyDescent="0.2">
      <c r="A31" s="78">
        <v>212</v>
      </c>
      <c r="B31" s="56" t="s">
        <v>895</v>
      </c>
      <c r="C31" s="79">
        <f>SUM(C32+C34+C88+C91+C143+C152+C184+C186+C187+C190+C191+C192+C193)</f>
        <v>1152075000000</v>
      </c>
      <c r="D31" s="79">
        <f>SUM(D32+D34+D88+D91+D143+D152+D184+D186+D187+D190+D191+D192+D193)</f>
        <v>366735525549</v>
      </c>
      <c r="E31" s="80">
        <f t="shared" si="3"/>
        <v>1518810525549</v>
      </c>
      <c r="F31" s="104">
        <f t="shared" si="4"/>
        <v>91.913050000610696</v>
      </c>
      <c r="G31" s="79">
        <f>SUM(G32+G34+G88+G91+G143+G152+G184+G186+G187+G190+G191+G192+G193)</f>
        <v>1443493540327</v>
      </c>
      <c r="H31" s="31">
        <f t="shared" si="0"/>
        <v>95.041054565066602</v>
      </c>
      <c r="I31" s="104">
        <f t="shared" si="1"/>
        <v>75316985222</v>
      </c>
      <c r="J31" s="86"/>
      <c r="K31" s="79">
        <f>SUM([1]anual!G31+[1]eic!G31+[1]eses!G31)</f>
        <v>2828324062.1899996</v>
      </c>
      <c r="L31" s="86">
        <f t="shared" si="2"/>
        <v>1440665216264.8101</v>
      </c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</row>
    <row r="32" spans="1:34" hidden="1" x14ac:dyDescent="0.2">
      <c r="A32" s="78">
        <v>21201</v>
      </c>
      <c r="B32" s="106" t="s">
        <v>896</v>
      </c>
      <c r="C32" s="79">
        <f>SUM(C33)</f>
        <v>0</v>
      </c>
      <c r="D32" s="79">
        <f>SUM(D33)</f>
        <v>0</v>
      </c>
      <c r="E32" s="80">
        <f t="shared" si="3"/>
        <v>0</v>
      </c>
      <c r="F32" s="104">
        <f t="shared" si="4"/>
        <v>0</v>
      </c>
      <c r="G32" s="79">
        <f>SUM(G33)</f>
        <v>0</v>
      </c>
      <c r="H32" s="31">
        <f t="shared" si="0"/>
        <v>0</v>
      </c>
      <c r="I32" s="104">
        <f t="shared" si="1"/>
        <v>0</v>
      </c>
      <c r="J32" s="86"/>
      <c r="K32" s="79">
        <f>SUM([1]anual!G32+[1]eic!G32+[1]eses!G32)</f>
        <v>1832941.7579999999</v>
      </c>
      <c r="L32" s="86">
        <f t="shared" si="2"/>
        <v>-1832941.7579999999</v>
      </c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</row>
    <row r="33" spans="1:34" hidden="1" x14ac:dyDescent="0.2">
      <c r="A33" s="78">
        <v>2120102</v>
      </c>
      <c r="B33" s="106" t="s">
        <v>897</v>
      </c>
      <c r="C33" s="79"/>
      <c r="D33" s="79"/>
      <c r="E33" s="80">
        <f t="shared" si="3"/>
        <v>0</v>
      </c>
      <c r="F33" s="104">
        <f t="shared" si="4"/>
        <v>0</v>
      </c>
      <c r="G33" s="79"/>
      <c r="H33" s="31">
        <f t="shared" si="0"/>
        <v>0</v>
      </c>
      <c r="I33" s="104">
        <f t="shared" si="1"/>
        <v>0</v>
      </c>
      <c r="J33" s="86"/>
      <c r="K33" s="79">
        <f>SUM([1]anual!G33+[1]eic!G33+[1]eses!G33)</f>
        <v>1832941.7579999999</v>
      </c>
      <c r="L33" s="86">
        <f t="shared" si="2"/>
        <v>-1832941.7579999999</v>
      </c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</row>
    <row r="34" spans="1:34" hidden="1" x14ac:dyDescent="0.2">
      <c r="A34" s="78">
        <v>21202</v>
      </c>
      <c r="B34" s="103" t="s">
        <v>898</v>
      </c>
      <c r="C34" s="79">
        <f>SUM(C35+C58+C68+C73)</f>
        <v>0</v>
      </c>
      <c r="D34" s="79">
        <f>SUM(D35+D58+D68+D73)</f>
        <v>0</v>
      </c>
      <c r="E34" s="80">
        <f t="shared" si="3"/>
        <v>0</v>
      </c>
      <c r="F34" s="104">
        <f t="shared" si="4"/>
        <v>0</v>
      </c>
      <c r="G34" s="79">
        <f>SUM(G35+G58+G68+G73)</f>
        <v>0</v>
      </c>
      <c r="H34" s="31">
        <f t="shared" si="0"/>
        <v>0</v>
      </c>
      <c r="I34" s="104">
        <f t="shared" si="1"/>
        <v>0</v>
      </c>
      <c r="J34" s="86"/>
      <c r="K34" s="79">
        <f>SUM([1]anual!G34+[1]eic!G34+[1]eses!G34)</f>
        <v>1177427535.4309998</v>
      </c>
      <c r="L34" s="86">
        <f t="shared" si="2"/>
        <v>-1177427535.4309998</v>
      </c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</row>
    <row r="35" spans="1:34" hidden="1" x14ac:dyDescent="0.2">
      <c r="A35" s="78">
        <v>2120201</v>
      </c>
      <c r="B35" s="103" t="s">
        <v>899</v>
      </c>
      <c r="C35" s="79">
        <f>SUM(C52:C57)+C46+C36</f>
        <v>0</v>
      </c>
      <c r="D35" s="79">
        <f>SUM(D52:D57)+D46+D36</f>
        <v>0</v>
      </c>
      <c r="E35" s="80">
        <f t="shared" si="3"/>
        <v>0</v>
      </c>
      <c r="F35" s="104">
        <f t="shared" si="4"/>
        <v>0</v>
      </c>
      <c r="G35" s="79">
        <f>SUM(G52:G57)+G46+G36</f>
        <v>0</v>
      </c>
      <c r="H35" s="31">
        <f t="shared" si="0"/>
        <v>0</v>
      </c>
      <c r="I35" s="104">
        <f t="shared" si="1"/>
        <v>0</v>
      </c>
      <c r="J35" s="86"/>
      <c r="K35" s="79">
        <f>SUM([1]anual!G35+[1]eic!G35+[1]eses!G35)</f>
        <v>42429377.68</v>
      </c>
      <c r="L35" s="86">
        <f t="shared" si="2"/>
        <v>-42429377.68</v>
      </c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</row>
    <row r="36" spans="1:34" hidden="1" x14ac:dyDescent="0.2">
      <c r="A36" s="78">
        <v>212020101</v>
      </c>
      <c r="B36" s="103" t="s">
        <v>900</v>
      </c>
      <c r="C36" s="79">
        <f>SUM(C37+C40+C44+C45)</f>
        <v>0</v>
      </c>
      <c r="D36" s="79">
        <f>SUM(D37+D40+D44+D45)</f>
        <v>0</v>
      </c>
      <c r="E36" s="80">
        <f t="shared" si="3"/>
        <v>0</v>
      </c>
      <c r="F36" s="104">
        <f t="shared" si="4"/>
        <v>0</v>
      </c>
      <c r="G36" s="79">
        <f>SUM(G37+G40+G44+G45)</f>
        <v>0</v>
      </c>
      <c r="H36" s="31">
        <f t="shared" si="0"/>
        <v>0</v>
      </c>
      <c r="I36" s="104">
        <f t="shared" si="1"/>
        <v>0</v>
      </c>
      <c r="J36" s="86"/>
      <c r="K36" s="79">
        <f>SUM([1]anual!G36+[1]eic!G36+[1]eses!G36)</f>
        <v>35500598.566</v>
      </c>
      <c r="L36" s="86">
        <f t="shared" si="2"/>
        <v>-35500598.566</v>
      </c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</row>
    <row r="37" spans="1:34" hidden="1" x14ac:dyDescent="0.2">
      <c r="A37" s="78">
        <v>21202010101</v>
      </c>
      <c r="B37" s="103" t="s">
        <v>901</v>
      </c>
      <c r="C37" s="79">
        <f>SUM(C38:C39)</f>
        <v>0</v>
      </c>
      <c r="D37" s="79">
        <f>SUM(D38:D39)</f>
        <v>0</v>
      </c>
      <c r="E37" s="80">
        <f t="shared" si="3"/>
        <v>0</v>
      </c>
      <c r="F37" s="104">
        <f t="shared" si="4"/>
        <v>0</v>
      </c>
      <c r="G37" s="79">
        <f>SUM(G38:G39)</f>
        <v>0</v>
      </c>
      <c r="H37" s="31">
        <f t="shared" si="0"/>
        <v>0</v>
      </c>
      <c r="I37" s="104">
        <f t="shared" si="1"/>
        <v>0</v>
      </c>
      <c r="J37" s="86"/>
      <c r="K37" s="79">
        <f>SUM([1]anual!G37+[1]eic!G37+[1]eses!G37)</f>
        <v>34407487.101999998</v>
      </c>
      <c r="L37" s="86">
        <f t="shared" si="2"/>
        <v>-34407487.101999998</v>
      </c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</row>
    <row r="38" spans="1:34" hidden="1" x14ac:dyDescent="0.2">
      <c r="A38" s="78">
        <v>212020101011</v>
      </c>
      <c r="B38" s="103" t="s">
        <v>902</v>
      </c>
      <c r="C38" s="79"/>
      <c r="D38" s="79"/>
      <c r="E38" s="80">
        <f t="shared" si="3"/>
        <v>0</v>
      </c>
      <c r="F38" s="104">
        <f t="shared" si="4"/>
        <v>0</v>
      </c>
      <c r="G38" s="79"/>
      <c r="H38" s="31">
        <f t="shared" si="0"/>
        <v>0</v>
      </c>
      <c r="I38" s="104">
        <f t="shared" si="1"/>
        <v>0</v>
      </c>
      <c r="J38" s="86"/>
      <c r="K38" s="79">
        <f>SUM([1]anual!G38+[1]eic!G38+[1]eses!G38)</f>
        <v>14955904.884</v>
      </c>
      <c r="L38" s="86">
        <f t="shared" si="2"/>
        <v>-14955904.884</v>
      </c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</row>
    <row r="39" spans="1:34" hidden="1" x14ac:dyDescent="0.2">
      <c r="A39" s="78">
        <v>212020101012</v>
      </c>
      <c r="B39" s="103" t="s">
        <v>903</v>
      </c>
      <c r="C39" s="79"/>
      <c r="D39" s="79"/>
      <c r="E39" s="80">
        <f t="shared" si="3"/>
        <v>0</v>
      </c>
      <c r="F39" s="104">
        <f t="shared" si="4"/>
        <v>0</v>
      </c>
      <c r="G39" s="79"/>
      <c r="H39" s="31">
        <f t="shared" si="0"/>
        <v>0</v>
      </c>
      <c r="I39" s="104">
        <f t="shared" si="1"/>
        <v>0</v>
      </c>
      <c r="J39" s="86"/>
      <c r="K39" s="79">
        <f>SUM([1]anual!G39+[1]eic!G39+[1]eses!G39)</f>
        <v>19451582.217999998</v>
      </c>
      <c r="L39" s="86">
        <f t="shared" si="2"/>
        <v>-19451582.217999998</v>
      </c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</row>
    <row r="40" spans="1:34" hidden="1" x14ac:dyDescent="0.2">
      <c r="A40" s="78">
        <v>21202010103</v>
      </c>
      <c r="B40" s="103" t="s">
        <v>904</v>
      </c>
      <c r="C40" s="79">
        <f>SUM(C41:C43)</f>
        <v>0</v>
      </c>
      <c r="D40" s="79">
        <f>SUM(D41:D43)</f>
        <v>0</v>
      </c>
      <c r="E40" s="80">
        <f t="shared" si="3"/>
        <v>0</v>
      </c>
      <c r="F40" s="104">
        <f t="shared" si="4"/>
        <v>0</v>
      </c>
      <c r="G40" s="79">
        <f>SUM(G41:G43)</f>
        <v>0</v>
      </c>
      <c r="H40" s="31">
        <f t="shared" si="0"/>
        <v>0</v>
      </c>
      <c r="I40" s="104">
        <f t="shared" si="1"/>
        <v>0</v>
      </c>
      <c r="J40" s="86"/>
      <c r="K40" s="79">
        <f>SUM([1]anual!G40+[1]eic!G40+[1]eses!G40)</f>
        <v>47607.847999999998</v>
      </c>
      <c r="L40" s="86">
        <f t="shared" si="2"/>
        <v>-47607.847999999998</v>
      </c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</row>
    <row r="41" spans="1:34" hidden="1" x14ac:dyDescent="0.2">
      <c r="A41" s="78">
        <v>212020101031</v>
      </c>
      <c r="B41" s="103" t="s">
        <v>905</v>
      </c>
      <c r="C41" s="79"/>
      <c r="D41" s="79"/>
      <c r="E41" s="80">
        <f t="shared" si="3"/>
        <v>0</v>
      </c>
      <c r="F41" s="104">
        <f t="shared" si="4"/>
        <v>0</v>
      </c>
      <c r="G41" s="79"/>
      <c r="H41" s="31">
        <f t="shared" si="0"/>
        <v>0</v>
      </c>
      <c r="I41" s="104">
        <f t="shared" si="1"/>
        <v>0</v>
      </c>
      <c r="J41" s="86"/>
      <c r="K41" s="79">
        <f>SUM([1]anual!G41+[1]eic!G41+[1]eses!G41)</f>
        <v>32085.957999999999</v>
      </c>
      <c r="L41" s="86">
        <f t="shared" si="2"/>
        <v>-32085.957999999999</v>
      </c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</row>
    <row r="42" spans="1:34" hidden="1" x14ac:dyDescent="0.2">
      <c r="A42" s="78">
        <v>212020101032</v>
      </c>
      <c r="B42" s="103" t="s">
        <v>906</v>
      </c>
      <c r="C42" s="79"/>
      <c r="D42" s="79"/>
      <c r="E42" s="80">
        <f t="shared" si="3"/>
        <v>0</v>
      </c>
      <c r="F42" s="104">
        <f t="shared" si="4"/>
        <v>0</v>
      </c>
      <c r="G42" s="79"/>
      <c r="H42" s="31">
        <f t="shared" si="0"/>
        <v>0</v>
      </c>
      <c r="I42" s="104">
        <f t="shared" si="1"/>
        <v>0</v>
      </c>
      <c r="J42" s="86"/>
      <c r="K42" s="79">
        <f>SUM([1]anual!G42+[1]eic!G42+[1]eses!G42)</f>
        <v>8030.9129999999996</v>
      </c>
      <c r="L42" s="86">
        <f t="shared" si="2"/>
        <v>-8030.9129999999996</v>
      </c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</row>
    <row r="43" spans="1:34" hidden="1" x14ac:dyDescent="0.2">
      <c r="A43" s="78">
        <v>212020101033</v>
      </c>
      <c r="B43" s="103" t="s">
        <v>907</v>
      </c>
      <c r="C43" s="79"/>
      <c r="D43" s="79"/>
      <c r="E43" s="80">
        <f t="shared" si="3"/>
        <v>0</v>
      </c>
      <c r="F43" s="104">
        <f t="shared" si="4"/>
        <v>0</v>
      </c>
      <c r="G43" s="79"/>
      <c r="H43" s="31">
        <f t="shared" si="0"/>
        <v>0</v>
      </c>
      <c r="I43" s="104">
        <f t="shared" si="1"/>
        <v>0</v>
      </c>
      <c r="J43" s="86"/>
      <c r="K43" s="79">
        <f>SUM([1]anual!G43+[1]eic!G43+[1]eses!G43)</f>
        <v>7490.9769999999999</v>
      </c>
      <c r="L43" s="86">
        <f t="shared" si="2"/>
        <v>-7490.9769999999999</v>
      </c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</row>
    <row r="44" spans="1:34" hidden="1" x14ac:dyDescent="0.2">
      <c r="A44" s="78">
        <v>21202010104</v>
      </c>
      <c r="B44" s="103" t="s">
        <v>908</v>
      </c>
      <c r="C44" s="79"/>
      <c r="D44" s="79"/>
      <c r="E44" s="80">
        <f t="shared" si="3"/>
        <v>0</v>
      </c>
      <c r="F44" s="104">
        <f t="shared" si="4"/>
        <v>0</v>
      </c>
      <c r="G44" s="79"/>
      <c r="H44" s="31">
        <f t="shared" si="0"/>
        <v>0</v>
      </c>
      <c r="I44" s="104">
        <f t="shared" si="1"/>
        <v>0</v>
      </c>
      <c r="J44" s="86"/>
      <c r="K44" s="79">
        <f>SUM([1]anual!G44+[1]eic!G44+[1]eses!G44)</f>
        <v>915726.77</v>
      </c>
      <c r="L44" s="86">
        <f t="shared" si="2"/>
        <v>-915726.77</v>
      </c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</row>
    <row r="45" spans="1:34" hidden="1" x14ac:dyDescent="0.2">
      <c r="A45" s="78">
        <v>21102010105</v>
      </c>
      <c r="B45" s="103" t="s">
        <v>909</v>
      </c>
      <c r="C45" s="79"/>
      <c r="D45" s="79"/>
      <c r="E45" s="80">
        <f t="shared" si="3"/>
        <v>0</v>
      </c>
      <c r="F45" s="104">
        <f t="shared" si="4"/>
        <v>0</v>
      </c>
      <c r="G45" s="79"/>
      <c r="H45" s="31">
        <f t="shared" si="0"/>
        <v>0</v>
      </c>
      <c r="I45" s="104">
        <f t="shared" si="1"/>
        <v>0</v>
      </c>
      <c r="J45" s="86"/>
      <c r="K45" s="79">
        <f>SUM([1]anual!G45+[1]eic!G45+[1]eses!G45)</f>
        <v>129776.84600000001</v>
      </c>
      <c r="L45" s="86">
        <f t="shared" si="2"/>
        <v>-129776.84600000001</v>
      </c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</row>
    <row r="46" spans="1:34" hidden="1" x14ac:dyDescent="0.2">
      <c r="A46" s="78">
        <v>212020102</v>
      </c>
      <c r="B46" s="103" t="s">
        <v>910</v>
      </c>
      <c r="C46" s="79">
        <f>SUM(C47)</f>
        <v>0</v>
      </c>
      <c r="D46" s="79">
        <f>SUM(D47)</f>
        <v>0</v>
      </c>
      <c r="E46" s="80">
        <f t="shared" si="3"/>
        <v>0</v>
      </c>
      <c r="F46" s="104">
        <f t="shared" si="4"/>
        <v>0</v>
      </c>
      <c r="G46" s="79">
        <f>SUM(G47)</f>
        <v>0</v>
      </c>
      <c r="H46" s="31">
        <f t="shared" si="0"/>
        <v>0</v>
      </c>
      <c r="I46" s="104">
        <f t="shared" si="1"/>
        <v>0</v>
      </c>
      <c r="J46" s="86"/>
      <c r="K46" s="79">
        <f>SUM([1]anual!G46+[1]eic!G46+[1]eses!G46)</f>
        <v>3315040.9419999998</v>
      </c>
      <c r="L46" s="86">
        <f t="shared" si="2"/>
        <v>-3315040.9419999998</v>
      </c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</row>
    <row r="47" spans="1:34" hidden="1" x14ac:dyDescent="0.2">
      <c r="A47" s="78">
        <v>21202010201</v>
      </c>
      <c r="B47" s="103" t="s">
        <v>910</v>
      </c>
      <c r="C47" s="79">
        <f>SUM(C48:C51)</f>
        <v>0</v>
      </c>
      <c r="D47" s="79">
        <f>SUM(D48:D51)</f>
        <v>0</v>
      </c>
      <c r="E47" s="80">
        <f t="shared" si="3"/>
        <v>0</v>
      </c>
      <c r="F47" s="104">
        <f t="shared" si="4"/>
        <v>0</v>
      </c>
      <c r="G47" s="79">
        <f>SUM(G48:G51)</f>
        <v>0</v>
      </c>
      <c r="H47" s="31">
        <f t="shared" si="0"/>
        <v>0</v>
      </c>
      <c r="I47" s="104">
        <f t="shared" si="1"/>
        <v>0</v>
      </c>
      <c r="J47" s="86"/>
      <c r="K47" s="79">
        <f>SUM([1]anual!G47+[1]eic!G47+[1]eses!G47)</f>
        <v>3315040.9419999998</v>
      </c>
      <c r="L47" s="86">
        <f t="shared" si="2"/>
        <v>-3315040.9419999998</v>
      </c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</row>
    <row r="48" spans="1:34" hidden="1" x14ac:dyDescent="0.2">
      <c r="A48" s="78">
        <v>212020102013</v>
      </c>
      <c r="B48" s="103" t="s">
        <v>911</v>
      </c>
      <c r="C48" s="79"/>
      <c r="D48" s="79"/>
      <c r="E48" s="80">
        <f t="shared" si="3"/>
        <v>0</v>
      </c>
      <c r="F48" s="104">
        <f t="shared" si="4"/>
        <v>0</v>
      </c>
      <c r="G48" s="79"/>
      <c r="H48" s="31">
        <f t="shared" si="0"/>
        <v>0</v>
      </c>
      <c r="I48" s="104">
        <f t="shared" si="1"/>
        <v>0</v>
      </c>
      <c r="J48" s="86"/>
      <c r="K48" s="79">
        <f>SUM([1]anual!G48+[1]eic!G48+[1]eses!G48)</f>
        <v>2637928.5060000001</v>
      </c>
      <c r="L48" s="86">
        <f t="shared" si="2"/>
        <v>-2637928.5060000001</v>
      </c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</row>
    <row r="49" spans="1:34" hidden="1" x14ac:dyDescent="0.2">
      <c r="A49" s="78">
        <v>212020102014</v>
      </c>
      <c r="B49" s="103" t="s">
        <v>912</v>
      </c>
      <c r="C49" s="79"/>
      <c r="D49" s="79"/>
      <c r="E49" s="80">
        <f t="shared" si="3"/>
        <v>0</v>
      </c>
      <c r="F49" s="104">
        <f t="shared" si="4"/>
        <v>0</v>
      </c>
      <c r="G49" s="79"/>
      <c r="H49" s="31">
        <f t="shared" si="0"/>
        <v>0</v>
      </c>
      <c r="I49" s="104">
        <f t="shared" si="1"/>
        <v>0</v>
      </c>
      <c r="J49" s="86"/>
      <c r="K49" s="79">
        <f>SUM([1]anual!G49+[1]eic!G49+[1]eses!G49)</f>
        <v>82798.578999999998</v>
      </c>
      <c r="L49" s="86">
        <f t="shared" si="2"/>
        <v>-82798.578999999998</v>
      </c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</row>
    <row r="50" spans="1:34" hidden="1" x14ac:dyDescent="0.2">
      <c r="A50" s="78">
        <v>212020102015</v>
      </c>
      <c r="B50" s="103" t="s">
        <v>906</v>
      </c>
      <c r="C50" s="79"/>
      <c r="D50" s="79"/>
      <c r="E50" s="80">
        <f t="shared" si="3"/>
        <v>0</v>
      </c>
      <c r="F50" s="104">
        <f t="shared" si="4"/>
        <v>0</v>
      </c>
      <c r="G50" s="79"/>
      <c r="H50" s="31">
        <f t="shared" si="0"/>
        <v>0</v>
      </c>
      <c r="I50" s="104">
        <f t="shared" si="1"/>
        <v>0</v>
      </c>
      <c r="J50" s="86"/>
      <c r="K50" s="79">
        <f>SUM([1]anual!G50+[1]eic!G50+[1]eses!G50)</f>
        <v>352580.24599999998</v>
      </c>
      <c r="L50" s="86">
        <f t="shared" si="2"/>
        <v>-352580.24599999998</v>
      </c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</row>
    <row r="51" spans="1:34" hidden="1" x14ac:dyDescent="0.2">
      <c r="A51" s="78">
        <v>212020102016</v>
      </c>
      <c r="B51" s="103" t="s">
        <v>913</v>
      </c>
      <c r="C51" s="79"/>
      <c r="D51" s="79"/>
      <c r="E51" s="80">
        <f t="shared" si="3"/>
        <v>0</v>
      </c>
      <c r="F51" s="104">
        <f t="shared" si="4"/>
        <v>0</v>
      </c>
      <c r="G51" s="79"/>
      <c r="H51" s="31">
        <f t="shared" si="0"/>
        <v>0</v>
      </c>
      <c r="I51" s="104">
        <f t="shared" si="1"/>
        <v>0</v>
      </c>
      <c r="J51" s="86"/>
      <c r="K51" s="79">
        <f>SUM([1]anual!G51+[1]eic!G51+[1]eses!G51)</f>
        <v>241733.611</v>
      </c>
      <c r="L51" s="86">
        <f t="shared" si="2"/>
        <v>-241733.611</v>
      </c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</row>
    <row r="52" spans="1:34" hidden="1" x14ac:dyDescent="0.2">
      <c r="A52" s="78">
        <v>212020103</v>
      </c>
      <c r="B52" s="103" t="s">
        <v>914</v>
      </c>
      <c r="C52" s="79"/>
      <c r="D52" s="79"/>
      <c r="E52" s="80">
        <f t="shared" si="3"/>
        <v>0</v>
      </c>
      <c r="F52" s="104">
        <f t="shared" si="4"/>
        <v>0</v>
      </c>
      <c r="G52" s="79"/>
      <c r="H52" s="31">
        <f t="shared" si="0"/>
        <v>0</v>
      </c>
      <c r="I52" s="104">
        <f t="shared" si="1"/>
        <v>0</v>
      </c>
      <c r="J52" s="86"/>
      <c r="K52" s="79">
        <f>SUM([1]anual!G52+[1]eic!G52+[1]eses!G52)</f>
        <v>3414570.969</v>
      </c>
      <c r="L52" s="86">
        <f t="shared" si="2"/>
        <v>-3414570.969</v>
      </c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</row>
    <row r="53" spans="1:34" hidden="1" x14ac:dyDescent="0.2">
      <c r="A53" s="78">
        <v>212020104</v>
      </c>
      <c r="B53" s="103" t="s">
        <v>915</v>
      </c>
      <c r="C53" s="79"/>
      <c r="D53" s="79"/>
      <c r="E53" s="80">
        <f t="shared" si="3"/>
        <v>0</v>
      </c>
      <c r="F53" s="104">
        <f t="shared" si="4"/>
        <v>0</v>
      </c>
      <c r="G53" s="79"/>
      <c r="H53" s="31">
        <f t="shared" si="0"/>
        <v>0</v>
      </c>
      <c r="I53" s="104">
        <f t="shared" si="1"/>
        <v>0</v>
      </c>
      <c r="J53" s="86"/>
      <c r="K53" s="79">
        <f>SUM([1]anual!G53+[1]eic!G53+[1]eses!G53)</f>
        <v>0</v>
      </c>
      <c r="L53" s="86">
        <f t="shared" si="2"/>
        <v>0</v>
      </c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</row>
    <row r="54" spans="1:34" hidden="1" x14ac:dyDescent="0.2">
      <c r="A54" s="78">
        <v>212020105</v>
      </c>
      <c r="B54" s="103" t="s">
        <v>916</v>
      </c>
      <c r="C54" s="79"/>
      <c r="D54" s="79"/>
      <c r="E54" s="80">
        <f t="shared" si="3"/>
        <v>0</v>
      </c>
      <c r="F54" s="104">
        <f t="shared" si="4"/>
        <v>0</v>
      </c>
      <c r="G54" s="79"/>
      <c r="H54" s="31">
        <f t="shared" si="0"/>
        <v>0</v>
      </c>
      <c r="I54" s="104">
        <f t="shared" si="1"/>
        <v>0</v>
      </c>
      <c r="J54" s="86"/>
      <c r="K54" s="79">
        <f>SUM([1]anual!G54+[1]eic!G54+[1]eses!G54)</f>
        <v>199167.20300000001</v>
      </c>
      <c r="L54" s="86">
        <f t="shared" si="2"/>
        <v>-199167.20300000001</v>
      </c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</row>
    <row r="55" spans="1:34" hidden="1" x14ac:dyDescent="0.2">
      <c r="A55" s="78">
        <v>212020106</v>
      </c>
      <c r="B55" s="103" t="s">
        <v>917</v>
      </c>
      <c r="C55" s="79"/>
      <c r="D55" s="79"/>
      <c r="E55" s="80"/>
      <c r="F55" s="104"/>
      <c r="G55" s="79"/>
      <c r="H55" s="31"/>
      <c r="I55" s="104"/>
      <c r="J55" s="86"/>
      <c r="K55" s="79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</row>
    <row r="56" spans="1:34" hidden="1" x14ac:dyDescent="0.2">
      <c r="A56" s="78">
        <v>212020107</v>
      </c>
      <c r="B56" s="103" t="s">
        <v>918</v>
      </c>
      <c r="C56" s="79"/>
      <c r="D56" s="79"/>
      <c r="E56" s="80"/>
      <c r="F56" s="104"/>
      <c r="G56" s="79"/>
      <c r="H56" s="31"/>
      <c r="I56" s="104"/>
      <c r="J56" s="86"/>
      <c r="K56" s="79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</row>
    <row r="57" spans="1:34" hidden="1" x14ac:dyDescent="0.2">
      <c r="A57" s="78">
        <v>212020108</v>
      </c>
      <c r="B57" s="103" t="s">
        <v>919</v>
      </c>
      <c r="C57" s="79"/>
      <c r="D57" s="79"/>
      <c r="E57" s="80"/>
      <c r="F57" s="104"/>
      <c r="G57" s="79"/>
      <c r="H57" s="31"/>
      <c r="I57" s="104"/>
      <c r="J57" s="86"/>
      <c r="K57" s="79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</row>
    <row r="58" spans="1:34" hidden="1" x14ac:dyDescent="0.2">
      <c r="A58" s="78">
        <v>2120202</v>
      </c>
      <c r="B58" s="103" t="s">
        <v>920</v>
      </c>
      <c r="C58" s="79">
        <f>SUM(C59:C67)</f>
        <v>0</v>
      </c>
      <c r="D58" s="79">
        <f>SUM(D59:D67)</f>
        <v>0</v>
      </c>
      <c r="E58" s="80">
        <f t="shared" si="3"/>
        <v>0</v>
      </c>
      <c r="F58" s="104">
        <f t="shared" si="4"/>
        <v>0</v>
      </c>
      <c r="G58" s="79">
        <f>SUM(G59:G67)</f>
        <v>0</v>
      </c>
      <c r="H58" s="31">
        <f t="shared" si="0"/>
        <v>0</v>
      </c>
      <c r="I58" s="104">
        <f t="shared" si="1"/>
        <v>0</v>
      </c>
      <c r="J58" s="86"/>
      <c r="K58" s="79">
        <f>SUM([1]anual!G55+[1]eic!G55+[1]eses!G55)</f>
        <v>1065082968.748</v>
      </c>
      <c r="L58" s="86">
        <f t="shared" si="2"/>
        <v>-1065082968.748</v>
      </c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</row>
    <row r="59" spans="1:34" hidden="1" x14ac:dyDescent="0.2">
      <c r="A59" s="78">
        <v>212020201</v>
      </c>
      <c r="B59" s="103" t="s">
        <v>921</v>
      </c>
      <c r="C59" s="79"/>
      <c r="D59" s="79"/>
      <c r="E59" s="80">
        <f t="shared" si="3"/>
        <v>0</v>
      </c>
      <c r="F59" s="104">
        <f t="shared" si="4"/>
        <v>0</v>
      </c>
      <c r="G59" s="79"/>
      <c r="H59" s="31">
        <f t="shared" si="0"/>
        <v>0</v>
      </c>
      <c r="I59" s="104">
        <f t="shared" si="1"/>
        <v>0</v>
      </c>
      <c r="J59" s="86"/>
      <c r="K59" s="79">
        <f>SUM([1]anual!G56+[1]eic!G56+[1]eses!G56)</f>
        <v>572055357.13900006</v>
      </c>
      <c r="L59" s="86">
        <f t="shared" si="2"/>
        <v>-572055357.13900006</v>
      </c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</row>
    <row r="60" spans="1:34" hidden="1" x14ac:dyDescent="0.2">
      <c r="A60" s="78">
        <v>212020202</v>
      </c>
      <c r="B60" s="103" t="s">
        <v>922</v>
      </c>
      <c r="C60" s="79"/>
      <c r="D60" s="79"/>
      <c r="E60" s="80">
        <f t="shared" si="3"/>
        <v>0</v>
      </c>
      <c r="F60" s="104">
        <f t="shared" si="4"/>
        <v>0</v>
      </c>
      <c r="G60" s="79"/>
      <c r="H60" s="31">
        <f t="shared" si="0"/>
        <v>0</v>
      </c>
      <c r="I60" s="104">
        <f t="shared" si="1"/>
        <v>0</v>
      </c>
      <c r="J60" s="86"/>
      <c r="K60" s="79">
        <f>SUM([1]anual!G57+[1]eic!G57+[1]eses!G57)</f>
        <v>360814688.47399998</v>
      </c>
      <c r="L60" s="86">
        <f t="shared" si="2"/>
        <v>-360814688.47399998</v>
      </c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</row>
    <row r="61" spans="1:34" hidden="1" x14ac:dyDescent="0.2">
      <c r="A61" s="78">
        <v>212020203</v>
      </c>
      <c r="B61" s="103" t="s">
        <v>923</v>
      </c>
      <c r="C61" s="79"/>
      <c r="D61" s="79"/>
      <c r="E61" s="80">
        <f t="shared" si="3"/>
        <v>0</v>
      </c>
      <c r="F61" s="104">
        <f t="shared" si="4"/>
        <v>0</v>
      </c>
      <c r="G61" s="79"/>
      <c r="H61" s="31">
        <f t="shared" si="0"/>
        <v>0</v>
      </c>
      <c r="I61" s="104">
        <f t="shared" si="1"/>
        <v>0</v>
      </c>
      <c r="J61" s="86"/>
      <c r="K61" s="79">
        <f>SUM([1]anual!G58+[1]eic!G58+[1]eses!G58)</f>
        <v>48145392.259000003</v>
      </c>
      <c r="L61" s="86">
        <f t="shared" si="2"/>
        <v>-48145392.259000003</v>
      </c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</row>
    <row r="62" spans="1:34" hidden="1" x14ac:dyDescent="0.2">
      <c r="A62" s="78">
        <v>212020204</v>
      </c>
      <c r="B62" s="103" t="s">
        <v>251</v>
      </c>
      <c r="C62" s="79"/>
      <c r="D62" s="79"/>
      <c r="E62" s="80">
        <f t="shared" si="3"/>
        <v>0</v>
      </c>
      <c r="F62" s="104">
        <f t="shared" si="4"/>
        <v>0</v>
      </c>
      <c r="G62" s="79"/>
      <c r="H62" s="31">
        <f t="shared" si="0"/>
        <v>0</v>
      </c>
      <c r="I62" s="104">
        <f t="shared" si="1"/>
        <v>0</v>
      </c>
      <c r="J62" s="86"/>
      <c r="K62" s="79">
        <f>SUM([1]anual!G59+[1]eic!G59+[1]eses!G59)</f>
        <v>51491.5</v>
      </c>
      <c r="L62" s="86">
        <f t="shared" si="2"/>
        <v>-51491.5</v>
      </c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</row>
    <row r="63" spans="1:34" hidden="1" x14ac:dyDescent="0.2">
      <c r="A63" s="78">
        <v>212020205</v>
      </c>
      <c r="B63" s="103" t="s">
        <v>924</v>
      </c>
      <c r="C63" s="79"/>
      <c r="D63" s="79"/>
      <c r="E63" s="80">
        <f t="shared" si="3"/>
        <v>0</v>
      </c>
      <c r="F63" s="104">
        <f t="shared" si="4"/>
        <v>0</v>
      </c>
      <c r="G63" s="79"/>
      <c r="H63" s="31">
        <f t="shared" si="0"/>
        <v>0</v>
      </c>
      <c r="I63" s="104">
        <f t="shared" si="1"/>
        <v>0</v>
      </c>
      <c r="J63" s="86"/>
      <c r="K63" s="79">
        <f>SUM([1]anual!G60+[1]eic!G60+[1]eses!G60)</f>
        <v>0</v>
      </c>
      <c r="L63" s="86">
        <f t="shared" si="2"/>
        <v>0</v>
      </c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</row>
    <row r="64" spans="1:34" hidden="1" x14ac:dyDescent="0.2">
      <c r="A64" s="78">
        <v>212020206</v>
      </c>
      <c r="B64" s="103" t="s">
        <v>925</v>
      </c>
      <c r="C64" s="79"/>
      <c r="D64" s="79"/>
      <c r="E64" s="80">
        <f t="shared" si="3"/>
        <v>0</v>
      </c>
      <c r="F64" s="104">
        <f t="shared" si="4"/>
        <v>0</v>
      </c>
      <c r="G64" s="79"/>
      <c r="H64" s="31">
        <f t="shared" si="0"/>
        <v>0</v>
      </c>
      <c r="I64" s="104">
        <f t="shared" si="1"/>
        <v>0</v>
      </c>
      <c r="J64" s="86"/>
      <c r="K64" s="79">
        <f>SUM([1]anual!G61+[1]eic!G61+[1]eses!G61)</f>
        <v>1129076.2439999999</v>
      </c>
      <c r="L64" s="86">
        <f t="shared" si="2"/>
        <v>-1129076.2439999999</v>
      </c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</row>
    <row r="65" spans="1:34" hidden="1" x14ac:dyDescent="0.2">
      <c r="A65" s="78">
        <v>212020207</v>
      </c>
      <c r="B65" s="103" t="s">
        <v>926</v>
      </c>
      <c r="C65" s="79"/>
      <c r="D65" s="79"/>
      <c r="E65" s="80">
        <f t="shared" si="3"/>
        <v>0</v>
      </c>
      <c r="F65" s="104">
        <f t="shared" si="4"/>
        <v>0</v>
      </c>
      <c r="G65" s="79"/>
      <c r="H65" s="31">
        <f t="shared" si="0"/>
        <v>0</v>
      </c>
      <c r="I65" s="104">
        <f t="shared" si="1"/>
        <v>0</v>
      </c>
      <c r="J65" s="86"/>
      <c r="K65" s="79">
        <f>SUM([1]anual!G62+[1]eic!G62+[1]eses!G62)</f>
        <v>8468.3889999999992</v>
      </c>
      <c r="L65" s="86">
        <f t="shared" si="2"/>
        <v>-8468.3889999999992</v>
      </c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</row>
    <row r="66" spans="1:34" hidden="1" x14ac:dyDescent="0.2">
      <c r="A66" s="78">
        <v>212020208</v>
      </c>
      <c r="B66" s="103" t="s">
        <v>927</v>
      </c>
      <c r="C66" s="79"/>
      <c r="D66" s="79"/>
      <c r="E66" s="80">
        <f t="shared" si="3"/>
        <v>0</v>
      </c>
      <c r="F66" s="104">
        <f t="shared" si="4"/>
        <v>0</v>
      </c>
      <c r="G66" s="79"/>
      <c r="H66" s="31">
        <f t="shared" si="0"/>
        <v>0</v>
      </c>
      <c r="I66" s="104">
        <f t="shared" si="1"/>
        <v>0</v>
      </c>
      <c r="J66" s="86"/>
      <c r="K66" s="79">
        <f>SUM([1]anual!G63+[1]eic!G63+[1]eses!G63)</f>
        <v>0</v>
      </c>
      <c r="L66" s="86">
        <f t="shared" si="2"/>
        <v>0</v>
      </c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</row>
    <row r="67" spans="1:34" hidden="1" x14ac:dyDescent="0.2">
      <c r="A67" s="78">
        <v>212020209</v>
      </c>
      <c r="B67" s="103" t="s">
        <v>928</v>
      </c>
      <c r="C67" s="79"/>
      <c r="D67" s="79"/>
      <c r="E67" s="80">
        <f t="shared" si="3"/>
        <v>0</v>
      </c>
      <c r="F67" s="104">
        <f t="shared" si="4"/>
        <v>0</v>
      </c>
      <c r="G67" s="79"/>
      <c r="H67" s="31">
        <f t="shared" si="0"/>
        <v>0</v>
      </c>
      <c r="I67" s="104">
        <f t="shared" si="1"/>
        <v>0</v>
      </c>
      <c r="J67" s="86"/>
      <c r="K67" s="79">
        <f>SUM([1]anual!G64+[1]eic!G64+[1]eses!G64)</f>
        <v>82878494.743000001</v>
      </c>
      <c r="L67" s="86">
        <f t="shared" si="2"/>
        <v>-82878494.743000001</v>
      </c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</row>
    <row r="68" spans="1:34" hidden="1" x14ac:dyDescent="0.2">
      <c r="A68" s="78">
        <v>2120206</v>
      </c>
      <c r="B68" s="103" t="s">
        <v>929</v>
      </c>
      <c r="C68" s="79">
        <f>SUM(C69:C72)</f>
        <v>0</v>
      </c>
      <c r="D68" s="79">
        <f>SUM(D69:D72)</f>
        <v>0</v>
      </c>
      <c r="E68" s="80">
        <f t="shared" si="3"/>
        <v>0</v>
      </c>
      <c r="F68" s="104">
        <f t="shared" si="4"/>
        <v>0</v>
      </c>
      <c r="G68" s="79">
        <f>SUM(G69:G72)</f>
        <v>0</v>
      </c>
      <c r="H68" s="31">
        <f t="shared" si="0"/>
        <v>0</v>
      </c>
      <c r="I68" s="104">
        <f t="shared" si="1"/>
        <v>0</v>
      </c>
      <c r="J68" s="86"/>
      <c r="K68" s="79">
        <f>SUM([1]anual!G65+[1]eic!G65+[1]eses!G65)</f>
        <v>47783481.949000001</v>
      </c>
      <c r="L68" s="86">
        <f t="shared" si="2"/>
        <v>-47783481.949000001</v>
      </c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</row>
    <row r="69" spans="1:34" hidden="1" x14ac:dyDescent="0.2">
      <c r="A69" s="78">
        <v>212020601</v>
      </c>
      <c r="B69" s="103" t="s">
        <v>930</v>
      </c>
      <c r="C69" s="79"/>
      <c r="D69" s="79"/>
      <c r="E69" s="80">
        <f t="shared" si="3"/>
        <v>0</v>
      </c>
      <c r="F69" s="104">
        <f t="shared" si="4"/>
        <v>0</v>
      </c>
      <c r="G69" s="79"/>
      <c r="H69" s="31">
        <f t="shared" si="0"/>
        <v>0</v>
      </c>
      <c r="I69" s="104">
        <f t="shared" si="1"/>
        <v>0</v>
      </c>
      <c r="J69" s="86"/>
      <c r="K69" s="79">
        <f>SUM([1]anual!G66+[1]eic!G66+[1]eses!G66)</f>
        <v>37432621.5</v>
      </c>
      <c r="L69" s="86">
        <f t="shared" si="2"/>
        <v>-37432621.5</v>
      </c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</row>
    <row r="70" spans="1:34" hidden="1" x14ac:dyDescent="0.2">
      <c r="A70" s="78">
        <v>212020602</v>
      </c>
      <c r="B70" s="103" t="s">
        <v>931</v>
      </c>
      <c r="C70" s="79"/>
      <c r="D70" s="79"/>
      <c r="E70" s="80">
        <f t="shared" si="3"/>
        <v>0</v>
      </c>
      <c r="F70" s="104">
        <f t="shared" si="4"/>
        <v>0</v>
      </c>
      <c r="G70" s="79"/>
      <c r="H70" s="31">
        <f t="shared" si="0"/>
        <v>0</v>
      </c>
      <c r="I70" s="104">
        <f t="shared" si="1"/>
        <v>0</v>
      </c>
      <c r="J70" s="86"/>
      <c r="K70" s="79">
        <f>SUM([1]anual!G67+[1]eic!G67+[1]eses!G67)</f>
        <v>7436248.5640000002</v>
      </c>
      <c r="L70" s="86">
        <f t="shared" si="2"/>
        <v>-7436248.5640000002</v>
      </c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</row>
    <row r="71" spans="1:34" hidden="1" x14ac:dyDescent="0.2">
      <c r="A71" s="78">
        <v>212020604</v>
      </c>
      <c r="B71" s="103" t="s">
        <v>932</v>
      </c>
      <c r="C71" s="79"/>
      <c r="D71" s="79"/>
      <c r="E71" s="80">
        <f t="shared" si="3"/>
        <v>0</v>
      </c>
      <c r="F71" s="104">
        <f t="shared" si="4"/>
        <v>0</v>
      </c>
      <c r="G71" s="79"/>
      <c r="H71" s="31">
        <f t="shared" si="0"/>
        <v>0</v>
      </c>
      <c r="I71" s="104">
        <f t="shared" si="1"/>
        <v>0</v>
      </c>
      <c r="J71" s="86"/>
      <c r="K71" s="79">
        <f>SUM([1]anual!G68+[1]eic!G68+[1]eses!G68)</f>
        <v>107443.429</v>
      </c>
      <c r="L71" s="86">
        <f t="shared" si="2"/>
        <v>-107443.429</v>
      </c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</row>
    <row r="72" spans="1:34" hidden="1" x14ac:dyDescent="0.2">
      <c r="A72" s="78">
        <v>212020605</v>
      </c>
      <c r="B72" s="103" t="s">
        <v>933</v>
      </c>
      <c r="C72" s="79"/>
      <c r="D72" s="79"/>
      <c r="E72" s="80">
        <f t="shared" si="3"/>
        <v>0</v>
      </c>
      <c r="F72" s="104">
        <f t="shared" si="4"/>
        <v>0</v>
      </c>
      <c r="G72" s="79"/>
      <c r="H72" s="31">
        <f t="shared" si="0"/>
        <v>0</v>
      </c>
      <c r="I72" s="104">
        <f t="shared" si="1"/>
        <v>0</v>
      </c>
      <c r="J72" s="86"/>
      <c r="K72" s="79">
        <f>SUM([1]anual!G69+[1]eic!G69+[1]eses!G69)</f>
        <v>2807168.4559999998</v>
      </c>
      <c r="L72" s="86">
        <f t="shared" si="2"/>
        <v>-2807168.4559999998</v>
      </c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</row>
    <row r="73" spans="1:34" hidden="1" x14ac:dyDescent="0.2">
      <c r="A73" s="78">
        <v>2120299</v>
      </c>
      <c r="B73" s="103" t="s">
        <v>934</v>
      </c>
      <c r="C73" s="79">
        <f>SUM(C74:C87)</f>
        <v>0</v>
      </c>
      <c r="D73" s="79">
        <f>SUM(D74:D87)</f>
        <v>0</v>
      </c>
      <c r="E73" s="80">
        <f t="shared" si="3"/>
        <v>0</v>
      </c>
      <c r="F73" s="104">
        <f t="shared" si="4"/>
        <v>0</v>
      </c>
      <c r="G73" s="79">
        <f>SUM(G74:G87)</f>
        <v>0</v>
      </c>
      <c r="H73" s="31">
        <f t="shared" si="0"/>
        <v>0</v>
      </c>
      <c r="I73" s="104">
        <f t="shared" si="1"/>
        <v>0</v>
      </c>
      <c r="J73" s="86"/>
      <c r="K73" s="79">
        <f>SUM([1]anual!G70+[1]eic!G70+[1]eses!G70)</f>
        <v>22131707.054000001</v>
      </c>
      <c r="L73" s="86">
        <f t="shared" si="2"/>
        <v>-22131707.054000001</v>
      </c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</row>
    <row r="74" spans="1:34" hidden="1" x14ac:dyDescent="0.2">
      <c r="A74" s="78">
        <v>212029901</v>
      </c>
      <c r="B74" s="103" t="s">
        <v>78</v>
      </c>
      <c r="C74" s="79"/>
      <c r="D74" s="79"/>
      <c r="E74" s="80">
        <f t="shared" si="3"/>
        <v>0</v>
      </c>
      <c r="F74" s="104">
        <f t="shared" si="4"/>
        <v>0</v>
      </c>
      <c r="G74" s="79"/>
      <c r="H74" s="31">
        <f t="shared" si="0"/>
        <v>0</v>
      </c>
      <c r="I74" s="104">
        <f t="shared" si="1"/>
        <v>0</v>
      </c>
      <c r="J74" s="86"/>
      <c r="K74" s="79">
        <f>SUM([1]anual!G71+[1]eic!G71+[1]eses!G71)</f>
        <v>1276030.635</v>
      </c>
      <c r="L74" s="86">
        <f t="shared" si="2"/>
        <v>-1276030.635</v>
      </c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</row>
    <row r="75" spans="1:34" hidden="1" x14ac:dyDescent="0.2">
      <c r="A75" s="78">
        <v>212029902</v>
      </c>
      <c r="B75" s="103" t="s">
        <v>935</v>
      </c>
      <c r="C75" s="79"/>
      <c r="D75" s="79"/>
      <c r="E75" s="80">
        <f t="shared" si="3"/>
        <v>0</v>
      </c>
      <c r="F75" s="104">
        <f t="shared" si="4"/>
        <v>0</v>
      </c>
      <c r="G75" s="79"/>
      <c r="H75" s="31">
        <f t="shared" ref="H75:H139" si="5">IF(OR(G75=0,E75=0),0,G75/E75)*100</f>
        <v>0</v>
      </c>
      <c r="I75" s="104">
        <f t="shared" si="1"/>
        <v>0</v>
      </c>
      <c r="J75" s="86"/>
      <c r="K75" s="79">
        <f>SUM([1]anual!G72+[1]eic!G72+[1]eses!G72)</f>
        <v>353764.74099999998</v>
      </c>
      <c r="L75" s="86">
        <f t="shared" ref="L75:L138" si="6">SUM(G75-K75)</f>
        <v>-353764.74099999998</v>
      </c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</row>
    <row r="76" spans="1:34" hidden="1" x14ac:dyDescent="0.2">
      <c r="A76" s="78">
        <v>212029903</v>
      </c>
      <c r="B76" s="103" t="s">
        <v>936</v>
      </c>
      <c r="C76" s="79"/>
      <c r="D76" s="79"/>
      <c r="E76" s="80">
        <f t="shared" si="3"/>
        <v>0</v>
      </c>
      <c r="F76" s="104">
        <f t="shared" si="4"/>
        <v>0</v>
      </c>
      <c r="G76" s="79"/>
      <c r="H76" s="31">
        <f t="shared" si="5"/>
        <v>0</v>
      </c>
      <c r="I76" s="104">
        <f t="shared" ref="I76:I141" si="7">SUM(E76-G76)</f>
        <v>0</v>
      </c>
      <c r="J76" s="86"/>
      <c r="K76" s="79">
        <f>SUM([1]anual!G73+[1]eic!G73+[1]eses!G73)</f>
        <v>385527.07500000001</v>
      </c>
      <c r="L76" s="86">
        <f t="shared" si="6"/>
        <v>-385527.07500000001</v>
      </c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</row>
    <row r="77" spans="1:34" hidden="1" x14ac:dyDescent="0.2">
      <c r="A77" s="78">
        <v>212029904</v>
      </c>
      <c r="B77" s="103" t="s">
        <v>937</v>
      </c>
      <c r="C77" s="79"/>
      <c r="D77" s="79"/>
      <c r="E77" s="80">
        <f t="shared" ref="E77:E143" si="8">SUM(C77:D77)</f>
        <v>0</v>
      </c>
      <c r="F77" s="104">
        <f t="shared" ref="F77:F143" si="9">IF(OR(E77=0,E$7=0),0,E77/E$7)*100</f>
        <v>0</v>
      </c>
      <c r="G77" s="79"/>
      <c r="H77" s="31">
        <f t="shared" si="5"/>
        <v>0</v>
      </c>
      <c r="I77" s="104">
        <f t="shared" si="7"/>
        <v>0</v>
      </c>
      <c r="J77" s="86"/>
      <c r="K77" s="79">
        <f>SUM([1]anual!G74+[1]eic!G74+[1]eses!G74)</f>
        <v>2519217.7510000002</v>
      </c>
      <c r="L77" s="86">
        <f t="shared" si="6"/>
        <v>-2519217.7510000002</v>
      </c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</row>
    <row r="78" spans="1:34" hidden="1" x14ac:dyDescent="0.2">
      <c r="A78" s="78">
        <v>212029905</v>
      </c>
      <c r="B78" s="103" t="s">
        <v>938</v>
      </c>
      <c r="C78" s="79"/>
      <c r="D78" s="79"/>
      <c r="E78" s="80">
        <f t="shared" si="8"/>
        <v>0</v>
      </c>
      <c r="F78" s="104">
        <f t="shared" si="9"/>
        <v>0</v>
      </c>
      <c r="G78" s="79"/>
      <c r="H78" s="31">
        <f t="shared" si="5"/>
        <v>0</v>
      </c>
      <c r="I78" s="104">
        <f t="shared" si="7"/>
        <v>0</v>
      </c>
      <c r="J78" s="86"/>
      <c r="K78" s="79">
        <f>SUM([1]anual!G75+[1]eic!G75+[1]eses!G75)</f>
        <v>29517.866000000002</v>
      </c>
      <c r="L78" s="86">
        <f t="shared" si="6"/>
        <v>-29517.866000000002</v>
      </c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</row>
    <row r="79" spans="1:34" hidden="1" x14ac:dyDescent="0.2">
      <c r="A79" s="78">
        <v>212029906</v>
      </c>
      <c r="B79" s="103" t="s">
        <v>939</v>
      </c>
      <c r="C79" s="79"/>
      <c r="D79" s="79"/>
      <c r="E79" s="80">
        <f t="shared" si="8"/>
        <v>0</v>
      </c>
      <c r="F79" s="104">
        <f t="shared" si="9"/>
        <v>0</v>
      </c>
      <c r="G79" s="79"/>
      <c r="H79" s="31">
        <f t="shared" si="5"/>
        <v>0</v>
      </c>
      <c r="I79" s="104">
        <f t="shared" si="7"/>
        <v>0</v>
      </c>
      <c r="J79" s="86"/>
      <c r="K79" s="79">
        <f>SUM([1]anual!G76+[1]eic!G76+[1]eses!G76)</f>
        <v>-4124.8040000000001</v>
      </c>
      <c r="L79" s="86">
        <f t="shared" si="6"/>
        <v>4124.8040000000001</v>
      </c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</row>
    <row r="80" spans="1:34" hidden="1" x14ac:dyDescent="0.2">
      <c r="A80" s="78">
        <v>212029907</v>
      </c>
      <c r="B80" s="103" t="s">
        <v>940</v>
      </c>
      <c r="C80" s="79"/>
      <c r="D80" s="79"/>
      <c r="E80" s="80">
        <f t="shared" si="8"/>
        <v>0</v>
      </c>
      <c r="F80" s="104">
        <f t="shared" si="9"/>
        <v>0</v>
      </c>
      <c r="G80" s="79"/>
      <c r="H80" s="31">
        <f t="shared" si="5"/>
        <v>0</v>
      </c>
      <c r="I80" s="104">
        <f t="shared" si="7"/>
        <v>0</v>
      </c>
      <c r="J80" s="86"/>
      <c r="K80" s="79">
        <f>SUM([1]anual!G77+[1]eic!G77+[1]eses!G77)</f>
        <v>363905.89</v>
      </c>
      <c r="L80" s="86">
        <f t="shared" si="6"/>
        <v>-363905.89</v>
      </c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</row>
    <row r="81" spans="1:34" hidden="1" x14ac:dyDescent="0.2">
      <c r="A81" s="78">
        <v>212029908</v>
      </c>
      <c r="B81" s="103" t="s">
        <v>941</v>
      </c>
      <c r="C81" s="79"/>
      <c r="D81" s="79"/>
      <c r="E81" s="80">
        <f t="shared" si="8"/>
        <v>0</v>
      </c>
      <c r="F81" s="104">
        <f t="shared" si="9"/>
        <v>0</v>
      </c>
      <c r="G81" s="79"/>
      <c r="H81" s="31">
        <f t="shared" si="5"/>
        <v>0</v>
      </c>
      <c r="I81" s="104">
        <f t="shared" si="7"/>
        <v>0</v>
      </c>
      <c r="J81" s="86"/>
      <c r="K81" s="79">
        <f>SUM([1]anual!G78+[1]eic!G78+[1]eses!G78)</f>
        <v>544213.81999999995</v>
      </c>
      <c r="L81" s="86">
        <f t="shared" si="6"/>
        <v>-544213.81999999995</v>
      </c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</row>
    <row r="82" spans="1:34" hidden="1" x14ac:dyDescent="0.2">
      <c r="A82" s="78">
        <v>212029909</v>
      </c>
      <c r="B82" s="103" t="s">
        <v>942</v>
      </c>
      <c r="C82" s="79"/>
      <c r="D82" s="79"/>
      <c r="E82" s="80">
        <f t="shared" si="8"/>
        <v>0</v>
      </c>
      <c r="F82" s="104">
        <f t="shared" si="9"/>
        <v>0</v>
      </c>
      <c r="G82" s="79"/>
      <c r="H82" s="31">
        <f t="shared" si="5"/>
        <v>0</v>
      </c>
      <c r="I82" s="104">
        <f t="shared" si="7"/>
        <v>0</v>
      </c>
      <c r="J82" s="86"/>
      <c r="K82" s="79">
        <f>SUM([1]anual!G79+[1]eic!G79+[1]eses!G79)</f>
        <v>4184326.0430000001</v>
      </c>
      <c r="L82" s="86">
        <f t="shared" si="6"/>
        <v>-4184326.0430000001</v>
      </c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</row>
    <row r="83" spans="1:34" hidden="1" x14ac:dyDescent="0.2">
      <c r="A83" s="78">
        <v>212029911</v>
      </c>
      <c r="B83" s="103" t="s">
        <v>943</v>
      </c>
      <c r="C83" s="79"/>
      <c r="D83" s="79"/>
      <c r="E83" s="80">
        <f t="shared" si="8"/>
        <v>0</v>
      </c>
      <c r="F83" s="104">
        <f t="shared" si="9"/>
        <v>0</v>
      </c>
      <c r="G83" s="79"/>
      <c r="H83" s="31">
        <f t="shared" si="5"/>
        <v>0</v>
      </c>
      <c r="I83" s="104">
        <f t="shared" si="7"/>
        <v>0</v>
      </c>
      <c r="J83" s="86"/>
      <c r="K83" s="79">
        <f>SUM([1]anual!G80+[1]eic!G80+[1]eses!G80)</f>
        <v>3473138.3730000001</v>
      </c>
      <c r="L83" s="86">
        <f t="shared" si="6"/>
        <v>-3473138.3730000001</v>
      </c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</row>
    <row r="84" spans="1:34" hidden="1" x14ac:dyDescent="0.2">
      <c r="A84" s="78">
        <v>212029913</v>
      </c>
      <c r="B84" s="103" t="s">
        <v>944</v>
      </c>
      <c r="C84" s="79"/>
      <c r="D84" s="79"/>
      <c r="E84" s="80">
        <f t="shared" si="8"/>
        <v>0</v>
      </c>
      <c r="F84" s="104">
        <f t="shared" si="9"/>
        <v>0</v>
      </c>
      <c r="G84" s="79"/>
      <c r="H84" s="31">
        <f t="shared" si="5"/>
        <v>0</v>
      </c>
      <c r="I84" s="104">
        <f t="shared" si="7"/>
        <v>0</v>
      </c>
      <c r="J84" s="86"/>
      <c r="K84" s="79">
        <f>SUM([1]anual!G81+[1]eic!G81+[1]eses!G81)</f>
        <v>414824.152</v>
      </c>
      <c r="L84" s="86">
        <f t="shared" si="6"/>
        <v>-414824.152</v>
      </c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</row>
    <row r="85" spans="1:34" hidden="1" x14ac:dyDescent="0.2">
      <c r="A85" s="78">
        <v>212029915</v>
      </c>
      <c r="B85" s="103" t="s">
        <v>945</v>
      </c>
      <c r="C85" s="79"/>
      <c r="D85" s="79"/>
      <c r="E85" s="80">
        <f t="shared" si="8"/>
        <v>0</v>
      </c>
      <c r="F85" s="104">
        <f t="shared" si="9"/>
        <v>0</v>
      </c>
      <c r="G85" s="79"/>
      <c r="H85" s="31">
        <f t="shared" si="5"/>
        <v>0</v>
      </c>
      <c r="I85" s="104">
        <f t="shared" si="7"/>
        <v>0</v>
      </c>
      <c r="J85" s="86"/>
      <c r="K85" s="79">
        <f>SUM([1]anual!G82+[1]eic!G82+[1]eses!G82)</f>
        <v>1191067.5430000001</v>
      </c>
      <c r="L85" s="86">
        <f t="shared" si="6"/>
        <v>-1191067.5430000001</v>
      </c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</row>
    <row r="86" spans="1:34" hidden="1" x14ac:dyDescent="0.2">
      <c r="A86" s="78">
        <v>212029916</v>
      </c>
      <c r="B86" s="103" t="s">
        <v>946</v>
      </c>
      <c r="C86" s="79"/>
      <c r="D86" s="79"/>
      <c r="E86" s="80">
        <f t="shared" si="8"/>
        <v>0</v>
      </c>
      <c r="F86" s="104">
        <f t="shared" si="9"/>
        <v>0</v>
      </c>
      <c r="G86" s="79"/>
      <c r="H86" s="31">
        <f t="shared" si="5"/>
        <v>0</v>
      </c>
      <c r="I86" s="104">
        <f t="shared" si="7"/>
        <v>0</v>
      </c>
      <c r="J86" s="86"/>
      <c r="K86" s="79">
        <f>SUM([1]anual!G83+[1]eic!G83+[1]eses!G83)</f>
        <v>1368252.6370000001</v>
      </c>
      <c r="L86" s="86">
        <f t="shared" si="6"/>
        <v>-1368252.6370000001</v>
      </c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</row>
    <row r="87" spans="1:34" hidden="1" x14ac:dyDescent="0.2">
      <c r="A87" s="78">
        <v>212029999</v>
      </c>
      <c r="B87" s="103" t="s">
        <v>947</v>
      </c>
      <c r="C87" s="79"/>
      <c r="D87" s="79"/>
      <c r="E87" s="80">
        <f t="shared" si="8"/>
        <v>0</v>
      </c>
      <c r="F87" s="104">
        <f t="shared" si="9"/>
        <v>0</v>
      </c>
      <c r="G87" s="79"/>
      <c r="H87" s="31">
        <f t="shared" si="5"/>
        <v>0</v>
      </c>
      <c r="I87" s="104">
        <f t="shared" si="7"/>
        <v>0</v>
      </c>
      <c r="J87" s="86"/>
      <c r="K87" s="79">
        <f>SUM([1]anual!G84+[1]eic!G84+[1]eses!G84)</f>
        <v>6032045.3320000004</v>
      </c>
      <c r="L87" s="86">
        <f t="shared" si="6"/>
        <v>-6032045.3320000004</v>
      </c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</row>
    <row r="88" spans="1:34" hidden="1" x14ac:dyDescent="0.2">
      <c r="A88" s="78">
        <v>21203</v>
      </c>
      <c r="B88" s="35" t="s">
        <v>932</v>
      </c>
      <c r="C88" s="79">
        <f>SUM(C89:C90)</f>
        <v>0</v>
      </c>
      <c r="D88" s="79">
        <f>SUM(D89:D90)</f>
        <v>0</v>
      </c>
      <c r="E88" s="80">
        <f t="shared" si="8"/>
        <v>0</v>
      </c>
      <c r="F88" s="104">
        <f t="shared" si="9"/>
        <v>0</v>
      </c>
      <c r="G88" s="79">
        <f>SUM(G89:G90)</f>
        <v>0</v>
      </c>
      <c r="H88" s="31">
        <f t="shared" si="5"/>
        <v>0</v>
      </c>
      <c r="I88" s="104">
        <f t="shared" si="7"/>
        <v>0</v>
      </c>
      <c r="J88" s="86"/>
      <c r="K88" s="79">
        <f>SUM([1]anual!G85+[1]eic!G85+[1]eses!G85)</f>
        <v>93722851.353</v>
      </c>
      <c r="L88" s="86">
        <f t="shared" si="6"/>
        <v>-93722851.353</v>
      </c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</row>
    <row r="89" spans="1:34" hidden="1" x14ac:dyDescent="0.2">
      <c r="A89" s="78">
        <v>2120302</v>
      </c>
      <c r="B89" s="35" t="s">
        <v>948</v>
      </c>
      <c r="C89" s="79"/>
      <c r="D89" s="79"/>
      <c r="E89" s="80">
        <f t="shared" si="8"/>
        <v>0</v>
      </c>
      <c r="F89" s="104">
        <f t="shared" si="9"/>
        <v>0</v>
      </c>
      <c r="G89" s="79"/>
      <c r="H89" s="31">
        <f t="shared" si="5"/>
        <v>0</v>
      </c>
      <c r="I89" s="104">
        <f t="shared" si="7"/>
        <v>0</v>
      </c>
      <c r="J89" s="86"/>
      <c r="K89" s="79">
        <f>SUM([1]anual!G86+[1]eic!G86+[1]eses!G86)</f>
        <v>90878455.449000001</v>
      </c>
      <c r="L89" s="86">
        <f t="shared" si="6"/>
        <v>-90878455.449000001</v>
      </c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</row>
    <row r="90" spans="1:34" hidden="1" x14ac:dyDescent="0.2">
      <c r="A90" s="78">
        <v>2120399</v>
      </c>
      <c r="B90" s="35" t="s">
        <v>949</v>
      </c>
      <c r="C90" s="79"/>
      <c r="D90" s="79"/>
      <c r="E90" s="80">
        <f t="shared" si="8"/>
        <v>0</v>
      </c>
      <c r="F90" s="104">
        <f t="shared" si="9"/>
        <v>0</v>
      </c>
      <c r="G90" s="79"/>
      <c r="H90" s="31">
        <f t="shared" si="5"/>
        <v>0</v>
      </c>
      <c r="I90" s="104">
        <f t="shared" si="7"/>
        <v>0</v>
      </c>
      <c r="J90" s="86"/>
      <c r="K90" s="79">
        <f>SUM([1]anual!G87+[1]eic!G87+[1]eses!G87)</f>
        <v>2844395.9040000001</v>
      </c>
      <c r="L90" s="86">
        <f t="shared" si="6"/>
        <v>-2844395.9040000001</v>
      </c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</row>
    <row r="91" spans="1:34" x14ac:dyDescent="0.2">
      <c r="A91" s="78">
        <v>21204</v>
      </c>
      <c r="B91" s="35" t="s">
        <v>950</v>
      </c>
      <c r="C91" s="79">
        <f>SUM(C92+C126+C127+C128+C131+C132+C133)</f>
        <v>1151374000000</v>
      </c>
      <c r="D91" s="79">
        <f>SUM(D92+D126+D127+D128+D131+D132+D133)</f>
        <v>364979414488</v>
      </c>
      <c r="E91" s="80">
        <f t="shared" si="8"/>
        <v>1516353414488</v>
      </c>
      <c r="F91" s="104">
        <f t="shared" si="9"/>
        <v>91.764354315396702</v>
      </c>
      <c r="G91" s="79">
        <f>SUM(G92+G126+G127+G128+G131+G132+G133)</f>
        <v>1437783428372</v>
      </c>
      <c r="H91" s="31">
        <f t="shared" si="5"/>
        <v>94.818491166682975</v>
      </c>
      <c r="I91" s="104">
        <f t="shared" si="7"/>
        <v>78569986116</v>
      </c>
      <c r="J91" s="86"/>
      <c r="K91" s="79">
        <f>SUM([1]anual!G88+[1]eic!G88+[1]eses!G88)</f>
        <v>947303252.57700002</v>
      </c>
      <c r="L91" s="86">
        <f t="shared" si="6"/>
        <v>1436836125119.4231</v>
      </c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</row>
    <row r="92" spans="1:34" x14ac:dyDescent="0.2">
      <c r="A92" s="78">
        <v>2120401</v>
      </c>
      <c r="B92" s="35" t="s">
        <v>951</v>
      </c>
      <c r="C92" s="79">
        <f>SUM(C93:C125)-C95-C104-C107-C115-C119</f>
        <v>1086061887000</v>
      </c>
      <c r="D92" s="79">
        <f>SUM(D93:D125)-D95-D104-D107-D115-D119</f>
        <v>206454883594</v>
      </c>
      <c r="E92" s="80">
        <f t="shared" si="8"/>
        <v>1292516770594</v>
      </c>
      <c r="F92" s="104">
        <f t="shared" si="9"/>
        <v>78.21855100674405</v>
      </c>
      <c r="G92" s="79">
        <f>SUM(G93:G125)-G95-G104-G107-G115-G119</f>
        <v>1220793411964</v>
      </c>
      <c r="H92" s="31">
        <f t="shared" si="5"/>
        <v>94.450875976097535</v>
      </c>
      <c r="I92" s="104">
        <f t="shared" si="7"/>
        <v>71723358630</v>
      </c>
      <c r="J92" s="86"/>
      <c r="K92" s="79">
        <f>SUM([1]anual!G89+[1]eic!G89+[1]eses!G89)</f>
        <v>803644549.36199999</v>
      </c>
      <c r="L92" s="86">
        <f t="shared" si="6"/>
        <v>1219989767414.6379</v>
      </c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</row>
    <row r="93" spans="1:34" x14ac:dyDescent="0.2">
      <c r="A93" s="78">
        <v>212040101</v>
      </c>
      <c r="B93" s="27" t="s">
        <v>952</v>
      </c>
      <c r="C93" s="79">
        <v>156759230511</v>
      </c>
      <c r="D93" s="79">
        <v>-6577326106</v>
      </c>
      <c r="E93" s="80">
        <f t="shared" si="8"/>
        <v>150181904405</v>
      </c>
      <c r="F93" s="104">
        <f t="shared" si="9"/>
        <v>9.0884785538170583</v>
      </c>
      <c r="G93" s="79">
        <v>130423834114</v>
      </c>
      <c r="H93" s="31">
        <f t="shared" si="5"/>
        <v>86.843907480545852</v>
      </c>
      <c r="I93" s="104">
        <f t="shared" si="7"/>
        <v>19758070291</v>
      </c>
      <c r="J93" s="86"/>
      <c r="K93" s="79">
        <f>SUM([1]anual!G90+[1]eic!G90+[1]eses!G90)</f>
        <v>90397020.820999995</v>
      </c>
      <c r="L93" s="86">
        <f t="shared" si="6"/>
        <v>130333437093.179</v>
      </c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</row>
    <row r="94" spans="1:34" x14ac:dyDescent="0.2">
      <c r="A94" s="78">
        <v>212040102</v>
      </c>
      <c r="B94" s="27" t="s">
        <v>953</v>
      </c>
      <c r="C94" s="79">
        <v>193771647113</v>
      </c>
      <c r="D94" s="79">
        <v>56003827355</v>
      </c>
      <c r="E94" s="80">
        <f t="shared" si="8"/>
        <v>249775474468</v>
      </c>
      <c r="F94" s="104">
        <f t="shared" si="9"/>
        <v>15.115529743517625</v>
      </c>
      <c r="G94" s="79">
        <v>243224515033</v>
      </c>
      <c r="H94" s="31">
        <f t="shared" si="5"/>
        <v>97.377260738287859</v>
      </c>
      <c r="I94" s="104">
        <f t="shared" si="7"/>
        <v>6550959435</v>
      </c>
      <c r="J94" s="86"/>
      <c r="K94" s="79">
        <f>SUM([1]anual!G91+[1]eic!G91+[1]eses!G91)</f>
        <v>122583652.483</v>
      </c>
      <c r="L94" s="86">
        <f t="shared" si="6"/>
        <v>243101931380.517</v>
      </c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</row>
    <row r="95" spans="1:34" x14ac:dyDescent="0.2">
      <c r="A95" s="78">
        <v>212040104</v>
      </c>
      <c r="B95" s="27" t="s">
        <v>954</v>
      </c>
      <c r="C95" s="79">
        <v>24417141048</v>
      </c>
      <c r="D95" s="79">
        <f>SUM(D96:D97)</f>
        <v>10290698327</v>
      </c>
      <c r="E95" s="80">
        <f t="shared" si="8"/>
        <v>34707839375</v>
      </c>
      <c r="F95" s="104">
        <f t="shared" si="9"/>
        <v>2.1003958836369154</v>
      </c>
      <c r="G95" s="79">
        <f>SUM(G96:G97)</f>
        <v>32323983789</v>
      </c>
      <c r="H95" s="31">
        <f t="shared" si="5"/>
        <v>93.131650863530595</v>
      </c>
      <c r="I95" s="104">
        <f t="shared" si="7"/>
        <v>2383855586</v>
      </c>
      <c r="J95" s="86"/>
      <c r="K95" s="79">
        <f>SUM([1]anual!G92+[1]eic!G92+[1]eses!G92)</f>
        <v>13912906.535</v>
      </c>
      <c r="L95" s="86">
        <f t="shared" si="6"/>
        <v>32310070882.465</v>
      </c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</row>
    <row r="96" spans="1:34" x14ac:dyDescent="0.2">
      <c r="A96" s="78">
        <v>21204010401</v>
      </c>
      <c r="B96" s="27" t="s">
        <v>955</v>
      </c>
      <c r="C96" s="79">
        <v>20549541048</v>
      </c>
      <c r="D96" s="79">
        <v>9875250964</v>
      </c>
      <c r="E96" s="80">
        <f t="shared" si="8"/>
        <v>30424792012</v>
      </c>
      <c r="F96" s="104">
        <f t="shared" si="9"/>
        <v>1.8412009809099246</v>
      </c>
      <c r="G96" s="79">
        <v>28040936426</v>
      </c>
      <c r="H96" s="31">
        <f t="shared" si="5"/>
        <v>92.164759630699294</v>
      </c>
      <c r="I96" s="104">
        <f t="shared" si="7"/>
        <v>2383855586</v>
      </c>
      <c r="J96" s="86"/>
      <c r="K96" s="79">
        <f>SUM([1]anual!G93+[1]eic!G93+[1]eses!G93)</f>
        <v>10527856.915999999</v>
      </c>
      <c r="L96" s="86">
        <f t="shared" si="6"/>
        <v>28030408569.084</v>
      </c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</row>
    <row r="97" spans="1:34" x14ac:dyDescent="0.2">
      <c r="A97" s="78">
        <v>21204010402</v>
      </c>
      <c r="B97" s="27" t="s">
        <v>956</v>
      </c>
      <c r="C97" s="79">
        <v>3867600000</v>
      </c>
      <c r="D97" s="79">
        <v>415447363</v>
      </c>
      <c r="E97" s="80">
        <f t="shared" si="8"/>
        <v>4283047363</v>
      </c>
      <c r="F97" s="104">
        <f t="shared" si="9"/>
        <v>0.25919490272699075</v>
      </c>
      <c r="G97" s="79">
        <v>4283047363</v>
      </c>
      <c r="H97" s="31">
        <f t="shared" si="5"/>
        <v>100</v>
      </c>
      <c r="I97" s="104">
        <f t="shared" si="7"/>
        <v>0</v>
      </c>
      <c r="J97" s="86"/>
      <c r="K97" s="79">
        <f>SUM([1]anual!G94+[1]eic!G94+[1]eses!G94)</f>
        <v>3385049.6189999999</v>
      </c>
      <c r="L97" s="86">
        <f t="shared" si="6"/>
        <v>4279662313.381</v>
      </c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</row>
    <row r="98" spans="1:34" x14ac:dyDescent="0.2">
      <c r="A98" s="78">
        <v>212040105</v>
      </c>
      <c r="B98" s="27" t="s">
        <v>957</v>
      </c>
      <c r="C98" s="79"/>
      <c r="D98" s="79"/>
      <c r="E98" s="80">
        <f t="shared" si="8"/>
        <v>0</v>
      </c>
      <c r="F98" s="104">
        <f t="shared" si="9"/>
        <v>0</v>
      </c>
      <c r="G98" s="79"/>
      <c r="H98" s="31">
        <f t="shared" si="5"/>
        <v>0</v>
      </c>
      <c r="I98" s="104">
        <f t="shared" si="7"/>
        <v>0</v>
      </c>
      <c r="J98" s="86"/>
      <c r="K98" s="79">
        <f>SUM([1]anual!G95+[1]eic!G95+[1]eses!G95)</f>
        <v>0</v>
      </c>
      <c r="L98" s="86">
        <f t="shared" si="6"/>
        <v>0</v>
      </c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</row>
    <row r="99" spans="1:34" x14ac:dyDescent="0.2">
      <c r="A99" s="78">
        <v>212040106</v>
      </c>
      <c r="B99" s="27" t="s">
        <v>958</v>
      </c>
      <c r="C99" s="79">
        <v>300000000</v>
      </c>
      <c r="D99" s="79">
        <v>-300000000</v>
      </c>
      <c r="E99" s="80">
        <f t="shared" si="8"/>
        <v>0</v>
      </c>
      <c r="F99" s="104">
        <f t="shared" si="9"/>
        <v>0</v>
      </c>
      <c r="G99" s="79"/>
      <c r="H99" s="31">
        <f t="shared" si="5"/>
        <v>0</v>
      </c>
      <c r="I99" s="104">
        <f t="shared" si="7"/>
        <v>0</v>
      </c>
      <c r="J99" s="86"/>
      <c r="K99" s="79">
        <f>SUM([1]anual!G96+[1]eic!G96+[1]eses!G96)</f>
        <v>41176091.549999997</v>
      </c>
      <c r="L99" s="86">
        <f t="shared" si="6"/>
        <v>-41176091.549999997</v>
      </c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</row>
    <row r="100" spans="1:34" x14ac:dyDescent="0.2">
      <c r="A100" s="78">
        <v>212040107</v>
      </c>
      <c r="B100" s="27" t="s">
        <v>959</v>
      </c>
      <c r="C100" s="79">
        <v>4201000000</v>
      </c>
      <c r="D100" s="79">
        <v>-371481123</v>
      </c>
      <c r="E100" s="80">
        <f t="shared" si="8"/>
        <v>3829518877</v>
      </c>
      <c r="F100" s="104">
        <f t="shared" si="9"/>
        <v>0.23174896018893035</v>
      </c>
      <c r="G100" s="79">
        <v>4278367141</v>
      </c>
      <c r="H100" s="31">
        <f t="shared" si="5"/>
        <v>111.72074817794402</v>
      </c>
      <c r="I100" s="104">
        <f t="shared" si="7"/>
        <v>-448848264</v>
      </c>
      <c r="J100" s="86"/>
      <c r="K100" s="79">
        <f>SUM([1]anual!G97+[1]eic!G97+[1]eses!G97)</f>
        <v>1254678.0689999999</v>
      </c>
      <c r="L100" s="86">
        <f t="shared" si="6"/>
        <v>4277112462.9310002</v>
      </c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</row>
    <row r="101" spans="1:34" x14ac:dyDescent="0.2">
      <c r="A101" s="78">
        <v>212040108</v>
      </c>
      <c r="B101" s="27" t="s">
        <v>960</v>
      </c>
      <c r="C101" s="79">
        <v>32589797686</v>
      </c>
      <c r="D101" s="79">
        <v>-1359128981</v>
      </c>
      <c r="E101" s="80">
        <f t="shared" si="8"/>
        <v>31230668705</v>
      </c>
      <c r="F101" s="104">
        <f t="shared" si="9"/>
        <v>1.8899697927742365</v>
      </c>
      <c r="G101" s="79">
        <v>22123945853</v>
      </c>
      <c r="H101" s="31">
        <f t="shared" si="5"/>
        <v>70.84044873319661</v>
      </c>
      <c r="I101" s="104">
        <f t="shared" si="7"/>
        <v>9106722852</v>
      </c>
      <c r="J101" s="86"/>
      <c r="K101" s="79">
        <f>SUM([1]anual!G98+[1]eic!G98+[1]eses!G98)</f>
        <v>12140587.369000001</v>
      </c>
      <c r="L101" s="86">
        <f t="shared" si="6"/>
        <v>22111805265.631001</v>
      </c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</row>
    <row r="102" spans="1:34" x14ac:dyDescent="0.2">
      <c r="A102" s="78">
        <v>212040109</v>
      </c>
      <c r="B102" s="27" t="s">
        <v>961</v>
      </c>
      <c r="C102" s="79">
        <v>133353335322</v>
      </c>
      <c r="D102" s="79">
        <v>16517029083</v>
      </c>
      <c r="E102" s="80">
        <f t="shared" si="8"/>
        <v>149870364405</v>
      </c>
      <c r="F102" s="104">
        <f t="shared" si="9"/>
        <v>9.069625253082366</v>
      </c>
      <c r="G102" s="79">
        <v>163725183356</v>
      </c>
      <c r="H102" s="31">
        <f t="shared" si="5"/>
        <v>109.24453543968147</v>
      </c>
      <c r="I102" s="104">
        <f t="shared" si="7"/>
        <v>-13854818951</v>
      </c>
      <c r="J102" s="86"/>
      <c r="K102" s="79">
        <f>SUM([1]anual!G99+[1]eic!G99+[1]eses!G99)</f>
        <v>89396306.745000005</v>
      </c>
      <c r="L102" s="86">
        <f t="shared" si="6"/>
        <v>163635787049.255</v>
      </c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</row>
    <row r="103" spans="1:34" x14ac:dyDescent="0.2">
      <c r="A103" s="78">
        <v>212040110</v>
      </c>
      <c r="B103" s="27" t="s">
        <v>962</v>
      </c>
      <c r="C103" s="79">
        <v>322918964152</v>
      </c>
      <c r="D103" s="79">
        <v>52250897182</v>
      </c>
      <c r="E103" s="80">
        <f t="shared" si="8"/>
        <v>375169861334</v>
      </c>
      <c r="F103" s="104">
        <f t="shared" si="9"/>
        <v>22.703955261996654</v>
      </c>
      <c r="G103" s="79">
        <v>365055329697</v>
      </c>
      <c r="H103" s="31">
        <f t="shared" si="5"/>
        <v>97.30401274744311</v>
      </c>
      <c r="I103" s="104">
        <f t="shared" si="7"/>
        <v>10114531637</v>
      </c>
      <c r="J103" s="86"/>
      <c r="K103" s="79">
        <f>SUM([1]anual!G100+[1]eic!G100+[1]eses!G100)</f>
        <v>179270023.5</v>
      </c>
      <c r="L103" s="86">
        <f t="shared" si="6"/>
        <v>364876059673.5</v>
      </c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</row>
    <row r="104" spans="1:34" x14ac:dyDescent="0.2">
      <c r="A104" s="78">
        <v>212040111</v>
      </c>
      <c r="B104" s="27" t="s">
        <v>963</v>
      </c>
      <c r="C104" s="79">
        <f>SUM(C105:C106)</f>
        <v>7263520566</v>
      </c>
      <c r="D104" s="79">
        <f>SUM(D105:D106)</f>
        <v>1626489256</v>
      </c>
      <c r="E104" s="80">
        <f t="shared" si="8"/>
        <v>8890009822</v>
      </c>
      <c r="F104" s="104">
        <f t="shared" si="9"/>
        <v>0.53799200330143138</v>
      </c>
      <c r="G104" s="79">
        <f>SUM(G105:G106)</f>
        <v>9656959447</v>
      </c>
      <c r="H104" s="31">
        <f t="shared" si="5"/>
        <v>108.62709536160511</v>
      </c>
      <c r="I104" s="104">
        <f t="shared" si="7"/>
        <v>-766949625</v>
      </c>
      <c r="J104" s="86"/>
      <c r="K104" s="79">
        <f>SUM([1]anual!G101+[1]eic!G101+[1]eses!G101)</f>
        <v>4396735.585</v>
      </c>
      <c r="L104" s="86">
        <f t="shared" si="6"/>
        <v>9652562711.4150009</v>
      </c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</row>
    <row r="105" spans="1:34" x14ac:dyDescent="0.2">
      <c r="A105" s="78">
        <v>21204011101</v>
      </c>
      <c r="B105" s="27" t="s">
        <v>964</v>
      </c>
      <c r="C105" s="79">
        <v>6787823566</v>
      </c>
      <c r="D105" s="79">
        <v>1134136400</v>
      </c>
      <c r="E105" s="80">
        <f t="shared" si="8"/>
        <v>7921959966</v>
      </c>
      <c r="F105" s="104">
        <f t="shared" si="9"/>
        <v>0.4794090442549433</v>
      </c>
      <c r="G105" s="79">
        <v>9213779399</v>
      </c>
      <c r="H105" s="31">
        <f t="shared" si="5"/>
        <v>116.30681597160699</v>
      </c>
      <c r="I105" s="104">
        <f t="shared" si="7"/>
        <v>-1291819433</v>
      </c>
      <c r="J105" s="86"/>
      <c r="K105" s="79">
        <f>SUM([1]anual!G102+[1]eic!G102+[1]eses!G102)</f>
        <v>4213962.5389999999</v>
      </c>
      <c r="L105" s="86">
        <f t="shared" si="6"/>
        <v>9209565436.4610004</v>
      </c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</row>
    <row r="106" spans="1:34" x14ac:dyDescent="0.2">
      <c r="A106" s="78">
        <v>21204011102</v>
      </c>
      <c r="B106" s="27" t="s">
        <v>965</v>
      </c>
      <c r="C106" s="79">
        <v>475697000</v>
      </c>
      <c r="D106" s="79">
        <v>492352856</v>
      </c>
      <c r="E106" s="80">
        <f t="shared" si="8"/>
        <v>968049856</v>
      </c>
      <c r="F106" s="104">
        <f t="shared" si="9"/>
        <v>5.8582959046488005E-2</v>
      </c>
      <c r="G106" s="79">
        <v>443180048</v>
      </c>
      <c r="H106" s="31">
        <f t="shared" si="5"/>
        <v>45.780704914437798</v>
      </c>
      <c r="I106" s="104">
        <f t="shared" si="7"/>
        <v>524869808</v>
      </c>
      <c r="J106" s="86"/>
      <c r="K106" s="79">
        <f>SUM([1]anual!G103+[1]eic!G103+[1]eses!G103)</f>
        <v>182773.046</v>
      </c>
      <c r="L106" s="86">
        <f t="shared" si="6"/>
        <v>442997274.954</v>
      </c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</row>
    <row r="107" spans="1:34" x14ac:dyDescent="0.2">
      <c r="A107" s="78">
        <v>212040112</v>
      </c>
      <c r="B107" s="27" t="s">
        <v>966</v>
      </c>
      <c r="C107" s="79">
        <f>SUM(C108:C109)</f>
        <v>11736410318</v>
      </c>
      <c r="D107" s="79">
        <f>SUM(D108:D109)</f>
        <v>1713707106</v>
      </c>
      <c r="E107" s="80">
        <f t="shared" si="8"/>
        <v>13450117424</v>
      </c>
      <c r="F107" s="104">
        <f t="shared" si="9"/>
        <v>0.81395361337737415</v>
      </c>
      <c r="G107" s="79">
        <f>SUM(G108:G109)</f>
        <v>13031619042</v>
      </c>
      <c r="H107" s="31">
        <f t="shared" si="5"/>
        <v>96.88851503070714</v>
      </c>
      <c r="I107" s="104">
        <f t="shared" si="7"/>
        <v>418498382</v>
      </c>
      <c r="J107" s="86"/>
      <c r="K107" s="79">
        <f>SUM([1]anual!G104+[1]eic!G104+[1]eses!G104)</f>
        <v>10254074.653999999</v>
      </c>
      <c r="L107" s="86">
        <f t="shared" si="6"/>
        <v>13021364967.346001</v>
      </c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</row>
    <row r="108" spans="1:34" x14ac:dyDescent="0.2">
      <c r="A108" s="78">
        <v>21204011201</v>
      </c>
      <c r="B108" s="27" t="s">
        <v>967</v>
      </c>
      <c r="C108" s="79">
        <v>8753510318</v>
      </c>
      <c r="D108" s="79">
        <v>1449760920</v>
      </c>
      <c r="E108" s="80">
        <f t="shared" si="8"/>
        <v>10203271238</v>
      </c>
      <c r="F108" s="104">
        <f t="shared" si="9"/>
        <v>0.61746594699763369</v>
      </c>
      <c r="G108" s="79">
        <v>9646287847</v>
      </c>
      <c r="H108" s="31">
        <f t="shared" si="5"/>
        <v>94.541129231911142</v>
      </c>
      <c r="I108" s="104">
        <f t="shared" si="7"/>
        <v>556983391</v>
      </c>
      <c r="J108" s="86"/>
      <c r="K108" s="79">
        <f>SUM([1]anual!G105+[1]eic!G105+[1]eses!G105)</f>
        <v>8500418.3019999992</v>
      </c>
      <c r="L108" s="86">
        <f t="shared" si="6"/>
        <v>9637787428.698</v>
      </c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</row>
    <row r="109" spans="1:34" x14ac:dyDescent="0.2">
      <c r="A109" s="78">
        <v>21204011202</v>
      </c>
      <c r="B109" s="27" t="s">
        <v>968</v>
      </c>
      <c r="C109" s="79">
        <v>2982900000</v>
      </c>
      <c r="D109" s="79">
        <v>263946186</v>
      </c>
      <c r="E109" s="80">
        <f t="shared" si="8"/>
        <v>3246846186</v>
      </c>
      <c r="F109" s="104">
        <f t="shared" si="9"/>
        <v>0.19648766637974047</v>
      </c>
      <c r="G109" s="79">
        <v>3385331195</v>
      </c>
      <c r="H109" s="31">
        <f t="shared" si="5"/>
        <v>104.26521618415833</v>
      </c>
      <c r="I109" s="104">
        <f t="shared" si="7"/>
        <v>-138485009</v>
      </c>
      <c r="J109" s="86"/>
      <c r="K109" s="79">
        <f>SUM([1]anual!G106+[1]eic!G106+[1]eses!G106)</f>
        <v>1753656.352</v>
      </c>
      <c r="L109" s="86">
        <f t="shared" si="6"/>
        <v>3383577538.6479998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</row>
    <row r="110" spans="1:34" x14ac:dyDescent="0.2">
      <c r="A110" s="78">
        <v>212040113</v>
      </c>
      <c r="B110" s="27" t="s">
        <v>969</v>
      </c>
      <c r="C110" s="79">
        <v>61000000</v>
      </c>
      <c r="D110" s="79">
        <v>678895084</v>
      </c>
      <c r="E110" s="80">
        <f t="shared" si="8"/>
        <v>739895084</v>
      </c>
      <c r="F110" s="104">
        <f t="shared" si="9"/>
        <v>4.4775837872414084E-2</v>
      </c>
      <c r="G110" s="79">
        <v>769132537</v>
      </c>
      <c r="H110" s="31">
        <f t="shared" si="5"/>
        <v>103.95156740898146</v>
      </c>
      <c r="I110" s="104">
        <f t="shared" si="7"/>
        <v>-29237453</v>
      </c>
      <c r="J110" s="86"/>
      <c r="K110" s="79">
        <f>SUM([1]anual!G107+[1]eic!G107+[1]eses!G107)</f>
        <v>186876.62899999999</v>
      </c>
      <c r="L110" s="86">
        <f t="shared" si="6"/>
        <v>768945660.37100005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</row>
    <row r="111" spans="1:34" x14ac:dyDescent="0.2">
      <c r="A111" s="78">
        <v>212040114</v>
      </c>
      <c r="B111" s="27" t="s">
        <v>970</v>
      </c>
      <c r="C111" s="79">
        <v>1650979872</v>
      </c>
      <c r="D111" s="79">
        <v>43493801</v>
      </c>
      <c r="E111" s="80">
        <f t="shared" si="8"/>
        <v>1694473673</v>
      </c>
      <c r="F111" s="104">
        <f t="shared" si="9"/>
        <v>0.10254356340786554</v>
      </c>
      <c r="G111" s="79">
        <v>1723524326</v>
      </c>
      <c r="H111" s="31">
        <f t="shared" si="5"/>
        <v>101.71443519382434</v>
      </c>
      <c r="I111" s="104">
        <f t="shared" si="7"/>
        <v>-29050653</v>
      </c>
      <c r="J111" s="86"/>
      <c r="K111" s="79">
        <f>SUM([1]anual!G108+[1]eic!G108+[1]eses!G108)</f>
        <v>1272394.4979999999</v>
      </c>
      <c r="L111" s="86">
        <f t="shared" si="6"/>
        <v>1722251931.5020001</v>
      </c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</row>
    <row r="112" spans="1:34" x14ac:dyDescent="0.2">
      <c r="A112" s="78">
        <v>212040115</v>
      </c>
      <c r="B112" s="27" t="s">
        <v>971</v>
      </c>
      <c r="C112" s="79">
        <v>12310429000</v>
      </c>
      <c r="D112" s="79">
        <v>2069044953</v>
      </c>
      <c r="E112" s="80">
        <f t="shared" si="8"/>
        <v>14379473953</v>
      </c>
      <c r="F112" s="104">
        <f t="shared" si="9"/>
        <v>0.87019498890214175</v>
      </c>
      <c r="G112" s="79">
        <v>12036430361</v>
      </c>
      <c r="H112" s="31">
        <f t="shared" si="5"/>
        <v>83.705637635574504</v>
      </c>
      <c r="I112" s="104">
        <f t="shared" si="7"/>
        <v>2343043592</v>
      </c>
      <c r="J112" s="86"/>
      <c r="K112" s="79">
        <f>SUM([1]anual!G109+[1]eic!G109+[1]eses!G109)</f>
        <v>4768525.159</v>
      </c>
      <c r="L112" s="86">
        <f t="shared" si="6"/>
        <v>12031661835.841</v>
      </c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</row>
    <row r="113" spans="1:34" x14ac:dyDescent="0.2">
      <c r="A113" s="78">
        <v>212040116</v>
      </c>
      <c r="B113" s="27" t="s">
        <v>972</v>
      </c>
      <c r="C113" s="79">
        <v>1161730519</v>
      </c>
      <c r="D113" s="79">
        <v>363040747</v>
      </c>
      <c r="E113" s="80">
        <f t="shared" si="8"/>
        <v>1524771266</v>
      </c>
      <c r="F113" s="104">
        <f t="shared" si="9"/>
        <v>9.2273772964994547E-2</v>
      </c>
      <c r="G113" s="79">
        <v>847248996</v>
      </c>
      <c r="H113" s="31">
        <f t="shared" si="5"/>
        <v>55.565645476952476</v>
      </c>
      <c r="I113" s="104">
        <f t="shared" si="7"/>
        <v>677522270</v>
      </c>
      <c r="J113" s="86"/>
      <c r="K113" s="79">
        <f>SUM([1]anual!G110+[1]eic!G110+[1]eses!G110)</f>
        <v>706793.61800000002</v>
      </c>
      <c r="L113" s="86">
        <f t="shared" si="6"/>
        <v>846542202.38199997</v>
      </c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</row>
    <row r="114" spans="1:34" x14ac:dyDescent="0.2">
      <c r="A114" s="78">
        <v>212040117</v>
      </c>
      <c r="B114" s="27" t="s">
        <v>973</v>
      </c>
      <c r="C114" s="79">
        <v>16775700893</v>
      </c>
      <c r="D114" s="79">
        <v>-4823808997</v>
      </c>
      <c r="E114" s="80">
        <f t="shared" si="8"/>
        <v>11951891896</v>
      </c>
      <c r="F114" s="104">
        <f t="shared" si="9"/>
        <v>0.72328629474164174</v>
      </c>
      <c r="G114" s="79">
        <v>9542420019</v>
      </c>
      <c r="H114" s="31">
        <f t="shared" si="5"/>
        <v>79.840247067442178</v>
      </c>
      <c r="I114" s="104">
        <f t="shared" si="7"/>
        <v>2409471877</v>
      </c>
      <c r="J114" s="86"/>
      <c r="K114" s="79">
        <f>SUM([1]anual!G111+[1]eic!G111+[1]eses!G111)</f>
        <v>5856760.6579999998</v>
      </c>
      <c r="L114" s="86">
        <f t="shared" si="6"/>
        <v>9536563258.3419991</v>
      </c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</row>
    <row r="115" spans="1:34" ht="25.5" x14ac:dyDescent="0.2">
      <c r="A115" s="78">
        <v>212040118</v>
      </c>
      <c r="B115" s="27" t="s">
        <v>974</v>
      </c>
      <c r="C115" s="79">
        <f>SUM(C116:C124)-C119</f>
        <v>166791000000</v>
      </c>
      <c r="D115" s="79">
        <f>SUM(D116:D124)-D119</f>
        <v>78329505907</v>
      </c>
      <c r="E115" s="80">
        <f t="shared" si="8"/>
        <v>245120505907</v>
      </c>
      <c r="F115" s="104">
        <f t="shared" si="9"/>
        <v>14.833827483162398</v>
      </c>
      <c r="G115" s="79">
        <f>SUM(G116:G124)-G119</f>
        <v>212030918253</v>
      </c>
      <c r="H115" s="31">
        <f t="shared" si="5"/>
        <v>86.500685639677016</v>
      </c>
      <c r="I115" s="104">
        <f t="shared" si="7"/>
        <v>33089587654</v>
      </c>
      <c r="J115" s="86"/>
      <c r="K115" s="79">
        <f>SUM([1]anual!G112+[1]eic!G112+[1]eses!G112)</f>
        <v>199220388.125</v>
      </c>
      <c r="L115" s="86">
        <f t="shared" si="6"/>
        <v>211831697864.875</v>
      </c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</row>
    <row r="116" spans="1:34" x14ac:dyDescent="0.2">
      <c r="A116" s="78">
        <v>21204011801</v>
      </c>
      <c r="B116" s="27" t="s">
        <v>975</v>
      </c>
      <c r="C116" s="79">
        <v>39335925698</v>
      </c>
      <c r="D116" s="79">
        <v>12676437589</v>
      </c>
      <c r="E116" s="80">
        <f t="shared" si="8"/>
        <v>52012363287</v>
      </c>
      <c r="F116" s="104">
        <f t="shared" si="9"/>
        <v>3.1476045675413822</v>
      </c>
      <c r="G116" s="79">
        <v>40867817473</v>
      </c>
      <c r="H116" s="31">
        <f t="shared" si="5"/>
        <v>78.573275448944131</v>
      </c>
      <c r="I116" s="104">
        <f t="shared" si="7"/>
        <v>11144545814</v>
      </c>
      <c r="J116" s="86"/>
      <c r="K116" s="79">
        <f>SUM([1]anual!G113+[1]eic!G113+[1]eses!G113)</f>
        <v>52932125.078000002</v>
      </c>
      <c r="L116" s="86">
        <f t="shared" si="6"/>
        <v>40814885347.921997</v>
      </c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</row>
    <row r="117" spans="1:34" x14ac:dyDescent="0.2">
      <c r="A117" s="78">
        <v>21204011802</v>
      </c>
      <c r="B117" s="27" t="s">
        <v>960</v>
      </c>
      <c r="C117" s="79">
        <v>12311296973</v>
      </c>
      <c r="D117" s="79">
        <v>8942536278</v>
      </c>
      <c r="E117" s="80">
        <f t="shared" si="8"/>
        <v>21253833251</v>
      </c>
      <c r="F117" s="104">
        <f t="shared" si="9"/>
        <v>1.2862069398667604</v>
      </c>
      <c r="G117" s="79">
        <v>21535205811</v>
      </c>
      <c r="H117" s="31">
        <f t="shared" si="5"/>
        <v>101.32386735454773</v>
      </c>
      <c r="I117" s="104">
        <f t="shared" si="7"/>
        <v>-281372560</v>
      </c>
      <c r="J117" s="86"/>
      <c r="K117" s="79">
        <f>SUM([1]anual!G114+[1]eic!G114+[1]eses!G114)</f>
        <v>12769872.310000001</v>
      </c>
      <c r="L117" s="86">
        <f t="shared" si="6"/>
        <v>21522435938.689999</v>
      </c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</row>
    <row r="118" spans="1:34" x14ac:dyDescent="0.2">
      <c r="A118" s="78">
        <v>21204011803</v>
      </c>
      <c r="B118" s="27" t="s">
        <v>976</v>
      </c>
      <c r="C118" s="79">
        <v>100552779988</v>
      </c>
      <c r="D118" s="79">
        <v>53451679019</v>
      </c>
      <c r="E118" s="80">
        <f t="shared" si="8"/>
        <v>154004459007</v>
      </c>
      <c r="F118" s="104">
        <f t="shared" si="9"/>
        <v>9.319806060674237</v>
      </c>
      <c r="G118" s="79">
        <v>136194663193</v>
      </c>
      <c r="H118" s="31">
        <f t="shared" si="5"/>
        <v>88.43553236780599</v>
      </c>
      <c r="I118" s="104">
        <f t="shared" si="7"/>
        <v>17809795814</v>
      </c>
      <c r="J118" s="86"/>
      <c r="K118" s="79">
        <f>SUM([1]anual!G115+[1]eic!G115+[1]eses!G115)</f>
        <v>120857739.59</v>
      </c>
      <c r="L118" s="86">
        <f t="shared" si="6"/>
        <v>136073805453.41</v>
      </c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</row>
    <row r="119" spans="1:34" x14ac:dyDescent="0.2">
      <c r="A119" s="78">
        <v>21204011804</v>
      </c>
      <c r="B119" s="27" t="s">
        <v>963</v>
      </c>
      <c r="C119" s="79">
        <f>SUM(C120:C121)</f>
        <v>4954910707</v>
      </c>
      <c r="D119" s="79">
        <f>SUM(D120:D121)</f>
        <v>1393471899</v>
      </c>
      <c r="E119" s="80">
        <f t="shared" si="8"/>
        <v>6348382606</v>
      </c>
      <c r="F119" s="104">
        <f t="shared" si="9"/>
        <v>0.38418169881813896</v>
      </c>
      <c r="G119" s="79">
        <f>SUM(G120:G121)</f>
        <v>4050264902</v>
      </c>
      <c r="H119" s="31">
        <f t="shared" si="5"/>
        <v>63.799949583567994</v>
      </c>
      <c r="I119" s="104">
        <f t="shared" si="7"/>
        <v>2298117704</v>
      </c>
      <c r="J119" s="86"/>
      <c r="K119" s="79">
        <f>SUM([1]anual!G116+[1]eic!G116+[1]eses!G116)</f>
        <v>3588638.2030000002</v>
      </c>
      <c r="L119" s="86">
        <f t="shared" si="6"/>
        <v>4046676263.7969999</v>
      </c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</row>
    <row r="120" spans="1:34" x14ac:dyDescent="0.2">
      <c r="A120" s="78">
        <v>212040118041</v>
      </c>
      <c r="B120" s="27" t="s">
        <v>964</v>
      </c>
      <c r="C120" s="79">
        <v>4363316707</v>
      </c>
      <c r="D120" s="79">
        <v>1114457125</v>
      </c>
      <c r="E120" s="80">
        <f t="shared" si="8"/>
        <v>5477773832</v>
      </c>
      <c r="F120" s="104">
        <f t="shared" si="9"/>
        <v>0.33149552998433551</v>
      </c>
      <c r="G120" s="79">
        <v>3182297769</v>
      </c>
      <c r="H120" s="31">
        <f t="shared" si="5"/>
        <v>58.094727285191794</v>
      </c>
      <c r="I120" s="104">
        <f t="shared" si="7"/>
        <v>2295476063</v>
      </c>
      <c r="J120" s="86"/>
      <c r="K120" s="79">
        <f>SUM([1]anual!G117+[1]eic!G117+[1]eses!G117)</f>
        <v>2866735.9939999999</v>
      </c>
      <c r="L120" s="86">
        <f t="shared" si="6"/>
        <v>3179431033.006</v>
      </c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</row>
    <row r="121" spans="1:34" x14ac:dyDescent="0.2">
      <c r="A121" s="78">
        <v>212040118042</v>
      </c>
      <c r="B121" s="27" t="s">
        <v>965</v>
      </c>
      <c r="C121" s="79">
        <v>591594000</v>
      </c>
      <c r="D121" s="79">
        <v>279014774</v>
      </c>
      <c r="E121" s="80">
        <f t="shared" si="8"/>
        <v>870608774</v>
      </c>
      <c r="F121" s="104">
        <f t="shared" si="9"/>
        <v>5.2686168833803455E-2</v>
      </c>
      <c r="G121" s="79">
        <v>867967133</v>
      </c>
      <c r="H121" s="31">
        <f t="shared" si="5"/>
        <v>99.69657542183235</v>
      </c>
      <c r="I121" s="104">
        <f t="shared" si="7"/>
        <v>2641641</v>
      </c>
      <c r="J121" s="86"/>
      <c r="K121" s="79">
        <f>SUM([1]anual!G118+[1]eic!G118+[1]eses!G118)</f>
        <v>721902.20900000003</v>
      </c>
      <c r="L121" s="86">
        <f t="shared" si="6"/>
        <v>867245230.79100001</v>
      </c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</row>
    <row r="122" spans="1:34" x14ac:dyDescent="0.2">
      <c r="A122" s="78">
        <v>21204011805</v>
      </c>
      <c r="B122" s="27" t="s">
        <v>971</v>
      </c>
      <c r="C122" s="79">
        <v>1534535706</v>
      </c>
      <c r="D122" s="79">
        <v>681563575</v>
      </c>
      <c r="E122" s="80">
        <f t="shared" si="8"/>
        <v>2216099281</v>
      </c>
      <c r="F122" s="104">
        <f t="shared" si="9"/>
        <v>0.13411050331458807</v>
      </c>
      <c r="G122" s="79">
        <v>2080049919</v>
      </c>
      <c r="H122" s="31">
        <f t="shared" si="5"/>
        <v>93.860863402355847</v>
      </c>
      <c r="I122" s="104">
        <f t="shared" si="7"/>
        <v>136049362</v>
      </c>
      <c r="J122" s="86"/>
      <c r="K122" s="79">
        <f>SUM([1]anual!G119+[1]eic!G119+[1]eses!G119)</f>
        <v>1608891.764</v>
      </c>
      <c r="L122" s="86">
        <f t="shared" si="6"/>
        <v>2078441027.2360001</v>
      </c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</row>
    <row r="123" spans="1:34" x14ac:dyDescent="0.2">
      <c r="A123" s="78">
        <v>21204011806</v>
      </c>
      <c r="B123" s="27" t="s">
        <v>972</v>
      </c>
      <c r="C123" s="79">
        <v>1208928000</v>
      </c>
      <c r="D123" s="79">
        <v>731949600</v>
      </c>
      <c r="E123" s="80">
        <f t="shared" si="8"/>
        <v>1940877600</v>
      </c>
      <c r="F123" s="104">
        <f t="shared" si="9"/>
        <v>0.11745505900374405</v>
      </c>
      <c r="G123" s="79">
        <v>2227309183</v>
      </c>
      <c r="H123" s="31">
        <f t="shared" si="5"/>
        <v>114.7578385674604</v>
      </c>
      <c r="I123" s="104">
        <f t="shared" si="7"/>
        <v>-286431583</v>
      </c>
      <c r="J123" s="86"/>
      <c r="K123" s="79">
        <f>SUM([1]anual!G120+[1]eic!G120+[1]eses!G120)</f>
        <v>2317540.1519999998</v>
      </c>
      <c r="L123" s="86">
        <f t="shared" si="6"/>
        <v>2224991642.848</v>
      </c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</row>
    <row r="124" spans="1:34" x14ac:dyDescent="0.2">
      <c r="A124" s="78">
        <v>21204011807</v>
      </c>
      <c r="B124" s="27" t="s">
        <v>973</v>
      </c>
      <c r="C124" s="79">
        <v>6892622928</v>
      </c>
      <c r="D124" s="79">
        <v>451867947</v>
      </c>
      <c r="E124" s="80">
        <f t="shared" si="8"/>
        <v>7344490875</v>
      </c>
      <c r="F124" s="104">
        <f t="shared" si="9"/>
        <v>0.44446265394354834</v>
      </c>
      <c r="G124" s="79">
        <v>5075607772</v>
      </c>
      <c r="H124" s="31">
        <f t="shared" si="5"/>
        <v>69.107687086615115</v>
      </c>
      <c r="I124" s="104">
        <f t="shared" si="7"/>
        <v>2268883103</v>
      </c>
      <c r="J124" s="86"/>
      <c r="K124" s="79">
        <f>SUM([1]anual!G121+[1]eic!G121+[1]eses!G121)</f>
        <v>5145581.0279999999</v>
      </c>
      <c r="L124" s="86">
        <f t="shared" si="6"/>
        <v>5070462190.9720001</v>
      </c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</row>
    <row r="125" spans="1:34" hidden="1" x14ac:dyDescent="0.2">
      <c r="A125" s="78">
        <v>212040119</v>
      </c>
      <c r="B125" s="27" t="s">
        <v>977</v>
      </c>
      <c r="C125" s="79"/>
      <c r="D125" s="79"/>
      <c r="E125" s="80">
        <f>SUM(C125:D125)</f>
        <v>0</v>
      </c>
      <c r="F125" s="104">
        <f t="shared" si="9"/>
        <v>0</v>
      </c>
      <c r="G125" s="79"/>
      <c r="H125" s="31">
        <f>IF(OR(G125=0,E125=0),0,G125/E125)*100</f>
        <v>0</v>
      </c>
      <c r="I125" s="104">
        <f>SUM(E125-G125)</f>
        <v>0</v>
      </c>
      <c r="J125" s="86"/>
      <c r="K125" s="79">
        <f>SUM([1]anual!G122+[1]eic!G122+[1]eses!G122)</f>
        <v>26850733.364</v>
      </c>
      <c r="L125" s="86">
        <f t="shared" si="6"/>
        <v>-26850733.364</v>
      </c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</row>
    <row r="126" spans="1:34" hidden="1" x14ac:dyDescent="0.2">
      <c r="A126" s="78">
        <v>2120402</v>
      </c>
      <c r="B126" s="35" t="s">
        <v>251</v>
      </c>
      <c r="C126" s="79"/>
      <c r="D126" s="79"/>
      <c r="E126" s="80">
        <f t="shared" si="8"/>
        <v>0</v>
      </c>
      <c r="F126" s="104">
        <f t="shared" si="9"/>
        <v>0</v>
      </c>
      <c r="G126" s="79"/>
      <c r="H126" s="31">
        <f t="shared" si="5"/>
        <v>0</v>
      </c>
      <c r="I126" s="104">
        <f t="shared" si="7"/>
        <v>0</v>
      </c>
      <c r="J126" s="86"/>
      <c r="K126" s="79">
        <f>SUM([1]anual!G123+[1]eic!G123+[1]eses!G123)</f>
        <v>78046.909</v>
      </c>
      <c r="L126" s="86">
        <f t="shared" si="6"/>
        <v>-78046.909</v>
      </c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</row>
    <row r="127" spans="1:34" hidden="1" x14ac:dyDescent="0.2">
      <c r="A127" s="78">
        <v>2120403</v>
      </c>
      <c r="B127" s="35" t="s">
        <v>978</v>
      </c>
      <c r="C127" s="79"/>
      <c r="D127" s="79"/>
      <c r="E127" s="80">
        <f t="shared" si="8"/>
        <v>0</v>
      </c>
      <c r="F127" s="104">
        <f t="shared" si="9"/>
        <v>0</v>
      </c>
      <c r="G127" s="79"/>
      <c r="H127" s="31">
        <f t="shared" si="5"/>
        <v>0</v>
      </c>
      <c r="I127" s="104">
        <f t="shared" si="7"/>
        <v>0</v>
      </c>
      <c r="J127" s="86"/>
      <c r="K127" s="79">
        <f>SUM([1]anual!G124+[1]eic!G124+[1]eses!G124)</f>
        <v>64574.286999999997</v>
      </c>
      <c r="L127" s="86">
        <f t="shared" si="6"/>
        <v>-64574.286999999997</v>
      </c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</row>
    <row r="128" spans="1:34" hidden="1" x14ac:dyDescent="0.2">
      <c r="A128" s="78">
        <v>2120404</v>
      </c>
      <c r="B128" s="35" t="s">
        <v>979</v>
      </c>
      <c r="C128" s="79">
        <f>SUM(C129:C130)</f>
        <v>0</v>
      </c>
      <c r="D128" s="79">
        <f>SUM(D129:D130)</f>
        <v>0</v>
      </c>
      <c r="E128" s="80">
        <f t="shared" si="8"/>
        <v>0</v>
      </c>
      <c r="F128" s="104">
        <f t="shared" si="9"/>
        <v>0</v>
      </c>
      <c r="G128" s="79">
        <f>SUM(G129:G130)</f>
        <v>0</v>
      </c>
      <c r="H128" s="31">
        <f t="shared" si="5"/>
        <v>0</v>
      </c>
      <c r="I128" s="104">
        <f t="shared" si="7"/>
        <v>0</v>
      </c>
      <c r="J128" s="86"/>
      <c r="K128" s="79">
        <f>SUM([1]anual!G125+[1]eic!G125+[1]eses!G125)</f>
        <v>1406569.405</v>
      </c>
      <c r="L128" s="86">
        <f t="shared" si="6"/>
        <v>-1406569.405</v>
      </c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</row>
    <row r="129" spans="1:34" hidden="1" x14ac:dyDescent="0.2">
      <c r="A129" s="78">
        <v>212040401</v>
      </c>
      <c r="B129" s="35" t="s">
        <v>980</v>
      </c>
      <c r="C129" s="79"/>
      <c r="D129" s="79"/>
      <c r="E129" s="80">
        <f t="shared" si="8"/>
        <v>0</v>
      </c>
      <c r="F129" s="104">
        <f t="shared" si="9"/>
        <v>0</v>
      </c>
      <c r="G129" s="79"/>
      <c r="H129" s="31">
        <f t="shared" si="5"/>
        <v>0</v>
      </c>
      <c r="I129" s="104">
        <f t="shared" si="7"/>
        <v>0</v>
      </c>
      <c r="J129" s="86"/>
      <c r="K129" s="79">
        <f>SUM([1]anual!G126+[1]eic!G126+[1]eses!G126)</f>
        <v>991339.68400000001</v>
      </c>
      <c r="L129" s="86">
        <f t="shared" si="6"/>
        <v>-991339.68400000001</v>
      </c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</row>
    <row r="130" spans="1:34" hidden="1" x14ac:dyDescent="0.2">
      <c r="A130" s="78">
        <v>212040403</v>
      </c>
      <c r="B130" s="35" t="s">
        <v>981</v>
      </c>
      <c r="C130" s="79"/>
      <c r="D130" s="79"/>
      <c r="E130" s="80">
        <f t="shared" si="8"/>
        <v>0</v>
      </c>
      <c r="F130" s="104">
        <f t="shared" si="9"/>
        <v>0</v>
      </c>
      <c r="G130" s="79"/>
      <c r="H130" s="31">
        <f t="shared" si="5"/>
        <v>0</v>
      </c>
      <c r="I130" s="104">
        <f t="shared" si="7"/>
        <v>0</v>
      </c>
      <c r="J130" s="86"/>
      <c r="K130" s="79">
        <f>SUM([1]anual!G127+[1]eic!G127+[1]eses!G127)</f>
        <v>415229.72100000002</v>
      </c>
      <c r="L130" s="86">
        <f t="shared" si="6"/>
        <v>-415229.72100000002</v>
      </c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</row>
    <row r="131" spans="1:34" hidden="1" x14ac:dyDescent="0.2">
      <c r="A131" s="78">
        <v>2120406</v>
      </c>
      <c r="B131" s="35" t="s">
        <v>982</v>
      </c>
      <c r="C131" s="79"/>
      <c r="D131" s="79"/>
      <c r="E131" s="80">
        <f t="shared" si="8"/>
        <v>0</v>
      </c>
      <c r="F131" s="104">
        <f t="shared" si="9"/>
        <v>0</v>
      </c>
      <c r="G131" s="79"/>
      <c r="H131" s="31">
        <f t="shared" si="5"/>
        <v>0</v>
      </c>
      <c r="I131" s="104">
        <f t="shared" si="7"/>
        <v>0</v>
      </c>
      <c r="J131" s="86"/>
      <c r="K131" s="79">
        <f>SUM([1]anual!G128+[1]eic!G128+[1]eses!G128)</f>
        <v>4116.6840000000002</v>
      </c>
      <c r="L131" s="86">
        <f t="shared" si="6"/>
        <v>-4116.6840000000002</v>
      </c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</row>
    <row r="132" spans="1:34" hidden="1" x14ac:dyDescent="0.2">
      <c r="A132" s="78">
        <v>2120407</v>
      </c>
      <c r="B132" s="35" t="s">
        <v>983</v>
      </c>
      <c r="C132" s="79"/>
      <c r="D132" s="79"/>
      <c r="E132" s="80">
        <f t="shared" si="8"/>
        <v>0</v>
      </c>
      <c r="F132" s="104">
        <f t="shared" si="9"/>
        <v>0</v>
      </c>
      <c r="G132" s="79"/>
      <c r="H132" s="31">
        <f t="shared" si="5"/>
        <v>0</v>
      </c>
      <c r="I132" s="104">
        <f t="shared" si="7"/>
        <v>0</v>
      </c>
      <c r="J132" s="86"/>
      <c r="K132" s="79">
        <f>SUM([1]anual!G129+[1]eic!G129+[1]eses!G129)</f>
        <v>18580885.412</v>
      </c>
      <c r="L132" s="86">
        <f t="shared" si="6"/>
        <v>-18580885.412</v>
      </c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</row>
    <row r="133" spans="1:34" x14ac:dyDescent="0.2">
      <c r="A133" s="78">
        <v>2120499</v>
      </c>
      <c r="B133" s="35" t="s">
        <v>984</v>
      </c>
      <c r="C133" s="79">
        <f>SUM(C135:C142)</f>
        <v>65312113000</v>
      </c>
      <c r="D133" s="79">
        <f>SUM(D135:D142)</f>
        <v>158524530894</v>
      </c>
      <c r="E133" s="80">
        <f t="shared" si="8"/>
        <v>223836643894</v>
      </c>
      <c r="F133" s="104">
        <f t="shared" si="9"/>
        <v>13.545803308652648</v>
      </c>
      <c r="G133" s="79">
        <f>SUM(G135:G142)</f>
        <v>216990016408</v>
      </c>
      <c r="H133" s="31">
        <f t="shared" si="5"/>
        <v>96.941239214950755</v>
      </c>
      <c r="I133" s="104">
        <f t="shared" si="7"/>
        <v>6846627486</v>
      </c>
      <c r="J133" s="86"/>
      <c r="K133" s="79">
        <f>SUM([1]anual!G130+[1]eic!G130+[1]eses!G130)</f>
        <v>123524510.51800001</v>
      </c>
      <c r="L133" s="86">
        <f t="shared" si="6"/>
        <v>216866491897.48199</v>
      </c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</row>
    <row r="134" spans="1:34" x14ac:dyDescent="0.2">
      <c r="A134" s="78">
        <v>212049901</v>
      </c>
      <c r="B134" s="27" t="s">
        <v>985</v>
      </c>
      <c r="C134" s="79">
        <f>SUM(C135:C140)</f>
        <v>65312113000</v>
      </c>
      <c r="D134" s="79">
        <f>SUM(D135:D140)</f>
        <v>131619511701</v>
      </c>
      <c r="E134" s="80">
        <f t="shared" si="8"/>
        <v>196931624701</v>
      </c>
      <c r="F134" s="104">
        <f t="shared" si="9"/>
        <v>11.917606550232293</v>
      </c>
      <c r="G134" s="79">
        <f>SUM(G135:G140)</f>
        <v>190975149007</v>
      </c>
      <c r="H134" s="31">
        <f t="shared" si="5"/>
        <v>96.975358476301778</v>
      </c>
      <c r="I134" s="104">
        <f t="shared" si="7"/>
        <v>5956475694</v>
      </c>
      <c r="J134" s="86"/>
      <c r="K134" s="79">
        <f>SUM([1]anual!G131+[1]eic!G131+[1]eses!G131)</f>
        <v>57825399.420000002</v>
      </c>
      <c r="L134" s="86">
        <f t="shared" si="6"/>
        <v>190917323607.57999</v>
      </c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</row>
    <row r="135" spans="1:34" x14ac:dyDescent="0.2">
      <c r="A135" s="78">
        <v>21204990101</v>
      </c>
      <c r="B135" s="27" t="s">
        <v>986</v>
      </c>
      <c r="C135" s="79"/>
      <c r="D135" s="79">
        <v>1520926013</v>
      </c>
      <c r="E135" s="80">
        <f t="shared" si="8"/>
        <v>1520926013</v>
      </c>
      <c r="F135" s="104">
        <f t="shared" si="9"/>
        <v>9.2041071831239746E-2</v>
      </c>
      <c r="G135" s="79">
        <v>2009526013</v>
      </c>
      <c r="H135" s="31">
        <f t="shared" si="5"/>
        <v>132.1251655783206</v>
      </c>
      <c r="I135" s="104">
        <f t="shared" si="7"/>
        <v>-488600000</v>
      </c>
      <c r="J135" s="86"/>
      <c r="K135" s="79">
        <f>SUM([1]anual!G132+[1]eic!G132+[1]eses!G132)</f>
        <v>6929837.6449999996</v>
      </c>
      <c r="L135" s="86">
        <f t="shared" si="6"/>
        <v>2002596175.355</v>
      </c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</row>
    <row r="136" spans="1:34" x14ac:dyDescent="0.2">
      <c r="A136" s="78">
        <v>21204990102</v>
      </c>
      <c r="B136" s="27" t="s">
        <v>987</v>
      </c>
      <c r="C136" s="79"/>
      <c r="D136" s="79">
        <v>20350494760</v>
      </c>
      <c r="E136" s="80">
        <f t="shared" si="8"/>
        <v>20350494760</v>
      </c>
      <c r="F136" s="104">
        <f t="shared" si="9"/>
        <v>1.2315400841305935</v>
      </c>
      <c r="G136" s="79">
        <v>31660125765</v>
      </c>
      <c r="H136" s="31">
        <f t="shared" si="5"/>
        <v>155.57423118394985</v>
      </c>
      <c r="I136" s="104">
        <f t="shared" si="7"/>
        <v>-11309631005</v>
      </c>
      <c r="J136" s="86"/>
      <c r="K136" s="79">
        <f>SUM([1]anual!G133+[1]eic!G133+[1]eses!G133)</f>
        <v>6005587.199</v>
      </c>
      <c r="L136" s="86">
        <f t="shared" si="6"/>
        <v>31654120177.800999</v>
      </c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</row>
    <row r="137" spans="1:34" x14ac:dyDescent="0.2">
      <c r="A137" s="78">
        <v>21204990103</v>
      </c>
      <c r="B137" s="27" t="s">
        <v>988</v>
      </c>
      <c r="C137" s="79">
        <v>100000000</v>
      </c>
      <c r="D137" s="79">
        <v>657598002</v>
      </c>
      <c r="E137" s="80">
        <f t="shared" si="8"/>
        <v>757598002</v>
      </c>
      <c r="F137" s="104">
        <f t="shared" si="9"/>
        <v>4.5847155959772318E-2</v>
      </c>
      <c r="G137" s="79">
        <v>3086066517</v>
      </c>
      <c r="H137" s="31">
        <f t="shared" si="5"/>
        <v>407.34881940726132</v>
      </c>
      <c r="I137" s="104">
        <f t="shared" si="7"/>
        <v>-2328468515</v>
      </c>
      <c r="J137" s="86"/>
      <c r="K137" s="79">
        <f>SUM([1]anual!G134+[1]eic!G134+[1]eses!G134)</f>
        <v>1462236.4809999999</v>
      </c>
      <c r="L137" s="86">
        <f t="shared" si="6"/>
        <v>3084604280.5190001</v>
      </c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</row>
    <row r="138" spans="1:34" ht="25.5" x14ac:dyDescent="0.2">
      <c r="A138" s="78">
        <v>21204990104</v>
      </c>
      <c r="B138" s="27" t="s">
        <v>989</v>
      </c>
      <c r="C138" s="79"/>
      <c r="D138" s="79"/>
      <c r="E138" s="80">
        <f t="shared" si="8"/>
        <v>0</v>
      </c>
      <c r="F138" s="104">
        <f t="shared" si="9"/>
        <v>0</v>
      </c>
      <c r="G138" s="79"/>
      <c r="H138" s="31">
        <f t="shared" si="5"/>
        <v>0</v>
      </c>
      <c r="I138" s="104">
        <f t="shared" si="7"/>
        <v>0</v>
      </c>
      <c r="J138" s="86"/>
      <c r="K138" s="79">
        <f>SUM([1]anual!G135+[1]eic!G135+[1]eses!G135)</f>
        <v>2266594.0060000001</v>
      </c>
      <c r="L138" s="86">
        <f t="shared" si="6"/>
        <v>-2266594.0060000001</v>
      </c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</row>
    <row r="139" spans="1:34" x14ac:dyDescent="0.2">
      <c r="A139" s="78">
        <v>21204990105</v>
      </c>
      <c r="B139" s="27" t="s">
        <v>990</v>
      </c>
      <c r="C139" s="79">
        <v>65212113000</v>
      </c>
      <c r="D139" s="79">
        <f>19648572384+1866938025</f>
        <v>21515510409</v>
      </c>
      <c r="E139" s="80">
        <f t="shared" si="8"/>
        <v>86727623409</v>
      </c>
      <c r="F139" s="104">
        <f t="shared" si="9"/>
        <v>5.2484495285836621</v>
      </c>
      <c r="G139" s="79">
        <f>21424636323+66482089540</f>
        <v>87906725863</v>
      </c>
      <c r="H139" s="31">
        <f t="shared" si="5"/>
        <v>101.35954659848045</v>
      </c>
      <c r="I139" s="104">
        <f t="shared" si="7"/>
        <v>-1179102454</v>
      </c>
      <c r="J139" s="86"/>
      <c r="K139" s="79">
        <f>SUM([1]anual!G136+[1]eic!G136+[1]eses!G136)</f>
        <v>1052131.44</v>
      </c>
      <c r="L139" s="86">
        <f t="shared" ref="L139:L204" si="10">SUM(G139-K139)</f>
        <v>87905673731.559998</v>
      </c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</row>
    <row r="140" spans="1:34" ht="25.5" x14ac:dyDescent="0.2">
      <c r="A140" s="107">
        <v>21204990106</v>
      </c>
      <c r="B140" s="108" t="s">
        <v>991</v>
      </c>
      <c r="C140" s="79"/>
      <c r="D140" s="79">
        <v>87574982517</v>
      </c>
      <c r="E140" s="80">
        <f>SUM(C140:D140)</f>
        <v>87574982517</v>
      </c>
      <c r="F140" s="104">
        <f t="shared" si="9"/>
        <v>5.2997287097270265</v>
      </c>
      <c r="G140" s="79">
        <v>66312704849</v>
      </c>
      <c r="H140" s="31">
        <f>IF(OR(G140=0,E140=0),0,G140/E140)*100</f>
        <v>75.721059762846565</v>
      </c>
      <c r="I140" s="104">
        <f>SUM(E140-G140)</f>
        <v>21262277668</v>
      </c>
      <c r="J140" s="86"/>
      <c r="K140" s="79">
        <f>SUM([1]anual!G137+[1]eic!G137+[1]eses!G137)</f>
        <v>40109012.648999996</v>
      </c>
      <c r="L140" s="86">
        <f t="shared" si="10"/>
        <v>66272595836.350998</v>
      </c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</row>
    <row r="141" spans="1:34" x14ac:dyDescent="0.2">
      <c r="A141" s="78">
        <v>212049902</v>
      </c>
      <c r="B141" s="27" t="s">
        <v>992</v>
      </c>
      <c r="C141" s="79"/>
      <c r="D141" s="79">
        <v>26905019193</v>
      </c>
      <c r="E141" s="80">
        <f t="shared" si="8"/>
        <v>26905019193</v>
      </c>
      <c r="F141" s="104">
        <f t="shared" si="9"/>
        <v>1.6281967584203563</v>
      </c>
      <c r="G141" s="79">
        <v>26014867401</v>
      </c>
      <c r="H141" s="31">
        <f t="shared" ref="H141:H208" si="11">IF(OR(G141=0,E141=0),0,G141/E141)*100</f>
        <v>96.691502854487481</v>
      </c>
      <c r="I141" s="104">
        <f t="shared" si="7"/>
        <v>890151792</v>
      </c>
      <c r="J141" s="86"/>
      <c r="K141" s="79">
        <f>SUM([1]anual!G138+[1]eic!G138+[1]eses!G138)</f>
        <v>100000</v>
      </c>
      <c r="L141" s="86">
        <f t="shared" si="10"/>
        <v>26014767401</v>
      </c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</row>
    <row r="142" spans="1:34" hidden="1" x14ac:dyDescent="0.2">
      <c r="A142" s="78">
        <v>212049999</v>
      </c>
      <c r="B142" s="27" t="s">
        <v>993</v>
      </c>
      <c r="C142" s="79"/>
      <c r="D142" s="79"/>
      <c r="E142" s="80">
        <f>SUM(C142:D142)</f>
        <v>0</v>
      </c>
      <c r="F142" s="104">
        <f t="shared" si="9"/>
        <v>0</v>
      </c>
      <c r="G142" s="79"/>
      <c r="H142" s="31">
        <f t="shared" si="11"/>
        <v>0</v>
      </c>
      <c r="I142" s="104">
        <f>SUM(E142-G142)</f>
        <v>0</v>
      </c>
      <c r="J142" s="86"/>
      <c r="K142" s="79">
        <f>SUM([1]anual!G139+[1]eic!G139+[1]eses!G139)</f>
        <v>65599111.097999997</v>
      </c>
      <c r="L142" s="86">
        <f t="shared" si="10"/>
        <v>-65599111.097999997</v>
      </c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</row>
    <row r="143" spans="1:34" hidden="1" x14ac:dyDescent="0.2">
      <c r="A143" s="78">
        <v>21205</v>
      </c>
      <c r="B143" s="35" t="s">
        <v>994</v>
      </c>
      <c r="C143" s="79">
        <f>SUM(C145:C151)</f>
        <v>0</v>
      </c>
      <c r="D143" s="79">
        <f>SUM(D145:D151)</f>
        <v>0</v>
      </c>
      <c r="E143" s="80">
        <f t="shared" si="8"/>
        <v>0</v>
      </c>
      <c r="F143" s="104">
        <f t="shared" si="9"/>
        <v>0</v>
      </c>
      <c r="G143" s="79">
        <f>SUM(G145:G151)</f>
        <v>0</v>
      </c>
      <c r="H143" s="31">
        <f t="shared" si="11"/>
        <v>0</v>
      </c>
      <c r="I143" s="104">
        <f t="shared" ref="I143:I209" si="12">SUM(E143-G143)</f>
        <v>0</v>
      </c>
      <c r="J143" s="86"/>
      <c r="K143" s="79">
        <f>SUM([1]anual!G140+[1]eic!G140+[1]eses!G140)</f>
        <v>202832324.065</v>
      </c>
      <c r="L143" s="86">
        <f t="shared" si="10"/>
        <v>-202832324.065</v>
      </c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</row>
    <row r="144" spans="1:34" hidden="1" x14ac:dyDescent="0.2">
      <c r="A144" s="78">
        <v>2120501</v>
      </c>
      <c r="B144" s="35" t="s">
        <v>995</v>
      </c>
      <c r="C144" s="79">
        <f>SUM(C145:C147)</f>
        <v>0</v>
      </c>
      <c r="D144" s="79">
        <f>SUM(D145:D147)</f>
        <v>0</v>
      </c>
      <c r="E144" s="80">
        <f t="shared" ref="E144:E210" si="13">SUM(C144:D144)</f>
        <v>0</v>
      </c>
      <c r="F144" s="104">
        <f t="shared" ref="F144:F210" si="14">IF(OR(E144=0,E$7=0),0,E144/E$7)*100</f>
        <v>0</v>
      </c>
      <c r="G144" s="79">
        <f>SUM(G145:G147)</f>
        <v>0</v>
      </c>
      <c r="H144" s="31">
        <f t="shared" si="11"/>
        <v>0</v>
      </c>
      <c r="I144" s="104">
        <f t="shared" si="12"/>
        <v>0</v>
      </c>
      <c r="J144" s="86"/>
      <c r="K144" s="79">
        <f>SUM([1]anual!G141+[1]eic!G141+[1]eses!G141)</f>
        <v>162649553.965</v>
      </c>
      <c r="L144" s="86">
        <f t="shared" si="10"/>
        <v>-162649553.965</v>
      </c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</row>
    <row r="145" spans="1:34" hidden="1" x14ac:dyDescent="0.2">
      <c r="A145" s="78">
        <v>212050101</v>
      </c>
      <c r="B145" s="35" t="s">
        <v>996</v>
      </c>
      <c r="C145" s="79"/>
      <c r="D145" s="79"/>
      <c r="E145" s="80">
        <f t="shared" si="13"/>
        <v>0</v>
      </c>
      <c r="F145" s="104">
        <f t="shared" si="14"/>
        <v>0</v>
      </c>
      <c r="G145" s="79"/>
      <c r="H145" s="31">
        <f t="shared" si="11"/>
        <v>0</v>
      </c>
      <c r="I145" s="104">
        <f t="shared" si="12"/>
        <v>0</v>
      </c>
      <c r="J145" s="86"/>
      <c r="K145" s="79">
        <f>SUM([1]anual!G142+[1]eic!G142+[1]eses!G142)</f>
        <v>1271814.2109999999</v>
      </c>
      <c r="L145" s="86">
        <f t="shared" si="10"/>
        <v>-1271814.2109999999</v>
      </c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</row>
    <row r="146" spans="1:34" hidden="1" x14ac:dyDescent="0.2">
      <c r="A146" s="78">
        <v>212050102</v>
      </c>
      <c r="B146" s="35" t="s">
        <v>997</v>
      </c>
      <c r="C146" s="79"/>
      <c r="D146" s="79"/>
      <c r="E146" s="80">
        <f t="shared" si="13"/>
        <v>0</v>
      </c>
      <c r="F146" s="104">
        <f t="shared" si="14"/>
        <v>0</v>
      </c>
      <c r="G146" s="79"/>
      <c r="H146" s="31">
        <f t="shared" si="11"/>
        <v>0</v>
      </c>
      <c r="I146" s="104">
        <f t="shared" si="12"/>
        <v>0</v>
      </c>
      <c r="J146" s="86"/>
      <c r="K146" s="79">
        <f>SUM([1]anual!G143+[1]eic!G143+[1]eses!G143)</f>
        <v>161377739.75400001</v>
      </c>
      <c r="L146" s="86">
        <f t="shared" si="10"/>
        <v>-161377739.75400001</v>
      </c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</row>
    <row r="147" spans="1:34" hidden="1" x14ac:dyDescent="0.2">
      <c r="A147" s="78">
        <v>212050103</v>
      </c>
      <c r="B147" s="109" t="s">
        <v>998</v>
      </c>
      <c r="C147" s="79"/>
      <c r="D147" s="79"/>
      <c r="E147" s="80">
        <f t="shared" si="13"/>
        <v>0</v>
      </c>
      <c r="F147" s="104">
        <f t="shared" si="14"/>
        <v>0</v>
      </c>
      <c r="G147" s="79"/>
      <c r="H147" s="31">
        <f t="shared" si="11"/>
        <v>0</v>
      </c>
      <c r="I147" s="104">
        <f t="shared" si="12"/>
        <v>0</v>
      </c>
      <c r="J147" s="86"/>
      <c r="K147" s="79">
        <f>SUM([1]anual!G144+[1]eic!G144+[1]eses!G144)</f>
        <v>0</v>
      </c>
      <c r="L147" s="86">
        <f t="shared" si="10"/>
        <v>0</v>
      </c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</row>
    <row r="148" spans="1:34" hidden="1" x14ac:dyDescent="0.2">
      <c r="A148" s="78">
        <v>2120502</v>
      </c>
      <c r="B148" s="35" t="s">
        <v>999</v>
      </c>
      <c r="C148" s="79"/>
      <c r="D148" s="79"/>
      <c r="E148" s="80">
        <f t="shared" si="13"/>
        <v>0</v>
      </c>
      <c r="F148" s="104">
        <f t="shared" si="14"/>
        <v>0</v>
      </c>
      <c r="G148" s="79"/>
      <c r="H148" s="31">
        <f t="shared" si="11"/>
        <v>0</v>
      </c>
      <c r="I148" s="104">
        <f t="shared" si="12"/>
        <v>0</v>
      </c>
      <c r="J148" s="86"/>
      <c r="K148" s="79">
        <f>SUM([1]anual!G145+[1]eic!G145+[1]eses!G145)</f>
        <v>111558.6</v>
      </c>
      <c r="L148" s="86">
        <f t="shared" si="10"/>
        <v>-111558.6</v>
      </c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</row>
    <row r="149" spans="1:34" hidden="1" x14ac:dyDescent="0.2">
      <c r="A149" s="78">
        <v>2120508</v>
      </c>
      <c r="B149" s="35" t="s">
        <v>1000</v>
      </c>
      <c r="C149" s="79"/>
      <c r="D149" s="79"/>
      <c r="E149" s="80">
        <f t="shared" si="13"/>
        <v>0</v>
      </c>
      <c r="F149" s="104">
        <f t="shared" si="14"/>
        <v>0</v>
      </c>
      <c r="G149" s="79"/>
      <c r="H149" s="31">
        <f t="shared" si="11"/>
        <v>0</v>
      </c>
      <c r="I149" s="104">
        <f t="shared" si="12"/>
        <v>0</v>
      </c>
      <c r="J149" s="86"/>
      <c r="K149" s="79">
        <f>SUM([1]anual!G146+[1]eic!G146+[1]eses!G146)</f>
        <v>236237.5</v>
      </c>
      <c r="L149" s="86">
        <f t="shared" si="10"/>
        <v>-236237.5</v>
      </c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</row>
    <row r="150" spans="1:34" hidden="1" x14ac:dyDescent="0.2">
      <c r="A150" s="78">
        <v>2120509</v>
      </c>
      <c r="B150" s="35" t="s">
        <v>1001</v>
      </c>
      <c r="C150" s="79"/>
      <c r="D150" s="79"/>
      <c r="E150" s="80">
        <f t="shared" si="13"/>
        <v>0</v>
      </c>
      <c r="F150" s="104">
        <f t="shared" si="14"/>
        <v>0</v>
      </c>
      <c r="G150" s="79"/>
      <c r="H150" s="31">
        <f t="shared" si="11"/>
        <v>0</v>
      </c>
      <c r="I150" s="104">
        <f t="shared" si="12"/>
        <v>0</v>
      </c>
      <c r="J150" s="86"/>
      <c r="K150" s="79">
        <f>SUM([1]anual!G147+[1]eic!G147+[1]eses!G147)</f>
        <v>39834974</v>
      </c>
      <c r="L150" s="86">
        <f t="shared" si="10"/>
        <v>-39834974</v>
      </c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</row>
    <row r="151" spans="1:34" hidden="1" x14ac:dyDescent="0.2">
      <c r="A151" s="78">
        <v>2120510</v>
      </c>
      <c r="B151" s="35" t="s">
        <v>1002</v>
      </c>
      <c r="C151" s="79"/>
      <c r="D151" s="79"/>
      <c r="E151" s="80">
        <f t="shared" si="13"/>
        <v>0</v>
      </c>
      <c r="F151" s="104">
        <f t="shared" si="14"/>
        <v>0</v>
      </c>
      <c r="G151" s="79"/>
      <c r="H151" s="31">
        <f t="shared" si="11"/>
        <v>0</v>
      </c>
      <c r="I151" s="104">
        <f t="shared" si="12"/>
        <v>0</v>
      </c>
      <c r="J151" s="86"/>
      <c r="K151" s="79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</row>
    <row r="152" spans="1:34" hidden="1" x14ac:dyDescent="0.2">
      <c r="A152" s="78">
        <v>21206</v>
      </c>
      <c r="B152" s="35" t="s">
        <v>929</v>
      </c>
      <c r="C152" s="79">
        <f>SUM(C153:C162)+C165+C166+C169+C172+C173+C176+C179+C183</f>
        <v>0</v>
      </c>
      <c r="D152" s="79">
        <f>SUM(D153:D162)+D165+D166+D169+D172+D173+D176+D179+D183</f>
        <v>0</v>
      </c>
      <c r="E152" s="80">
        <f t="shared" si="13"/>
        <v>0</v>
      </c>
      <c r="F152" s="104">
        <f t="shared" si="14"/>
        <v>0</v>
      </c>
      <c r="G152" s="79">
        <f>SUM(G153:G162)+G165+G166+G169+G172+G173+G176+G179+G183</f>
        <v>0</v>
      </c>
      <c r="H152" s="31">
        <f t="shared" si="11"/>
        <v>0</v>
      </c>
      <c r="I152" s="104">
        <f t="shared" si="12"/>
        <v>0</v>
      </c>
      <c r="J152" s="86"/>
      <c r="K152" s="79">
        <f>SUM([1]anual!G148+[1]eic!G148+[1]eses!G148)</f>
        <v>239993705.17299998</v>
      </c>
      <c r="L152" s="86">
        <f t="shared" si="10"/>
        <v>-239993705.17299998</v>
      </c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</row>
    <row r="153" spans="1:34" hidden="1" x14ac:dyDescent="0.2">
      <c r="A153" s="78">
        <v>2120601</v>
      </c>
      <c r="B153" s="35" t="s">
        <v>1003</v>
      </c>
      <c r="C153" s="79"/>
      <c r="D153" s="79"/>
      <c r="E153" s="80">
        <f t="shared" si="13"/>
        <v>0</v>
      </c>
      <c r="F153" s="104">
        <f t="shared" si="14"/>
        <v>0</v>
      </c>
      <c r="G153" s="79"/>
      <c r="H153" s="31">
        <f t="shared" si="11"/>
        <v>0</v>
      </c>
      <c r="I153" s="104">
        <f t="shared" si="12"/>
        <v>0</v>
      </c>
      <c r="J153" s="86"/>
      <c r="K153" s="79">
        <f>SUM([1]anual!G149+[1]eic!G149+[1]eses!G149)</f>
        <v>64096909.490000002</v>
      </c>
      <c r="L153" s="86">
        <f t="shared" si="10"/>
        <v>-64096909.490000002</v>
      </c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</row>
    <row r="154" spans="1:34" hidden="1" x14ac:dyDescent="0.2">
      <c r="A154" s="78">
        <v>2120603</v>
      </c>
      <c r="B154" s="35" t="s">
        <v>1004</v>
      </c>
      <c r="C154" s="79"/>
      <c r="D154" s="79"/>
      <c r="E154" s="80">
        <f t="shared" si="13"/>
        <v>0</v>
      </c>
      <c r="F154" s="104">
        <f t="shared" si="14"/>
        <v>0</v>
      </c>
      <c r="G154" s="79"/>
      <c r="H154" s="31">
        <f t="shared" si="11"/>
        <v>0</v>
      </c>
      <c r="I154" s="104">
        <f t="shared" si="12"/>
        <v>0</v>
      </c>
      <c r="J154" s="86"/>
      <c r="K154" s="79">
        <f>SUM([1]anual!G150+[1]eic!G150+[1]eses!G150)</f>
        <v>10203084</v>
      </c>
      <c r="L154" s="86">
        <f t="shared" si="10"/>
        <v>-10203084</v>
      </c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</row>
    <row r="155" spans="1:34" hidden="1" x14ac:dyDescent="0.2">
      <c r="A155" s="78">
        <v>2120604</v>
      </c>
      <c r="B155" s="35" t="s">
        <v>1005</v>
      </c>
      <c r="C155" s="79"/>
      <c r="D155" s="79"/>
      <c r="E155" s="80">
        <f t="shared" si="13"/>
        <v>0</v>
      </c>
      <c r="F155" s="104">
        <f t="shared" si="14"/>
        <v>0</v>
      </c>
      <c r="G155" s="79"/>
      <c r="H155" s="31">
        <f t="shared" si="11"/>
        <v>0</v>
      </c>
      <c r="I155" s="104">
        <f t="shared" si="12"/>
        <v>0</v>
      </c>
      <c r="J155" s="86"/>
      <c r="K155" s="79">
        <f>SUM([1]anual!G151+[1]eic!G151+[1]eses!G151)</f>
        <v>81953.483999999997</v>
      </c>
      <c r="L155" s="86">
        <f t="shared" si="10"/>
        <v>-81953.483999999997</v>
      </c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</row>
    <row r="156" spans="1:34" hidden="1" x14ac:dyDescent="0.2">
      <c r="A156" s="78">
        <v>2120605</v>
      </c>
      <c r="B156" s="35" t="s">
        <v>1006</v>
      </c>
      <c r="C156" s="79"/>
      <c r="D156" s="79"/>
      <c r="E156" s="80">
        <f t="shared" si="13"/>
        <v>0</v>
      </c>
      <c r="F156" s="104">
        <f t="shared" si="14"/>
        <v>0</v>
      </c>
      <c r="G156" s="79"/>
      <c r="H156" s="31">
        <f t="shared" si="11"/>
        <v>0</v>
      </c>
      <c r="I156" s="104">
        <f t="shared" si="12"/>
        <v>0</v>
      </c>
      <c r="J156" s="86"/>
      <c r="K156" s="79">
        <f>SUM([1]anual!G152+[1]eic!G152+[1]eses!G152)</f>
        <v>-133071.60500000001</v>
      </c>
      <c r="L156" s="86">
        <f t="shared" si="10"/>
        <v>133071.60500000001</v>
      </c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</row>
    <row r="157" spans="1:34" hidden="1" x14ac:dyDescent="0.2">
      <c r="A157" s="78">
        <v>2120606</v>
      </c>
      <c r="B157" s="35" t="s">
        <v>1007</v>
      </c>
      <c r="C157" s="79"/>
      <c r="D157" s="79"/>
      <c r="E157" s="80">
        <f t="shared" si="13"/>
        <v>0</v>
      </c>
      <c r="F157" s="104">
        <f t="shared" si="14"/>
        <v>0</v>
      </c>
      <c r="G157" s="79"/>
      <c r="H157" s="31">
        <f t="shared" si="11"/>
        <v>0</v>
      </c>
      <c r="I157" s="104">
        <f t="shared" si="12"/>
        <v>0</v>
      </c>
      <c r="J157" s="86"/>
      <c r="K157" s="79">
        <f>SUM([1]anual!G153+[1]eic!G153+[1]eses!G153)</f>
        <v>5557710</v>
      </c>
      <c r="L157" s="86">
        <f t="shared" si="10"/>
        <v>-5557710</v>
      </c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</row>
    <row r="158" spans="1:34" hidden="1" x14ac:dyDescent="0.2">
      <c r="A158" s="78">
        <v>2120607</v>
      </c>
      <c r="B158" s="35" t="s">
        <v>1008</v>
      </c>
      <c r="C158" s="79"/>
      <c r="D158" s="79"/>
      <c r="E158" s="80">
        <f t="shared" si="13"/>
        <v>0</v>
      </c>
      <c r="F158" s="104">
        <f t="shared" si="14"/>
        <v>0</v>
      </c>
      <c r="G158" s="79"/>
      <c r="H158" s="31">
        <f t="shared" si="11"/>
        <v>0</v>
      </c>
      <c r="I158" s="104">
        <f t="shared" si="12"/>
        <v>0</v>
      </c>
      <c r="J158" s="86"/>
      <c r="K158" s="79">
        <f>SUM([1]anual!G154+[1]eic!G154+[1]eses!G154)</f>
        <v>24734084.179000001</v>
      </c>
      <c r="L158" s="86">
        <f t="shared" si="10"/>
        <v>-24734084.179000001</v>
      </c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</row>
    <row r="159" spans="1:34" hidden="1" x14ac:dyDescent="0.2">
      <c r="A159" s="78">
        <v>2120608</v>
      </c>
      <c r="B159" s="35" t="s">
        <v>882</v>
      </c>
      <c r="C159" s="79"/>
      <c r="D159" s="79"/>
      <c r="E159" s="80">
        <f t="shared" si="13"/>
        <v>0</v>
      </c>
      <c r="F159" s="104">
        <f t="shared" si="14"/>
        <v>0</v>
      </c>
      <c r="G159" s="79"/>
      <c r="H159" s="31">
        <f t="shared" si="11"/>
        <v>0</v>
      </c>
      <c r="I159" s="104">
        <f t="shared" si="12"/>
        <v>0</v>
      </c>
      <c r="J159" s="86"/>
      <c r="K159" s="79">
        <f>SUM([1]anual!G155+[1]eic!G155+[1]eses!G155)</f>
        <v>2255657.2089999998</v>
      </c>
      <c r="L159" s="86">
        <f t="shared" si="10"/>
        <v>-2255657.2089999998</v>
      </c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</row>
    <row r="160" spans="1:34" hidden="1" x14ac:dyDescent="0.2">
      <c r="A160" s="78">
        <v>2120609</v>
      </c>
      <c r="B160" s="35" t="s">
        <v>885</v>
      </c>
      <c r="C160" s="79"/>
      <c r="D160" s="79"/>
      <c r="E160" s="80">
        <f t="shared" si="13"/>
        <v>0</v>
      </c>
      <c r="F160" s="104">
        <f t="shared" si="14"/>
        <v>0</v>
      </c>
      <c r="G160" s="79"/>
      <c r="H160" s="31">
        <f t="shared" si="11"/>
        <v>0</v>
      </c>
      <c r="I160" s="104">
        <f t="shared" si="12"/>
        <v>0</v>
      </c>
      <c r="J160" s="86"/>
      <c r="K160" s="79">
        <f>SUM([1]anual!G156+[1]eic!G156+[1]eses!G156)</f>
        <v>37999605.636</v>
      </c>
      <c r="L160" s="86">
        <f t="shared" si="10"/>
        <v>-37999605.636</v>
      </c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</row>
    <row r="161" spans="1:34" hidden="1" x14ac:dyDescent="0.2">
      <c r="A161" s="78">
        <v>2120610</v>
      </c>
      <c r="B161" s="35" t="s">
        <v>1009</v>
      </c>
      <c r="C161" s="79"/>
      <c r="D161" s="79"/>
      <c r="E161" s="80">
        <f t="shared" si="13"/>
        <v>0</v>
      </c>
      <c r="F161" s="104">
        <f t="shared" si="14"/>
        <v>0</v>
      </c>
      <c r="G161" s="79"/>
      <c r="H161" s="31">
        <f t="shared" si="11"/>
        <v>0</v>
      </c>
      <c r="I161" s="104">
        <f t="shared" si="12"/>
        <v>0</v>
      </c>
      <c r="J161" s="86"/>
      <c r="K161" s="79">
        <f>SUM([1]anual!G157+[1]eic!G157+[1]eses!G157)</f>
        <v>12942070.07</v>
      </c>
      <c r="L161" s="86">
        <f t="shared" si="10"/>
        <v>-12942070.07</v>
      </c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</row>
    <row r="162" spans="1:34" hidden="1" x14ac:dyDescent="0.2">
      <c r="A162" s="78">
        <v>2120611</v>
      </c>
      <c r="B162" s="35" t="s">
        <v>1010</v>
      </c>
      <c r="C162" s="79">
        <f>SUM(C163:C164)</f>
        <v>0</v>
      </c>
      <c r="D162" s="79">
        <f>SUM(D163:D164)</f>
        <v>0</v>
      </c>
      <c r="E162" s="80">
        <f t="shared" si="13"/>
        <v>0</v>
      </c>
      <c r="F162" s="104">
        <f t="shared" si="14"/>
        <v>0</v>
      </c>
      <c r="G162" s="79">
        <f>SUM(G163:G164)</f>
        <v>0</v>
      </c>
      <c r="H162" s="31">
        <f t="shared" si="11"/>
        <v>0</v>
      </c>
      <c r="I162" s="104">
        <f t="shared" si="12"/>
        <v>0</v>
      </c>
      <c r="J162" s="86"/>
      <c r="K162" s="79">
        <f>SUM([1]anual!G158+[1]eic!G158+[1]eses!G158)</f>
        <v>7697277.3569999998</v>
      </c>
      <c r="L162" s="86">
        <f t="shared" si="10"/>
        <v>-7697277.3569999998</v>
      </c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</row>
    <row r="163" spans="1:34" hidden="1" x14ac:dyDescent="0.2">
      <c r="A163" s="78">
        <v>212061101</v>
      </c>
      <c r="B163" s="109" t="s">
        <v>1011</v>
      </c>
      <c r="C163" s="79"/>
      <c r="D163" s="79"/>
      <c r="E163" s="80">
        <f t="shared" si="13"/>
        <v>0</v>
      </c>
      <c r="F163" s="104">
        <f t="shared" si="14"/>
        <v>0</v>
      </c>
      <c r="G163" s="79"/>
      <c r="H163" s="31">
        <f t="shared" si="11"/>
        <v>0</v>
      </c>
      <c r="I163" s="104">
        <f t="shared" si="12"/>
        <v>0</v>
      </c>
      <c r="J163" s="86"/>
      <c r="K163" s="79">
        <f>SUM([1]anual!G159+[1]eic!G159+[1]eses!G159)</f>
        <v>5934470.2000000002</v>
      </c>
      <c r="L163" s="86">
        <f t="shared" si="10"/>
        <v>-5934470.2000000002</v>
      </c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</row>
    <row r="164" spans="1:34" hidden="1" x14ac:dyDescent="0.2">
      <c r="A164" s="78">
        <v>212061102</v>
      </c>
      <c r="B164" s="109" t="s">
        <v>1012</v>
      </c>
      <c r="C164" s="79"/>
      <c r="D164" s="79"/>
      <c r="E164" s="80">
        <f t="shared" si="13"/>
        <v>0</v>
      </c>
      <c r="F164" s="104">
        <f t="shared" si="14"/>
        <v>0</v>
      </c>
      <c r="G164" s="79"/>
      <c r="H164" s="31">
        <f t="shared" si="11"/>
        <v>0</v>
      </c>
      <c r="I164" s="104">
        <f t="shared" si="12"/>
        <v>0</v>
      </c>
      <c r="J164" s="86"/>
      <c r="K164" s="79">
        <f>SUM([1]anual!G160+[1]eic!G160+[1]eses!G160)</f>
        <v>1762807.1569999999</v>
      </c>
      <c r="L164" s="86">
        <f t="shared" si="10"/>
        <v>-1762807.1569999999</v>
      </c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</row>
    <row r="165" spans="1:34" hidden="1" x14ac:dyDescent="0.2">
      <c r="A165" s="78">
        <v>21206112</v>
      </c>
      <c r="B165" s="35" t="s">
        <v>1013</v>
      </c>
      <c r="C165" s="79"/>
      <c r="D165" s="79"/>
      <c r="E165" s="80">
        <f t="shared" si="13"/>
        <v>0</v>
      </c>
      <c r="F165" s="104">
        <f t="shared" si="14"/>
        <v>0</v>
      </c>
      <c r="G165" s="79"/>
      <c r="H165" s="31">
        <f t="shared" si="11"/>
        <v>0</v>
      </c>
      <c r="I165" s="104">
        <f t="shared" si="12"/>
        <v>0</v>
      </c>
      <c r="J165" s="86"/>
      <c r="K165" s="79">
        <f>SUM([1]anual!G161+[1]eic!G161+[1]eses!G161)</f>
        <v>22418734.855999999</v>
      </c>
      <c r="L165" s="86">
        <f t="shared" si="10"/>
        <v>-22418734.855999999</v>
      </c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</row>
    <row r="166" spans="1:34" hidden="1" x14ac:dyDescent="0.2">
      <c r="A166" s="78">
        <v>21206113</v>
      </c>
      <c r="B166" s="35" t="s">
        <v>1014</v>
      </c>
      <c r="C166" s="79">
        <f>SUM(C167:C168)</f>
        <v>0</v>
      </c>
      <c r="D166" s="79">
        <f>SUM(D167:D168)</f>
        <v>0</v>
      </c>
      <c r="E166" s="80">
        <f t="shared" si="13"/>
        <v>0</v>
      </c>
      <c r="F166" s="104">
        <f t="shared" si="14"/>
        <v>0</v>
      </c>
      <c r="G166" s="79">
        <f>SUM(G167:G168)</f>
        <v>0</v>
      </c>
      <c r="H166" s="31">
        <f t="shared" si="11"/>
        <v>0</v>
      </c>
      <c r="I166" s="104">
        <f t="shared" si="12"/>
        <v>0</v>
      </c>
      <c r="J166" s="86"/>
      <c r="K166" s="79">
        <f>SUM([1]anual!G162+[1]eic!G162+[1]eses!G162)</f>
        <v>23242876.061000001</v>
      </c>
      <c r="L166" s="86">
        <f t="shared" si="10"/>
        <v>-23242876.061000001</v>
      </c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</row>
    <row r="167" spans="1:34" hidden="1" x14ac:dyDescent="0.2">
      <c r="A167" s="78">
        <v>2120611302</v>
      </c>
      <c r="B167" s="109" t="s">
        <v>1015</v>
      </c>
      <c r="C167" s="79"/>
      <c r="D167" s="79"/>
      <c r="E167" s="80">
        <f t="shared" si="13"/>
        <v>0</v>
      </c>
      <c r="F167" s="104">
        <f t="shared" si="14"/>
        <v>0</v>
      </c>
      <c r="G167" s="79"/>
      <c r="H167" s="31">
        <f t="shared" si="11"/>
        <v>0</v>
      </c>
      <c r="I167" s="104">
        <f t="shared" si="12"/>
        <v>0</v>
      </c>
      <c r="J167" s="86"/>
      <c r="K167" s="79">
        <f>SUM([1]anual!G163+[1]eic!G163+[1]eses!G163)</f>
        <v>36309.987999999998</v>
      </c>
      <c r="L167" s="86">
        <f t="shared" si="10"/>
        <v>-36309.987999999998</v>
      </c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</row>
    <row r="168" spans="1:34" hidden="1" x14ac:dyDescent="0.2">
      <c r="A168" s="78">
        <v>2120611304</v>
      </c>
      <c r="B168" s="109" t="s">
        <v>1016</v>
      </c>
      <c r="C168" s="79"/>
      <c r="D168" s="79"/>
      <c r="E168" s="80">
        <f t="shared" si="13"/>
        <v>0</v>
      </c>
      <c r="F168" s="104">
        <f t="shared" si="14"/>
        <v>0</v>
      </c>
      <c r="G168" s="79"/>
      <c r="H168" s="31">
        <f t="shared" si="11"/>
        <v>0</v>
      </c>
      <c r="I168" s="104">
        <f t="shared" si="12"/>
        <v>0</v>
      </c>
      <c r="J168" s="86"/>
      <c r="K168" s="79">
        <f>SUM([1]anual!G164+[1]eic!G164+[1]eses!G164)</f>
        <v>23206566.072999999</v>
      </c>
      <c r="L168" s="86">
        <f t="shared" si="10"/>
        <v>-23206566.072999999</v>
      </c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</row>
    <row r="169" spans="1:34" hidden="1" x14ac:dyDescent="0.2">
      <c r="A169" s="78">
        <v>21206114</v>
      </c>
      <c r="B169" s="35" t="s">
        <v>1017</v>
      </c>
      <c r="C169" s="79">
        <f>SUM(C170:C171)</f>
        <v>0</v>
      </c>
      <c r="D169" s="79">
        <f>SUM(D170:D171)</f>
        <v>0</v>
      </c>
      <c r="E169" s="80">
        <f t="shared" si="13"/>
        <v>0</v>
      </c>
      <c r="F169" s="104">
        <f t="shared" si="14"/>
        <v>0</v>
      </c>
      <c r="G169" s="79">
        <f>SUM(G170:G171)</f>
        <v>0</v>
      </c>
      <c r="H169" s="31">
        <f t="shared" si="11"/>
        <v>0</v>
      </c>
      <c r="I169" s="104">
        <f t="shared" si="12"/>
        <v>0</v>
      </c>
      <c r="J169" s="86"/>
      <c r="K169" s="79">
        <f>SUM([1]anual!G165+[1]eic!G165+[1]eses!G165)</f>
        <v>13007832.904999999</v>
      </c>
      <c r="L169" s="86">
        <f t="shared" si="10"/>
        <v>-13007832.904999999</v>
      </c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</row>
    <row r="170" spans="1:34" hidden="1" x14ac:dyDescent="0.2">
      <c r="A170" s="78">
        <v>2120611401</v>
      </c>
      <c r="B170" s="35" t="s">
        <v>1018</v>
      </c>
      <c r="C170" s="79"/>
      <c r="D170" s="79"/>
      <c r="E170" s="80">
        <f t="shared" si="13"/>
        <v>0</v>
      </c>
      <c r="F170" s="104">
        <f t="shared" si="14"/>
        <v>0</v>
      </c>
      <c r="G170" s="79"/>
      <c r="H170" s="31">
        <f t="shared" si="11"/>
        <v>0</v>
      </c>
      <c r="I170" s="104">
        <f t="shared" si="12"/>
        <v>0</v>
      </c>
      <c r="J170" s="86"/>
      <c r="K170" s="79">
        <f>SUM([1]anual!G166+[1]eic!G166+[1]eses!G166)</f>
        <v>9296511</v>
      </c>
      <c r="L170" s="86">
        <f t="shared" si="10"/>
        <v>-9296511</v>
      </c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</row>
    <row r="171" spans="1:34" hidden="1" x14ac:dyDescent="0.2">
      <c r="A171" s="78">
        <v>2120611402</v>
      </c>
      <c r="B171" s="35" t="s">
        <v>1019</v>
      </c>
      <c r="C171" s="79"/>
      <c r="D171" s="79"/>
      <c r="E171" s="80">
        <f t="shared" si="13"/>
        <v>0</v>
      </c>
      <c r="F171" s="104">
        <f t="shared" si="14"/>
        <v>0</v>
      </c>
      <c r="G171" s="79"/>
      <c r="H171" s="31">
        <f t="shared" si="11"/>
        <v>0</v>
      </c>
      <c r="I171" s="104">
        <f t="shared" si="12"/>
        <v>0</v>
      </c>
      <c r="J171" s="86"/>
      <c r="K171" s="79">
        <f>SUM([1]anual!G167+[1]eic!G167+[1]eses!G167)</f>
        <v>3711321.9049999998</v>
      </c>
      <c r="L171" s="86">
        <f t="shared" si="10"/>
        <v>-3711321.9049999998</v>
      </c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</row>
    <row r="172" spans="1:34" hidden="1" x14ac:dyDescent="0.2">
      <c r="A172" s="78">
        <v>21206115</v>
      </c>
      <c r="B172" s="35" t="s">
        <v>1020</v>
      </c>
      <c r="C172" s="79"/>
      <c r="D172" s="79"/>
      <c r="E172" s="80">
        <f t="shared" si="13"/>
        <v>0</v>
      </c>
      <c r="F172" s="104">
        <f t="shared" si="14"/>
        <v>0</v>
      </c>
      <c r="G172" s="79"/>
      <c r="H172" s="31">
        <f t="shared" si="11"/>
        <v>0</v>
      </c>
      <c r="I172" s="104">
        <f t="shared" si="12"/>
        <v>0</v>
      </c>
      <c r="J172" s="86"/>
      <c r="K172" s="79">
        <f>SUM([1]anual!G168+[1]eic!G168+[1]eses!G168)</f>
        <v>1859715.2960000001</v>
      </c>
      <c r="L172" s="86">
        <f t="shared" si="10"/>
        <v>-1859715.2960000001</v>
      </c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</row>
    <row r="173" spans="1:34" hidden="1" x14ac:dyDescent="0.2">
      <c r="A173" s="78">
        <v>21206116</v>
      </c>
      <c r="B173" s="35" t="s">
        <v>1021</v>
      </c>
      <c r="C173" s="79">
        <f>SUM(C174:C175)</f>
        <v>0</v>
      </c>
      <c r="D173" s="79">
        <f>SUM(D174:D175)</f>
        <v>0</v>
      </c>
      <c r="E173" s="80">
        <f t="shared" si="13"/>
        <v>0</v>
      </c>
      <c r="F173" s="104">
        <f t="shared" si="14"/>
        <v>0</v>
      </c>
      <c r="G173" s="79">
        <f>SUM(G174:G175)</f>
        <v>0</v>
      </c>
      <c r="H173" s="31">
        <f t="shared" si="11"/>
        <v>0</v>
      </c>
      <c r="I173" s="104">
        <f t="shared" si="12"/>
        <v>0</v>
      </c>
      <c r="J173" s="86"/>
      <c r="K173" s="79">
        <f>SUM([1]anual!G169+[1]eic!G169+[1]eses!G169)</f>
        <v>2688449.4210000001</v>
      </c>
      <c r="L173" s="86">
        <f t="shared" si="10"/>
        <v>-2688449.4210000001</v>
      </c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</row>
    <row r="174" spans="1:34" hidden="1" x14ac:dyDescent="0.2">
      <c r="A174" s="78">
        <v>2120611601</v>
      </c>
      <c r="B174" s="35" t="s">
        <v>130</v>
      </c>
      <c r="C174" s="79"/>
      <c r="D174" s="79"/>
      <c r="E174" s="80">
        <f t="shared" si="13"/>
        <v>0</v>
      </c>
      <c r="F174" s="104">
        <f t="shared" si="14"/>
        <v>0</v>
      </c>
      <c r="G174" s="79"/>
      <c r="H174" s="31">
        <f t="shared" si="11"/>
        <v>0</v>
      </c>
      <c r="I174" s="104">
        <f t="shared" si="12"/>
        <v>0</v>
      </c>
      <c r="J174" s="86"/>
      <c r="K174" s="79">
        <f>SUM([1]anual!G170+[1]eic!G170+[1]eses!G170)</f>
        <v>1359608.625</v>
      </c>
      <c r="L174" s="86">
        <f t="shared" si="10"/>
        <v>-1359608.625</v>
      </c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</row>
    <row r="175" spans="1:34" hidden="1" x14ac:dyDescent="0.2">
      <c r="A175" s="78">
        <v>2120611604</v>
      </c>
      <c r="B175" s="27" t="s">
        <v>147</v>
      </c>
      <c r="C175" s="79"/>
      <c r="D175" s="79"/>
      <c r="E175" s="80">
        <f t="shared" si="13"/>
        <v>0</v>
      </c>
      <c r="F175" s="104">
        <f t="shared" si="14"/>
        <v>0</v>
      </c>
      <c r="G175" s="79"/>
      <c r="H175" s="31">
        <f t="shared" si="11"/>
        <v>0</v>
      </c>
      <c r="I175" s="104">
        <f t="shared" si="12"/>
        <v>0</v>
      </c>
      <c r="J175" s="86"/>
      <c r="K175" s="79">
        <f>SUM([1]anual!G171+[1]eic!G171+[1]eses!G171)</f>
        <v>1328840.7960000001</v>
      </c>
      <c r="L175" s="86">
        <f t="shared" si="10"/>
        <v>-1328840.7960000001</v>
      </c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</row>
    <row r="176" spans="1:34" hidden="1" x14ac:dyDescent="0.2">
      <c r="A176" s="78">
        <v>21206117</v>
      </c>
      <c r="B176" s="106" t="s">
        <v>1022</v>
      </c>
      <c r="C176" s="79">
        <f>SUM(C177:C178)</f>
        <v>0</v>
      </c>
      <c r="D176" s="79">
        <f>SUM(D177:D178)</f>
        <v>0</v>
      </c>
      <c r="E176" s="80">
        <f t="shared" si="13"/>
        <v>0</v>
      </c>
      <c r="F176" s="104">
        <f t="shared" si="14"/>
        <v>0</v>
      </c>
      <c r="G176" s="79">
        <f>SUM(G177:G178)</f>
        <v>0</v>
      </c>
      <c r="H176" s="31">
        <f t="shared" si="11"/>
        <v>0</v>
      </c>
      <c r="I176" s="104">
        <f t="shared" si="12"/>
        <v>0</v>
      </c>
      <c r="J176" s="86"/>
      <c r="K176" s="79">
        <f>SUM([1]anual!G172+[1]eic!G172+[1]eses!G172)</f>
        <v>8131739</v>
      </c>
      <c r="L176" s="86">
        <f t="shared" si="10"/>
        <v>-8131739</v>
      </c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</row>
    <row r="177" spans="1:34" hidden="1" x14ac:dyDescent="0.2">
      <c r="A177" s="78">
        <v>2120611701</v>
      </c>
      <c r="B177" s="106" t="s">
        <v>1023</v>
      </c>
      <c r="C177" s="79"/>
      <c r="D177" s="79"/>
      <c r="E177" s="80">
        <f t="shared" si="13"/>
        <v>0</v>
      </c>
      <c r="F177" s="104">
        <f t="shared" si="14"/>
        <v>0</v>
      </c>
      <c r="G177" s="79"/>
      <c r="H177" s="31">
        <f t="shared" si="11"/>
        <v>0</v>
      </c>
      <c r="I177" s="104">
        <f t="shared" si="12"/>
        <v>0</v>
      </c>
      <c r="J177" s="86"/>
      <c r="K177" s="79">
        <f>SUM([1]anual!G173+[1]eic!G173+[1]eses!G173)</f>
        <v>3866125</v>
      </c>
      <c r="L177" s="86">
        <f t="shared" si="10"/>
        <v>-3866125</v>
      </c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</row>
    <row r="178" spans="1:34" hidden="1" x14ac:dyDescent="0.2">
      <c r="A178" s="78">
        <v>2120611702</v>
      </c>
      <c r="B178" s="106" t="s">
        <v>1024</v>
      </c>
      <c r="C178" s="79"/>
      <c r="D178" s="79"/>
      <c r="E178" s="80">
        <f t="shared" si="13"/>
        <v>0</v>
      </c>
      <c r="F178" s="104">
        <f t="shared" si="14"/>
        <v>0</v>
      </c>
      <c r="G178" s="79"/>
      <c r="H178" s="31">
        <f t="shared" si="11"/>
        <v>0</v>
      </c>
      <c r="I178" s="104">
        <f t="shared" si="12"/>
        <v>0</v>
      </c>
      <c r="J178" s="86"/>
      <c r="K178" s="79">
        <f>SUM([1]anual!G174+[1]eic!G174+[1]eses!G174)</f>
        <v>4265614</v>
      </c>
      <c r="L178" s="86">
        <f t="shared" si="10"/>
        <v>-4265614</v>
      </c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</row>
    <row r="179" spans="1:34" hidden="1" x14ac:dyDescent="0.2">
      <c r="A179" s="78">
        <v>21206118</v>
      </c>
      <c r="B179" s="106" t="s">
        <v>1025</v>
      </c>
      <c r="C179" s="79">
        <f>SUM(C180:C182)</f>
        <v>0</v>
      </c>
      <c r="D179" s="79">
        <f>SUM(D180:D182)</f>
        <v>0</v>
      </c>
      <c r="E179" s="80">
        <f t="shared" si="13"/>
        <v>0</v>
      </c>
      <c r="F179" s="104">
        <f t="shared" si="14"/>
        <v>0</v>
      </c>
      <c r="G179" s="79">
        <f>SUM(G180:G182)</f>
        <v>0</v>
      </c>
      <c r="H179" s="31">
        <f t="shared" si="11"/>
        <v>0</v>
      </c>
      <c r="I179" s="104">
        <f t="shared" si="12"/>
        <v>0</v>
      </c>
      <c r="J179" s="86"/>
      <c r="K179" s="79">
        <f>SUM([1]anual!G175+[1]eic!G175+[1]eses!G175)</f>
        <v>1552220.878</v>
      </c>
      <c r="L179" s="86">
        <f t="shared" si="10"/>
        <v>-1552220.878</v>
      </c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</row>
    <row r="180" spans="1:34" hidden="1" x14ac:dyDescent="0.2">
      <c r="A180" s="78">
        <v>2120611801</v>
      </c>
      <c r="B180" s="106" t="s">
        <v>1026</v>
      </c>
      <c r="C180" s="79"/>
      <c r="D180" s="79"/>
      <c r="E180" s="80">
        <f t="shared" si="13"/>
        <v>0</v>
      </c>
      <c r="F180" s="104">
        <f t="shared" si="14"/>
        <v>0</v>
      </c>
      <c r="G180" s="79"/>
      <c r="H180" s="31">
        <f t="shared" si="11"/>
        <v>0</v>
      </c>
      <c r="I180" s="104">
        <f t="shared" si="12"/>
        <v>0</v>
      </c>
      <c r="J180" s="86"/>
      <c r="K180" s="79">
        <f>SUM([1]anual!G176+[1]eic!G176+[1]eses!G176)</f>
        <v>556612.34400000004</v>
      </c>
      <c r="L180" s="86">
        <f t="shared" si="10"/>
        <v>-556612.34400000004</v>
      </c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</row>
    <row r="181" spans="1:34" hidden="1" x14ac:dyDescent="0.2">
      <c r="A181" s="78">
        <v>2120611802</v>
      </c>
      <c r="B181" s="106" t="s">
        <v>1027</v>
      </c>
      <c r="C181" s="79"/>
      <c r="D181" s="79"/>
      <c r="E181" s="80">
        <f t="shared" si="13"/>
        <v>0</v>
      </c>
      <c r="F181" s="104">
        <f t="shared" si="14"/>
        <v>0</v>
      </c>
      <c r="G181" s="79"/>
      <c r="H181" s="31">
        <f t="shared" si="11"/>
        <v>0</v>
      </c>
      <c r="I181" s="104">
        <f t="shared" si="12"/>
        <v>0</v>
      </c>
      <c r="J181" s="86"/>
      <c r="K181" s="79">
        <f>SUM([1]anual!G177+[1]eic!G177+[1]eses!G177)</f>
        <v>949798.03799999994</v>
      </c>
      <c r="L181" s="86">
        <f t="shared" si="10"/>
        <v>-949798.03799999994</v>
      </c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</row>
    <row r="182" spans="1:34" hidden="1" x14ac:dyDescent="0.2">
      <c r="A182" s="78">
        <v>2120611803</v>
      </c>
      <c r="B182" s="106" t="s">
        <v>1028</v>
      </c>
      <c r="C182" s="79"/>
      <c r="D182" s="79"/>
      <c r="E182" s="80">
        <f t="shared" si="13"/>
        <v>0</v>
      </c>
      <c r="F182" s="104">
        <f t="shared" si="14"/>
        <v>0</v>
      </c>
      <c r="G182" s="79"/>
      <c r="H182" s="31">
        <f t="shared" si="11"/>
        <v>0</v>
      </c>
      <c r="I182" s="104">
        <f t="shared" si="12"/>
        <v>0</v>
      </c>
      <c r="J182" s="86"/>
      <c r="K182" s="79">
        <f>SUM([1]anual!G178+[1]eic!G178+[1]eses!G178)</f>
        <v>45810.495999999999</v>
      </c>
      <c r="L182" s="86">
        <f t="shared" si="10"/>
        <v>-45810.495999999999</v>
      </c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</row>
    <row r="183" spans="1:34" hidden="1" x14ac:dyDescent="0.2">
      <c r="A183" s="78">
        <v>21206199</v>
      </c>
      <c r="B183" s="27" t="s">
        <v>1029</v>
      </c>
      <c r="C183" s="79"/>
      <c r="D183" s="79"/>
      <c r="E183" s="80">
        <f t="shared" si="13"/>
        <v>0</v>
      </c>
      <c r="F183" s="104">
        <f t="shared" si="14"/>
        <v>0</v>
      </c>
      <c r="G183" s="79"/>
      <c r="H183" s="31">
        <f t="shared" si="11"/>
        <v>0</v>
      </c>
      <c r="I183" s="104">
        <f t="shared" si="12"/>
        <v>0</v>
      </c>
      <c r="J183" s="86"/>
      <c r="K183" s="79">
        <f>SUM([1]anual!G179+[1]eic!G179+[1]eses!G179)</f>
        <v>1656856.936</v>
      </c>
      <c r="L183" s="86">
        <f t="shared" si="10"/>
        <v>-1656856.936</v>
      </c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</row>
    <row r="184" spans="1:34" hidden="1" x14ac:dyDescent="0.2">
      <c r="A184" s="78">
        <v>21207</v>
      </c>
      <c r="B184" s="27" t="s">
        <v>1030</v>
      </c>
      <c r="C184" s="79">
        <f>SUM(C185)</f>
        <v>0</v>
      </c>
      <c r="D184" s="79">
        <f>SUM(D185)</f>
        <v>0</v>
      </c>
      <c r="E184" s="80">
        <f t="shared" si="13"/>
        <v>0</v>
      </c>
      <c r="F184" s="104">
        <f t="shared" si="14"/>
        <v>0</v>
      </c>
      <c r="G184" s="79">
        <f>SUM(G185)</f>
        <v>0</v>
      </c>
      <c r="H184" s="31">
        <f t="shared" si="11"/>
        <v>0</v>
      </c>
      <c r="I184" s="104">
        <f t="shared" si="12"/>
        <v>0</v>
      </c>
      <c r="J184" s="86"/>
      <c r="K184" s="79">
        <f>SUM([1]anual!G180+[1]eic!G180+[1]eses!G180)</f>
        <v>41712937.133000001</v>
      </c>
      <c r="L184" s="86">
        <f t="shared" si="10"/>
        <v>-41712937.133000001</v>
      </c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</row>
    <row r="185" spans="1:34" hidden="1" x14ac:dyDescent="0.2">
      <c r="A185" s="78">
        <v>2120701</v>
      </c>
      <c r="B185" s="27" t="s">
        <v>1031</v>
      </c>
      <c r="C185" s="79"/>
      <c r="D185" s="79"/>
      <c r="E185" s="80">
        <f t="shared" si="13"/>
        <v>0</v>
      </c>
      <c r="F185" s="104">
        <f t="shared" si="14"/>
        <v>0</v>
      </c>
      <c r="G185" s="79"/>
      <c r="H185" s="31">
        <f t="shared" si="11"/>
        <v>0</v>
      </c>
      <c r="I185" s="104">
        <f t="shared" si="12"/>
        <v>0</v>
      </c>
      <c r="J185" s="86"/>
      <c r="K185" s="79">
        <f>SUM([1]anual!G181+[1]eic!G181+[1]eses!G181)</f>
        <v>41712937.133000001</v>
      </c>
      <c r="L185" s="86">
        <f t="shared" si="10"/>
        <v>-41712937.133000001</v>
      </c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</row>
    <row r="186" spans="1:34" hidden="1" x14ac:dyDescent="0.2">
      <c r="A186" s="78">
        <v>21209</v>
      </c>
      <c r="B186" s="35" t="s">
        <v>1032</v>
      </c>
      <c r="C186" s="79"/>
      <c r="D186" s="79"/>
      <c r="E186" s="80">
        <f t="shared" si="13"/>
        <v>0</v>
      </c>
      <c r="F186" s="104">
        <f t="shared" si="14"/>
        <v>0</v>
      </c>
      <c r="G186" s="79"/>
      <c r="H186" s="31">
        <f t="shared" si="11"/>
        <v>0</v>
      </c>
      <c r="I186" s="104">
        <f t="shared" si="12"/>
        <v>0</v>
      </c>
      <c r="J186" s="86"/>
      <c r="K186" s="79">
        <f>SUM([1]anual!G182+[1]eic!G182+[1]eses!G182)</f>
        <v>5229436.1229999997</v>
      </c>
      <c r="L186" s="86">
        <f t="shared" si="10"/>
        <v>-5229436.1229999997</v>
      </c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</row>
    <row r="187" spans="1:34" hidden="1" x14ac:dyDescent="0.2">
      <c r="A187" s="78">
        <v>21210</v>
      </c>
      <c r="B187" s="35" t="s">
        <v>1033</v>
      </c>
      <c r="C187" s="79">
        <f>SUM(C188:C189)</f>
        <v>0</v>
      </c>
      <c r="D187" s="79">
        <f>SUM(D188:D189)</f>
        <v>0</v>
      </c>
      <c r="E187" s="80">
        <f t="shared" si="13"/>
        <v>0</v>
      </c>
      <c r="F187" s="104">
        <f t="shared" si="14"/>
        <v>0</v>
      </c>
      <c r="G187" s="79">
        <f>SUM(G188:G189)</f>
        <v>0</v>
      </c>
      <c r="H187" s="31">
        <f t="shared" si="11"/>
        <v>0</v>
      </c>
      <c r="I187" s="104">
        <f t="shared" si="12"/>
        <v>0</v>
      </c>
      <c r="J187" s="86"/>
      <c r="K187" s="79">
        <f>SUM([1]anual!G183+[1]eic!G183+[1]eses!G183)</f>
        <v>12370471.050999999</v>
      </c>
      <c r="L187" s="86">
        <f t="shared" si="10"/>
        <v>-12370471.050999999</v>
      </c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</row>
    <row r="188" spans="1:34" hidden="1" x14ac:dyDescent="0.2">
      <c r="A188" s="78">
        <v>2121001</v>
      </c>
      <c r="B188" s="35" t="s">
        <v>1034</v>
      </c>
      <c r="C188" s="79"/>
      <c r="D188" s="79"/>
      <c r="E188" s="80">
        <f t="shared" si="13"/>
        <v>0</v>
      </c>
      <c r="F188" s="104">
        <f t="shared" si="14"/>
        <v>0</v>
      </c>
      <c r="G188" s="79"/>
      <c r="H188" s="31">
        <f t="shared" si="11"/>
        <v>0</v>
      </c>
      <c r="I188" s="104">
        <f t="shared" si="12"/>
        <v>0</v>
      </c>
      <c r="J188" s="86"/>
      <c r="K188" s="79">
        <f>SUM([1]anual!G184+[1]eic!G184+[1]eses!G184)</f>
        <v>8076421.8449999997</v>
      </c>
      <c r="L188" s="86">
        <f t="shared" si="10"/>
        <v>-8076421.8449999997</v>
      </c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</row>
    <row r="189" spans="1:34" hidden="1" x14ac:dyDescent="0.2">
      <c r="A189" s="78">
        <v>2121002</v>
      </c>
      <c r="B189" s="35" t="s">
        <v>1035</v>
      </c>
      <c r="C189" s="79"/>
      <c r="D189" s="79"/>
      <c r="E189" s="80">
        <f t="shared" si="13"/>
        <v>0</v>
      </c>
      <c r="F189" s="104">
        <f t="shared" si="14"/>
        <v>0</v>
      </c>
      <c r="G189" s="79"/>
      <c r="H189" s="31">
        <f t="shared" si="11"/>
        <v>0</v>
      </c>
      <c r="I189" s="104">
        <f t="shared" si="12"/>
        <v>0</v>
      </c>
      <c r="J189" s="86"/>
      <c r="K189" s="79">
        <f>SUM([1]anual!G185+[1]eic!G185+[1]eses!G185)</f>
        <v>4294049.2060000002</v>
      </c>
      <c r="L189" s="86">
        <f t="shared" si="10"/>
        <v>-4294049.2060000002</v>
      </c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</row>
    <row r="190" spans="1:34" hidden="1" x14ac:dyDescent="0.2">
      <c r="A190" s="78">
        <v>21211</v>
      </c>
      <c r="B190" s="109" t="s">
        <v>1036</v>
      </c>
      <c r="C190" s="79"/>
      <c r="D190" s="79"/>
      <c r="E190" s="80">
        <f t="shared" si="13"/>
        <v>0</v>
      </c>
      <c r="F190" s="104">
        <f t="shared" si="14"/>
        <v>0</v>
      </c>
      <c r="G190" s="79"/>
      <c r="H190" s="31">
        <f t="shared" si="11"/>
        <v>0</v>
      </c>
      <c r="I190" s="104">
        <f t="shared" si="12"/>
        <v>0</v>
      </c>
      <c r="J190" s="86"/>
      <c r="K190" s="79">
        <f>SUM([1]anual!G186+[1]eic!G186+[1]eses!G186)</f>
        <v>34383226.976000004</v>
      </c>
      <c r="L190" s="86">
        <f t="shared" si="10"/>
        <v>-34383226.976000004</v>
      </c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</row>
    <row r="191" spans="1:34" hidden="1" x14ac:dyDescent="0.2">
      <c r="A191" s="78">
        <v>21212</v>
      </c>
      <c r="B191" s="109" t="s">
        <v>1037</v>
      </c>
      <c r="C191" s="79"/>
      <c r="D191" s="79"/>
      <c r="E191" s="80">
        <f t="shared" si="13"/>
        <v>0</v>
      </c>
      <c r="F191" s="104">
        <f t="shared" si="14"/>
        <v>0</v>
      </c>
      <c r="G191" s="79"/>
      <c r="H191" s="31">
        <f t="shared" si="11"/>
        <v>0</v>
      </c>
      <c r="I191" s="104">
        <f t="shared" si="12"/>
        <v>0</v>
      </c>
      <c r="J191" s="86"/>
      <c r="K191" s="79">
        <f>SUM([1]anual!G187+[1]eic!G187+[1]eses!G187)</f>
        <v>36869815.891999997</v>
      </c>
      <c r="L191" s="86">
        <f t="shared" si="10"/>
        <v>-36869815.891999997</v>
      </c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</row>
    <row r="192" spans="1:34" ht="25.5" hidden="1" x14ac:dyDescent="0.2">
      <c r="A192" s="78">
        <v>21213</v>
      </c>
      <c r="B192" s="109" t="s">
        <v>1038</v>
      </c>
      <c r="C192" s="79"/>
      <c r="D192" s="79"/>
      <c r="E192" s="80">
        <f t="shared" si="13"/>
        <v>0</v>
      </c>
      <c r="F192" s="104">
        <f t="shared" si="14"/>
        <v>0</v>
      </c>
      <c r="G192" s="79"/>
      <c r="H192" s="31">
        <f t="shared" si="11"/>
        <v>0</v>
      </c>
      <c r="I192" s="104">
        <f t="shared" si="12"/>
        <v>0</v>
      </c>
      <c r="J192" s="86"/>
      <c r="K192" s="79">
        <f>SUM([1]anual!G188+[1]eic!G188+[1]eses!G188)</f>
        <v>10940940.368000001</v>
      </c>
      <c r="L192" s="86">
        <f t="shared" si="10"/>
        <v>-10940940.368000001</v>
      </c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</row>
    <row r="193" spans="1:34" x14ac:dyDescent="0.2">
      <c r="A193" s="78">
        <v>21299</v>
      </c>
      <c r="B193" s="35" t="s">
        <v>1039</v>
      </c>
      <c r="C193" s="79">
        <v>701000000</v>
      </c>
      <c r="D193" s="79">
        <v>1756111061</v>
      </c>
      <c r="E193" s="80">
        <f t="shared" si="13"/>
        <v>2457111061</v>
      </c>
      <c r="F193" s="104">
        <f t="shared" si="14"/>
        <v>0.14869568521400173</v>
      </c>
      <c r="G193" s="79">
        <v>5710111955</v>
      </c>
      <c r="H193" s="31">
        <f t="shared" si="11"/>
        <v>232.39128444914849</v>
      </c>
      <c r="I193" s="104">
        <f t="shared" si="12"/>
        <v>-3253000894</v>
      </c>
      <c r="J193" s="86"/>
      <c r="K193" s="79">
        <f>SUM([1]anual!G189+[1]eic!G189+[1]eses!G189)</f>
        <v>23704624.290000003</v>
      </c>
      <c r="L193" s="86">
        <f t="shared" si="10"/>
        <v>5686407330.71</v>
      </c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</row>
    <row r="194" spans="1:34" hidden="1" x14ac:dyDescent="0.2">
      <c r="A194" s="78">
        <v>2199</v>
      </c>
      <c r="B194" s="103" t="s">
        <v>1040</v>
      </c>
      <c r="C194" s="79">
        <f>SUM(C195:C197)</f>
        <v>0</v>
      </c>
      <c r="D194" s="79">
        <f>SUM(D195:D197)</f>
        <v>0</v>
      </c>
      <c r="E194" s="80">
        <f t="shared" si="13"/>
        <v>0</v>
      </c>
      <c r="F194" s="104">
        <f t="shared" si="14"/>
        <v>0</v>
      </c>
      <c r="G194" s="79">
        <f>SUM(G195:G197)</f>
        <v>0</v>
      </c>
      <c r="H194" s="31">
        <f t="shared" si="11"/>
        <v>0</v>
      </c>
      <c r="I194" s="104">
        <f t="shared" si="12"/>
        <v>0</v>
      </c>
      <c r="J194" s="86"/>
      <c r="K194" s="79">
        <f>SUM([1]anual!G190+[1]eic!G190+[1]eses!G190)</f>
        <v>4218441.3090000004</v>
      </c>
      <c r="L194" s="86">
        <f t="shared" si="10"/>
        <v>-4218441.3090000004</v>
      </c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</row>
    <row r="195" spans="1:34" hidden="1" x14ac:dyDescent="0.2">
      <c r="A195" s="78">
        <v>219901</v>
      </c>
      <c r="B195" s="103" t="s">
        <v>1041</v>
      </c>
      <c r="C195" s="79"/>
      <c r="D195" s="79"/>
      <c r="E195" s="80"/>
      <c r="F195" s="104"/>
      <c r="G195" s="79"/>
      <c r="H195" s="31"/>
      <c r="I195" s="104"/>
      <c r="J195" s="86"/>
      <c r="K195" s="79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</row>
    <row r="196" spans="1:34" hidden="1" x14ac:dyDescent="0.2">
      <c r="A196" s="78">
        <v>219902</v>
      </c>
      <c r="B196" s="103" t="s">
        <v>1040</v>
      </c>
      <c r="C196" s="79"/>
      <c r="D196" s="79"/>
      <c r="E196" s="80">
        <f t="shared" si="13"/>
        <v>0</v>
      </c>
      <c r="F196" s="104">
        <f t="shared" si="14"/>
        <v>0</v>
      </c>
      <c r="G196" s="79"/>
      <c r="H196" s="31">
        <f t="shared" si="11"/>
        <v>0</v>
      </c>
      <c r="I196" s="104">
        <f t="shared" si="12"/>
        <v>0</v>
      </c>
      <c r="J196" s="86"/>
      <c r="K196" s="79">
        <f>SUM([1]anual!G191+[1]eic!G191+[1]eses!G191)</f>
        <v>369902.65899999999</v>
      </c>
      <c r="L196" s="86">
        <f t="shared" si="10"/>
        <v>-369902.65899999999</v>
      </c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</row>
    <row r="197" spans="1:34" hidden="1" x14ac:dyDescent="0.2">
      <c r="A197" s="78">
        <v>219903</v>
      </c>
      <c r="B197" s="103" t="s">
        <v>1042</v>
      </c>
      <c r="C197" s="79"/>
      <c r="D197" s="79"/>
      <c r="E197" s="80">
        <f t="shared" si="13"/>
        <v>0</v>
      </c>
      <c r="F197" s="104">
        <f t="shared" si="14"/>
        <v>0</v>
      </c>
      <c r="G197" s="79"/>
      <c r="H197" s="31">
        <f t="shared" si="11"/>
        <v>0</v>
      </c>
      <c r="I197" s="104">
        <f t="shared" si="12"/>
        <v>0</v>
      </c>
      <c r="J197" s="86"/>
      <c r="K197" s="79">
        <f>SUM([1]anual!G192+[1]eic!G192+[1]eses!G192)</f>
        <v>3848538.65</v>
      </c>
      <c r="L197" s="86">
        <f t="shared" si="10"/>
        <v>-3848538.65</v>
      </c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</row>
    <row r="198" spans="1:34" hidden="1" x14ac:dyDescent="0.2">
      <c r="A198" s="78">
        <v>22</v>
      </c>
      <c r="B198" s="38" t="s">
        <v>1043</v>
      </c>
      <c r="C198" s="76">
        <f>SUM(C199+C228+C234+C242+C275)</f>
        <v>0</v>
      </c>
      <c r="D198" s="76">
        <f>SUM(D199+D228+D234+D242+D275)</f>
        <v>0</v>
      </c>
      <c r="E198" s="77">
        <f t="shared" si="13"/>
        <v>0</v>
      </c>
      <c r="F198" s="102">
        <f t="shared" si="14"/>
        <v>0</v>
      </c>
      <c r="G198" s="76">
        <f>SUM(G199+G228+G234+G242+G275)</f>
        <v>0</v>
      </c>
      <c r="H198" s="24">
        <f t="shared" si="11"/>
        <v>0</v>
      </c>
      <c r="I198" s="102">
        <f t="shared" si="12"/>
        <v>0</v>
      </c>
      <c r="J198" s="86"/>
      <c r="K198" s="79">
        <f>SUM([1]anual!G193+[1]eic!G193+[1]eses!G193)</f>
        <v>2124821766.5830002</v>
      </c>
      <c r="L198" s="86">
        <f t="shared" si="10"/>
        <v>-2124821766.5830002</v>
      </c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</row>
    <row r="199" spans="1:34" hidden="1" x14ac:dyDescent="0.2">
      <c r="A199" s="78">
        <v>221</v>
      </c>
      <c r="B199" s="56" t="s">
        <v>1044</v>
      </c>
      <c r="C199" s="79">
        <f>SUM(C200+C219+C220+C223+C224+C225)</f>
        <v>0</v>
      </c>
      <c r="D199" s="79">
        <f>SUM(D200+D219+D220+D223+D224+D225)</f>
        <v>0</v>
      </c>
      <c r="E199" s="80">
        <f t="shared" si="13"/>
        <v>0</v>
      </c>
      <c r="F199" s="104">
        <f t="shared" si="14"/>
        <v>0</v>
      </c>
      <c r="G199" s="79">
        <f>SUM(G200+G219+G220+G223+G224+G225)</f>
        <v>0</v>
      </c>
      <c r="H199" s="31">
        <f t="shared" si="11"/>
        <v>0</v>
      </c>
      <c r="I199" s="104">
        <f t="shared" si="12"/>
        <v>0</v>
      </c>
      <c r="J199" s="86"/>
      <c r="K199" s="79">
        <f>SUM([1]anual!G194+[1]eic!G194+[1]eses!G194)</f>
        <v>1947323298.7290003</v>
      </c>
      <c r="L199" s="86">
        <f t="shared" si="10"/>
        <v>-1947323298.7290003</v>
      </c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</row>
    <row r="200" spans="1:34" hidden="1" x14ac:dyDescent="0.2">
      <c r="A200" s="78">
        <v>22101</v>
      </c>
      <c r="B200" s="35" t="s">
        <v>1045</v>
      </c>
      <c r="C200" s="79">
        <f>SUM(C214:C218)+C201+C207</f>
        <v>0</v>
      </c>
      <c r="D200" s="79">
        <f>SUM(D214:D218)+D201+D207</f>
        <v>0</v>
      </c>
      <c r="E200" s="80">
        <f t="shared" si="13"/>
        <v>0</v>
      </c>
      <c r="F200" s="104">
        <f t="shared" si="14"/>
        <v>0</v>
      </c>
      <c r="G200" s="79">
        <f>SUM(G214:G218)+G201+G207</f>
        <v>0</v>
      </c>
      <c r="H200" s="31">
        <f t="shared" si="11"/>
        <v>0</v>
      </c>
      <c r="I200" s="104">
        <f t="shared" si="12"/>
        <v>0</v>
      </c>
      <c r="J200" s="86"/>
      <c r="K200" s="79">
        <f>SUM([1]anual!G195+[1]eic!G195+[1]eses!G195)</f>
        <v>1560266121.9260001</v>
      </c>
      <c r="L200" s="86">
        <f t="shared" si="10"/>
        <v>-1560266121.9260001</v>
      </c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</row>
    <row r="201" spans="1:34" hidden="1" x14ac:dyDescent="0.2">
      <c r="A201" s="110">
        <v>2210101</v>
      </c>
      <c r="B201" s="35" t="s">
        <v>1046</v>
      </c>
      <c r="C201" s="79">
        <f>SUM(C202:C206)</f>
        <v>0</v>
      </c>
      <c r="D201" s="79">
        <f>SUM(D202:D206)</f>
        <v>0</v>
      </c>
      <c r="E201" s="80">
        <f t="shared" si="13"/>
        <v>0</v>
      </c>
      <c r="F201" s="104">
        <f t="shared" si="14"/>
        <v>0</v>
      </c>
      <c r="G201" s="79">
        <f>SUM(G202:G206)</f>
        <v>0</v>
      </c>
      <c r="H201" s="31">
        <f t="shared" si="11"/>
        <v>0</v>
      </c>
      <c r="I201" s="104">
        <f t="shared" si="12"/>
        <v>0</v>
      </c>
      <c r="J201" s="86"/>
      <c r="K201" s="79">
        <f>SUM([1]anual!G196+[1]eic!G196+[1]eses!G196)</f>
        <v>1032547209.5400001</v>
      </c>
      <c r="L201" s="86">
        <f t="shared" si="10"/>
        <v>-1032547209.5400001</v>
      </c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</row>
    <row r="202" spans="1:34" hidden="1" x14ac:dyDescent="0.2">
      <c r="A202" s="110">
        <v>221010101</v>
      </c>
      <c r="B202" s="35" t="s">
        <v>1047</v>
      </c>
      <c r="C202" s="79"/>
      <c r="D202" s="79"/>
      <c r="E202" s="80">
        <f t="shared" si="13"/>
        <v>0</v>
      </c>
      <c r="F202" s="104">
        <f t="shared" si="14"/>
        <v>0</v>
      </c>
      <c r="G202" s="79"/>
      <c r="H202" s="31">
        <f t="shared" si="11"/>
        <v>0</v>
      </c>
      <c r="I202" s="104">
        <f t="shared" si="12"/>
        <v>0</v>
      </c>
      <c r="J202" s="86"/>
      <c r="K202" s="79">
        <f>SUM([1]anual!G197+[1]eic!G197+[1]eses!G197)</f>
        <v>823887635.227</v>
      </c>
      <c r="L202" s="86">
        <f t="shared" si="10"/>
        <v>-823887635.227</v>
      </c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</row>
    <row r="203" spans="1:34" hidden="1" x14ac:dyDescent="0.2">
      <c r="A203" s="110">
        <v>221010102</v>
      </c>
      <c r="B203" s="35" t="s">
        <v>1048</v>
      </c>
      <c r="C203" s="79"/>
      <c r="D203" s="79"/>
      <c r="E203" s="80">
        <f t="shared" si="13"/>
        <v>0</v>
      </c>
      <c r="F203" s="104">
        <f t="shared" si="14"/>
        <v>0</v>
      </c>
      <c r="G203" s="79"/>
      <c r="H203" s="31">
        <f t="shared" si="11"/>
        <v>0</v>
      </c>
      <c r="I203" s="104">
        <f t="shared" si="12"/>
        <v>0</v>
      </c>
      <c r="J203" s="86"/>
      <c r="K203" s="79">
        <f>SUM([1]anual!G198+[1]eic!G198+[1]eses!G198)</f>
        <v>98250224.375</v>
      </c>
      <c r="L203" s="86">
        <f t="shared" si="10"/>
        <v>-98250224.375</v>
      </c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</row>
    <row r="204" spans="1:34" hidden="1" x14ac:dyDescent="0.2">
      <c r="A204" s="110">
        <v>221010103</v>
      </c>
      <c r="B204" s="35" t="s">
        <v>1049</v>
      </c>
      <c r="C204" s="79"/>
      <c r="D204" s="79"/>
      <c r="E204" s="80">
        <f t="shared" si="13"/>
        <v>0</v>
      </c>
      <c r="F204" s="104">
        <f t="shared" si="14"/>
        <v>0</v>
      </c>
      <c r="G204" s="79"/>
      <c r="H204" s="31">
        <f t="shared" si="11"/>
        <v>0</v>
      </c>
      <c r="I204" s="104">
        <f t="shared" si="12"/>
        <v>0</v>
      </c>
      <c r="J204" s="86"/>
      <c r="K204" s="79">
        <f>SUM([1]anual!G199+[1]eic!G199+[1]eses!G199)</f>
        <v>33282860.949999999</v>
      </c>
      <c r="L204" s="86">
        <f t="shared" si="10"/>
        <v>-33282860.949999999</v>
      </c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</row>
    <row r="205" spans="1:34" hidden="1" x14ac:dyDescent="0.2">
      <c r="A205" s="110">
        <v>221010104</v>
      </c>
      <c r="B205" s="35" t="s">
        <v>1050</v>
      </c>
      <c r="C205" s="79"/>
      <c r="D205" s="79"/>
      <c r="E205" s="80">
        <f t="shared" si="13"/>
        <v>0</v>
      </c>
      <c r="F205" s="104">
        <f t="shared" si="14"/>
        <v>0</v>
      </c>
      <c r="G205" s="79"/>
      <c r="H205" s="31">
        <f t="shared" si="11"/>
        <v>0</v>
      </c>
      <c r="I205" s="104">
        <f t="shared" si="12"/>
        <v>0</v>
      </c>
      <c r="J205" s="86"/>
      <c r="K205" s="79">
        <f>SUM([1]anual!G200+[1]eic!G200+[1]eses!G200)</f>
        <v>77126488.988000005</v>
      </c>
      <c r="L205" s="86">
        <f t="shared" ref="L205:L272" si="15">SUM(G205-K205)</f>
        <v>-77126488.988000005</v>
      </c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</row>
    <row r="206" spans="1:34" hidden="1" x14ac:dyDescent="0.2">
      <c r="A206" s="110">
        <v>221010105</v>
      </c>
      <c r="B206" s="35" t="s">
        <v>1051</v>
      </c>
      <c r="C206" s="79"/>
      <c r="D206" s="79"/>
      <c r="E206" s="80">
        <f>SUM(C206:D206)</f>
        <v>0</v>
      </c>
      <c r="F206" s="104">
        <f t="shared" si="14"/>
        <v>0</v>
      </c>
      <c r="G206" s="79"/>
      <c r="H206" s="31">
        <f>IF(OR(G206=0,E206=0),0,G206/E206)*100</f>
        <v>0</v>
      </c>
      <c r="I206" s="104">
        <f>SUM(E206-G206)</f>
        <v>0</v>
      </c>
      <c r="J206" s="86"/>
      <c r="K206" s="79">
        <f>SUM([1]anual!G201+[1]eic!G201+[1]eses!G201)</f>
        <v>0</v>
      </c>
      <c r="L206" s="86">
        <f t="shared" si="15"/>
        <v>0</v>
      </c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</row>
    <row r="207" spans="1:34" hidden="1" x14ac:dyDescent="0.2">
      <c r="A207" s="110">
        <v>2210102</v>
      </c>
      <c r="B207" s="35" t="s">
        <v>1052</v>
      </c>
      <c r="C207" s="79">
        <f>SUM(C211:C213)+C208</f>
        <v>0</v>
      </c>
      <c r="D207" s="79">
        <f>SUM(D211:D213)+D208</f>
        <v>0</v>
      </c>
      <c r="E207" s="80">
        <f t="shared" si="13"/>
        <v>0</v>
      </c>
      <c r="F207" s="104">
        <f t="shared" si="14"/>
        <v>0</v>
      </c>
      <c r="G207" s="79">
        <f>SUM(G211:G213)+G208</f>
        <v>0</v>
      </c>
      <c r="H207" s="31">
        <f t="shared" si="11"/>
        <v>0</v>
      </c>
      <c r="I207" s="104">
        <f t="shared" si="12"/>
        <v>0</v>
      </c>
      <c r="J207" s="86"/>
      <c r="K207" s="79">
        <f>SUM([1]anual!G202+[1]eic!G202+[1]eses!G202)</f>
        <v>336633701.57300001</v>
      </c>
      <c r="L207" s="86">
        <f t="shared" si="15"/>
        <v>-336633701.57300001</v>
      </c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</row>
    <row r="208" spans="1:34" hidden="1" x14ac:dyDescent="0.2">
      <c r="A208" s="110">
        <v>221010201</v>
      </c>
      <c r="B208" s="35" t="s">
        <v>1047</v>
      </c>
      <c r="C208" s="79"/>
      <c r="D208" s="79"/>
      <c r="E208" s="80">
        <f t="shared" si="13"/>
        <v>0</v>
      </c>
      <c r="F208" s="104">
        <f t="shared" si="14"/>
        <v>0</v>
      </c>
      <c r="G208" s="79"/>
      <c r="H208" s="31">
        <f t="shared" si="11"/>
        <v>0</v>
      </c>
      <c r="I208" s="104">
        <f t="shared" si="12"/>
        <v>0</v>
      </c>
      <c r="J208" s="86"/>
      <c r="K208" s="79">
        <f>SUM([1]anual!G203+[1]eic!G203+[1]eses!G203)</f>
        <v>67598409.216000006</v>
      </c>
      <c r="L208" s="86">
        <f t="shared" si="15"/>
        <v>-67598409.216000006</v>
      </c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</row>
    <row r="209" spans="1:34" hidden="1" x14ac:dyDescent="0.2">
      <c r="A209" s="110">
        <v>221010202</v>
      </c>
      <c r="B209" s="35" t="s">
        <v>1053</v>
      </c>
      <c r="C209" s="79"/>
      <c r="D209" s="79"/>
      <c r="E209" s="80">
        <f t="shared" si="13"/>
        <v>0</v>
      </c>
      <c r="F209" s="104">
        <f t="shared" si="14"/>
        <v>0</v>
      </c>
      <c r="G209" s="79"/>
      <c r="H209" s="31">
        <f t="shared" ref="H209:H278" si="16">IF(OR(G209=0,E209=0),0,G209/E209)*100</f>
        <v>0</v>
      </c>
      <c r="I209" s="104">
        <f t="shared" si="12"/>
        <v>0</v>
      </c>
      <c r="J209" s="86"/>
      <c r="K209" s="79">
        <f>SUM([1]anual!G204+[1]eic!G204+[1]eses!G204)</f>
        <v>177340407.91999999</v>
      </c>
      <c r="L209" s="86">
        <f t="shared" si="15"/>
        <v>-177340407.91999999</v>
      </c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</row>
    <row r="210" spans="1:34" hidden="1" x14ac:dyDescent="0.2">
      <c r="A210" s="110">
        <v>2210102021</v>
      </c>
      <c r="B210" s="109" t="s">
        <v>1054</v>
      </c>
      <c r="C210" s="79">
        <f>SUM(C211)</f>
        <v>0</v>
      </c>
      <c r="D210" s="79">
        <f>SUM(D211)</f>
        <v>0</v>
      </c>
      <c r="E210" s="80">
        <f t="shared" si="13"/>
        <v>0</v>
      </c>
      <c r="F210" s="104">
        <f t="shared" si="14"/>
        <v>0</v>
      </c>
      <c r="G210" s="79">
        <f>SUM(G211)</f>
        <v>0</v>
      </c>
      <c r="H210" s="31">
        <f t="shared" si="16"/>
        <v>0</v>
      </c>
      <c r="I210" s="104">
        <f t="shared" ref="I210:I279" si="17">SUM(E210-G210)</f>
        <v>0</v>
      </c>
      <c r="J210" s="86"/>
      <c r="K210" s="79">
        <f>SUM([1]anual!G205+[1]eic!G205+[1]eses!G205)</f>
        <v>177340407.91999999</v>
      </c>
      <c r="L210" s="86">
        <f t="shared" si="15"/>
        <v>-177340407.91999999</v>
      </c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</row>
    <row r="211" spans="1:34" hidden="1" x14ac:dyDescent="0.2">
      <c r="A211" s="110">
        <v>22101020211</v>
      </c>
      <c r="B211" s="109" t="s">
        <v>1055</v>
      </c>
      <c r="C211" s="79"/>
      <c r="D211" s="79"/>
      <c r="E211" s="80">
        <f t="shared" ref="E211:E280" si="18">SUM(C211:D211)</f>
        <v>0</v>
      </c>
      <c r="F211" s="104">
        <f t="shared" ref="F211:F280" si="19">IF(OR(E211=0,E$7=0),0,E211/E$7)*100</f>
        <v>0</v>
      </c>
      <c r="G211" s="79"/>
      <c r="H211" s="31">
        <f t="shared" si="16"/>
        <v>0</v>
      </c>
      <c r="I211" s="104">
        <f t="shared" si="17"/>
        <v>0</v>
      </c>
      <c r="J211" s="86"/>
      <c r="K211" s="79">
        <f>SUM([1]anual!G206+[1]eic!G206+[1]eses!G206)</f>
        <v>177340407.91999999</v>
      </c>
      <c r="L211" s="86">
        <f t="shared" si="15"/>
        <v>-177340407.91999999</v>
      </c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</row>
    <row r="212" spans="1:34" hidden="1" x14ac:dyDescent="0.2">
      <c r="A212" s="110">
        <v>221010203</v>
      </c>
      <c r="B212" s="35" t="s">
        <v>1056</v>
      </c>
      <c r="C212" s="79"/>
      <c r="D212" s="79"/>
      <c r="E212" s="80">
        <f t="shared" si="18"/>
        <v>0</v>
      </c>
      <c r="F212" s="104">
        <f t="shared" si="19"/>
        <v>0</v>
      </c>
      <c r="G212" s="79"/>
      <c r="H212" s="31">
        <f t="shared" si="16"/>
        <v>0</v>
      </c>
      <c r="I212" s="104">
        <f t="shared" si="17"/>
        <v>0</v>
      </c>
      <c r="J212" s="86"/>
      <c r="K212" s="79">
        <f>SUM([1]anual!G207+[1]eic!G207+[1]eses!G207)</f>
        <v>40328285.535999998</v>
      </c>
      <c r="L212" s="86">
        <f t="shared" si="15"/>
        <v>-40328285.535999998</v>
      </c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</row>
    <row r="213" spans="1:34" hidden="1" x14ac:dyDescent="0.2">
      <c r="A213" s="110">
        <v>221010204</v>
      </c>
      <c r="B213" s="35" t="s">
        <v>1048</v>
      </c>
      <c r="C213" s="79"/>
      <c r="D213" s="79"/>
      <c r="E213" s="80">
        <f t="shared" si="18"/>
        <v>0</v>
      </c>
      <c r="F213" s="104">
        <f t="shared" si="19"/>
        <v>0</v>
      </c>
      <c r="G213" s="79"/>
      <c r="H213" s="31">
        <f t="shared" si="16"/>
        <v>0</v>
      </c>
      <c r="I213" s="104">
        <f t="shared" si="17"/>
        <v>0</v>
      </c>
      <c r="J213" s="86"/>
      <c r="K213" s="79">
        <f>SUM([1]anual!G208+[1]eic!G208+[1]eses!G208)</f>
        <v>51366598.901000001</v>
      </c>
      <c r="L213" s="86">
        <f t="shared" si="15"/>
        <v>-51366598.901000001</v>
      </c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</row>
    <row r="214" spans="1:34" hidden="1" x14ac:dyDescent="0.2">
      <c r="A214" s="110">
        <v>2210103</v>
      </c>
      <c r="B214" s="35" t="s">
        <v>1057</v>
      </c>
      <c r="C214" s="79"/>
      <c r="D214" s="79"/>
      <c r="E214" s="80">
        <f t="shared" si="18"/>
        <v>0</v>
      </c>
      <c r="F214" s="104">
        <f t="shared" si="19"/>
        <v>0</v>
      </c>
      <c r="G214" s="79"/>
      <c r="H214" s="31">
        <f t="shared" si="16"/>
        <v>0</v>
      </c>
      <c r="I214" s="104">
        <f t="shared" si="17"/>
        <v>0</v>
      </c>
      <c r="J214" s="86"/>
      <c r="K214" s="79">
        <f>SUM([1]anual!G209+[1]eic!G209+[1]eses!G209)</f>
        <v>110604662.153</v>
      </c>
      <c r="L214" s="86">
        <f t="shared" si="15"/>
        <v>-110604662.153</v>
      </c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</row>
    <row r="215" spans="1:34" hidden="1" x14ac:dyDescent="0.2">
      <c r="A215" s="110">
        <v>2210104</v>
      </c>
      <c r="B215" s="35" t="s">
        <v>1058</v>
      </c>
      <c r="C215" s="79"/>
      <c r="D215" s="79"/>
      <c r="E215" s="80">
        <f t="shared" si="18"/>
        <v>0</v>
      </c>
      <c r="F215" s="104">
        <f t="shared" si="19"/>
        <v>0</v>
      </c>
      <c r="G215" s="79"/>
      <c r="H215" s="31">
        <f t="shared" si="16"/>
        <v>0</v>
      </c>
      <c r="I215" s="104">
        <f t="shared" si="17"/>
        <v>0</v>
      </c>
      <c r="J215" s="86"/>
      <c r="K215" s="79">
        <f>SUM([1]anual!G210+[1]eic!G210+[1]eses!G210)</f>
        <v>4069345.9950000001</v>
      </c>
      <c r="L215" s="86">
        <f t="shared" si="15"/>
        <v>-4069345.9950000001</v>
      </c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</row>
    <row r="216" spans="1:34" hidden="1" x14ac:dyDescent="0.2">
      <c r="A216" s="110">
        <v>2210105</v>
      </c>
      <c r="B216" s="35" t="s">
        <v>1059</v>
      </c>
      <c r="C216" s="79"/>
      <c r="D216" s="79"/>
      <c r="E216" s="80">
        <f t="shared" si="18"/>
        <v>0</v>
      </c>
      <c r="F216" s="104">
        <f t="shared" si="19"/>
        <v>0</v>
      </c>
      <c r="G216" s="79"/>
      <c r="H216" s="31">
        <f t="shared" si="16"/>
        <v>0</v>
      </c>
      <c r="I216" s="104">
        <f t="shared" si="17"/>
        <v>0</v>
      </c>
      <c r="J216" s="86"/>
      <c r="K216" s="79">
        <f>SUM([1]anual!G211+[1]eic!G211+[1]eses!G211)</f>
        <v>48805055.353</v>
      </c>
      <c r="L216" s="86">
        <f t="shared" si="15"/>
        <v>-48805055.353</v>
      </c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</row>
    <row r="217" spans="1:34" hidden="1" x14ac:dyDescent="0.2">
      <c r="A217" s="110">
        <v>2210106</v>
      </c>
      <c r="B217" s="35" t="s">
        <v>1060</v>
      </c>
      <c r="C217" s="79"/>
      <c r="D217" s="79"/>
      <c r="E217" s="80">
        <f t="shared" si="18"/>
        <v>0</v>
      </c>
      <c r="F217" s="104">
        <f t="shared" si="19"/>
        <v>0</v>
      </c>
      <c r="G217" s="79"/>
      <c r="H217" s="31">
        <f t="shared" si="16"/>
        <v>0</v>
      </c>
      <c r="I217" s="104">
        <f t="shared" si="17"/>
        <v>0</v>
      </c>
      <c r="J217" s="86"/>
      <c r="K217" s="79">
        <f>SUM([1]anual!G212+[1]eic!G212+[1]eses!G212)</f>
        <v>10506981.482000001</v>
      </c>
      <c r="L217" s="86">
        <f t="shared" si="15"/>
        <v>-10506981.482000001</v>
      </c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</row>
    <row r="218" spans="1:34" hidden="1" x14ac:dyDescent="0.2">
      <c r="A218" s="110">
        <v>2210107</v>
      </c>
      <c r="B218" s="35" t="s">
        <v>1061</v>
      </c>
      <c r="C218" s="79"/>
      <c r="D218" s="79"/>
      <c r="E218" s="80">
        <f t="shared" si="18"/>
        <v>0</v>
      </c>
      <c r="F218" s="104">
        <f t="shared" si="19"/>
        <v>0</v>
      </c>
      <c r="G218" s="79"/>
      <c r="H218" s="31">
        <f t="shared" si="16"/>
        <v>0</v>
      </c>
      <c r="I218" s="104">
        <f t="shared" si="17"/>
        <v>0</v>
      </c>
      <c r="J218" s="86"/>
      <c r="K218" s="79">
        <f>SUM([1]anual!G213+[1]eic!G213+[1]eses!G213)</f>
        <v>17099165.829999998</v>
      </c>
      <c r="L218" s="86">
        <f t="shared" si="15"/>
        <v>-17099165.829999998</v>
      </c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</row>
    <row r="219" spans="1:34" hidden="1" x14ac:dyDescent="0.2">
      <c r="A219" s="78">
        <v>22102</v>
      </c>
      <c r="B219" s="103" t="s">
        <v>1062</v>
      </c>
      <c r="C219" s="79"/>
      <c r="D219" s="79"/>
      <c r="E219" s="80">
        <f t="shared" si="18"/>
        <v>0</v>
      </c>
      <c r="F219" s="104">
        <f t="shared" si="19"/>
        <v>0</v>
      </c>
      <c r="G219" s="79"/>
      <c r="H219" s="31">
        <f t="shared" si="16"/>
        <v>0</v>
      </c>
      <c r="I219" s="104">
        <f t="shared" si="17"/>
        <v>0</v>
      </c>
      <c r="J219" s="86"/>
      <c r="K219" s="79">
        <f>SUM([1]anual!G214+[1]eic!G214+[1]eses!G214)</f>
        <v>86467.043999999994</v>
      </c>
      <c r="L219" s="86">
        <f t="shared" si="15"/>
        <v>-86467.043999999994</v>
      </c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</row>
    <row r="220" spans="1:34" hidden="1" x14ac:dyDescent="0.2">
      <c r="A220" s="78">
        <v>22103</v>
      </c>
      <c r="B220" s="103" t="s">
        <v>1063</v>
      </c>
      <c r="C220" s="79">
        <f>SUM(C221:C222)</f>
        <v>0</v>
      </c>
      <c r="D220" s="79">
        <f>SUM(D221:D222)</f>
        <v>0</v>
      </c>
      <c r="E220" s="80">
        <f t="shared" si="18"/>
        <v>0</v>
      </c>
      <c r="F220" s="104">
        <f t="shared" si="19"/>
        <v>0</v>
      </c>
      <c r="G220" s="79">
        <f>SUM(G221:G222)</f>
        <v>0</v>
      </c>
      <c r="H220" s="31">
        <f t="shared" si="16"/>
        <v>0</v>
      </c>
      <c r="I220" s="104">
        <f t="shared" si="17"/>
        <v>0</v>
      </c>
      <c r="J220" s="86"/>
      <c r="K220" s="79">
        <f>SUM([1]anual!G215+[1]eic!G215+[1]eses!G215)</f>
        <v>7582833.8780000005</v>
      </c>
      <c r="L220" s="86">
        <f t="shared" si="15"/>
        <v>-7582833.8780000005</v>
      </c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</row>
    <row r="221" spans="1:34" hidden="1" x14ac:dyDescent="0.2">
      <c r="A221" s="78">
        <v>2210301</v>
      </c>
      <c r="B221" s="103" t="s">
        <v>928</v>
      </c>
      <c r="C221" s="79"/>
      <c r="D221" s="79"/>
      <c r="E221" s="80">
        <f t="shared" si="18"/>
        <v>0</v>
      </c>
      <c r="F221" s="104">
        <f t="shared" si="19"/>
        <v>0</v>
      </c>
      <c r="G221" s="79"/>
      <c r="H221" s="31">
        <f t="shared" si="16"/>
        <v>0</v>
      </c>
      <c r="I221" s="104">
        <f t="shared" si="17"/>
        <v>0</v>
      </c>
      <c r="J221" s="86"/>
      <c r="K221" s="79">
        <f>SUM([1]anual!G216+[1]eic!G216+[1]eses!G216)</f>
        <v>297440.2</v>
      </c>
      <c r="L221" s="86">
        <f t="shared" si="15"/>
        <v>-297440.2</v>
      </c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</row>
    <row r="222" spans="1:34" hidden="1" x14ac:dyDescent="0.2">
      <c r="A222" s="78">
        <v>2210302</v>
      </c>
      <c r="B222" s="103" t="s">
        <v>1064</v>
      </c>
      <c r="C222" s="79"/>
      <c r="D222" s="79"/>
      <c r="E222" s="80">
        <f t="shared" si="18"/>
        <v>0</v>
      </c>
      <c r="F222" s="104">
        <f t="shared" si="19"/>
        <v>0</v>
      </c>
      <c r="G222" s="79"/>
      <c r="H222" s="31">
        <f t="shared" si="16"/>
        <v>0</v>
      </c>
      <c r="I222" s="104">
        <f t="shared" si="17"/>
        <v>0</v>
      </c>
      <c r="J222" s="86"/>
      <c r="K222" s="79">
        <f>SUM([1]anual!G217+[1]eic!G217+[1]eses!G217)</f>
        <v>7285393.6780000003</v>
      </c>
      <c r="L222" s="86">
        <f t="shared" si="15"/>
        <v>-7285393.6780000003</v>
      </c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</row>
    <row r="223" spans="1:34" hidden="1" x14ac:dyDescent="0.2">
      <c r="A223" s="78">
        <v>22104</v>
      </c>
      <c r="B223" s="103" t="s">
        <v>1065</v>
      </c>
      <c r="C223" s="79"/>
      <c r="D223" s="79"/>
      <c r="E223" s="80">
        <f t="shared" si="18"/>
        <v>0</v>
      </c>
      <c r="F223" s="104">
        <f t="shared" si="19"/>
        <v>0</v>
      </c>
      <c r="G223" s="79"/>
      <c r="H223" s="31">
        <f t="shared" si="16"/>
        <v>0</v>
      </c>
      <c r="I223" s="104">
        <f t="shared" si="17"/>
        <v>0</v>
      </c>
      <c r="J223" s="86"/>
      <c r="K223" s="79">
        <f>SUM([1]anual!G218+[1]eic!G218+[1]eses!G218)</f>
        <v>0</v>
      </c>
      <c r="L223" s="86">
        <f t="shared" si="15"/>
        <v>0</v>
      </c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</row>
    <row r="224" spans="1:34" hidden="1" x14ac:dyDescent="0.2">
      <c r="A224" s="78">
        <v>22105</v>
      </c>
      <c r="B224" s="103" t="s">
        <v>1066</v>
      </c>
      <c r="C224" s="79"/>
      <c r="D224" s="79"/>
      <c r="E224" s="80">
        <f t="shared" si="18"/>
        <v>0</v>
      </c>
      <c r="F224" s="104">
        <f t="shared" si="19"/>
        <v>0</v>
      </c>
      <c r="G224" s="79"/>
      <c r="H224" s="31">
        <f t="shared" si="16"/>
        <v>0</v>
      </c>
      <c r="I224" s="104">
        <f t="shared" si="17"/>
        <v>0</v>
      </c>
      <c r="J224" s="86"/>
      <c r="K224" s="79">
        <f>SUM([1]anual!G219+[1]eic!G219+[1]eses!G219)</f>
        <v>21378504.875999998</v>
      </c>
      <c r="L224" s="86">
        <f t="shared" si="15"/>
        <v>-21378504.875999998</v>
      </c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</row>
    <row r="225" spans="1:34" hidden="1" x14ac:dyDescent="0.2">
      <c r="A225" s="78">
        <v>22106</v>
      </c>
      <c r="B225" s="35" t="s">
        <v>1067</v>
      </c>
      <c r="C225" s="79">
        <f>SUM(C226:C227)</f>
        <v>0</v>
      </c>
      <c r="D225" s="79">
        <f>SUM(D226:D227)</f>
        <v>0</v>
      </c>
      <c r="E225" s="80">
        <f t="shared" si="18"/>
        <v>0</v>
      </c>
      <c r="F225" s="104">
        <f t="shared" si="19"/>
        <v>0</v>
      </c>
      <c r="G225" s="79">
        <f>SUM(G226:G227)</f>
        <v>0</v>
      </c>
      <c r="H225" s="31">
        <f t="shared" si="16"/>
        <v>0</v>
      </c>
      <c r="I225" s="104">
        <f t="shared" si="17"/>
        <v>0</v>
      </c>
      <c r="J225" s="86"/>
      <c r="K225" s="79">
        <f>SUM([1]anual!G220+[1]eic!G220+[1]eses!G220)</f>
        <v>358009371.005</v>
      </c>
      <c r="L225" s="86">
        <f t="shared" si="15"/>
        <v>-358009371.005</v>
      </c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</row>
    <row r="226" spans="1:34" hidden="1" x14ac:dyDescent="0.2">
      <c r="A226" s="78">
        <v>2210601</v>
      </c>
      <c r="B226" s="35" t="s">
        <v>1068</v>
      </c>
      <c r="C226" s="79"/>
      <c r="D226" s="79"/>
      <c r="E226" s="80">
        <f t="shared" si="18"/>
        <v>0</v>
      </c>
      <c r="F226" s="104">
        <f t="shared" si="19"/>
        <v>0</v>
      </c>
      <c r="G226" s="79"/>
      <c r="H226" s="31">
        <f t="shared" si="16"/>
        <v>0</v>
      </c>
      <c r="I226" s="104">
        <f t="shared" si="17"/>
        <v>0</v>
      </c>
      <c r="J226" s="86"/>
      <c r="K226" s="79">
        <f>SUM([1]anual!G221+[1]eic!G221+[1]eses!G221)</f>
        <v>324213023.97399998</v>
      </c>
      <c r="L226" s="86">
        <f t="shared" si="15"/>
        <v>-324213023.97399998</v>
      </c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</row>
    <row r="227" spans="1:34" hidden="1" x14ac:dyDescent="0.2">
      <c r="A227" s="78">
        <v>2210603</v>
      </c>
      <c r="B227" s="35" t="s">
        <v>1069</v>
      </c>
      <c r="C227" s="79"/>
      <c r="D227" s="79"/>
      <c r="E227" s="80">
        <f t="shared" si="18"/>
        <v>0</v>
      </c>
      <c r="F227" s="104">
        <f t="shared" si="19"/>
        <v>0</v>
      </c>
      <c r="G227" s="79"/>
      <c r="H227" s="31">
        <f t="shared" si="16"/>
        <v>0</v>
      </c>
      <c r="I227" s="104">
        <f t="shared" si="17"/>
        <v>0</v>
      </c>
      <c r="J227" s="86"/>
      <c r="K227" s="79">
        <f>SUM([1]anual!G222+[1]eic!G222+[1]eses!G222)</f>
        <v>33796347.031000003</v>
      </c>
      <c r="L227" s="86">
        <f t="shared" si="15"/>
        <v>-33796347.031000003</v>
      </c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</row>
    <row r="228" spans="1:34" hidden="1" x14ac:dyDescent="0.2">
      <c r="A228" s="78">
        <v>222</v>
      </c>
      <c r="B228" s="103" t="s">
        <v>1070</v>
      </c>
      <c r="C228" s="79">
        <f>SUM(C229:C230)</f>
        <v>0</v>
      </c>
      <c r="D228" s="79">
        <f>SUM(D229:D230)</f>
        <v>0</v>
      </c>
      <c r="E228" s="80">
        <f t="shared" si="18"/>
        <v>0</v>
      </c>
      <c r="F228" s="104">
        <f t="shared" si="19"/>
        <v>0</v>
      </c>
      <c r="G228" s="79">
        <f>SUM(G229:G230)</f>
        <v>0</v>
      </c>
      <c r="H228" s="31">
        <f t="shared" si="16"/>
        <v>0</v>
      </c>
      <c r="I228" s="104">
        <f t="shared" si="17"/>
        <v>0</v>
      </c>
      <c r="J228" s="86"/>
      <c r="K228" s="79">
        <f>SUM([1]anual!G223+[1]eic!G223+[1]eses!G223)</f>
        <v>1893720.361</v>
      </c>
      <c r="L228" s="86">
        <f t="shared" si="15"/>
        <v>-1893720.361</v>
      </c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</row>
    <row r="229" spans="1:34" hidden="1" x14ac:dyDescent="0.2">
      <c r="A229" s="78">
        <v>22201</v>
      </c>
      <c r="B229" s="103" t="s">
        <v>1071</v>
      </c>
      <c r="C229" s="79">
        <f>SUM([1]anual!C224+[1]eic!C224+[1]eses!C224)</f>
        <v>0</v>
      </c>
      <c r="D229" s="79">
        <f>SUM([1]anual!D224+[1]eic!D224+[1]eses!D224)</f>
        <v>0</v>
      </c>
      <c r="E229" s="80">
        <f t="shared" si="18"/>
        <v>0</v>
      </c>
      <c r="F229" s="104">
        <f t="shared" si="19"/>
        <v>0</v>
      </c>
      <c r="G229" s="79">
        <f>SUM([1]anual!G224+[1]eic!G224+[1]eses!G224)</f>
        <v>0</v>
      </c>
      <c r="H229" s="31">
        <f t="shared" si="16"/>
        <v>0</v>
      </c>
      <c r="I229" s="104">
        <f t="shared" si="17"/>
        <v>0</v>
      </c>
      <c r="J229" s="86"/>
      <c r="K229" s="79">
        <f>SUM([1]anual!G224+[1]eic!G224+[1]eses!G224)</f>
        <v>0</v>
      </c>
      <c r="L229" s="86">
        <f t="shared" si="15"/>
        <v>0</v>
      </c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</row>
    <row r="230" spans="1:34" hidden="1" x14ac:dyDescent="0.2">
      <c r="A230" s="78">
        <v>22202</v>
      </c>
      <c r="B230" s="103" t="s">
        <v>1072</v>
      </c>
      <c r="C230" s="79">
        <f>SUM(C231:C233)</f>
        <v>0</v>
      </c>
      <c r="D230" s="79">
        <f>SUM(D231:D233)</f>
        <v>0</v>
      </c>
      <c r="E230" s="80">
        <f t="shared" si="18"/>
        <v>0</v>
      </c>
      <c r="F230" s="104">
        <f t="shared" si="19"/>
        <v>0</v>
      </c>
      <c r="G230" s="79">
        <f>SUM(G231:G233)</f>
        <v>0</v>
      </c>
      <c r="H230" s="31">
        <f t="shared" si="16"/>
        <v>0</v>
      </c>
      <c r="I230" s="104">
        <f t="shared" si="17"/>
        <v>0</v>
      </c>
      <c r="J230" s="86"/>
      <c r="K230" s="79">
        <f>SUM([1]anual!G225+[1]eic!G225+[1]eses!G225)</f>
        <v>1893720.361</v>
      </c>
      <c r="L230" s="86">
        <f t="shared" si="15"/>
        <v>-1893720.361</v>
      </c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</row>
    <row r="231" spans="1:34" hidden="1" x14ac:dyDescent="0.2">
      <c r="A231" s="78">
        <v>2220201</v>
      </c>
      <c r="B231" s="103" t="s">
        <v>1073</v>
      </c>
      <c r="C231" s="79"/>
      <c r="D231" s="79"/>
      <c r="E231" s="80">
        <f t="shared" si="18"/>
        <v>0</v>
      </c>
      <c r="F231" s="104">
        <f t="shared" si="19"/>
        <v>0</v>
      </c>
      <c r="G231" s="79"/>
      <c r="H231" s="31">
        <f t="shared" si="16"/>
        <v>0</v>
      </c>
      <c r="I231" s="104">
        <f t="shared" si="17"/>
        <v>0</v>
      </c>
      <c r="J231" s="86"/>
      <c r="K231" s="79">
        <f>SUM([1]anual!G226+[1]eic!G226+[1]eses!G226)</f>
        <v>0</v>
      </c>
      <c r="L231" s="86">
        <f t="shared" si="15"/>
        <v>0</v>
      </c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</row>
    <row r="232" spans="1:34" hidden="1" x14ac:dyDescent="0.2">
      <c r="A232" s="78">
        <v>2220203</v>
      </c>
      <c r="B232" s="103" t="s">
        <v>1074</v>
      </c>
      <c r="C232" s="79"/>
      <c r="D232" s="79"/>
      <c r="E232" s="80">
        <f t="shared" si="18"/>
        <v>0</v>
      </c>
      <c r="F232" s="104">
        <f t="shared" si="19"/>
        <v>0</v>
      </c>
      <c r="G232" s="79"/>
      <c r="H232" s="31">
        <f t="shared" si="16"/>
        <v>0</v>
      </c>
      <c r="I232" s="104">
        <f t="shared" si="17"/>
        <v>0</v>
      </c>
      <c r="J232" s="86"/>
      <c r="K232" s="79">
        <f>SUM([1]anual!G227+[1]eic!G227+[1]eses!G227)</f>
        <v>1847166.0930000001</v>
      </c>
      <c r="L232" s="86">
        <f t="shared" si="15"/>
        <v>-1847166.0930000001</v>
      </c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</row>
    <row r="233" spans="1:34" hidden="1" x14ac:dyDescent="0.2">
      <c r="A233" s="78">
        <v>2220204</v>
      </c>
      <c r="B233" s="103" t="s">
        <v>1075</v>
      </c>
      <c r="C233" s="79"/>
      <c r="D233" s="79"/>
      <c r="E233" s="80">
        <f t="shared" si="18"/>
        <v>0</v>
      </c>
      <c r="F233" s="104">
        <f t="shared" si="19"/>
        <v>0</v>
      </c>
      <c r="G233" s="79"/>
      <c r="H233" s="31">
        <f t="shared" si="16"/>
        <v>0</v>
      </c>
      <c r="I233" s="104">
        <f t="shared" si="17"/>
        <v>0</v>
      </c>
      <c r="J233" s="86"/>
      <c r="K233" s="79">
        <f>SUM([1]anual!G228+[1]eic!G228+[1]eses!G228)</f>
        <v>46554.267999999996</v>
      </c>
      <c r="L233" s="86">
        <f t="shared" si="15"/>
        <v>-46554.267999999996</v>
      </c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</row>
    <row r="234" spans="1:34" hidden="1" x14ac:dyDescent="0.2">
      <c r="A234" s="78">
        <v>223</v>
      </c>
      <c r="B234" s="35" t="s">
        <v>1076</v>
      </c>
      <c r="C234" s="79">
        <f>SUM(C235:C241)</f>
        <v>0</v>
      </c>
      <c r="D234" s="79">
        <f>SUM(D235:D241)</f>
        <v>0</v>
      </c>
      <c r="E234" s="80">
        <f t="shared" si="18"/>
        <v>0</v>
      </c>
      <c r="F234" s="104">
        <f t="shared" si="19"/>
        <v>0</v>
      </c>
      <c r="G234" s="79">
        <f>SUM(G235:G241)</f>
        <v>0</v>
      </c>
      <c r="H234" s="31">
        <f t="shared" si="16"/>
        <v>0</v>
      </c>
      <c r="I234" s="104">
        <f t="shared" si="17"/>
        <v>0</v>
      </c>
      <c r="J234" s="86"/>
      <c r="K234" s="79">
        <f>SUM([1]anual!G229+[1]eic!G229+[1]eses!G229)</f>
        <v>11482371.93</v>
      </c>
      <c r="L234" s="86">
        <f t="shared" si="15"/>
        <v>-11482371.93</v>
      </c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</row>
    <row r="235" spans="1:34" hidden="1" x14ac:dyDescent="0.2">
      <c r="A235" s="78">
        <v>22301</v>
      </c>
      <c r="B235" s="103" t="s">
        <v>1077</v>
      </c>
      <c r="C235" s="79"/>
      <c r="D235" s="79"/>
      <c r="E235" s="80">
        <f t="shared" si="18"/>
        <v>0</v>
      </c>
      <c r="F235" s="104">
        <f t="shared" si="19"/>
        <v>0</v>
      </c>
      <c r="G235" s="79"/>
      <c r="H235" s="31">
        <f t="shared" si="16"/>
        <v>0</v>
      </c>
      <c r="I235" s="104">
        <f t="shared" si="17"/>
        <v>0</v>
      </c>
      <c r="J235" s="86"/>
      <c r="K235" s="79">
        <f>SUM([1]anual!G230+[1]eic!G230+[1]eses!G230)</f>
        <v>6202693.2989999996</v>
      </c>
      <c r="L235" s="86">
        <f t="shared" si="15"/>
        <v>-6202693.2989999996</v>
      </c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</row>
    <row r="236" spans="1:34" hidden="1" x14ac:dyDescent="0.2">
      <c r="A236" s="78">
        <v>22302</v>
      </c>
      <c r="B236" s="111" t="s">
        <v>1078</v>
      </c>
      <c r="C236" s="79"/>
      <c r="D236" s="79"/>
      <c r="E236" s="80">
        <f t="shared" si="18"/>
        <v>0</v>
      </c>
      <c r="F236" s="104">
        <f t="shared" si="19"/>
        <v>0</v>
      </c>
      <c r="G236" s="79"/>
      <c r="H236" s="31">
        <f t="shared" si="16"/>
        <v>0</v>
      </c>
      <c r="I236" s="104">
        <f t="shared" si="17"/>
        <v>0</v>
      </c>
      <c r="J236" s="86"/>
      <c r="K236" s="79">
        <f>SUM([1]anual!G231+[1]eic!G231+[1]eses!G231)</f>
        <v>3661.7530000000002</v>
      </c>
      <c r="L236" s="86">
        <f t="shared" si="15"/>
        <v>-3661.7530000000002</v>
      </c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</row>
    <row r="237" spans="1:34" hidden="1" x14ac:dyDescent="0.2">
      <c r="A237" s="78">
        <v>22303</v>
      </c>
      <c r="B237" s="112" t="s">
        <v>1079</v>
      </c>
      <c r="C237" s="79"/>
      <c r="D237" s="79"/>
      <c r="E237" s="80"/>
      <c r="F237" s="104"/>
      <c r="G237" s="79"/>
      <c r="H237" s="31"/>
      <c r="I237" s="104"/>
      <c r="J237" s="86"/>
      <c r="K237" s="79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</row>
    <row r="238" spans="1:34" hidden="1" x14ac:dyDescent="0.2">
      <c r="A238" s="78">
        <v>22304</v>
      </c>
      <c r="B238" s="112" t="s">
        <v>1080</v>
      </c>
      <c r="C238" s="79"/>
      <c r="D238" s="79"/>
      <c r="E238" s="80"/>
      <c r="F238" s="104"/>
      <c r="G238" s="79"/>
      <c r="H238" s="31"/>
      <c r="I238" s="104"/>
      <c r="J238" s="86"/>
      <c r="K238" s="79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</row>
    <row r="239" spans="1:34" hidden="1" x14ac:dyDescent="0.2">
      <c r="A239" s="78">
        <v>22305</v>
      </c>
      <c r="B239" s="112" t="s">
        <v>1081</v>
      </c>
      <c r="C239" s="79"/>
      <c r="D239" s="79"/>
      <c r="E239" s="80"/>
      <c r="F239" s="104"/>
      <c r="G239" s="79"/>
      <c r="H239" s="31"/>
      <c r="I239" s="104"/>
      <c r="J239" s="86"/>
      <c r="K239" s="79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</row>
    <row r="240" spans="1:34" hidden="1" x14ac:dyDescent="0.2">
      <c r="A240" s="78">
        <v>22306</v>
      </c>
      <c r="B240" s="112" t="s">
        <v>1082</v>
      </c>
      <c r="C240" s="79"/>
      <c r="D240" s="79"/>
      <c r="E240" s="80"/>
      <c r="F240" s="104"/>
      <c r="G240" s="79"/>
      <c r="H240" s="31"/>
      <c r="I240" s="104"/>
      <c r="J240" s="86"/>
      <c r="K240" s="79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</row>
    <row r="241" spans="1:34" hidden="1" x14ac:dyDescent="0.2">
      <c r="A241" s="78">
        <v>22303</v>
      </c>
      <c r="B241" s="111" t="s">
        <v>1083</v>
      </c>
      <c r="C241" s="79"/>
      <c r="D241" s="79"/>
      <c r="E241" s="80">
        <f t="shared" si="18"/>
        <v>0</v>
      </c>
      <c r="F241" s="104">
        <f t="shared" si="19"/>
        <v>0</v>
      </c>
      <c r="G241" s="79"/>
      <c r="H241" s="31">
        <f t="shared" si="16"/>
        <v>0</v>
      </c>
      <c r="I241" s="104">
        <f t="shared" si="17"/>
        <v>0</v>
      </c>
      <c r="J241" s="86"/>
      <c r="K241" s="79">
        <f>SUM([1]anual!G232+[1]eic!G232+[1]eses!G232)</f>
        <v>5276016.8779999996</v>
      </c>
      <c r="L241" s="86">
        <f t="shared" si="15"/>
        <v>-5276016.8779999996</v>
      </c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</row>
    <row r="242" spans="1:34" hidden="1" x14ac:dyDescent="0.2">
      <c r="A242" s="78">
        <v>224</v>
      </c>
      <c r="B242" s="56" t="s">
        <v>1034</v>
      </c>
      <c r="C242" s="79">
        <f>SUM(C260:C274)+C243+C249+C257+C258</f>
        <v>0</v>
      </c>
      <c r="D242" s="79">
        <f>SUM(D260:D274)+D243+D249+D257+D258</f>
        <v>0</v>
      </c>
      <c r="E242" s="80">
        <f t="shared" si="18"/>
        <v>0</v>
      </c>
      <c r="F242" s="104">
        <f t="shared" si="19"/>
        <v>0</v>
      </c>
      <c r="G242" s="79">
        <f>SUM(G260:G274)+G243+G249+G257+G258</f>
        <v>0</v>
      </c>
      <c r="H242" s="31">
        <f t="shared" si="16"/>
        <v>0</v>
      </c>
      <c r="I242" s="104">
        <f t="shared" si="17"/>
        <v>0</v>
      </c>
      <c r="J242" s="86"/>
      <c r="K242" s="79">
        <f>SUM([1]anual!G233+[1]eic!G233+[1]eses!G233)</f>
        <v>153762452.42199999</v>
      </c>
      <c r="L242" s="86">
        <f t="shared" si="15"/>
        <v>-153762452.42199999</v>
      </c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</row>
    <row r="243" spans="1:34" hidden="1" x14ac:dyDescent="0.2">
      <c r="A243" s="110">
        <v>22401</v>
      </c>
      <c r="B243" s="35" t="s">
        <v>187</v>
      </c>
      <c r="C243" s="79">
        <f>SUM(C244:C248)-C245</f>
        <v>0</v>
      </c>
      <c r="D243" s="79">
        <f>SUM(D244:D248)-D245</f>
        <v>0</v>
      </c>
      <c r="E243" s="80">
        <f t="shared" si="18"/>
        <v>0</v>
      </c>
      <c r="F243" s="104">
        <f t="shared" si="19"/>
        <v>0</v>
      </c>
      <c r="G243" s="79">
        <f>SUM(G244:G248)-G245</f>
        <v>0</v>
      </c>
      <c r="H243" s="31">
        <f t="shared" si="16"/>
        <v>0</v>
      </c>
      <c r="I243" s="104">
        <f t="shared" si="17"/>
        <v>0</v>
      </c>
      <c r="J243" s="86"/>
      <c r="K243" s="79">
        <f>SUM([1]anual!G234+[1]eic!G234+[1]eses!G234)</f>
        <v>0</v>
      </c>
      <c r="L243" s="86">
        <f t="shared" si="15"/>
        <v>0</v>
      </c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</row>
    <row r="244" spans="1:34" hidden="1" x14ac:dyDescent="0.2">
      <c r="A244" s="110">
        <v>2240101</v>
      </c>
      <c r="B244" s="35" t="s">
        <v>1084</v>
      </c>
      <c r="C244" s="79"/>
      <c r="D244" s="79"/>
      <c r="E244" s="80">
        <f t="shared" si="18"/>
        <v>0</v>
      </c>
      <c r="F244" s="104">
        <f t="shared" si="19"/>
        <v>0</v>
      </c>
      <c r="G244" s="79"/>
      <c r="H244" s="31">
        <f t="shared" si="16"/>
        <v>0</v>
      </c>
      <c r="I244" s="104">
        <f t="shared" si="17"/>
        <v>0</v>
      </c>
      <c r="J244" s="86"/>
      <c r="K244" s="79">
        <f>SUM([1]anual!G235+[1]eic!G235+[1]eses!G235)</f>
        <v>0</v>
      </c>
      <c r="L244" s="86">
        <f t="shared" si="15"/>
        <v>0</v>
      </c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</row>
    <row r="245" spans="1:34" hidden="1" x14ac:dyDescent="0.2">
      <c r="A245" s="110">
        <v>2240102</v>
      </c>
      <c r="B245" s="109" t="s">
        <v>1085</v>
      </c>
      <c r="C245" s="79">
        <f>SUM(C246:C247)</f>
        <v>0</v>
      </c>
      <c r="D245" s="79">
        <f>SUM(D246:D247)</f>
        <v>0</v>
      </c>
      <c r="E245" s="80">
        <f t="shared" si="18"/>
        <v>0</v>
      </c>
      <c r="F245" s="104">
        <f t="shared" si="19"/>
        <v>0</v>
      </c>
      <c r="G245" s="79">
        <f>SUM(G246:G247)</f>
        <v>0</v>
      </c>
      <c r="H245" s="31">
        <f t="shared" si="16"/>
        <v>0</v>
      </c>
      <c r="I245" s="104">
        <f t="shared" si="17"/>
        <v>0</v>
      </c>
      <c r="J245" s="86"/>
      <c r="K245" s="79">
        <f>SUM([1]anual!G236+[1]eic!G236+[1]eses!G236)</f>
        <v>0</v>
      </c>
      <c r="L245" s="86">
        <f t="shared" si="15"/>
        <v>0</v>
      </c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</row>
    <row r="246" spans="1:34" hidden="1" x14ac:dyDescent="0.2">
      <c r="A246" s="110">
        <v>224010201</v>
      </c>
      <c r="B246" s="109" t="s">
        <v>1086</v>
      </c>
      <c r="C246" s="79"/>
      <c r="D246" s="79"/>
      <c r="E246" s="80">
        <f t="shared" si="18"/>
        <v>0</v>
      </c>
      <c r="F246" s="104">
        <f t="shared" si="19"/>
        <v>0</v>
      </c>
      <c r="G246" s="79"/>
      <c r="H246" s="31">
        <f t="shared" si="16"/>
        <v>0</v>
      </c>
      <c r="I246" s="104">
        <f t="shared" si="17"/>
        <v>0</v>
      </c>
      <c r="J246" s="86"/>
      <c r="K246" s="79">
        <f>SUM([1]anual!G237+[1]eic!G237+[1]eses!G237)</f>
        <v>0</v>
      </c>
      <c r="L246" s="86">
        <f t="shared" si="15"/>
        <v>0</v>
      </c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</row>
    <row r="247" spans="1:34" hidden="1" x14ac:dyDescent="0.2">
      <c r="A247" s="110">
        <v>224010202</v>
      </c>
      <c r="B247" s="109" t="s">
        <v>1087</v>
      </c>
      <c r="C247" s="79"/>
      <c r="D247" s="79"/>
      <c r="E247" s="80">
        <f t="shared" si="18"/>
        <v>0</v>
      </c>
      <c r="F247" s="104">
        <f t="shared" si="19"/>
        <v>0</v>
      </c>
      <c r="G247" s="79"/>
      <c r="H247" s="31">
        <f t="shared" si="16"/>
        <v>0</v>
      </c>
      <c r="I247" s="104">
        <f t="shared" si="17"/>
        <v>0</v>
      </c>
      <c r="J247" s="86"/>
      <c r="K247" s="79">
        <f>SUM([1]anual!G238+[1]eic!G238+[1]eses!G238)</f>
        <v>0</v>
      </c>
      <c r="L247" s="86">
        <f t="shared" si="15"/>
        <v>0</v>
      </c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</row>
    <row r="248" spans="1:34" hidden="1" x14ac:dyDescent="0.2">
      <c r="A248" s="110">
        <v>2240103</v>
      </c>
      <c r="B248" s="109" t="s">
        <v>1088</v>
      </c>
      <c r="C248" s="79"/>
      <c r="D248" s="79"/>
      <c r="E248" s="80">
        <f t="shared" si="18"/>
        <v>0</v>
      </c>
      <c r="F248" s="104">
        <f t="shared" si="19"/>
        <v>0</v>
      </c>
      <c r="G248" s="79"/>
      <c r="H248" s="31">
        <f t="shared" si="16"/>
        <v>0</v>
      </c>
      <c r="I248" s="104">
        <f t="shared" si="17"/>
        <v>0</v>
      </c>
      <c r="J248" s="86"/>
      <c r="K248" s="79">
        <f>SUM([1]anual!G239+[1]eic!G239+[1]eses!G239)</f>
        <v>0</v>
      </c>
      <c r="L248" s="86">
        <f t="shared" si="15"/>
        <v>0</v>
      </c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</row>
    <row r="249" spans="1:34" hidden="1" x14ac:dyDescent="0.2">
      <c r="A249" s="110">
        <v>22402</v>
      </c>
      <c r="B249" s="109" t="s">
        <v>1089</v>
      </c>
      <c r="C249" s="79">
        <f>SUM(C253:C256)+C250</f>
        <v>0</v>
      </c>
      <c r="D249" s="79">
        <f>SUM(D253:D256)+D250</f>
        <v>0</v>
      </c>
      <c r="E249" s="80">
        <f t="shared" si="18"/>
        <v>0</v>
      </c>
      <c r="F249" s="104">
        <f t="shared" si="19"/>
        <v>0</v>
      </c>
      <c r="G249" s="79">
        <f>SUM(G253:G256)+G250</f>
        <v>0</v>
      </c>
      <c r="H249" s="31">
        <f t="shared" si="16"/>
        <v>0</v>
      </c>
      <c r="I249" s="104">
        <f t="shared" si="17"/>
        <v>0</v>
      </c>
      <c r="J249" s="86"/>
      <c r="K249" s="79">
        <f>SUM([1]anual!G240+[1]eic!G240+[1]eses!G240)</f>
        <v>0</v>
      </c>
      <c r="L249" s="86">
        <f t="shared" si="15"/>
        <v>0</v>
      </c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</row>
    <row r="250" spans="1:34" hidden="1" x14ac:dyDescent="0.2">
      <c r="A250" s="110">
        <v>2240201</v>
      </c>
      <c r="B250" s="109" t="s">
        <v>1090</v>
      </c>
      <c r="C250" s="79"/>
      <c r="D250" s="79"/>
      <c r="E250" s="80">
        <f t="shared" si="18"/>
        <v>0</v>
      </c>
      <c r="F250" s="104">
        <f t="shared" si="19"/>
        <v>0</v>
      </c>
      <c r="G250" s="79"/>
      <c r="H250" s="31">
        <f t="shared" si="16"/>
        <v>0</v>
      </c>
      <c r="I250" s="104">
        <f t="shared" si="17"/>
        <v>0</v>
      </c>
      <c r="J250" s="86"/>
      <c r="K250" s="79">
        <f>SUM([1]anual!G241+[1]eic!G241+[1]eses!G241)</f>
        <v>0</v>
      </c>
      <c r="L250" s="86">
        <f t="shared" si="15"/>
        <v>0</v>
      </c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</row>
    <row r="251" spans="1:34" hidden="1" x14ac:dyDescent="0.2">
      <c r="A251" s="110">
        <v>2240202</v>
      </c>
      <c r="B251" s="109" t="s">
        <v>1091</v>
      </c>
      <c r="C251" s="79">
        <f>SUM(C252)</f>
        <v>0</v>
      </c>
      <c r="D251" s="79">
        <f>SUM(D252)</f>
        <v>0</v>
      </c>
      <c r="E251" s="80">
        <f t="shared" si="18"/>
        <v>0</v>
      </c>
      <c r="F251" s="104">
        <f t="shared" si="19"/>
        <v>0</v>
      </c>
      <c r="G251" s="79">
        <f>SUM(G252)</f>
        <v>0</v>
      </c>
      <c r="H251" s="31">
        <f t="shared" si="16"/>
        <v>0</v>
      </c>
      <c r="I251" s="104">
        <f t="shared" si="17"/>
        <v>0</v>
      </c>
      <c r="J251" s="86"/>
      <c r="K251" s="79">
        <f>SUM([1]anual!G242+[1]eic!G242+[1]eses!G242)</f>
        <v>0</v>
      </c>
      <c r="L251" s="86">
        <f t="shared" si="15"/>
        <v>0</v>
      </c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</row>
    <row r="252" spans="1:34" hidden="1" x14ac:dyDescent="0.2">
      <c r="A252" s="110">
        <v>224020201</v>
      </c>
      <c r="B252" s="109" t="s">
        <v>1054</v>
      </c>
      <c r="C252" s="79">
        <f>SUM(C253)</f>
        <v>0</v>
      </c>
      <c r="D252" s="79">
        <f>SUM(D253)</f>
        <v>0</v>
      </c>
      <c r="E252" s="80">
        <f t="shared" si="18"/>
        <v>0</v>
      </c>
      <c r="F252" s="104">
        <f t="shared" si="19"/>
        <v>0</v>
      </c>
      <c r="G252" s="79">
        <f>SUM(G253)</f>
        <v>0</v>
      </c>
      <c r="H252" s="31">
        <f t="shared" si="16"/>
        <v>0</v>
      </c>
      <c r="I252" s="104">
        <f t="shared" si="17"/>
        <v>0</v>
      </c>
      <c r="J252" s="86"/>
      <c r="K252" s="79">
        <f>SUM([1]anual!G243+[1]eic!G243+[1]eses!G243)</f>
        <v>0</v>
      </c>
      <c r="L252" s="86">
        <f t="shared" si="15"/>
        <v>0</v>
      </c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</row>
    <row r="253" spans="1:34" hidden="1" x14ac:dyDescent="0.2">
      <c r="A253" s="110">
        <v>22402020101</v>
      </c>
      <c r="B253" s="109" t="s">
        <v>1055</v>
      </c>
      <c r="C253" s="79"/>
      <c r="D253" s="79"/>
      <c r="E253" s="80">
        <f t="shared" si="18"/>
        <v>0</v>
      </c>
      <c r="F253" s="104">
        <f t="shared" si="19"/>
        <v>0</v>
      </c>
      <c r="G253" s="79"/>
      <c r="H253" s="31">
        <f t="shared" si="16"/>
        <v>0</v>
      </c>
      <c r="I253" s="104">
        <f t="shared" si="17"/>
        <v>0</v>
      </c>
      <c r="J253" s="86"/>
      <c r="K253" s="79">
        <f>SUM([1]anual!G244+[1]eic!G244+[1]eses!G244)</f>
        <v>0</v>
      </c>
      <c r="L253" s="86">
        <f t="shared" si="15"/>
        <v>0</v>
      </c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</row>
    <row r="254" spans="1:34" hidden="1" x14ac:dyDescent="0.2">
      <c r="A254" s="110">
        <v>2240203</v>
      </c>
      <c r="B254" s="109" t="s">
        <v>1092</v>
      </c>
      <c r="C254" s="79"/>
      <c r="D254" s="79"/>
      <c r="E254" s="80">
        <f t="shared" si="18"/>
        <v>0</v>
      </c>
      <c r="F254" s="104">
        <f t="shared" si="19"/>
        <v>0</v>
      </c>
      <c r="G254" s="79"/>
      <c r="H254" s="31">
        <f t="shared" si="16"/>
        <v>0</v>
      </c>
      <c r="I254" s="104">
        <f t="shared" si="17"/>
        <v>0</v>
      </c>
      <c r="J254" s="86"/>
      <c r="K254" s="79">
        <f>SUM([1]anual!G245+[1]eic!G245+[1]eses!G245)</f>
        <v>0</v>
      </c>
      <c r="L254" s="86">
        <f t="shared" si="15"/>
        <v>0</v>
      </c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</row>
    <row r="255" spans="1:34" hidden="1" x14ac:dyDescent="0.2">
      <c r="A255" s="110">
        <v>2240204</v>
      </c>
      <c r="B255" s="109" t="s">
        <v>1093</v>
      </c>
      <c r="C255" s="79"/>
      <c r="D255" s="79"/>
      <c r="E255" s="80">
        <f t="shared" si="18"/>
        <v>0</v>
      </c>
      <c r="F255" s="104">
        <f t="shared" si="19"/>
        <v>0</v>
      </c>
      <c r="G255" s="79"/>
      <c r="H255" s="31">
        <f t="shared" si="16"/>
        <v>0</v>
      </c>
      <c r="I255" s="104">
        <f t="shared" si="17"/>
        <v>0</v>
      </c>
      <c r="J255" s="86"/>
      <c r="K255" s="79">
        <f>SUM([1]anual!G246+[1]eic!G246+[1]eses!G246)</f>
        <v>0</v>
      </c>
      <c r="L255" s="86">
        <f t="shared" si="15"/>
        <v>0</v>
      </c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</row>
    <row r="256" spans="1:34" hidden="1" x14ac:dyDescent="0.2">
      <c r="A256" s="110">
        <v>2240205</v>
      </c>
      <c r="B256" s="109" t="s">
        <v>1094</v>
      </c>
      <c r="C256" s="79"/>
      <c r="D256" s="79"/>
      <c r="E256" s="80">
        <f t="shared" si="18"/>
        <v>0</v>
      </c>
      <c r="F256" s="104">
        <f t="shared" si="19"/>
        <v>0</v>
      </c>
      <c r="G256" s="79"/>
      <c r="H256" s="31">
        <f t="shared" si="16"/>
        <v>0</v>
      </c>
      <c r="I256" s="104">
        <f t="shared" si="17"/>
        <v>0</v>
      </c>
      <c r="J256" s="86"/>
      <c r="K256" s="79">
        <f>SUM([1]anual!G247+[1]eic!G247+[1]eses!G247)</f>
        <v>0</v>
      </c>
      <c r="L256" s="86">
        <f t="shared" si="15"/>
        <v>0</v>
      </c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</row>
    <row r="257" spans="1:34" hidden="1" x14ac:dyDescent="0.2">
      <c r="A257" s="110">
        <v>22403</v>
      </c>
      <c r="B257" s="109" t="s">
        <v>1095</v>
      </c>
      <c r="C257" s="79"/>
      <c r="D257" s="79"/>
      <c r="E257" s="80">
        <f t="shared" si="18"/>
        <v>0</v>
      </c>
      <c r="F257" s="104">
        <f t="shared" si="19"/>
        <v>0</v>
      </c>
      <c r="G257" s="79"/>
      <c r="H257" s="31">
        <f t="shared" si="16"/>
        <v>0</v>
      </c>
      <c r="I257" s="104">
        <f t="shared" si="17"/>
        <v>0</v>
      </c>
      <c r="J257" s="86"/>
      <c r="K257" s="79">
        <f>SUM([1]anual!G248+[1]eic!G248+[1]eses!G248)</f>
        <v>0</v>
      </c>
      <c r="L257" s="86">
        <f t="shared" si="15"/>
        <v>0</v>
      </c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</row>
    <row r="258" spans="1:34" hidden="1" x14ac:dyDescent="0.2">
      <c r="A258" s="110">
        <v>22404</v>
      </c>
      <c r="B258" s="109" t="s">
        <v>1096</v>
      </c>
      <c r="C258" s="79"/>
      <c r="D258" s="79"/>
      <c r="E258" s="80">
        <f t="shared" si="18"/>
        <v>0</v>
      </c>
      <c r="F258" s="104">
        <f t="shared" si="19"/>
        <v>0</v>
      </c>
      <c r="G258" s="79"/>
      <c r="H258" s="31">
        <f t="shared" si="16"/>
        <v>0</v>
      </c>
      <c r="I258" s="104">
        <f t="shared" si="17"/>
        <v>0</v>
      </c>
      <c r="J258" s="86"/>
      <c r="K258" s="79">
        <f>SUM([1]anual!G249+[1]eic!G249+[1]eses!G249)</f>
        <v>0</v>
      </c>
      <c r="L258" s="86">
        <f t="shared" si="15"/>
        <v>0</v>
      </c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</row>
    <row r="259" spans="1:34" hidden="1" x14ac:dyDescent="0.2">
      <c r="A259" s="110">
        <v>22405</v>
      </c>
      <c r="B259" s="109" t="s">
        <v>1097</v>
      </c>
      <c r="C259" s="79">
        <f>SUM(C260)</f>
        <v>0</v>
      </c>
      <c r="D259" s="79">
        <f>SUM(D260)</f>
        <v>0</v>
      </c>
      <c r="E259" s="80">
        <f t="shared" si="18"/>
        <v>0</v>
      </c>
      <c r="F259" s="104">
        <f t="shared" si="19"/>
        <v>0</v>
      </c>
      <c r="G259" s="79">
        <f>SUM(G260)</f>
        <v>0</v>
      </c>
      <c r="H259" s="31">
        <f t="shared" si="16"/>
        <v>0</v>
      </c>
      <c r="I259" s="104">
        <f t="shared" si="17"/>
        <v>0</v>
      </c>
      <c r="J259" s="86"/>
      <c r="K259" s="79">
        <f>SUM([1]anual!G250+[1]eic!G250+[1]eses!G250)</f>
        <v>0</v>
      </c>
      <c r="L259" s="86">
        <f t="shared" si="15"/>
        <v>0</v>
      </c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</row>
    <row r="260" spans="1:34" hidden="1" x14ac:dyDescent="0.2">
      <c r="A260" s="110">
        <v>2240501</v>
      </c>
      <c r="B260" s="109" t="s">
        <v>1098</v>
      </c>
      <c r="C260" s="79"/>
      <c r="D260" s="79"/>
      <c r="E260" s="80">
        <f t="shared" si="18"/>
        <v>0</v>
      </c>
      <c r="F260" s="104">
        <f t="shared" si="19"/>
        <v>0</v>
      </c>
      <c r="G260" s="79"/>
      <c r="H260" s="31">
        <f t="shared" si="16"/>
        <v>0</v>
      </c>
      <c r="I260" s="104">
        <f t="shared" si="17"/>
        <v>0</v>
      </c>
      <c r="J260" s="86"/>
      <c r="K260" s="79">
        <f>SUM([1]anual!G251+[1]eic!G251+[1]eses!G251)</f>
        <v>0</v>
      </c>
      <c r="L260" s="86">
        <f t="shared" si="15"/>
        <v>0</v>
      </c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</row>
    <row r="261" spans="1:34" hidden="1" x14ac:dyDescent="0.2">
      <c r="A261" s="110">
        <v>22406</v>
      </c>
      <c r="B261" s="109" t="s">
        <v>1099</v>
      </c>
      <c r="C261" s="79"/>
      <c r="D261" s="79"/>
      <c r="E261" s="80">
        <f t="shared" si="18"/>
        <v>0</v>
      </c>
      <c r="F261" s="104">
        <f t="shared" si="19"/>
        <v>0</v>
      </c>
      <c r="G261" s="79"/>
      <c r="H261" s="31">
        <f t="shared" si="16"/>
        <v>0</v>
      </c>
      <c r="I261" s="104">
        <f t="shared" si="17"/>
        <v>0</v>
      </c>
      <c r="J261" s="86"/>
      <c r="K261" s="79">
        <f>SUM([1]anual!G252+[1]eic!G252+[1]eses!G252)</f>
        <v>0</v>
      </c>
      <c r="L261" s="86">
        <f t="shared" si="15"/>
        <v>0</v>
      </c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</row>
    <row r="262" spans="1:34" hidden="1" x14ac:dyDescent="0.2">
      <c r="A262" s="110">
        <v>22407</v>
      </c>
      <c r="B262" s="109" t="s">
        <v>1100</v>
      </c>
      <c r="C262" s="79"/>
      <c r="D262" s="79"/>
      <c r="E262" s="80">
        <f t="shared" si="18"/>
        <v>0</v>
      </c>
      <c r="F262" s="104">
        <f t="shared" si="19"/>
        <v>0</v>
      </c>
      <c r="G262" s="79"/>
      <c r="H262" s="31">
        <f t="shared" si="16"/>
        <v>0</v>
      </c>
      <c r="I262" s="104">
        <f t="shared" si="17"/>
        <v>0</v>
      </c>
      <c r="J262" s="86"/>
      <c r="K262" s="79">
        <f>SUM([1]anual!G253+[1]eic!G253+[1]eses!G253)</f>
        <v>0</v>
      </c>
      <c r="L262" s="86">
        <f t="shared" si="15"/>
        <v>0</v>
      </c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</row>
    <row r="263" spans="1:34" hidden="1" x14ac:dyDescent="0.2">
      <c r="A263" s="110">
        <v>22408</v>
      </c>
      <c r="B263" s="109" t="s">
        <v>146</v>
      </c>
      <c r="C263" s="79"/>
      <c r="D263" s="79"/>
      <c r="E263" s="80">
        <f t="shared" si="18"/>
        <v>0</v>
      </c>
      <c r="F263" s="104">
        <f t="shared" si="19"/>
        <v>0</v>
      </c>
      <c r="G263" s="79"/>
      <c r="H263" s="31">
        <f t="shared" si="16"/>
        <v>0</v>
      </c>
      <c r="I263" s="104">
        <f t="shared" si="17"/>
        <v>0</v>
      </c>
      <c r="J263" s="86"/>
      <c r="K263" s="79">
        <f>SUM([1]anual!G254+[1]eic!G254+[1]eses!G254)</f>
        <v>0</v>
      </c>
      <c r="L263" s="86">
        <f t="shared" si="15"/>
        <v>0</v>
      </c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</row>
    <row r="264" spans="1:34" hidden="1" x14ac:dyDescent="0.2">
      <c r="A264" s="110">
        <v>22409</v>
      </c>
      <c r="B264" s="105" t="s">
        <v>893</v>
      </c>
      <c r="C264" s="79"/>
      <c r="D264" s="79"/>
      <c r="E264" s="80">
        <f t="shared" si="18"/>
        <v>0</v>
      </c>
      <c r="F264" s="104">
        <f t="shared" si="19"/>
        <v>0</v>
      </c>
      <c r="G264" s="79"/>
      <c r="H264" s="31">
        <f t="shared" si="16"/>
        <v>0</v>
      </c>
      <c r="I264" s="104">
        <f t="shared" si="17"/>
        <v>0</v>
      </c>
      <c r="J264" s="86"/>
      <c r="K264" s="79">
        <f>SUM([1]anual!G255+[1]eic!G255+[1]eses!G255)</f>
        <v>0</v>
      </c>
      <c r="L264" s="86">
        <f t="shared" si="15"/>
        <v>0</v>
      </c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</row>
    <row r="265" spans="1:34" hidden="1" x14ac:dyDescent="0.2">
      <c r="A265" s="78">
        <v>22411</v>
      </c>
      <c r="B265" s="103" t="s">
        <v>1101</v>
      </c>
      <c r="C265" s="79"/>
      <c r="D265" s="79"/>
      <c r="E265" s="80">
        <f t="shared" si="18"/>
        <v>0</v>
      </c>
      <c r="F265" s="104">
        <f t="shared" si="19"/>
        <v>0</v>
      </c>
      <c r="G265" s="79"/>
      <c r="H265" s="31">
        <f t="shared" si="16"/>
        <v>0</v>
      </c>
      <c r="I265" s="104">
        <f t="shared" si="17"/>
        <v>0</v>
      </c>
      <c r="J265" s="86"/>
      <c r="K265" s="79">
        <f>SUM([1]anual!G256+[1]eic!G256+[1]eses!G256)</f>
        <v>47798788.103</v>
      </c>
      <c r="L265" s="86">
        <f t="shared" si="15"/>
        <v>-47798788.103</v>
      </c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</row>
    <row r="266" spans="1:34" hidden="1" x14ac:dyDescent="0.2">
      <c r="A266" s="78">
        <v>22412</v>
      </c>
      <c r="B266" s="103" t="s">
        <v>479</v>
      </c>
      <c r="C266" s="79"/>
      <c r="D266" s="79"/>
      <c r="E266" s="80">
        <f t="shared" si="18"/>
        <v>0</v>
      </c>
      <c r="F266" s="104">
        <f t="shared" si="19"/>
        <v>0</v>
      </c>
      <c r="G266" s="79"/>
      <c r="H266" s="31">
        <f t="shared" si="16"/>
        <v>0</v>
      </c>
      <c r="I266" s="104">
        <f t="shared" si="17"/>
        <v>0</v>
      </c>
      <c r="J266" s="86"/>
      <c r="K266" s="79">
        <f>SUM([1]anual!G257+[1]eic!G257+[1]eses!G257)</f>
        <v>9018680</v>
      </c>
      <c r="L266" s="86">
        <f t="shared" si="15"/>
        <v>-9018680</v>
      </c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</row>
    <row r="267" spans="1:34" hidden="1" x14ac:dyDescent="0.2">
      <c r="A267" s="78">
        <v>22413</v>
      </c>
      <c r="B267" s="103" t="s">
        <v>1102</v>
      </c>
      <c r="C267" s="79"/>
      <c r="D267" s="79"/>
      <c r="E267" s="80">
        <f t="shared" si="18"/>
        <v>0</v>
      </c>
      <c r="F267" s="104">
        <f t="shared" si="19"/>
        <v>0</v>
      </c>
      <c r="G267" s="79"/>
      <c r="H267" s="31">
        <f t="shared" si="16"/>
        <v>0</v>
      </c>
      <c r="I267" s="104">
        <f t="shared" si="17"/>
        <v>0</v>
      </c>
      <c r="J267" s="86"/>
      <c r="K267" s="79">
        <f>SUM([1]anual!G258+[1]eic!G258+[1]eses!G258)</f>
        <v>66453128.112000003</v>
      </c>
      <c r="L267" s="86">
        <f t="shared" si="15"/>
        <v>-66453128.112000003</v>
      </c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</row>
    <row r="268" spans="1:34" hidden="1" x14ac:dyDescent="0.2">
      <c r="A268" s="78">
        <v>22414</v>
      </c>
      <c r="B268" s="103" t="s">
        <v>1103</v>
      </c>
      <c r="C268" s="79"/>
      <c r="D268" s="79"/>
      <c r="E268" s="80">
        <f t="shared" si="18"/>
        <v>0</v>
      </c>
      <c r="F268" s="104">
        <f t="shared" si="19"/>
        <v>0</v>
      </c>
      <c r="G268" s="79"/>
      <c r="H268" s="31">
        <f t="shared" si="16"/>
        <v>0</v>
      </c>
      <c r="I268" s="104">
        <f t="shared" si="17"/>
        <v>0</v>
      </c>
      <c r="J268" s="86"/>
      <c r="K268" s="79">
        <f>SUM([1]anual!G259+[1]eic!G259+[1]eses!G259)</f>
        <v>122078.151</v>
      </c>
      <c r="L268" s="86">
        <f t="shared" si="15"/>
        <v>-122078.151</v>
      </c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</row>
    <row r="269" spans="1:34" hidden="1" x14ac:dyDescent="0.2">
      <c r="A269" s="78">
        <v>22415</v>
      </c>
      <c r="B269" s="103" t="s">
        <v>1104</v>
      </c>
      <c r="C269" s="79"/>
      <c r="D269" s="79"/>
      <c r="E269" s="80">
        <f t="shared" si="18"/>
        <v>0</v>
      </c>
      <c r="F269" s="104">
        <f t="shared" si="19"/>
        <v>0</v>
      </c>
      <c r="G269" s="79"/>
      <c r="H269" s="31">
        <f t="shared" si="16"/>
        <v>0</v>
      </c>
      <c r="I269" s="104">
        <f t="shared" si="17"/>
        <v>0</v>
      </c>
      <c r="J269" s="86"/>
      <c r="K269" s="79">
        <f>SUM([1]anual!G260+[1]eic!G260+[1]eses!G260)</f>
        <v>0</v>
      </c>
      <c r="L269" s="86">
        <f t="shared" si="15"/>
        <v>0</v>
      </c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</row>
    <row r="270" spans="1:34" hidden="1" x14ac:dyDescent="0.2">
      <c r="A270" s="78">
        <v>22416</v>
      </c>
      <c r="B270" s="103" t="s">
        <v>1105</v>
      </c>
      <c r="C270" s="79"/>
      <c r="D270" s="79"/>
      <c r="E270" s="80">
        <f t="shared" si="18"/>
        <v>0</v>
      </c>
      <c r="F270" s="104">
        <f t="shared" si="19"/>
        <v>0</v>
      </c>
      <c r="G270" s="79"/>
      <c r="H270" s="31">
        <f t="shared" si="16"/>
        <v>0</v>
      </c>
      <c r="I270" s="104">
        <f t="shared" si="17"/>
        <v>0</v>
      </c>
      <c r="J270" s="86"/>
      <c r="K270" s="79">
        <f>SUM([1]anual!G261+[1]eic!G261+[1]eses!G261)</f>
        <v>0</v>
      </c>
      <c r="L270" s="86">
        <f t="shared" si="15"/>
        <v>0</v>
      </c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</row>
    <row r="271" spans="1:34" hidden="1" x14ac:dyDescent="0.2">
      <c r="A271" s="78">
        <v>22417</v>
      </c>
      <c r="B271" s="103" t="s">
        <v>1106</v>
      </c>
      <c r="C271" s="79"/>
      <c r="D271" s="79"/>
      <c r="E271" s="80">
        <f t="shared" si="18"/>
        <v>0</v>
      </c>
      <c r="F271" s="104">
        <f t="shared" si="19"/>
        <v>0</v>
      </c>
      <c r="G271" s="79"/>
      <c r="H271" s="31">
        <f t="shared" si="16"/>
        <v>0</v>
      </c>
      <c r="I271" s="104">
        <f t="shared" si="17"/>
        <v>0</v>
      </c>
      <c r="J271" s="86"/>
      <c r="K271" s="79">
        <f>SUM([1]anual!G262+[1]eic!G262+[1]eses!G262)</f>
        <v>30369778.056000002</v>
      </c>
      <c r="L271" s="86">
        <f t="shared" si="15"/>
        <v>-30369778.056000002</v>
      </c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</row>
    <row r="272" spans="1:34" hidden="1" x14ac:dyDescent="0.2">
      <c r="A272" s="78">
        <v>22418</v>
      </c>
      <c r="B272" s="103" t="s">
        <v>1107</v>
      </c>
      <c r="C272" s="79"/>
      <c r="D272" s="79"/>
      <c r="E272" s="80">
        <f t="shared" si="18"/>
        <v>0</v>
      </c>
      <c r="F272" s="104">
        <f t="shared" si="19"/>
        <v>0</v>
      </c>
      <c r="G272" s="79"/>
      <c r="H272" s="31">
        <f t="shared" si="16"/>
        <v>0</v>
      </c>
      <c r="I272" s="104">
        <f t="shared" si="17"/>
        <v>0</v>
      </c>
      <c r="J272" s="86"/>
      <c r="K272" s="79">
        <f>SUM([1]anual!G263+[1]eic!G263+[1]eses!G263)</f>
        <v>0</v>
      </c>
      <c r="L272" s="86">
        <f t="shared" si="15"/>
        <v>0</v>
      </c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</row>
    <row r="273" spans="1:34" hidden="1" x14ac:dyDescent="0.2">
      <c r="A273" s="78">
        <v>22319</v>
      </c>
      <c r="B273" s="103" t="s">
        <v>1108</v>
      </c>
      <c r="C273" s="79"/>
      <c r="D273" s="79"/>
      <c r="E273" s="80"/>
      <c r="F273" s="104"/>
      <c r="G273" s="79"/>
      <c r="H273" s="31"/>
      <c r="I273" s="104"/>
      <c r="J273" s="86"/>
      <c r="K273" s="79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</row>
    <row r="274" spans="1:34" hidden="1" x14ac:dyDescent="0.2">
      <c r="A274" s="78">
        <v>22320</v>
      </c>
      <c r="B274" s="103" t="s">
        <v>1109</v>
      </c>
      <c r="C274" s="79"/>
      <c r="D274" s="79"/>
      <c r="E274" s="80"/>
      <c r="F274" s="104"/>
      <c r="G274" s="79"/>
      <c r="H274" s="31"/>
      <c r="I274" s="104"/>
      <c r="J274" s="86"/>
      <c r="K274" s="79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</row>
    <row r="275" spans="1:34" hidden="1" x14ac:dyDescent="0.2">
      <c r="A275" s="53">
        <v>226</v>
      </c>
      <c r="B275" s="27" t="s">
        <v>1110</v>
      </c>
      <c r="C275" s="79">
        <f>SUM(C276:C277)</f>
        <v>0</v>
      </c>
      <c r="D275" s="79">
        <f>SUM(D276:D277)</f>
        <v>0</v>
      </c>
      <c r="E275" s="80">
        <f t="shared" si="18"/>
        <v>0</v>
      </c>
      <c r="F275" s="104">
        <f t="shared" si="19"/>
        <v>0</v>
      </c>
      <c r="G275" s="79">
        <f>SUM(G276:G277)</f>
        <v>0</v>
      </c>
      <c r="H275" s="31">
        <f t="shared" si="16"/>
        <v>0</v>
      </c>
      <c r="I275" s="104">
        <f t="shared" si="17"/>
        <v>0</v>
      </c>
      <c r="J275" s="86"/>
      <c r="K275" s="79">
        <f>SUM([1]anual!G264+[1]eic!G264+[1]eses!G264)</f>
        <v>10359923.141000001</v>
      </c>
      <c r="L275" s="86">
        <f t="shared" ref="L275:L319" si="20">SUM(G275-K275)</f>
        <v>-10359923.141000001</v>
      </c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</row>
    <row r="276" spans="1:34" ht="25.5" hidden="1" x14ac:dyDescent="0.2">
      <c r="A276" s="110">
        <v>226005</v>
      </c>
      <c r="B276" s="35" t="s">
        <v>1111</v>
      </c>
      <c r="C276" s="79"/>
      <c r="D276" s="79"/>
      <c r="E276" s="80">
        <f t="shared" si="18"/>
        <v>0</v>
      </c>
      <c r="F276" s="104">
        <f t="shared" si="19"/>
        <v>0</v>
      </c>
      <c r="G276" s="79"/>
      <c r="H276" s="31">
        <f t="shared" si="16"/>
        <v>0</v>
      </c>
      <c r="I276" s="104">
        <f t="shared" si="17"/>
        <v>0</v>
      </c>
      <c r="J276" s="86"/>
      <c r="K276" s="79">
        <f>SUM([1]anual!G265+[1]eic!G265+[1]eses!G265)</f>
        <v>10359923.141000001</v>
      </c>
      <c r="L276" s="86">
        <f t="shared" si="20"/>
        <v>-10359923.141000001</v>
      </c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</row>
    <row r="277" spans="1:34" hidden="1" x14ac:dyDescent="0.2">
      <c r="A277" s="110">
        <v>226099</v>
      </c>
      <c r="B277" s="27" t="s">
        <v>1112</v>
      </c>
      <c r="C277" s="79"/>
      <c r="D277" s="79"/>
      <c r="E277" s="80">
        <f t="shared" si="18"/>
        <v>0</v>
      </c>
      <c r="F277" s="104">
        <f t="shared" si="19"/>
        <v>0</v>
      </c>
      <c r="G277" s="79"/>
      <c r="H277" s="31">
        <f t="shared" si="16"/>
        <v>0</v>
      </c>
      <c r="I277" s="104">
        <f t="shared" si="17"/>
        <v>0</v>
      </c>
      <c r="J277" s="86"/>
      <c r="K277" s="79">
        <f>SUM([1]anual!G266+[1]eic!G266+[1]eses!G266)</f>
        <v>0</v>
      </c>
      <c r="L277" s="86">
        <f t="shared" si="20"/>
        <v>0</v>
      </c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</row>
    <row r="278" spans="1:34" x14ac:dyDescent="0.2">
      <c r="A278" s="113">
        <v>24</v>
      </c>
      <c r="B278" s="38" t="s">
        <v>1113</v>
      </c>
      <c r="C278" s="76">
        <f>SUM(C308:C313)+C295+C290+C279</f>
        <v>2058000000</v>
      </c>
      <c r="D278" s="76">
        <f>SUM(D308:D313)+D295+D290+D279</f>
        <v>-28379025</v>
      </c>
      <c r="E278" s="77">
        <f t="shared" si="18"/>
        <v>2029620975</v>
      </c>
      <c r="F278" s="102">
        <f t="shared" si="19"/>
        <v>0.12282549470088248</v>
      </c>
      <c r="G278" s="76">
        <f>SUM(G308:G313)+G295+G290+G279</f>
        <v>3353034027</v>
      </c>
      <c r="H278" s="24">
        <f t="shared" si="16"/>
        <v>165.20493571465974</v>
      </c>
      <c r="I278" s="102">
        <f t="shared" si="17"/>
        <v>-1323413052</v>
      </c>
      <c r="J278" s="86"/>
      <c r="K278" s="79">
        <f>SUM([1]anual!G267+[1]eic!G267+[1]eses!G267)</f>
        <v>2452156607.3439999</v>
      </c>
      <c r="L278" s="86">
        <f t="shared" si="20"/>
        <v>900877419.65600014</v>
      </c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</row>
    <row r="279" spans="1:34" x14ac:dyDescent="0.2">
      <c r="A279" s="114">
        <v>2401</v>
      </c>
      <c r="B279" s="56" t="s">
        <v>1114</v>
      </c>
      <c r="C279" s="79">
        <f>SUM(C280:C289)-C285</f>
        <v>0</v>
      </c>
      <c r="D279" s="79">
        <f>SUM(D280:D289)-D285</f>
        <v>2794668</v>
      </c>
      <c r="E279" s="80">
        <f t="shared" si="18"/>
        <v>2794668</v>
      </c>
      <c r="F279" s="104">
        <f t="shared" si="19"/>
        <v>1.6912343922969453E-4</v>
      </c>
      <c r="G279" s="79">
        <f>SUM(G280:G289)-G285</f>
        <v>80728473</v>
      </c>
      <c r="H279" s="31">
        <f t="shared" ref="H279:H319" si="21">IF(OR(G279=0,E279=0),0,G279/E279)*100</f>
        <v>2888.6605850855985</v>
      </c>
      <c r="I279" s="104">
        <f t="shared" si="17"/>
        <v>-77933805</v>
      </c>
      <c r="J279" s="86"/>
      <c r="K279" s="79">
        <f>SUM([1]anual!G268+[1]eic!G268+[1]eses!G268)</f>
        <v>1808285893.0139999</v>
      </c>
      <c r="L279" s="86">
        <f t="shared" si="20"/>
        <v>-1727557420.0139999</v>
      </c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</row>
    <row r="280" spans="1:34" x14ac:dyDescent="0.2">
      <c r="A280" s="110">
        <v>240103</v>
      </c>
      <c r="B280" s="35" t="s">
        <v>1115</v>
      </c>
      <c r="C280" s="79"/>
      <c r="D280" s="79">
        <v>2794668</v>
      </c>
      <c r="E280" s="80">
        <f t="shared" si="18"/>
        <v>2794668</v>
      </c>
      <c r="F280" s="104">
        <f t="shared" si="19"/>
        <v>1.6912343922969453E-4</v>
      </c>
      <c r="G280" s="79">
        <v>80728473</v>
      </c>
      <c r="H280" s="31">
        <f t="shared" si="21"/>
        <v>2888.6605850855985</v>
      </c>
      <c r="I280" s="104">
        <f t="shared" ref="I280:I319" si="22">SUM(E280-G280)</f>
        <v>-77933805</v>
      </c>
      <c r="J280" s="86"/>
      <c r="K280" s="79">
        <f>SUM([1]anual!G269+[1]eic!G269+[1]eses!G269)</f>
        <v>131114.01800000001</v>
      </c>
      <c r="L280" s="86">
        <f t="shared" si="20"/>
        <v>80597358.981999993</v>
      </c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</row>
    <row r="281" spans="1:34" hidden="1" x14ac:dyDescent="0.2">
      <c r="A281" s="110">
        <v>240104</v>
      </c>
      <c r="B281" s="35" t="s">
        <v>1116</v>
      </c>
      <c r="C281" s="79"/>
      <c r="D281" s="79"/>
      <c r="E281" s="80">
        <f t="shared" ref="E281:E319" si="23">SUM(C281:D281)</f>
        <v>0</v>
      </c>
      <c r="F281" s="104">
        <f t="shared" ref="F281:F319" si="24">IF(OR(E281=0,E$7=0),0,E281/E$7)*100</f>
        <v>0</v>
      </c>
      <c r="G281" s="79"/>
      <c r="H281" s="31">
        <f t="shared" si="21"/>
        <v>0</v>
      </c>
      <c r="I281" s="104">
        <f t="shared" si="22"/>
        <v>0</v>
      </c>
      <c r="J281" s="86"/>
      <c r="K281" s="79">
        <f>SUM([1]anual!G270+[1]eic!G270+[1]eses!G270)</f>
        <v>17242763</v>
      </c>
      <c r="L281" s="86">
        <f t="shared" si="20"/>
        <v>-17242763</v>
      </c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</row>
    <row r="282" spans="1:34" hidden="1" x14ac:dyDescent="0.2">
      <c r="A282" s="110">
        <v>240105</v>
      </c>
      <c r="B282" s="35" t="s">
        <v>1117</v>
      </c>
      <c r="C282" s="79"/>
      <c r="D282" s="79"/>
      <c r="E282" s="80">
        <f t="shared" si="23"/>
        <v>0</v>
      </c>
      <c r="F282" s="104">
        <f t="shared" si="24"/>
        <v>0</v>
      </c>
      <c r="G282" s="79"/>
      <c r="H282" s="31">
        <f t="shared" si="21"/>
        <v>0</v>
      </c>
      <c r="I282" s="104">
        <f t="shared" si="22"/>
        <v>0</v>
      </c>
      <c r="J282" s="86"/>
      <c r="K282" s="79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</row>
    <row r="283" spans="1:34" hidden="1" x14ac:dyDescent="0.2">
      <c r="A283" s="110">
        <v>240106</v>
      </c>
      <c r="B283" s="35" t="s">
        <v>1118</v>
      </c>
      <c r="C283" s="79"/>
      <c r="D283" s="79"/>
      <c r="E283" s="80">
        <f t="shared" si="23"/>
        <v>0</v>
      </c>
      <c r="F283" s="104">
        <f t="shared" si="24"/>
        <v>0</v>
      </c>
      <c r="G283" s="79"/>
      <c r="H283" s="31">
        <f t="shared" si="21"/>
        <v>0</v>
      </c>
      <c r="I283" s="104">
        <f t="shared" si="22"/>
        <v>0</v>
      </c>
      <c r="J283" s="86"/>
      <c r="K283" s="79">
        <f>SUM([1]anual!G271+[1]eic!G271+[1]eses!G271)</f>
        <v>0</v>
      </c>
      <c r="L283" s="86">
        <f t="shared" si="20"/>
        <v>0</v>
      </c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</row>
    <row r="284" spans="1:34" hidden="1" x14ac:dyDescent="0.2">
      <c r="A284" s="110">
        <v>240107</v>
      </c>
      <c r="B284" s="35" t="s">
        <v>1119</v>
      </c>
      <c r="C284" s="79"/>
      <c r="D284" s="79"/>
      <c r="E284" s="80">
        <f t="shared" si="23"/>
        <v>0</v>
      </c>
      <c r="F284" s="104">
        <f t="shared" si="24"/>
        <v>0</v>
      </c>
      <c r="G284" s="79"/>
      <c r="H284" s="31">
        <f t="shared" si="21"/>
        <v>0</v>
      </c>
      <c r="I284" s="104">
        <f t="shared" si="22"/>
        <v>0</v>
      </c>
      <c r="J284" s="86"/>
      <c r="K284" s="79">
        <f>SUM([1]anual!G272+[1]eic!G272+[1]eses!G272)</f>
        <v>276481199.028</v>
      </c>
      <c r="L284" s="86">
        <f t="shared" si="20"/>
        <v>-276481199.028</v>
      </c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</row>
    <row r="285" spans="1:34" hidden="1" x14ac:dyDescent="0.2">
      <c r="A285" s="110">
        <v>240108</v>
      </c>
      <c r="B285" s="35" t="s">
        <v>1120</v>
      </c>
      <c r="C285" s="79">
        <f>SUM(C286:C287)</f>
        <v>0</v>
      </c>
      <c r="D285" s="79">
        <f>SUM(D286:D287)</f>
        <v>0</v>
      </c>
      <c r="E285" s="80">
        <f t="shared" si="23"/>
        <v>0</v>
      </c>
      <c r="F285" s="104">
        <f t="shared" si="24"/>
        <v>0</v>
      </c>
      <c r="G285" s="79">
        <f>SUM(G286:G287)</f>
        <v>0</v>
      </c>
      <c r="H285" s="31">
        <f t="shared" si="21"/>
        <v>0</v>
      </c>
      <c r="I285" s="104">
        <f t="shared" si="22"/>
        <v>0</v>
      </c>
      <c r="J285" s="86"/>
      <c r="K285" s="79">
        <f>SUM([1]anual!G273+[1]eic!G273+[1]eses!G273)</f>
        <v>2183966.8569999998</v>
      </c>
      <c r="L285" s="86">
        <f t="shared" si="20"/>
        <v>-2183966.8569999998</v>
      </c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</row>
    <row r="286" spans="1:34" hidden="1" x14ac:dyDescent="0.2">
      <c r="A286" s="110">
        <v>24010801</v>
      </c>
      <c r="B286" s="35" t="s">
        <v>1121</v>
      </c>
      <c r="C286" s="79"/>
      <c r="D286" s="79"/>
      <c r="E286" s="80">
        <f t="shared" si="23"/>
        <v>0</v>
      </c>
      <c r="F286" s="104">
        <f t="shared" si="24"/>
        <v>0</v>
      </c>
      <c r="G286" s="79"/>
      <c r="H286" s="31"/>
      <c r="I286" s="104"/>
      <c r="J286" s="86"/>
      <c r="K286" s="79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</row>
    <row r="287" spans="1:34" hidden="1" x14ac:dyDescent="0.2">
      <c r="A287" s="110">
        <v>24010802</v>
      </c>
      <c r="B287" s="35" t="s">
        <v>1122</v>
      </c>
      <c r="C287" s="79"/>
      <c r="D287" s="79"/>
      <c r="E287" s="80">
        <f t="shared" si="23"/>
        <v>0</v>
      </c>
      <c r="F287" s="104">
        <f t="shared" si="24"/>
        <v>0</v>
      </c>
      <c r="G287" s="79"/>
      <c r="H287" s="31"/>
      <c r="I287" s="104"/>
      <c r="J287" s="86"/>
      <c r="K287" s="79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</row>
    <row r="288" spans="1:34" hidden="1" x14ac:dyDescent="0.2">
      <c r="A288" s="110">
        <v>240109</v>
      </c>
      <c r="B288" s="35" t="s">
        <v>1123</v>
      </c>
      <c r="C288" s="79"/>
      <c r="D288" s="79"/>
      <c r="E288" s="80">
        <f t="shared" si="23"/>
        <v>0</v>
      </c>
      <c r="F288" s="104">
        <f t="shared" si="24"/>
        <v>0</v>
      </c>
      <c r="G288" s="79"/>
      <c r="H288" s="31">
        <f t="shared" si="21"/>
        <v>0</v>
      </c>
      <c r="I288" s="104">
        <f t="shared" si="22"/>
        <v>0</v>
      </c>
      <c r="J288" s="86"/>
      <c r="K288" s="79">
        <f>SUM([1]anual!G274+[1]eic!G274+[1]eses!G274)</f>
        <v>1512246850.1110001</v>
      </c>
      <c r="L288" s="86">
        <f t="shared" si="20"/>
        <v>-1512246850.1110001</v>
      </c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</row>
    <row r="289" spans="1:34" hidden="1" x14ac:dyDescent="0.2">
      <c r="A289" s="110">
        <v>240110</v>
      </c>
      <c r="B289" s="35" t="s">
        <v>1124</v>
      </c>
      <c r="C289" s="79"/>
      <c r="D289" s="79"/>
      <c r="E289" s="80">
        <f t="shared" si="23"/>
        <v>0</v>
      </c>
      <c r="F289" s="104">
        <f t="shared" si="24"/>
        <v>0</v>
      </c>
      <c r="G289" s="79"/>
      <c r="H289" s="31">
        <f t="shared" si="21"/>
        <v>0</v>
      </c>
      <c r="I289" s="104">
        <f t="shared" si="22"/>
        <v>0</v>
      </c>
      <c r="J289" s="86"/>
      <c r="K289" s="79">
        <f>SUM([1]anual!G275+[1]eic!G275+[1]eses!G275)</f>
        <v>379882593.63099998</v>
      </c>
      <c r="L289" s="86">
        <f t="shared" si="20"/>
        <v>-379882593.63099998</v>
      </c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</row>
    <row r="290" spans="1:34" hidden="1" x14ac:dyDescent="0.2">
      <c r="A290" s="114">
        <v>2402</v>
      </c>
      <c r="B290" s="56" t="s">
        <v>1125</v>
      </c>
      <c r="C290" s="79">
        <f>SUM(C291:C294)</f>
        <v>0</v>
      </c>
      <c r="D290" s="79">
        <f>SUM(D291:D294)</f>
        <v>0</v>
      </c>
      <c r="E290" s="80">
        <f t="shared" si="23"/>
        <v>0</v>
      </c>
      <c r="F290" s="104">
        <f t="shared" si="24"/>
        <v>0</v>
      </c>
      <c r="G290" s="79">
        <f>SUM(G291:G294)</f>
        <v>0</v>
      </c>
      <c r="H290" s="31">
        <f t="shared" si="21"/>
        <v>0</v>
      </c>
      <c r="I290" s="104">
        <f t="shared" si="22"/>
        <v>0</v>
      </c>
      <c r="J290" s="86"/>
      <c r="K290" s="79">
        <f>SUM([1]anual!G277+[1]eic!G277+[1]eses!G277)</f>
        <v>11943408.903000001</v>
      </c>
      <c r="L290" s="86">
        <f t="shared" si="20"/>
        <v>-11943408.903000001</v>
      </c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</row>
    <row r="291" spans="1:34" hidden="1" x14ac:dyDescent="0.2">
      <c r="A291" s="78">
        <v>240201</v>
      </c>
      <c r="B291" s="103" t="s">
        <v>1126</v>
      </c>
      <c r="C291" s="79"/>
      <c r="D291" s="79"/>
      <c r="E291" s="80">
        <f t="shared" si="23"/>
        <v>0</v>
      </c>
      <c r="F291" s="104">
        <f t="shared" si="24"/>
        <v>0</v>
      </c>
      <c r="G291" s="79"/>
      <c r="H291" s="31">
        <f t="shared" si="21"/>
        <v>0</v>
      </c>
      <c r="I291" s="104">
        <f t="shared" si="22"/>
        <v>0</v>
      </c>
      <c r="J291" s="86"/>
      <c r="K291" s="79">
        <f>SUM([1]anual!G278+[1]eic!G278+[1]eses!G278)</f>
        <v>0</v>
      </c>
      <c r="L291" s="86">
        <f t="shared" si="20"/>
        <v>0</v>
      </c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</row>
    <row r="292" spans="1:34" hidden="1" x14ac:dyDescent="0.2">
      <c r="A292" s="78">
        <v>240202</v>
      </c>
      <c r="B292" s="103" t="s">
        <v>1127</v>
      </c>
      <c r="C292" s="79"/>
      <c r="D292" s="79"/>
      <c r="E292" s="80">
        <f t="shared" si="23"/>
        <v>0</v>
      </c>
      <c r="F292" s="104">
        <f t="shared" si="24"/>
        <v>0</v>
      </c>
      <c r="G292" s="79"/>
      <c r="H292" s="31">
        <f t="shared" si="21"/>
        <v>0</v>
      </c>
      <c r="I292" s="104">
        <f t="shared" si="22"/>
        <v>0</v>
      </c>
      <c r="J292" s="86"/>
      <c r="K292" s="79">
        <f>SUM([1]anual!G279+[1]eic!G279+[1]eses!G279)</f>
        <v>0</v>
      </c>
      <c r="L292" s="86">
        <f t="shared" si="20"/>
        <v>0</v>
      </c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</row>
    <row r="293" spans="1:34" hidden="1" x14ac:dyDescent="0.2">
      <c r="A293" s="78">
        <v>240203</v>
      </c>
      <c r="B293" s="109" t="s">
        <v>1128</v>
      </c>
      <c r="C293" s="79"/>
      <c r="D293" s="79"/>
      <c r="E293" s="80">
        <f t="shared" si="23"/>
        <v>0</v>
      </c>
      <c r="F293" s="104">
        <f t="shared" si="24"/>
        <v>0</v>
      </c>
      <c r="G293" s="79"/>
      <c r="H293" s="31">
        <f t="shared" si="21"/>
        <v>0</v>
      </c>
      <c r="I293" s="104">
        <f t="shared" si="22"/>
        <v>0</v>
      </c>
      <c r="J293" s="86"/>
      <c r="K293" s="79">
        <f>SUM([1]anual!G280+[1]eic!G280+[1]eses!G280)</f>
        <v>0</v>
      </c>
      <c r="L293" s="86">
        <f t="shared" si="20"/>
        <v>0</v>
      </c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</row>
    <row r="294" spans="1:34" hidden="1" x14ac:dyDescent="0.2">
      <c r="A294" s="78">
        <v>240204</v>
      </c>
      <c r="B294" s="109" t="s">
        <v>1129</v>
      </c>
      <c r="C294" s="79"/>
      <c r="D294" s="79"/>
      <c r="E294" s="80">
        <f t="shared" si="23"/>
        <v>0</v>
      </c>
      <c r="F294" s="104">
        <f t="shared" si="24"/>
        <v>0</v>
      </c>
      <c r="G294" s="79"/>
      <c r="H294" s="31">
        <f t="shared" si="21"/>
        <v>0</v>
      </c>
      <c r="I294" s="104">
        <f t="shared" si="22"/>
        <v>0</v>
      </c>
      <c r="J294" s="86"/>
      <c r="K294" s="79">
        <f>SUM([1]anual!G281+[1]eic!G281+[1]eses!G281)</f>
        <v>11943408.903000001</v>
      </c>
      <c r="L294" s="86">
        <f t="shared" si="20"/>
        <v>-11943408.903000001</v>
      </c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</row>
    <row r="295" spans="1:34" x14ac:dyDescent="0.2">
      <c r="A295" s="78">
        <v>2403</v>
      </c>
      <c r="B295" s="56" t="s">
        <v>1130</v>
      </c>
      <c r="C295" s="79">
        <f>SUM(C296:C307)-C303</f>
        <v>2058000000</v>
      </c>
      <c r="D295" s="79">
        <f>SUM(D296:D307)-D303</f>
        <v>-102821149</v>
      </c>
      <c r="E295" s="80">
        <f t="shared" si="23"/>
        <v>1955178851</v>
      </c>
      <c r="F295" s="104">
        <f t="shared" si="24"/>
        <v>0.11832052021574029</v>
      </c>
      <c r="G295" s="79">
        <f>SUM(G296:G307)-G303</f>
        <v>2986841464</v>
      </c>
      <c r="H295" s="31">
        <f t="shared" si="21"/>
        <v>152.76563893233316</v>
      </c>
      <c r="I295" s="104">
        <f t="shared" si="22"/>
        <v>-1031662613</v>
      </c>
      <c r="J295" s="86"/>
      <c r="K295" s="79">
        <f>SUM([1]anual!G282+[1]eic!G282+[1]eses!G282)</f>
        <v>326898252.727</v>
      </c>
      <c r="L295" s="86">
        <f t="shared" si="20"/>
        <v>2659943211.2729998</v>
      </c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</row>
    <row r="296" spans="1:34" ht="25.5" hidden="1" x14ac:dyDescent="0.2">
      <c r="A296" s="78">
        <v>240301</v>
      </c>
      <c r="B296" s="35" t="s">
        <v>1131</v>
      </c>
      <c r="C296" s="79"/>
      <c r="D296" s="79"/>
      <c r="E296" s="80">
        <f t="shared" si="23"/>
        <v>0</v>
      </c>
      <c r="F296" s="104">
        <f t="shared" si="24"/>
        <v>0</v>
      </c>
      <c r="G296" s="79"/>
      <c r="H296" s="31">
        <f t="shared" si="21"/>
        <v>0</v>
      </c>
      <c r="I296" s="104">
        <f t="shared" si="22"/>
        <v>0</v>
      </c>
      <c r="J296" s="86"/>
      <c r="K296" s="79">
        <f>SUM([1]anual!G283+[1]eic!G283+[1]eses!G283)</f>
        <v>120655192.361</v>
      </c>
      <c r="L296" s="86">
        <f t="shared" si="20"/>
        <v>-120655192.361</v>
      </c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</row>
    <row r="297" spans="1:34" ht="25.5" hidden="1" x14ac:dyDescent="0.2">
      <c r="A297" s="78">
        <v>240302</v>
      </c>
      <c r="B297" s="35" t="s">
        <v>1132</v>
      </c>
      <c r="C297" s="79"/>
      <c r="D297" s="79"/>
      <c r="E297" s="80">
        <f t="shared" si="23"/>
        <v>0</v>
      </c>
      <c r="F297" s="104">
        <f t="shared" si="24"/>
        <v>0</v>
      </c>
      <c r="G297" s="79"/>
      <c r="H297" s="31">
        <f t="shared" si="21"/>
        <v>0</v>
      </c>
      <c r="I297" s="104">
        <f t="shared" si="22"/>
        <v>0</v>
      </c>
      <c r="J297" s="86"/>
      <c r="K297" s="79">
        <f>SUM([1]anual!G284+[1]eic!G284+[1]eses!G284)</f>
        <v>142160283.24000001</v>
      </c>
      <c r="L297" s="86">
        <f t="shared" si="20"/>
        <v>-142160283.24000001</v>
      </c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</row>
    <row r="298" spans="1:34" hidden="1" x14ac:dyDescent="0.2">
      <c r="A298" s="78">
        <v>240303</v>
      </c>
      <c r="B298" s="103" t="s">
        <v>1133</v>
      </c>
      <c r="C298" s="79"/>
      <c r="D298" s="79"/>
      <c r="E298" s="80">
        <f t="shared" si="23"/>
        <v>0</v>
      </c>
      <c r="F298" s="104">
        <f t="shared" si="24"/>
        <v>0</v>
      </c>
      <c r="G298" s="79"/>
      <c r="H298" s="31">
        <f t="shared" si="21"/>
        <v>0</v>
      </c>
      <c r="I298" s="104">
        <f t="shared" si="22"/>
        <v>0</v>
      </c>
      <c r="J298" s="86"/>
      <c r="K298" s="79">
        <f>SUM([1]anual!G285+[1]eic!G285+[1]eses!G285)</f>
        <v>12344.111000000001</v>
      </c>
      <c r="L298" s="86">
        <f t="shared" si="20"/>
        <v>-12344.111000000001</v>
      </c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</row>
    <row r="299" spans="1:34" hidden="1" x14ac:dyDescent="0.2">
      <c r="A299" s="78">
        <v>240304</v>
      </c>
      <c r="B299" s="103" t="s">
        <v>1134</v>
      </c>
      <c r="C299" s="79"/>
      <c r="D299" s="79"/>
      <c r="E299" s="80">
        <f t="shared" si="23"/>
        <v>0</v>
      </c>
      <c r="F299" s="104">
        <f t="shared" si="24"/>
        <v>0</v>
      </c>
      <c r="G299" s="79"/>
      <c r="H299" s="31">
        <f t="shared" si="21"/>
        <v>0</v>
      </c>
      <c r="I299" s="104">
        <f t="shared" si="22"/>
        <v>0</v>
      </c>
      <c r="J299" s="86"/>
      <c r="K299" s="79">
        <f>SUM([1]anual!G286+[1]eic!G286+[1]eses!G286)</f>
        <v>305569.82799999998</v>
      </c>
      <c r="L299" s="86">
        <f t="shared" si="20"/>
        <v>-305569.82799999998</v>
      </c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</row>
    <row r="300" spans="1:34" hidden="1" x14ac:dyDescent="0.2">
      <c r="A300" s="78">
        <v>240305</v>
      </c>
      <c r="B300" s="103" t="s">
        <v>1135</v>
      </c>
      <c r="C300" s="79"/>
      <c r="D300" s="79"/>
      <c r="E300" s="80">
        <f t="shared" si="23"/>
        <v>0</v>
      </c>
      <c r="F300" s="104">
        <f t="shared" si="24"/>
        <v>0</v>
      </c>
      <c r="G300" s="79"/>
      <c r="H300" s="31">
        <f t="shared" si="21"/>
        <v>0</v>
      </c>
      <c r="I300" s="104">
        <f t="shared" si="22"/>
        <v>0</v>
      </c>
      <c r="J300" s="86"/>
      <c r="K300" s="79">
        <f>SUM([1]anual!G287+[1]eic!G287+[1]eses!G287)</f>
        <v>6882303.6900000004</v>
      </c>
      <c r="L300" s="86">
        <f t="shared" si="20"/>
        <v>-6882303.6900000004</v>
      </c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</row>
    <row r="301" spans="1:34" hidden="1" x14ac:dyDescent="0.2">
      <c r="A301" s="78">
        <v>240306</v>
      </c>
      <c r="B301" s="103" t="s">
        <v>1136</v>
      </c>
      <c r="C301" s="79"/>
      <c r="D301" s="79"/>
      <c r="E301" s="80">
        <f t="shared" si="23"/>
        <v>0</v>
      </c>
      <c r="F301" s="104">
        <f t="shared" si="24"/>
        <v>0</v>
      </c>
      <c r="G301" s="79"/>
      <c r="H301" s="31">
        <f t="shared" si="21"/>
        <v>0</v>
      </c>
      <c r="I301" s="104">
        <f t="shared" si="22"/>
        <v>0</v>
      </c>
      <c r="J301" s="86"/>
      <c r="K301" s="79">
        <f>SUM([1]anual!G288+[1]eic!G288+[1]eses!G288)</f>
        <v>804525.45299999998</v>
      </c>
      <c r="L301" s="86">
        <f t="shared" si="20"/>
        <v>-804525.45299999998</v>
      </c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</row>
    <row r="302" spans="1:34" hidden="1" x14ac:dyDescent="0.2">
      <c r="A302" s="78">
        <v>240307</v>
      </c>
      <c r="B302" s="103" t="s">
        <v>1137</v>
      </c>
      <c r="C302" s="79"/>
      <c r="D302" s="79"/>
      <c r="E302" s="80">
        <f t="shared" si="23"/>
        <v>0</v>
      </c>
      <c r="F302" s="104">
        <f t="shared" si="24"/>
        <v>0</v>
      </c>
      <c r="G302" s="79"/>
      <c r="H302" s="31">
        <f t="shared" si="21"/>
        <v>0</v>
      </c>
      <c r="I302" s="104">
        <f t="shared" si="22"/>
        <v>0</v>
      </c>
      <c r="J302" s="86"/>
      <c r="K302" s="79">
        <f>SUM([1]anual!G289+[1]eic!G289+[1]eses!G289)</f>
        <v>5874958.0999999996</v>
      </c>
      <c r="L302" s="86">
        <f t="shared" si="20"/>
        <v>-5874958.0999999996</v>
      </c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</row>
    <row r="303" spans="1:34" hidden="1" x14ac:dyDescent="0.2">
      <c r="A303" s="78">
        <v>240308</v>
      </c>
      <c r="B303" s="103" t="s">
        <v>1138</v>
      </c>
      <c r="C303" s="79">
        <f>SUM(C304:C306)</f>
        <v>0</v>
      </c>
      <c r="D303" s="79">
        <f>SUM(D304:D306)</f>
        <v>0</v>
      </c>
      <c r="E303" s="80">
        <f t="shared" si="23"/>
        <v>0</v>
      </c>
      <c r="F303" s="104">
        <f t="shared" si="24"/>
        <v>0</v>
      </c>
      <c r="G303" s="79">
        <f>SUM(G304:G306)</f>
        <v>0</v>
      </c>
      <c r="H303" s="31">
        <f t="shared" si="21"/>
        <v>0</v>
      </c>
      <c r="I303" s="104">
        <f t="shared" si="22"/>
        <v>0</v>
      </c>
      <c r="J303" s="86"/>
      <c r="K303" s="79">
        <f>SUM([1]anual!G290+[1]eic!G290+[1]eses!G290)</f>
        <v>35226865.847000003</v>
      </c>
      <c r="L303" s="86">
        <f t="shared" si="20"/>
        <v>-35226865.847000003</v>
      </c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</row>
    <row r="304" spans="1:34" hidden="1" x14ac:dyDescent="0.2">
      <c r="A304" s="78">
        <v>24030801</v>
      </c>
      <c r="B304" s="103" t="s">
        <v>1139</v>
      </c>
      <c r="C304" s="79"/>
      <c r="D304" s="79"/>
      <c r="E304" s="80">
        <f t="shared" si="23"/>
        <v>0</v>
      </c>
      <c r="F304" s="104">
        <f t="shared" si="24"/>
        <v>0</v>
      </c>
      <c r="G304" s="79"/>
      <c r="H304" s="31">
        <f t="shared" si="21"/>
        <v>0</v>
      </c>
      <c r="I304" s="104">
        <f t="shared" si="22"/>
        <v>0</v>
      </c>
      <c r="J304" s="86"/>
      <c r="K304" s="79">
        <f>SUM([1]anual!G291+[1]eic!G291+[1]eses!G291)</f>
        <v>300209.80200000003</v>
      </c>
      <c r="L304" s="86">
        <f t="shared" si="20"/>
        <v>-300209.80200000003</v>
      </c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</row>
    <row r="305" spans="1:34" hidden="1" x14ac:dyDescent="0.2">
      <c r="A305" s="78">
        <v>24030802</v>
      </c>
      <c r="B305" s="103" t="s">
        <v>1140</v>
      </c>
      <c r="C305" s="79"/>
      <c r="D305" s="79"/>
      <c r="E305" s="80">
        <f t="shared" si="23"/>
        <v>0</v>
      </c>
      <c r="F305" s="104">
        <f t="shared" si="24"/>
        <v>0</v>
      </c>
      <c r="G305" s="79"/>
      <c r="H305" s="31">
        <f t="shared" si="21"/>
        <v>0</v>
      </c>
      <c r="I305" s="104">
        <f t="shared" si="22"/>
        <v>0</v>
      </c>
      <c r="J305" s="86"/>
      <c r="K305" s="79">
        <f>SUM([1]anual!G292+[1]eic!G292+[1]eses!G292)</f>
        <v>29204534.565000001</v>
      </c>
      <c r="L305" s="86">
        <f t="shared" si="20"/>
        <v>-29204534.565000001</v>
      </c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</row>
    <row r="306" spans="1:34" hidden="1" x14ac:dyDescent="0.2">
      <c r="A306" s="78">
        <v>24030803</v>
      </c>
      <c r="B306" s="103" t="s">
        <v>1141</v>
      </c>
      <c r="C306" s="79"/>
      <c r="D306" s="79"/>
      <c r="E306" s="80">
        <f t="shared" si="23"/>
        <v>0</v>
      </c>
      <c r="F306" s="104">
        <f t="shared" si="24"/>
        <v>0</v>
      </c>
      <c r="G306" s="79"/>
      <c r="H306" s="31">
        <f t="shared" si="21"/>
        <v>0</v>
      </c>
      <c r="I306" s="104">
        <f t="shared" si="22"/>
        <v>0</v>
      </c>
      <c r="J306" s="86"/>
      <c r="K306" s="79">
        <f>SUM([1]anual!G293+[1]eic!G293+[1]eses!G293)</f>
        <v>5722121.4800000004</v>
      </c>
      <c r="L306" s="86">
        <f t="shared" si="20"/>
        <v>-5722121.4800000004</v>
      </c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</row>
    <row r="307" spans="1:34" x14ac:dyDescent="0.2">
      <c r="A307" s="78">
        <v>240309</v>
      </c>
      <c r="B307" s="103" t="s">
        <v>1130</v>
      </c>
      <c r="C307" s="79">
        <v>2058000000</v>
      </c>
      <c r="D307" s="79">
        <v>-102821149</v>
      </c>
      <c r="E307" s="80">
        <f t="shared" si="23"/>
        <v>1955178851</v>
      </c>
      <c r="F307" s="104">
        <f t="shared" si="24"/>
        <v>0.11832052021574029</v>
      </c>
      <c r="G307" s="79">
        <v>2986841464</v>
      </c>
      <c r="H307" s="31">
        <f t="shared" si="21"/>
        <v>152.76563893233316</v>
      </c>
      <c r="I307" s="104">
        <f t="shared" si="22"/>
        <v>-1031662613</v>
      </c>
      <c r="J307" s="86"/>
      <c r="K307" s="79">
        <f>SUM([1]anual!G294+[1]eic!G294+[1]eses!G294)</f>
        <v>14976210.096999999</v>
      </c>
      <c r="L307" s="86">
        <f t="shared" si="20"/>
        <v>2971865253.9029999</v>
      </c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</row>
    <row r="308" spans="1:34" hidden="1" x14ac:dyDescent="0.2">
      <c r="A308" s="78">
        <v>2404</v>
      </c>
      <c r="B308" s="56" t="s">
        <v>1142</v>
      </c>
      <c r="C308" s="79"/>
      <c r="D308" s="79"/>
      <c r="E308" s="80">
        <f t="shared" si="23"/>
        <v>0</v>
      </c>
      <c r="F308" s="104">
        <f t="shared" si="24"/>
        <v>0</v>
      </c>
      <c r="G308" s="79"/>
      <c r="H308" s="31">
        <f t="shared" si="21"/>
        <v>0</v>
      </c>
      <c r="I308" s="104">
        <f t="shared" si="22"/>
        <v>0</v>
      </c>
      <c r="J308" s="86"/>
      <c r="K308" s="79">
        <f>SUM([1]anual!G295+[1]eic!G295+[1]eses!G295)</f>
        <v>-34612.828000000001</v>
      </c>
      <c r="L308" s="86">
        <f t="shared" si="20"/>
        <v>34612.828000000001</v>
      </c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</row>
    <row r="309" spans="1:34" ht="25.5" hidden="1" x14ac:dyDescent="0.2">
      <c r="A309" s="78">
        <v>2405</v>
      </c>
      <c r="B309" s="56" t="s">
        <v>1143</v>
      </c>
      <c r="C309" s="79"/>
      <c r="D309" s="79"/>
      <c r="E309" s="80">
        <f t="shared" si="23"/>
        <v>0</v>
      </c>
      <c r="F309" s="104">
        <f t="shared" si="24"/>
        <v>0</v>
      </c>
      <c r="G309" s="79"/>
      <c r="H309" s="31">
        <f t="shared" si="21"/>
        <v>0</v>
      </c>
      <c r="I309" s="104">
        <f t="shared" si="22"/>
        <v>0</v>
      </c>
      <c r="J309" s="86"/>
      <c r="K309" s="79">
        <f>SUM([1]anual!G296+[1]eic!G296+[1]eses!G296)</f>
        <v>190238095.13800001</v>
      </c>
      <c r="L309" s="86">
        <f t="shared" si="20"/>
        <v>-190238095.13800001</v>
      </c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</row>
    <row r="310" spans="1:34" hidden="1" x14ac:dyDescent="0.2">
      <c r="A310" s="78">
        <v>2406</v>
      </c>
      <c r="B310" s="56" t="s">
        <v>1144</v>
      </c>
      <c r="C310" s="79"/>
      <c r="D310" s="79"/>
      <c r="E310" s="80">
        <f t="shared" si="23"/>
        <v>0</v>
      </c>
      <c r="F310" s="104">
        <f t="shared" si="24"/>
        <v>0</v>
      </c>
      <c r="G310" s="79"/>
      <c r="H310" s="31">
        <f t="shared" si="21"/>
        <v>0</v>
      </c>
      <c r="I310" s="104">
        <f t="shared" si="22"/>
        <v>0</v>
      </c>
      <c r="J310" s="86"/>
      <c r="K310" s="79">
        <f>SUM([1]anual!G297+[1]eic!G297+[1]eses!G297)</f>
        <v>380644.12</v>
      </c>
      <c r="L310" s="86">
        <f t="shared" si="20"/>
        <v>-380644.12</v>
      </c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</row>
    <row r="311" spans="1:34" hidden="1" x14ac:dyDescent="0.2">
      <c r="A311" s="78">
        <v>2407</v>
      </c>
      <c r="B311" s="103" t="s">
        <v>846</v>
      </c>
      <c r="C311" s="79"/>
      <c r="D311" s="79"/>
      <c r="E311" s="80">
        <f t="shared" si="23"/>
        <v>0</v>
      </c>
      <c r="F311" s="104">
        <f t="shared" si="24"/>
        <v>0</v>
      </c>
      <c r="G311" s="79"/>
      <c r="H311" s="31">
        <f t="shared" si="21"/>
        <v>0</v>
      </c>
      <c r="I311" s="104">
        <f t="shared" si="22"/>
        <v>0</v>
      </c>
      <c r="J311" s="86"/>
      <c r="K311" s="79">
        <f>SUM([1]anual!G298+[1]eic!G298+[1]eses!G298)</f>
        <v>5400000</v>
      </c>
      <c r="L311" s="86">
        <f t="shared" si="20"/>
        <v>-5400000</v>
      </c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</row>
    <row r="312" spans="1:34" hidden="1" x14ac:dyDescent="0.2">
      <c r="A312" s="78">
        <v>2408</v>
      </c>
      <c r="B312" s="103" t="s">
        <v>1145</v>
      </c>
      <c r="C312" s="79"/>
      <c r="D312" s="79"/>
      <c r="E312" s="80">
        <f t="shared" si="23"/>
        <v>0</v>
      </c>
      <c r="F312" s="104">
        <f t="shared" si="24"/>
        <v>0</v>
      </c>
      <c r="G312" s="79"/>
      <c r="H312" s="31">
        <f t="shared" si="21"/>
        <v>0</v>
      </c>
      <c r="I312" s="104">
        <f t="shared" si="22"/>
        <v>0</v>
      </c>
      <c r="J312" s="86"/>
      <c r="K312" s="79">
        <f>SUM([1]anual!G299+[1]eic!G299+[1]eses!G299)</f>
        <v>300754.34499999997</v>
      </c>
      <c r="L312" s="86">
        <f t="shared" si="20"/>
        <v>-300754.34499999997</v>
      </c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</row>
    <row r="313" spans="1:34" x14ac:dyDescent="0.2">
      <c r="A313" s="78">
        <v>2499</v>
      </c>
      <c r="B313" s="56" t="s">
        <v>1146</v>
      </c>
      <c r="C313" s="79">
        <f>SUM(C314:C318)</f>
        <v>0</v>
      </c>
      <c r="D313" s="79">
        <f>SUM(D314:D318)</f>
        <v>71647456</v>
      </c>
      <c r="E313" s="80">
        <f t="shared" si="23"/>
        <v>71647456</v>
      </c>
      <c r="F313" s="104">
        <f t="shared" si="24"/>
        <v>4.3358510459125064E-3</v>
      </c>
      <c r="G313" s="79">
        <f>SUM(G314:G318)</f>
        <v>285464090</v>
      </c>
      <c r="H313" s="31">
        <f t="shared" si="21"/>
        <v>398.42878719936687</v>
      </c>
      <c r="I313" s="104">
        <f t="shared" si="22"/>
        <v>-213816634</v>
      </c>
      <c r="J313" s="86"/>
      <c r="K313" s="79">
        <f>SUM([1]anual!G300+[1]eic!G300+[1]eses!G300)</f>
        <v>108744171.92499998</v>
      </c>
      <c r="L313" s="86">
        <f t="shared" si="20"/>
        <v>176719918.07500002</v>
      </c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</row>
    <row r="314" spans="1:34" hidden="1" x14ac:dyDescent="0.2">
      <c r="A314" s="78">
        <v>249901</v>
      </c>
      <c r="B314" s="103" t="s">
        <v>1147</v>
      </c>
      <c r="C314" s="79"/>
      <c r="D314" s="79"/>
      <c r="E314" s="80">
        <f t="shared" si="23"/>
        <v>0</v>
      </c>
      <c r="F314" s="104">
        <f t="shared" si="24"/>
        <v>0</v>
      </c>
      <c r="G314" s="79"/>
      <c r="H314" s="31">
        <f t="shared" si="21"/>
        <v>0</v>
      </c>
      <c r="I314" s="104">
        <f t="shared" si="22"/>
        <v>0</v>
      </c>
      <c r="J314" s="86"/>
      <c r="K314" s="79">
        <f>SUM([1]anual!G301+[1]eic!G301+[1]eses!G301)</f>
        <v>10137612.929</v>
      </c>
      <c r="L314" s="86">
        <f t="shared" si="20"/>
        <v>-10137612.929</v>
      </c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</row>
    <row r="315" spans="1:34" hidden="1" x14ac:dyDescent="0.2">
      <c r="A315" s="78">
        <v>249903</v>
      </c>
      <c r="B315" s="103" t="s">
        <v>1148</v>
      </c>
      <c r="C315" s="79"/>
      <c r="D315" s="79"/>
      <c r="E315" s="80">
        <f t="shared" si="23"/>
        <v>0</v>
      </c>
      <c r="F315" s="104">
        <f t="shared" si="24"/>
        <v>0</v>
      </c>
      <c r="G315" s="79"/>
      <c r="H315" s="31">
        <f t="shared" si="21"/>
        <v>0</v>
      </c>
      <c r="I315" s="104">
        <f t="shared" si="22"/>
        <v>0</v>
      </c>
      <c r="J315" s="86"/>
      <c r="K315" s="79">
        <f>SUM([1]anual!G302+[1]eic!G302+[1]eses!G302)</f>
        <v>198157.42300000001</v>
      </c>
      <c r="L315" s="86">
        <f t="shared" si="20"/>
        <v>-198157.42300000001</v>
      </c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</row>
    <row r="316" spans="1:34" hidden="1" x14ac:dyDescent="0.2">
      <c r="A316" s="78">
        <v>249904</v>
      </c>
      <c r="B316" s="103" t="s">
        <v>1149</v>
      </c>
      <c r="C316" s="79"/>
      <c r="D316" s="79"/>
      <c r="E316" s="80">
        <f t="shared" si="23"/>
        <v>0</v>
      </c>
      <c r="F316" s="104">
        <f t="shared" si="24"/>
        <v>0</v>
      </c>
      <c r="G316" s="79"/>
      <c r="H316" s="31">
        <f t="shared" si="21"/>
        <v>0</v>
      </c>
      <c r="I316" s="104">
        <f t="shared" si="22"/>
        <v>0</v>
      </c>
      <c r="J316" s="86"/>
      <c r="K316" s="79">
        <f>SUM([1]anual!G303+[1]eic!G303+[1]eses!G303)</f>
        <v>955955.62300000002</v>
      </c>
      <c r="L316" s="86">
        <f t="shared" si="20"/>
        <v>-955955.62300000002</v>
      </c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</row>
    <row r="317" spans="1:34" hidden="1" x14ac:dyDescent="0.2">
      <c r="A317" s="78">
        <v>249905</v>
      </c>
      <c r="B317" s="103" t="s">
        <v>1150</v>
      </c>
      <c r="C317" s="79"/>
      <c r="D317" s="79"/>
      <c r="E317" s="80"/>
      <c r="F317" s="104"/>
      <c r="G317" s="79"/>
      <c r="H317" s="31"/>
      <c r="I317" s="104"/>
      <c r="J317" s="86"/>
      <c r="K317" s="79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</row>
    <row r="318" spans="1:34" x14ac:dyDescent="0.2">
      <c r="A318" s="78">
        <v>249999</v>
      </c>
      <c r="B318" s="103" t="s">
        <v>1146</v>
      </c>
      <c r="C318" s="79"/>
      <c r="D318" s="79">
        <v>71647456</v>
      </c>
      <c r="E318" s="80">
        <f t="shared" si="23"/>
        <v>71647456</v>
      </c>
      <c r="F318" s="104">
        <f t="shared" si="24"/>
        <v>4.3358510459125064E-3</v>
      </c>
      <c r="G318" s="79">
        <v>285464090</v>
      </c>
      <c r="H318" s="31">
        <f t="shared" si="21"/>
        <v>398.42878719936687</v>
      </c>
      <c r="I318" s="104">
        <f t="shared" si="22"/>
        <v>-213816634</v>
      </c>
      <c r="J318" s="86"/>
      <c r="K318" s="79">
        <f>SUM([1]anual!G304+[1]eic!G304+[1]eses!G304)</f>
        <v>97452445.949999988</v>
      </c>
      <c r="L318" s="86">
        <f t="shared" si="20"/>
        <v>188011644.05000001</v>
      </c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</row>
    <row r="319" spans="1:34" ht="13.5" thickBot="1" x14ac:dyDescent="0.25">
      <c r="A319" s="115">
        <v>2</v>
      </c>
      <c r="B319" s="116" t="s">
        <v>1151</v>
      </c>
      <c r="C319" s="84">
        <f>SUM(C8+C12)</f>
        <v>1186801000000</v>
      </c>
      <c r="D319" s="84">
        <f>SUM(D8+D12)</f>
        <v>465641744027</v>
      </c>
      <c r="E319" s="85">
        <f t="shared" si="23"/>
        <v>1652442744027</v>
      </c>
      <c r="F319" s="117">
        <f t="shared" si="24"/>
        <v>100</v>
      </c>
      <c r="G319" s="84">
        <f>SUM(G8+G12)</f>
        <v>1578449171857</v>
      </c>
      <c r="H319" s="71">
        <f t="shared" si="21"/>
        <v>95.522170287747585</v>
      </c>
      <c r="I319" s="117">
        <f t="shared" si="22"/>
        <v>73993572170</v>
      </c>
      <c r="J319" s="86"/>
      <c r="K319" s="79">
        <f>SUM([1]anual!G305+[1]eic!G305+[1]eses!G305)</f>
        <v>13484887437.476002</v>
      </c>
      <c r="L319" s="86">
        <f t="shared" si="20"/>
        <v>1564964284419.5239</v>
      </c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</row>
    <row r="320" spans="1:34" x14ac:dyDescent="0.2"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</row>
    <row r="321" spans="2:34" x14ac:dyDescent="0.2">
      <c r="B321" s="87" t="s">
        <v>1152</v>
      </c>
      <c r="C321" s="86">
        <f>SUM('ing entid'!AG62)</f>
        <v>1186801000000.3401</v>
      </c>
      <c r="D321" s="86">
        <f>SUM('ing entid'!AH62)</f>
        <v>464756299470.35999</v>
      </c>
      <c r="E321" s="86">
        <f>SUM('ing entid'!AI62)</f>
        <v>1651557299470.7</v>
      </c>
      <c r="F321" s="86">
        <f>SUM('ing entid'!AJ62)</f>
        <v>8.0572946964437513</v>
      </c>
      <c r="G321" s="86">
        <f>SUM('ing entid'!AK62)</f>
        <v>1577509314162.5801</v>
      </c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</row>
    <row r="322" spans="2:34" x14ac:dyDescent="0.2">
      <c r="C322" s="86">
        <f>+C319-C321</f>
        <v>-0.340087890625</v>
      </c>
      <c r="D322" s="86">
        <f t="shared" ref="D322:G322" si="25">+D319-D321</f>
        <v>885444556.64001465</v>
      </c>
      <c r="E322" s="86">
        <f t="shared" si="25"/>
        <v>885444556.30004883</v>
      </c>
      <c r="F322" s="86">
        <f t="shared" si="25"/>
        <v>91.942705303556252</v>
      </c>
      <c r="G322" s="86">
        <f t="shared" si="25"/>
        <v>939857694.41992187</v>
      </c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</row>
    <row r="323" spans="2:34" x14ac:dyDescent="0.2">
      <c r="B323" s="87" t="s">
        <v>849</v>
      </c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</row>
    <row r="324" spans="2:34" x14ac:dyDescent="0.2">
      <c r="B324" s="87" t="s">
        <v>850</v>
      </c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</row>
    <row r="325" spans="2:34" x14ac:dyDescent="0.2"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</row>
    <row r="326" spans="2:34" x14ac:dyDescent="0.2"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</row>
    <row r="327" spans="2:34" x14ac:dyDescent="0.2"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</row>
    <row r="328" spans="2:34" x14ac:dyDescent="0.2"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</row>
    <row r="329" spans="2:34" x14ac:dyDescent="0.2"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</row>
    <row r="330" spans="2:34" x14ac:dyDescent="0.2"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</row>
    <row r="331" spans="2:34" x14ac:dyDescent="0.2"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</row>
    <row r="332" spans="2:34" x14ac:dyDescent="0.2"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</row>
    <row r="333" spans="2:34" x14ac:dyDescent="0.2"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</row>
    <row r="334" spans="2:34" x14ac:dyDescent="0.2"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</row>
    <row r="335" spans="2:34" x14ac:dyDescent="0.2"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</row>
    <row r="336" spans="2:34" x14ac:dyDescent="0.2"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</row>
    <row r="337" spans="3:34" x14ac:dyDescent="0.2"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</row>
    <row r="338" spans="3:34" x14ac:dyDescent="0.2"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</row>
    <row r="339" spans="3:34" x14ac:dyDescent="0.2"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</row>
    <row r="340" spans="3:34" x14ac:dyDescent="0.2"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</row>
    <row r="341" spans="3:34" x14ac:dyDescent="0.2"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</row>
    <row r="342" spans="3:34" x14ac:dyDescent="0.2"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</row>
    <row r="343" spans="3:34" x14ac:dyDescent="0.2"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</row>
    <row r="344" spans="3:34" x14ac:dyDescent="0.2"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</row>
    <row r="345" spans="3:34" x14ac:dyDescent="0.2"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</row>
    <row r="346" spans="3:34" x14ac:dyDescent="0.2"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</row>
    <row r="347" spans="3:34" x14ac:dyDescent="0.2"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</row>
    <row r="348" spans="3:34" x14ac:dyDescent="0.2"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</row>
    <row r="349" spans="3:34" x14ac:dyDescent="0.2"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</row>
    <row r="350" spans="3:34" x14ac:dyDescent="0.2"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</row>
    <row r="351" spans="3:34" x14ac:dyDescent="0.2"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</row>
    <row r="352" spans="3:34" x14ac:dyDescent="0.2"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</row>
    <row r="353" spans="3:34" x14ac:dyDescent="0.2"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</row>
    <row r="354" spans="3:34" x14ac:dyDescent="0.2"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</row>
    <row r="355" spans="3:34" x14ac:dyDescent="0.2"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</row>
    <row r="356" spans="3:34" x14ac:dyDescent="0.2"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</row>
    <row r="357" spans="3:34" x14ac:dyDescent="0.2"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</row>
    <row r="358" spans="3:34" x14ac:dyDescent="0.2"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</row>
    <row r="359" spans="3:34" x14ac:dyDescent="0.2"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</row>
    <row r="360" spans="3:34" x14ac:dyDescent="0.2"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</row>
    <row r="361" spans="3:34" x14ac:dyDescent="0.2"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</row>
    <row r="362" spans="3:34" x14ac:dyDescent="0.2"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</row>
    <row r="363" spans="3:34" x14ac:dyDescent="0.2"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</row>
    <row r="364" spans="3:34" x14ac:dyDescent="0.2"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</row>
    <row r="365" spans="3:34" x14ac:dyDescent="0.2"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</row>
    <row r="366" spans="3:34" x14ac:dyDescent="0.2"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</row>
    <row r="367" spans="3:34" x14ac:dyDescent="0.2"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</row>
    <row r="368" spans="3:34" x14ac:dyDescent="0.2"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</row>
    <row r="369" spans="3:34" x14ac:dyDescent="0.2"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</row>
    <row r="370" spans="3:34" x14ac:dyDescent="0.2"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</row>
    <row r="371" spans="3:34" x14ac:dyDescent="0.2"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</row>
    <row r="372" spans="3:34" x14ac:dyDescent="0.2"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</row>
    <row r="373" spans="3:34" x14ac:dyDescent="0.2"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</row>
    <row r="374" spans="3:34" x14ac:dyDescent="0.2"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</row>
    <row r="375" spans="3:34" x14ac:dyDescent="0.2"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</row>
    <row r="376" spans="3:34" x14ac:dyDescent="0.2"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</row>
    <row r="377" spans="3:34" x14ac:dyDescent="0.2"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</row>
    <row r="378" spans="3:34" x14ac:dyDescent="0.2"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</row>
    <row r="379" spans="3:34" x14ac:dyDescent="0.2"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</row>
    <row r="380" spans="3:34" x14ac:dyDescent="0.2"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</row>
    <row r="381" spans="3:34" x14ac:dyDescent="0.2"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</row>
    <row r="382" spans="3:34" x14ac:dyDescent="0.2"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</row>
    <row r="383" spans="3:34" x14ac:dyDescent="0.2"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</row>
    <row r="384" spans="3:34" x14ac:dyDescent="0.2"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</row>
    <row r="385" spans="3:34" x14ac:dyDescent="0.2"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</row>
    <row r="386" spans="3:34" x14ac:dyDescent="0.2"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</row>
    <row r="387" spans="3:34" x14ac:dyDescent="0.2"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</row>
    <row r="388" spans="3:34" x14ac:dyDescent="0.2"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</row>
    <row r="389" spans="3:34" x14ac:dyDescent="0.2"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</row>
    <row r="390" spans="3:34" x14ac:dyDescent="0.2"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</row>
    <row r="391" spans="3:34" x14ac:dyDescent="0.2"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</row>
    <row r="392" spans="3:34" x14ac:dyDescent="0.2"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</row>
    <row r="393" spans="3:34" x14ac:dyDescent="0.2"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</row>
    <row r="394" spans="3:34" x14ac:dyDescent="0.2"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</row>
    <row r="395" spans="3:34" x14ac:dyDescent="0.2"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</row>
    <row r="396" spans="3:34" x14ac:dyDescent="0.2"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</row>
    <row r="397" spans="3:34" x14ac:dyDescent="0.2"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</row>
    <row r="398" spans="3:34" x14ac:dyDescent="0.2"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</row>
    <row r="399" spans="3:34" x14ac:dyDescent="0.2"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</row>
    <row r="400" spans="3:34" x14ac:dyDescent="0.2"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</row>
    <row r="401" spans="3:34" x14ac:dyDescent="0.2"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</row>
    <row r="402" spans="3:34" x14ac:dyDescent="0.2"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</row>
    <row r="403" spans="3:34" x14ac:dyDescent="0.2"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</row>
    <row r="404" spans="3:34" x14ac:dyDescent="0.2"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</row>
    <row r="405" spans="3:34" x14ac:dyDescent="0.2"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</row>
    <row r="406" spans="3:34" x14ac:dyDescent="0.2"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</row>
    <row r="407" spans="3:34" x14ac:dyDescent="0.2"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</row>
    <row r="408" spans="3:34" x14ac:dyDescent="0.2"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</row>
    <row r="409" spans="3:34" x14ac:dyDescent="0.2"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</row>
    <row r="410" spans="3:34" x14ac:dyDescent="0.2"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</row>
    <row r="411" spans="3:34" x14ac:dyDescent="0.2"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</row>
    <row r="412" spans="3:34" x14ac:dyDescent="0.2"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</row>
    <row r="413" spans="3:34" x14ac:dyDescent="0.2"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</row>
    <row r="414" spans="3:34" x14ac:dyDescent="0.2"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</row>
    <row r="415" spans="3:34" x14ac:dyDescent="0.2"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</row>
    <row r="416" spans="3:34" x14ac:dyDescent="0.2"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</row>
    <row r="417" spans="3:34" x14ac:dyDescent="0.2"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</row>
    <row r="418" spans="3:34" x14ac:dyDescent="0.2"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</row>
    <row r="419" spans="3:34" x14ac:dyDescent="0.2"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</row>
    <row r="420" spans="3:34" x14ac:dyDescent="0.2"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</row>
    <row r="421" spans="3:34" x14ac:dyDescent="0.2"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</row>
    <row r="422" spans="3:34" x14ac:dyDescent="0.2"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</row>
    <row r="423" spans="3:34" x14ac:dyDescent="0.2"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</row>
    <row r="424" spans="3:34" x14ac:dyDescent="0.2"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</row>
    <row r="425" spans="3:34" x14ac:dyDescent="0.2"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</row>
    <row r="426" spans="3:34" x14ac:dyDescent="0.2"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</row>
    <row r="427" spans="3:34" x14ac:dyDescent="0.2"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</row>
    <row r="428" spans="3:34" x14ac:dyDescent="0.2"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</row>
    <row r="429" spans="3:34" x14ac:dyDescent="0.2"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</row>
    <row r="430" spans="3:34" x14ac:dyDescent="0.2"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</row>
    <row r="431" spans="3:34" x14ac:dyDescent="0.2"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</row>
    <row r="432" spans="3:34" x14ac:dyDescent="0.2"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</row>
    <row r="433" spans="3:34" x14ac:dyDescent="0.2"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</row>
    <row r="434" spans="3:34" x14ac:dyDescent="0.2"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</row>
    <row r="435" spans="3:34" x14ac:dyDescent="0.2"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</row>
    <row r="436" spans="3:34" x14ac:dyDescent="0.2"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</row>
    <row r="437" spans="3:34" x14ac:dyDescent="0.2"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</row>
    <row r="438" spans="3:34" x14ac:dyDescent="0.2"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</row>
    <row r="439" spans="3:34" x14ac:dyDescent="0.2"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</row>
    <row r="440" spans="3:34" x14ac:dyDescent="0.2"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</row>
    <row r="441" spans="3:34" x14ac:dyDescent="0.2"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</row>
    <row r="442" spans="3:34" x14ac:dyDescent="0.2"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</row>
    <row r="443" spans="3:34" x14ac:dyDescent="0.2"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</row>
    <row r="444" spans="3:34" x14ac:dyDescent="0.2"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</row>
    <row r="445" spans="3:34" x14ac:dyDescent="0.2"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</row>
    <row r="446" spans="3:34" x14ac:dyDescent="0.2"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</row>
    <row r="447" spans="3:34" x14ac:dyDescent="0.2"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</row>
    <row r="448" spans="3:34" x14ac:dyDescent="0.2"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</row>
    <row r="449" spans="3:34" x14ac:dyDescent="0.2"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</row>
    <row r="450" spans="3:34" x14ac:dyDescent="0.2"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</row>
    <row r="451" spans="3:34" x14ac:dyDescent="0.2"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</row>
    <row r="452" spans="3:34" x14ac:dyDescent="0.2"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</row>
    <row r="453" spans="3:34" x14ac:dyDescent="0.2"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</row>
    <row r="454" spans="3:34" x14ac:dyDescent="0.2"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</row>
    <row r="455" spans="3:34" x14ac:dyDescent="0.2"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</row>
    <row r="456" spans="3:34" x14ac:dyDescent="0.2"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</row>
    <row r="457" spans="3:34" x14ac:dyDescent="0.2"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</row>
    <row r="458" spans="3:34" x14ac:dyDescent="0.2"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</row>
    <row r="459" spans="3:34" x14ac:dyDescent="0.2"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</row>
    <row r="460" spans="3:34" x14ac:dyDescent="0.2"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</row>
    <row r="461" spans="3:34" x14ac:dyDescent="0.2"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</row>
    <row r="462" spans="3:34" x14ac:dyDescent="0.2"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</row>
    <row r="463" spans="3:34" x14ac:dyDescent="0.2"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</row>
    <row r="464" spans="3:34" x14ac:dyDescent="0.2"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</row>
    <row r="465" spans="3:34" x14ac:dyDescent="0.2"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</row>
    <row r="466" spans="3:34" x14ac:dyDescent="0.2"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</row>
    <row r="467" spans="3:34" x14ac:dyDescent="0.2"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</row>
    <row r="468" spans="3:34" x14ac:dyDescent="0.2"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</row>
    <row r="469" spans="3:34" x14ac:dyDescent="0.2"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</row>
    <row r="470" spans="3:34" x14ac:dyDescent="0.2"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</row>
    <row r="471" spans="3:34" x14ac:dyDescent="0.2"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</row>
    <row r="472" spans="3:34" x14ac:dyDescent="0.2"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</row>
    <row r="473" spans="3:34" x14ac:dyDescent="0.2"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</row>
    <row r="474" spans="3:34" x14ac:dyDescent="0.2"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</row>
    <row r="475" spans="3:34" x14ac:dyDescent="0.2"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</row>
    <row r="476" spans="3:34" x14ac:dyDescent="0.2"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</row>
    <row r="477" spans="3:34" x14ac:dyDescent="0.2"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</row>
    <row r="478" spans="3:34" x14ac:dyDescent="0.2"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</row>
    <row r="479" spans="3:34" x14ac:dyDescent="0.2"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</row>
    <row r="480" spans="3:34" x14ac:dyDescent="0.2"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</row>
    <row r="481" spans="3:34" x14ac:dyDescent="0.2"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</row>
    <row r="482" spans="3:34" x14ac:dyDescent="0.2"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</row>
    <row r="483" spans="3:34" x14ac:dyDescent="0.2"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</row>
    <row r="484" spans="3:34" x14ac:dyDescent="0.2"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</row>
    <row r="485" spans="3:34" x14ac:dyDescent="0.2"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</row>
    <row r="486" spans="3:34" x14ac:dyDescent="0.2"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</row>
    <row r="487" spans="3:34" x14ac:dyDescent="0.2"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</row>
    <row r="488" spans="3:34" x14ac:dyDescent="0.2"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</row>
    <row r="489" spans="3:34" x14ac:dyDescent="0.2"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</row>
    <row r="490" spans="3:34" x14ac:dyDescent="0.2"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</row>
    <row r="491" spans="3:34" x14ac:dyDescent="0.2"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</row>
    <row r="492" spans="3:34" x14ac:dyDescent="0.2"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</row>
    <row r="493" spans="3:34" x14ac:dyDescent="0.2"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</row>
    <row r="494" spans="3:34" x14ac:dyDescent="0.2"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</row>
    <row r="495" spans="3:34" x14ac:dyDescent="0.2"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</row>
    <row r="496" spans="3:34" x14ac:dyDescent="0.2"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</row>
    <row r="497" spans="3:34" x14ac:dyDescent="0.2"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</row>
    <row r="498" spans="3:34" x14ac:dyDescent="0.2"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</row>
    <row r="499" spans="3:34" x14ac:dyDescent="0.2"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</row>
    <row r="500" spans="3:34" x14ac:dyDescent="0.2"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</row>
    <row r="501" spans="3:34" x14ac:dyDescent="0.2"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</row>
    <row r="502" spans="3:34" x14ac:dyDescent="0.2"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</row>
    <row r="503" spans="3:34" x14ac:dyDescent="0.2"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</row>
    <row r="504" spans="3:34" x14ac:dyDescent="0.2"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</row>
    <row r="505" spans="3:34" x14ac:dyDescent="0.2"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</row>
    <row r="506" spans="3:34" x14ac:dyDescent="0.2"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</row>
    <row r="507" spans="3:34" x14ac:dyDescent="0.2"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</row>
    <row r="508" spans="3:34" x14ac:dyDescent="0.2"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</row>
    <row r="509" spans="3:34" x14ac:dyDescent="0.2"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</row>
    <row r="510" spans="3:34" x14ac:dyDescent="0.2"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</row>
    <row r="511" spans="3:34" x14ac:dyDescent="0.2"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</row>
    <row r="512" spans="3:34" x14ac:dyDescent="0.2"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</row>
    <row r="513" spans="3:34" x14ac:dyDescent="0.2"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</row>
    <row r="514" spans="3:34" x14ac:dyDescent="0.2"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</row>
    <row r="515" spans="3:34" x14ac:dyDescent="0.2"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</row>
    <row r="516" spans="3:34" x14ac:dyDescent="0.2"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</row>
    <row r="517" spans="3:34" x14ac:dyDescent="0.2"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</row>
    <row r="518" spans="3:34" x14ac:dyDescent="0.2"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</row>
    <row r="519" spans="3:34" x14ac:dyDescent="0.2"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</row>
    <row r="520" spans="3:34" x14ac:dyDescent="0.2"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</row>
    <row r="521" spans="3:34" x14ac:dyDescent="0.2"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</row>
    <row r="522" spans="3:34" x14ac:dyDescent="0.2"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</row>
    <row r="523" spans="3:34" x14ac:dyDescent="0.2"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</row>
    <row r="524" spans="3:34" x14ac:dyDescent="0.2"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</row>
    <row r="525" spans="3:34" x14ac:dyDescent="0.2"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</row>
    <row r="526" spans="3:34" x14ac:dyDescent="0.2"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</row>
    <row r="527" spans="3:34" x14ac:dyDescent="0.2"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</row>
    <row r="528" spans="3:34" x14ac:dyDescent="0.2"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</row>
    <row r="529" spans="3:34" x14ac:dyDescent="0.2"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</row>
    <row r="530" spans="3:34" x14ac:dyDescent="0.2"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</row>
    <row r="531" spans="3:34" x14ac:dyDescent="0.2"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</row>
    <row r="532" spans="3:34" x14ac:dyDescent="0.2"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</row>
    <row r="533" spans="3:34" x14ac:dyDescent="0.2"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</row>
    <row r="534" spans="3:34" x14ac:dyDescent="0.2"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</row>
    <row r="535" spans="3:34" x14ac:dyDescent="0.2"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</row>
    <row r="536" spans="3:34" x14ac:dyDescent="0.2"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</row>
    <row r="537" spans="3:34" x14ac:dyDescent="0.2"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</row>
    <row r="538" spans="3:34" x14ac:dyDescent="0.2"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</row>
    <row r="539" spans="3:34" x14ac:dyDescent="0.2"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</row>
    <row r="540" spans="3:34" x14ac:dyDescent="0.2"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</row>
    <row r="541" spans="3:34" x14ac:dyDescent="0.2"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</row>
    <row r="542" spans="3:34" x14ac:dyDescent="0.2"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</row>
    <row r="543" spans="3:34" x14ac:dyDescent="0.2"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</row>
    <row r="544" spans="3:34" x14ac:dyDescent="0.2"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</row>
    <row r="545" spans="3:34" x14ac:dyDescent="0.2"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</row>
    <row r="546" spans="3:34" x14ac:dyDescent="0.2"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</row>
    <row r="547" spans="3:34" x14ac:dyDescent="0.2"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</row>
    <row r="548" spans="3:34" x14ac:dyDescent="0.2"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</row>
    <row r="549" spans="3:34" x14ac:dyDescent="0.2"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</row>
    <row r="550" spans="3:34" x14ac:dyDescent="0.2"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</row>
    <row r="551" spans="3:34" x14ac:dyDescent="0.2"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</row>
    <row r="552" spans="3:34" x14ac:dyDescent="0.2"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</row>
    <row r="553" spans="3:34" x14ac:dyDescent="0.2"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</row>
    <row r="554" spans="3:34" x14ac:dyDescent="0.2"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</row>
    <row r="555" spans="3:34" x14ac:dyDescent="0.2"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</row>
    <row r="556" spans="3:34" x14ac:dyDescent="0.2"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</row>
    <row r="557" spans="3:34" x14ac:dyDescent="0.2"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</row>
    <row r="558" spans="3:34" x14ac:dyDescent="0.2"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</row>
    <row r="559" spans="3:34" x14ac:dyDescent="0.2"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</row>
    <row r="560" spans="3:34" x14ac:dyDescent="0.2"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N327" sqref="N327"/>
    </sheetView>
  </sheetViews>
  <sheetFormatPr baseColWidth="10" defaultRowHeight="15.75" x14ac:dyDescent="0.25"/>
  <cols>
    <col min="1" max="1" width="13.375" style="88" bestFit="1" customWidth="1"/>
    <col min="2" max="3" width="14.375" style="88" bestFit="1" customWidth="1"/>
    <col min="4" max="8" width="1.875" style="88" bestFit="1" customWidth="1"/>
    <col min="9" max="9" width="2.875" style="88" bestFit="1" customWidth="1"/>
    <col min="10" max="10" width="1.875" style="88" bestFit="1" customWidth="1"/>
    <col min="11" max="16384" width="11" style="88"/>
  </cols>
  <sheetData>
    <row r="1" spans="1:3" x14ac:dyDescent="0.25">
      <c r="A1" s="88">
        <f>SUM(A2:A16)</f>
        <v>69325504000</v>
      </c>
      <c r="B1" s="88">
        <f>SUM(B2:B16)</f>
        <v>183267418000</v>
      </c>
      <c r="C1" s="88">
        <f>SUM(A1:B1)</f>
        <v>252592922000</v>
      </c>
    </row>
    <row r="2" spans="1:3" x14ac:dyDescent="0.25">
      <c r="A2" s="88">
        <v>125000000</v>
      </c>
      <c r="B2" s="88">
        <v>268828000</v>
      </c>
    </row>
    <row r="3" spans="1:3" x14ac:dyDescent="0.25">
      <c r="A3" s="88">
        <v>1000000000</v>
      </c>
      <c r="B3" s="88">
        <v>53129519000</v>
      </c>
    </row>
    <row r="4" spans="1:3" x14ac:dyDescent="0.25">
      <c r="A4" s="88">
        <v>18975000000</v>
      </c>
      <c r="B4" s="88">
        <v>100875116000</v>
      </c>
    </row>
    <row r="5" spans="1:3" x14ac:dyDescent="0.25">
      <c r="A5" s="88">
        <v>23165148000</v>
      </c>
      <c r="B5" s="88">
        <v>11000000000</v>
      </c>
    </row>
    <row r="6" spans="1:3" x14ac:dyDescent="0.25">
      <c r="A6" s="88">
        <v>160000000</v>
      </c>
      <c r="B6" s="88">
        <v>3165527000</v>
      </c>
    </row>
    <row r="7" spans="1:3" x14ac:dyDescent="0.25">
      <c r="A7" s="88">
        <v>3167504000</v>
      </c>
      <c r="B7" s="88">
        <v>6297045000</v>
      </c>
    </row>
    <row r="8" spans="1:3" x14ac:dyDescent="0.25">
      <c r="A8" s="88">
        <v>171000000</v>
      </c>
      <c r="B8" s="88">
        <v>3500000000</v>
      </c>
    </row>
    <row r="9" spans="1:3" x14ac:dyDescent="0.25">
      <c r="A9" s="88">
        <v>702000000</v>
      </c>
      <c r="B9" s="88">
        <v>1466050000</v>
      </c>
    </row>
    <row r="10" spans="1:3" x14ac:dyDescent="0.25">
      <c r="A10" s="88">
        <v>14859852000</v>
      </c>
      <c r="B10" s="88">
        <v>1465333000</v>
      </c>
    </row>
    <row r="11" spans="1:3" x14ac:dyDescent="0.25">
      <c r="A11" s="88">
        <v>7000000000</v>
      </c>
      <c r="B11" s="88">
        <v>900000000</v>
      </c>
    </row>
    <row r="12" spans="1:3" x14ac:dyDescent="0.25">
      <c r="B12" s="88">
        <v>1200000000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60"/>
  <sheetViews>
    <sheetView workbookViewId="0">
      <selection activeCell="N327" sqref="N327"/>
    </sheetView>
  </sheetViews>
  <sheetFormatPr baseColWidth="10" defaultRowHeight="12.75" x14ac:dyDescent="0.2"/>
  <cols>
    <col min="1" max="1" width="14.125" style="87" customWidth="1"/>
    <col min="2" max="2" width="43.625" style="87" customWidth="1"/>
    <col min="3" max="3" width="15.125" style="87" customWidth="1"/>
    <col min="4" max="4" width="13.375" style="87" customWidth="1"/>
    <col min="5" max="5" width="15.125" style="87" bestFit="1" customWidth="1"/>
    <col min="6" max="6" width="6.25" style="87" bestFit="1" customWidth="1"/>
    <col min="7" max="7" width="15.125" style="87" bestFit="1" customWidth="1"/>
    <col min="8" max="8" width="7.25" style="87" bestFit="1" customWidth="1"/>
    <col min="9" max="9" width="16.75" style="87" bestFit="1" customWidth="1"/>
    <col min="10" max="10" width="8" style="87" customWidth="1"/>
    <col min="11" max="12" width="15.125" style="87" bestFit="1" customWidth="1"/>
    <col min="13" max="255" width="11" style="87"/>
    <col min="256" max="256" width="43.625" style="87" customWidth="1"/>
    <col min="257" max="259" width="11" style="87"/>
    <col min="260" max="260" width="6.25" style="87" bestFit="1" customWidth="1"/>
    <col min="261" max="261" width="11" style="87"/>
    <col min="262" max="262" width="7.25" style="87" bestFit="1" customWidth="1"/>
    <col min="263" max="263" width="15" style="87" customWidth="1"/>
    <col min="264" max="264" width="8" style="87" customWidth="1"/>
    <col min="265" max="266" width="11" style="87" customWidth="1"/>
    <col min="267" max="511" width="11" style="87"/>
    <col min="512" max="512" width="43.625" style="87" customWidth="1"/>
    <col min="513" max="515" width="11" style="87"/>
    <col min="516" max="516" width="6.25" style="87" bestFit="1" customWidth="1"/>
    <col min="517" max="517" width="11" style="87"/>
    <col min="518" max="518" width="7.25" style="87" bestFit="1" customWidth="1"/>
    <col min="519" max="519" width="15" style="87" customWidth="1"/>
    <col min="520" max="520" width="8" style="87" customWidth="1"/>
    <col min="521" max="522" width="11" style="87" customWidth="1"/>
    <col min="523" max="767" width="11" style="87"/>
    <col min="768" max="768" width="43.625" style="87" customWidth="1"/>
    <col min="769" max="771" width="11" style="87"/>
    <col min="772" max="772" width="6.25" style="87" bestFit="1" customWidth="1"/>
    <col min="773" max="773" width="11" style="87"/>
    <col min="774" max="774" width="7.25" style="87" bestFit="1" customWidth="1"/>
    <col min="775" max="775" width="15" style="87" customWidth="1"/>
    <col min="776" max="776" width="8" style="87" customWidth="1"/>
    <col min="777" max="778" width="11" style="87" customWidth="1"/>
    <col min="779" max="1023" width="11" style="87"/>
    <col min="1024" max="1024" width="43.625" style="87" customWidth="1"/>
    <col min="1025" max="1027" width="11" style="87"/>
    <col min="1028" max="1028" width="6.25" style="87" bestFit="1" customWidth="1"/>
    <col min="1029" max="1029" width="11" style="87"/>
    <col min="1030" max="1030" width="7.25" style="87" bestFit="1" customWidth="1"/>
    <col min="1031" max="1031" width="15" style="87" customWidth="1"/>
    <col min="1032" max="1032" width="8" style="87" customWidth="1"/>
    <col min="1033" max="1034" width="11" style="87" customWidth="1"/>
    <col min="1035" max="1279" width="11" style="87"/>
    <col min="1280" max="1280" width="43.625" style="87" customWidth="1"/>
    <col min="1281" max="1283" width="11" style="87"/>
    <col min="1284" max="1284" width="6.25" style="87" bestFit="1" customWidth="1"/>
    <col min="1285" max="1285" width="11" style="87"/>
    <col min="1286" max="1286" width="7.25" style="87" bestFit="1" customWidth="1"/>
    <col min="1287" max="1287" width="15" style="87" customWidth="1"/>
    <col min="1288" max="1288" width="8" style="87" customWidth="1"/>
    <col min="1289" max="1290" width="11" style="87" customWidth="1"/>
    <col min="1291" max="1535" width="11" style="87"/>
    <col min="1536" max="1536" width="43.625" style="87" customWidth="1"/>
    <col min="1537" max="1539" width="11" style="87"/>
    <col min="1540" max="1540" width="6.25" style="87" bestFit="1" customWidth="1"/>
    <col min="1541" max="1541" width="11" style="87"/>
    <col min="1542" max="1542" width="7.25" style="87" bestFit="1" customWidth="1"/>
    <col min="1543" max="1543" width="15" style="87" customWidth="1"/>
    <col min="1544" max="1544" width="8" style="87" customWidth="1"/>
    <col min="1545" max="1546" width="11" style="87" customWidth="1"/>
    <col min="1547" max="1791" width="11" style="87"/>
    <col min="1792" max="1792" width="43.625" style="87" customWidth="1"/>
    <col min="1793" max="1795" width="11" style="87"/>
    <col min="1796" max="1796" width="6.25" style="87" bestFit="1" customWidth="1"/>
    <col min="1797" max="1797" width="11" style="87"/>
    <col min="1798" max="1798" width="7.25" style="87" bestFit="1" customWidth="1"/>
    <col min="1799" max="1799" width="15" style="87" customWidth="1"/>
    <col min="1800" max="1800" width="8" style="87" customWidth="1"/>
    <col min="1801" max="1802" width="11" style="87" customWidth="1"/>
    <col min="1803" max="2047" width="11" style="87"/>
    <col min="2048" max="2048" width="43.625" style="87" customWidth="1"/>
    <col min="2049" max="2051" width="11" style="87"/>
    <col min="2052" max="2052" width="6.25" style="87" bestFit="1" customWidth="1"/>
    <col min="2053" max="2053" width="11" style="87"/>
    <col min="2054" max="2054" width="7.25" style="87" bestFit="1" customWidth="1"/>
    <col min="2055" max="2055" width="15" style="87" customWidth="1"/>
    <col min="2056" max="2056" width="8" style="87" customWidth="1"/>
    <col min="2057" max="2058" width="11" style="87" customWidth="1"/>
    <col min="2059" max="2303" width="11" style="87"/>
    <col min="2304" max="2304" width="43.625" style="87" customWidth="1"/>
    <col min="2305" max="2307" width="11" style="87"/>
    <col min="2308" max="2308" width="6.25" style="87" bestFit="1" customWidth="1"/>
    <col min="2309" max="2309" width="11" style="87"/>
    <col min="2310" max="2310" width="7.25" style="87" bestFit="1" customWidth="1"/>
    <col min="2311" max="2311" width="15" style="87" customWidth="1"/>
    <col min="2312" max="2312" width="8" style="87" customWidth="1"/>
    <col min="2313" max="2314" width="11" style="87" customWidth="1"/>
    <col min="2315" max="2559" width="11" style="87"/>
    <col min="2560" max="2560" width="43.625" style="87" customWidth="1"/>
    <col min="2561" max="2563" width="11" style="87"/>
    <col min="2564" max="2564" width="6.25" style="87" bestFit="1" customWidth="1"/>
    <col min="2565" max="2565" width="11" style="87"/>
    <col min="2566" max="2566" width="7.25" style="87" bestFit="1" customWidth="1"/>
    <col min="2567" max="2567" width="15" style="87" customWidth="1"/>
    <col min="2568" max="2568" width="8" style="87" customWidth="1"/>
    <col min="2569" max="2570" width="11" style="87" customWidth="1"/>
    <col min="2571" max="2815" width="11" style="87"/>
    <col min="2816" max="2816" width="43.625" style="87" customWidth="1"/>
    <col min="2817" max="2819" width="11" style="87"/>
    <col min="2820" max="2820" width="6.25" style="87" bestFit="1" customWidth="1"/>
    <col min="2821" max="2821" width="11" style="87"/>
    <col min="2822" max="2822" width="7.25" style="87" bestFit="1" customWidth="1"/>
    <col min="2823" max="2823" width="15" style="87" customWidth="1"/>
    <col min="2824" max="2824" width="8" style="87" customWidth="1"/>
    <col min="2825" max="2826" width="11" style="87" customWidth="1"/>
    <col min="2827" max="3071" width="11" style="87"/>
    <col min="3072" max="3072" width="43.625" style="87" customWidth="1"/>
    <col min="3073" max="3075" width="11" style="87"/>
    <col min="3076" max="3076" width="6.25" style="87" bestFit="1" customWidth="1"/>
    <col min="3077" max="3077" width="11" style="87"/>
    <col min="3078" max="3078" width="7.25" style="87" bestFit="1" customWidth="1"/>
    <col min="3079" max="3079" width="15" style="87" customWidth="1"/>
    <col min="3080" max="3080" width="8" style="87" customWidth="1"/>
    <col min="3081" max="3082" width="11" style="87" customWidth="1"/>
    <col min="3083" max="3327" width="11" style="87"/>
    <col min="3328" max="3328" width="43.625" style="87" customWidth="1"/>
    <col min="3329" max="3331" width="11" style="87"/>
    <col min="3332" max="3332" width="6.25" style="87" bestFit="1" customWidth="1"/>
    <col min="3333" max="3333" width="11" style="87"/>
    <col min="3334" max="3334" width="7.25" style="87" bestFit="1" customWidth="1"/>
    <col min="3335" max="3335" width="15" style="87" customWidth="1"/>
    <col min="3336" max="3336" width="8" style="87" customWidth="1"/>
    <col min="3337" max="3338" width="11" style="87" customWidth="1"/>
    <col min="3339" max="3583" width="11" style="87"/>
    <col min="3584" max="3584" width="43.625" style="87" customWidth="1"/>
    <col min="3585" max="3587" width="11" style="87"/>
    <col min="3588" max="3588" width="6.25" style="87" bestFit="1" customWidth="1"/>
    <col min="3589" max="3589" width="11" style="87"/>
    <col min="3590" max="3590" width="7.25" style="87" bestFit="1" customWidth="1"/>
    <col min="3591" max="3591" width="15" style="87" customWidth="1"/>
    <col min="3592" max="3592" width="8" style="87" customWidth="1"/>
    <col min="3593" max="3594" width="11" style="87" customWidth="1"/>
    <col min="3595" max="3839" width="11" style="87"/>
    <col min="3840" max="3840" width="43.625" style="87" customWidth="1"/>
    <col min="3841" max="3843" width="11" style="87"/>
    <col min="3844" max="3844" width="6.25" style="87" bestFit="1" customWidth="1"/>
    <col min="3845" max="3845" width="11" style="87"/>
    <col min="3846" max="3846" width="7.25" style="87" bestFit="1" customWidth="1"/>
    <col min="3847" max="3847" width="15" style="87" customWidth="1"/>
    <col min="3848" max="3848" width="8" style="87" customWidth="1"/>
    <col min="3849" max="3850" width="11" style="87" customWidth="1"/>
    <col min="3851" max="4095" width="11" style="87"/>
    <col min="4096" max="4096" width="43.625" style="87" customWidth="1"/>
    <col min="4097" max="4099" width="11" style="87"/>
    <col min="4100" max="4100" width="6.25" style="87" bestFit="1" customWidth="1"/>
    <col min="4101" max="4101" width="11" style="87"/>
    <col min="4102" max="4102" width="7.25" style="87" bestFit="1" customWidth="1"/>
    <col min="4103" max="4103" width="15" style="87" customWidth="1"/>
    <col min="4104" max="4104" width="8" style="87" customWidth="1"/>
    <col min="4105" max="4106" width="11" style="87" customWidth="1"/>
    <col min="4107" max="4351" width="11" style="87"/>
    <col min="4352" max="4352" width="43.625" style="87" customWidth="1"/>
    <col min="4353" max="4355" width="11" style="87"/>
    <col min="4356" max="4356" width="6.25" style="87" bestFit="1" customWidth="1"/>
    <col min="4357" max="4357" width="11" style="87"/>
    <col min="4358" max="4358" width="7.25" style="87" bestFit="1" customWidth="1"/>
    <col min="4359" max="4359" width="15" style="87" customWidth="1"/>
    <col min="4360" max="4360" width="8" style="87" customWidth="1"/>
    <col min="4361" max="4362" width="11" style="87" customWidth="1"/>
    <col min="4363" max="4607" width="11" style="87"/>
    <col min="4608" max="4608" width="43.625" style="87" customWidth="1"/>
    <col min="4609" max="4611" width="11" style="87"/>
    <col min="4612" max="4612" width="6.25" style="87" bestFit="1" customWidth="1"/>
    <col min="4613" max="4613" width="11" style="87"/>
    <col min="4614" max="4614" width="7.25" style="87" bestFit="1" customWidth="1"/>
    <col min="4615" max="4615" width="15" style="87" customWidth="1"/>
    <col min="4616" max="4616" width="8" style="87" customWidth="1"/>
    <col min="4617" max="4618" width="11" style="87" customWidth="1"/>
    <col min="4619" max="4863" width="11" style="87"/>
    <col min="4864" max="4864" width="43.625" style="87" customWidth="1"/>
    <col min="4865" max="4867" width="11" style="87"/>
    <col min="4868" max="4868" width="6.25" style="87" bestFit="1" customWidth="1"/>
    <col min="4869" max="4869" width="11" style="87"/>
    <col min="4870" max="4870" width="7.25" style="87" bestFit="1" customWidth="1"/>
    <col min="4871" max="4871" width="15" style="87" customWidth="1"/>
    <col min="4872" max="4872" width="8" style="87" customWidth="1"/>
    <col min="4873" max="4874" width="11" style="87" customWidth="1"/>
    <col min="4875" max="5119" width="11" style="87"/>
    <col min="5120" max="5120" width="43.625" style="87" customWidth="1"/>
    <col min="5121" max="5123" width="11" style="87"/>
    <col min="5124" max="5124" width="6.25" style="87" bestFit="1" customWidth="1"/>
    <col min="5125" max="5125" width="11" style="87"/>
    <col min="5126" max="5126" width="7.25" style="87" bestFit="1" customWidth="1"/>
    <col min="5127" max="5127" width="15" style="87" customWidth="1"/>
    <col min="5128" max="5128" width="8" style="87" customWidth="1"/>
    <col min="5129" max="5130" width="11" style="87" customWidth="1"/>
    <col min="5131" max="5375" width="11" style="87"/>
    <col min="5376" max="5376" width="43.625" style="87" customWidth="1"/>
    <col min="5377" max="5379" width="11" style="87"/>
    <col min="5380" max="5380" width="6.25" style="87" bestFit="1" customWidth="1"/>
    <col min="5381" max="5381" width="11" style="87"/>
    <col min="5382" max="5382" width="7.25" style="87" bestFit="1" customWidth="1"/>
    <col min="5383" max="5383" width="15" style="87" customWidth="1"/>
    <col min="5384" max="5384" width="8" style="87" customWidth="1"/>
    <col min="5385" max="5386" width="11" style="87" customWidth="1"/>
    <col min="5387" max="5631" width="11" style="87"/>
    <col min="5632" max="5632" width="43.625" style="87" customWidth="1"/>
    <col min="5633" max="5635" width="11" style="87"/>
    <col min="5636" max="5636" width="6.25" style="87" bestFit="1" customWidth="1"/>
    <col min="5637" max="5637" width="11" style="87"/>
    <col min="5638" max="5638" width="7.25" style="87" bestFit="1" customWidth="1"/>
    <col min="5639" max="5639" width="15" style="87" customWidth="1"/>
    <col min="5640" max="5640" width="8" style="87" customWidth="1"/>
    <col min="5641" max="5642" width="11" style="87" customWidth="1"/>
    <col min="5643" max="5887" width="11" style="87"/>
    <col min="5888" max="5888" width="43.625" style="87" customWidth="1"/>
    <col min="5889" max="5891" width="11" style="87"/>
    <col min="5892" max="5892" width="6.25" style="87" bestFit="1" customWidth="1"/>
    <col min="5893" max="5893" width="11" style="87"/>
    <col min="5894" max="5894" width="7.25" style="87" bestFit="1" customWidth="1"/>
    <col min="5895" max="5895" width="15" style="87" customWidth="1"/>
    <col min="5896" max="5896" width="8" style="87" customWidth="1"/>
    <col min="5897" max="5898" width="11" style="87" customWidth="1"/>
    <col min="5899" max="6143" width="11" style="87"/>
    <col min="6144" max="6144" width="43.625" style="87" customWidth="1"/>
    <col min="6145" max="6147" width="11" style="87"/>
    <col min="6148" max="6148" width="6.25" style="87" bestFit="1" customWidth="1"/>
    <col min="6149" max="6149" width="11" style="87"/>
    <col min="6150" max="6150" width="7.25" style="87" bestFit="1" customWidth="1"/>
    <col min="6151" max="6151" width="15" style="87" customWidth="1"/>
    <col min="6152" max="6152" width="8" style="87" customWidth="1"/>
    <col min="6153" max="6154" width="11" style="87" customWidth="1"/>
    <col min="6155" max="6399" width="11" style="87"/>
    <col min="6400" max="6400" width="43.625" style="87" customWidth="1"/>
    <col min="6401" max="6403" width="11" style="87"/>
    <col min="6404" max="6404" width="6.25" style="87" bestFit="1" customWidth="1"/>
    <col min="6405" max="6405" width="11" style="87"/>
    <col min="6406" max="6406" width="7.25" style="87" bestFit="1" customWidth="1"/>
    <col min="6407" max="6407" width="15" style="87" customWidth="1"/>
    <col min="6408" max="6408" width="8" style="87" customWidth="1"/>
    <col min="6409" max="6410" width="11" style="87" customWidth="1"/>
    <col min="6411" max="6655" width="11" style="87"/>
    <col min="6656" max="6656" width="43.625" style="87" customWidth="1"/>
    <col min="6657" max="6659" width="11" style="87"/>
    <col min="6660" max="6660" width="6.25" style="87" bestFit="1" customWidth="1"/>
    <col min="6661" max="6661" width="11" style="87"/>
    <col min="6662" max="6662" width="7.25" style="87" bestFit="1" customWidth="1"/>
    <col min="6663" max="6663" width="15" style="87" customWidth="1"/>
    <col min="6664" max="6664" width="8" style="87" customWidth="1"/>
    <col min="6665" max="6666" width="11" style="87" customWidth="1"/>
    <col min="6667" max="6911" width="11" style="87"/>
    <col min="6912" max="6912" width="43.625" style="87" customWidth="1"/>
    <col min="6913" max="6915" width="11" style="87"/>
    <col min="6916" max="6916" width="6.25" style="87" bestFit="1" customWidth="1"/>
    <col min="6917" max="6917" width="11" style="87"/>
    <col min="6918" max="6918" width="7.25" style="87" bestFit="1" customWidth="1"/>
    <col min="6919" max="6919" width="15" style="87" customWidth="1"/>
    <col min="6920" max="6920" width="8" style="87" customWidth="1"/>
    <col min="6921" max="6922" width="11" style="87" customWidth="1"/>
    <col min="6923" max="7167" width="11" style="87"/>
    <col min="7168" max="7168" width="43.625" style="87" customWidth="1"/>
    <col min="7169" max="7171" width="11" style="87"/>
    <col min="7172" max="7172" width="6.25" style="87" bestFit="1" customWidth="1"/>
    <col min="7173" max="7173" width="11" style="87"/>
    <col min="7174" max="7174" width="7.25" style="87" bestFit="1" customWidth="1"/>
    <col min="7175" max="7175" width="15" style="87" customWidth="1"/>
    <col min="7176" max="7176" width="8" style="87" customWidth="1"/>
    <col min="7177" max="7178" width="11" style="87" customWidth="1"/>
    <col min="7179" max="7423" width="11" style="87"/>
    <col min="7424" max="7424" width="43.625" style="87" customWidth="1"/>
    <col min="7425" max="7427" width="11" style="87"/>
    <col min="7428" max="7428" width="6.25" style="87" bestFit="1" customWidth="1"/>
    <col min="7429" max="7429" width="11" style="87"/>
    <col min="7430" max="7430" width="7.25" style="87" bestFit="1" customWidth="1"/>
    <col min="7431" max="7431" width="15" style="87" customWidth="1"/>
    <col min="7432" max="7432" width="8" style="87" customWidth="1"/>
    <col min="7433" max="7434" width="11" style="87" customWidth="1"/>
    <col min="7435" max="7679" width="11" style="87"/>
    <col min="7680" max="7680" width="43.625" style="87" customWidth="1"/>
    <col min="7681" max="7683" width="11" style="87"/>
    <col min="7684" max="7684" width="6.25" style="87" bestFit="1" customWidth="1"/>
    <col min="7685" max="7685" width="11" style="87"/>
    <col min="7686" max="7686" width="7.25" style="87" bestFit="1" customWidth="1"/>
    <col min="7687" max="7687" width="15" style="87" customWidth="1"/>
    <col min="7688" max="7688" width="8" style="87" customWidth="1"/>
    <col min="7689" max="7690" width="11" style="87" customWidth="1"/>
    <col min="7691" max="7935" width="11" style="87"/>
    <col min="7936" max="7936" width="43.625" style="87" customWidth="1"/>
    <col min="7937" max="7939" width="11" style="87"/>
    <col min="7940" max="7940" width="6.25" style="87" bestFit="1" customWidth="1"/>
    <col min="7941" max="7941" width="11" style="87"/>
    <col min="7942" max="7942" width="7.25" style="87" bestFit="1" customWidth="1"/>
    <col min="7943" max="7943" width="15" style="87" customWidth="1"/>
    <col min="7944" max="7944" width="8" style="87" customWidth="1"/>
    <col min="7945" max="7946" width="11" style="87" customWidth="1"/>
    <col min="7947" max="8191" width="11" style="87"/>
    <col min="8192" max="8192" width="43.625" style="87" customWidth="1"/>
    <col min="8193" max="8195" width="11" style="87"/>
    <col min="8196" max="8196" width="6.25" style="87" bestFit="1" customWidth="1"/>
    <col min="8197" max="8197" width="11" style="87"/>
    <col min="8198" max="8198" width="7.25" style="87" bestFit="1" customWidth="1"/>
    <col min="8199" max="8199" width="15" style="87" customWidth="1"/>
    <col min="8200" max="8200" width="8" style="87" customWidth="1"/>
    <col min="8201" max="8202" width="11" style="87" customWidth="1"/>
    <col min="8203" max="8447" width="11" style="87"/>
    <col min="8448" max="8448" width="43.625" style="87" customWidth="1"/>
    <col min="8449" max="8451" width="11" style="87"/>
    <col min="8452" max="8452" width="6.25" style="87" bestFit="1" customWidth="1"/>
    <col min="8453" max="8453" width="11" style="87"/>
    <col min="8454" max="8454" width="7.25" style="87" bestFit="1" customWidth="1"/>
    <col min="8455" max="8455" width="15" style="87" customWidth="1"/>
    <col min="8456" max="8456" width="8" style="87" customWidth="1"/>
    <col min="8457" max="8458" width="11" style="87" customWidth="1"/>
    <col min="8459" max="8703" width="11" style="87"/>
    <col min="8704" max="8704" width="43.625" style="87" customWidth="1"/>
    <col min="8705" max="8707" width="11" style="87"/>
    <col min="8708" max="8708" width="6.25" style="87" bestFit="1" customWidth="1"/>
    <col min="8709" max="8709" width="11" style="87"/>
    <col min="8710" max="8710" width="7.25" style="87" bestFit="1" customWidth="1"/>
    <col min="8711" max="8711" width="15" style="87" customWidth="1"/>
    <col min="8712" max="8712" width="8" style="87" customWidth="1"/>
    <col min="8713" max="8714" width="11" style="87" customWidth="1"/>
    <col min="8715" max="8959" width="11" style="87"/>
    <col min="8960" max="8960" width="43.625" style="87" customWidth="1"/>
    <col min="8961" max="8963" width="11" style="87"/>
    <col min="8964" max="8964" width="6.25" style="87" bestFit="1" customWidth="1"/>
    <col min="8965" max="8965" width="11" style="87"/>
    <col min="8966" max="8966" width="7.25" style="87" bestFit="1" customWidth="1"/>
    <col min="8967" max="8967" width="15" style="87" customWidth="1"/>
    <col min="8968" max="8968" width="8" style="87" customWidth="1"/>
    <col min="8969" max="8970" width="11" style="87" customWidth="1"/>
    <col min="8971" max="9215" width="11" style="87"/>
    <col min="9216" max="9216" width="43.625" style="87" customWidth="1"/>
    <col min="9217" max="9219" width="11" style="87"/>
    <col min="9220" max="9220" width="6.25" style="87" bestFit="1" customWidth="1"/>
    <col min="9221" max="9221" width="11" style="87"/>
    <col min="9222" max="9222" width="7.25" style="87" bestFit="1" customWidth="1"/>
    <col min="9223" max="9223" width="15" style="87" customWidth="1"/>
    <col min="9224" max="9224" width="8" style="87" customWidth="1"/>
    <col min="9225" max="9226" width="11" style="87" customWidth="1"/>
    <col min="9227" max="9471" width="11" style="87"/>
    <col min="9472" max="9472" width="43.625" style="87" customWidth="1"/>
    <col min="9473" max="9475" width="11" style="87"/>
    <col min="9476" max="9476" width="6.25" style="87" bestFit="1" customWidth="1"/>
    <col min="9477" max="9477" width="11" style="87"/>
    <col min="9478" max="9478" width="7.25" style="87" bestFit="1" customWidth="1"/>
    <col min="9479" max="9479" width="15" style="87" customWidth="1"/>
    <col min="9480" max="9480" width="8" style="87" customWidth="1"/>
    <col min="9481" max="9482" width="11" style="87" customWidth="1"/>
    <col min="9483" max="9727" width="11" style="87"/>
    <col min="9728" max="9728" width="43.625" style="87" customWidth="1"/>
    <col min="9729" max="9731" width="11" style="87"/>
    <col min="9732" max="9732" width="6.25" style="87" bestFit="1" customWidth="1"/>
    <col min="9733" max="9733" width="11" style="87"/>
    <col min="9734" max="9734" width="7.25" style="87" bestFit="1" customWidth="1"/>
    <col min="9735" max="9735" width="15" style="87" customWidth="1"/>
    <col min="9736" max="9736" width="8" style="87" customWidth="1"/>
    <col min="9737" max="9738" width="11" style="87" customWidth="1"/>
    <col min="9739" max="9983" width="11" style="87"/>
    <col min="9984" max="9984" width="43.625" style="87" customWidth="1"/>
    <col min="9985" max="9987" width="11" style="87"/>
    <col min="9988" max="9988" width="6.25" style="87" bestFit="1" customWidth="1"/>
    <col min="9989" max="9989" width="11" style="87"/>
    <col min="9990" max="9990" width="7.25" style="87" bestFit="1" customWidth="1"/>
    <col min="9991" max="9991" width="15" style="87" customWidth="1"/>
    <col min="9992" max="9992" width="8" style="87" customWidth="1"/>
    <col min="9993" max="9994" width="11" style="87" customWidth="1"/>
    <col min="9995" max="10239" width="11" style="87"/>
    <col min="10240" max="10240" width="43.625" style="87" customWidth="1"/>
    <col min="10241" max="10243" width="11" style="87"/>
    <col min="10244" max="10244" width="6.25" style="87" bestFit="1" customWidth="1"/>
    <col min="10245" max="10245" width="11" style="87"/>
    <col min="10246" max="10246" width="7.25" style="87" bestFit="1" customWidth="1"/>
    <col min="10247" max="10247" width="15" style="87" customWidth="1"/>
    <col min="10248" max="10248" width="8" style="87" customWidth="1"/>
    <col min="10249" max="10250" width="11" style="87" customWidth="1"/>
    <col min="10251" max="10495" width="11" style="87"/>
    <col min="10496" max="10496" width="43.625" style="87" customWidth="1"/>
    <col min="10497" max="10499" width="11" style="87"/>
    <col min="10500" max="10500" width="6.25" style="87" bestFit="1" customWidth="1"/>
    <col min="10501" max="10501" width="11" style="87"/>
    <col min="10502" max="10502" width="7.25" style="87" bestFit="1" customWidth="1"/>
    <col min="10503" max="10503" width="15" style="87" customWidth="1"/>
    <col min="10504" max="10504" width="8" style="87" customWidth="1"/>
    <col min="10505" max="10506" width="11" style="87" customWidth="1"/>
    <col min="10507" max="10751" width="11" style="87"/>
    <col min="10752" max="10752" width="43.625" style="87" customWidth="1"/>
    <col min="10753" max="10755" width="11" style="87"/>
    <col min="10756" max="10756" width="6.25" style="87" bestFit="1" customWidth="1"/>
    <col min="10757" max="10757" width="11" style="87"/>
    <col min="10758" max="10758" width="7.25" style="87" bestFit="1" customWidth="1"/>
    <col min="10759" max="10759" width="15" style="87" customWidth="1"/>
    <col min="10760" max="10760" width="8" style="87" customWidth="1"/>
    <col min="10761" max="10762" width="11" style="87" customWidth="1"/>
    <col min="10763" max="11007" width="11" style="87"/>
    <col min="11008" max="11008" width="43.625" style="87" customWidth="1"/>
    <col min="11009" max="11011" width="11" style="87"/>
    <col min="11012" max="11012" width="6.25" style="87" bestFit="1" customWidth="1"/>
    <col min="11013" max="11013" width="11" style="87"/>
    <col min="11014" max="11014" width="7.25" style="87" bestFit="1" customWidth="1"/>
    <col min="11015" max="11015" width="15" style="87" customWidth="1"/>
    <col min="11016" max="11016" width="8" style="87" customWidth="1"/>
    <col min="11017" max="11018" width="11" style="87" customWidth="1"/>
    <col min="11019" max="11263" width="11" style="87"/>
    <col min="11264" max="11264" width="43.625" style="87" customWidth="1"/>
    <col min="11265" max="11267" width="11" style="87"/>
    <col min="11268" max="11268" width="6.25" style="87" bestFit="1" customWidth="1"/>
    <col min="11269" max="11269" width="11" style="87"/>
    <col min="11270" max="11270" width="7.25" style="87" bestFit="1" customWidth="1"/>
    <col min="11271" max="11271" width="15" style="87" customWidth="1"/>
    <col min="11272" max="11272" width="8" style="87" customWidth="1"/>
    <col min="11273" max="11274" width="11" style="87" customWidth="1"/>
    <col min="11275" max="11519" width="11" style="87"/>
    <col min="11520" max="11520" width="43.625" style="87" customWidth="1"/>
    <col min="11521" max="11523" width="11" style="87"/>
    <col min="11524" max="11524" width="6.25" style="87" bestFit="1" customWidth="1"/>
    <col min="11525" max="11525" width="11" style="87"/>
    <col min="11526" max="11526" width="7.25" style="87" bestFit="1" customWidth="1"/>
    <col min="11527" max="11527" width="15" style="87" customWidth="1"/>
    <col min="11528" max="11528" width="8" style="87" customWidth="1"/>
    <col min="11529" max="11530" width="11" style="87" customWidth="1"/>
    <col min="11531" max="11775" width="11" style="87"/>
    <col min="11776" max="11776" width="43.625" style="87" customWidth="1"/>
    <col min="11777" max="11779" width="11" style="87"/>
    <col min="11780" max="11780" width="6.25" style="87" bestFit="1" customWidth="1"/>
    <col min="11781" max="11781" width="11" style="87"/>
    <col min="11782" max="11782" width="7.25" style="87" bestFit="1" customWidth="1"/>
    <col min="11783" max="11783" width="15" style="87" customWidth="1"/>
    <col min="11784" max="11784" width="8" style="87" customWidth="1"/>
    <col min="11785" max="11786" width="11" style="87" customWidth="1"/>
    <col min="11787" max="12031" width="11" style="87"/>
    <col min="12032" max="12032" width="43.625" style="87" customWidth="1"/>
    <col min="12033" max="12035" width="11" style="87"/>
    <col min="12036" max="12036" width="6.25" style="87" bestFit="1" customWidth="1"/>
    <col min="12037" max="12037" width="11" style="87"/>
    <col min="12038" max="12038" width="7.25" style="87" bestFit="1" customWidth="1"/>
    <col min="12039" max="12039" width="15" style="87" customWidth="1"/>
    <col min="12040" max="12040" width="8" style="87" customWidth="1"/>
    <col min="12041" max="12042" width="11" style="87" customWidth="1"/>
    <col min="12043" max="12287" width="11" style="87"/>
    <col min="12288" max="12288" width="43.625" style="87" customWidth="1"/>
    <col min="12289" max="12291" width="11" style="87"/>
    <col min="12292" max="12292" width="6.25" style="87" bestFit="1" customWidth="1"/>
    <col min="12293" max="12293" width="11" style="87"/>
    <col min="12294" max="12294" width="7.25" style="87" bestFit="1" customWidth="1"/>
    <col min="12295" max="12295" width="15" style="87" customWidth="1"/>
    <col min="12296" max="12296" width="8" style="87" customWidth="1"/>
    <col min="12297" max="12298" width="11" style="87" customWidth="1"/>
    <col min="12299" max="12543" width="11" style="87"/>
    <col min="12544" max="12544" width="43.625" style="87" customWidth="1"/>
    <col min="12545" max="12547" width="11" style="87"/>
    <col min="12548" max="12548" width="6.25" style="87" bestFit="1" customWidth="1"/>
    <col min="12549" max="12549" width="11" style="87"/>
    <col min="12550" max="12550" width="7.25" style="87" bestFit="1" customWidth="1"/>
    <col min="12551" max="12551" width="15" style="87" customWidth="1"/>
    <col min="12552" max="12552" width="8" style="87" customWidth="1"/>
    <col min="12553" max="12554" width="11" style="87" customWidth="1"/>
    <col min="12555" max="12799" width="11" style="87"/>
    <col min="12800" max="12800" width="43.625" style="87" customWidth="1"/>
    <col min="12801" max="12803" width="11" style="87"/>
    <col min="12804" max="12804" width="6.25" style="87" bestFit="1" customWidth="1"/>
    <col min="12805" max="12805" width="11" style="87"/>
    <col min="12806" max="12806" width="7.25" style="87" bestFit="1" customWidth="1"/>
    <col min="12807" max="12807" width="15" style="87" customWidth="1"/>
    <col min="12808" max="12808" width="8" style="87" customWidth="1"/>
    <col min="12809" max="12810" width="11" style="87" customWidth="1"/>
    <col min="12811" max="13055" width="11" style="87"/>
    <col min="13056" max="13056" width="43.625" style="87" customWidth="1"/>
    <col min="13057" max="13059" width="11" style="87"/>
    <col min="13060" max="13060" width="6.25" style="87" bestFit="1" customWidth="1"/>
    <col min="13061" max="13061" width="11" style="87"/>
    <col min="13062" max="13062" width="7.25" style="87" bestFit="1" customWidth="1"/>
    <col min="13063" max="13063" width="15" style="87" customWidth="1"/>
    <col min="13064" max="13064" width="8" style="87" customWidth="1"/>
    <col min="13065" max="13066" width="11" style="87" customWidth="1"/>
    <col min="13067" max="13311" width="11" style="87"/>
    <col min="13312" max="13312" width="43.625" style="87" customWidth="1"/>
    <col min="13313" max="13315" width="11" style="87"/>
    <col min="13316" max="13316" width="6.25" style="87" bestFit="1" customWidth="1"/>
    <col min="13317" max="13317" width="11" style="87"/>
    <col min="13318" max="13318" width="7.25" style="87" bestFit="1" customWidth="1"/>
    <col min="13319" max="13319" width="15" style="87" customWidth="1"/>
    <col min="13320" max="13320" width="8" style="87" customWidth="1"/>
    <col min="13321" max="13322" width="11" style="87" customWidth="1"/>
    <col min="13323" max="13567" width="11" style="87"/>
    <col min="13568" max="13568" width="43.625" style="87" customWidth="1"/>
    <col min="13569" max="13571" width="11" style="87"/>
    <col min="13572" max="13572" width="6.25" style="87" bestFit="1" customWidth="1"/>
    <col min="13573" max="13573" width="11" style="87"/>
    <col min="13574" max="13574" width="7.25" style="87" bestFit="1" customWidth="1"/>
    <col min="13575" max="13575" width="15" style="87" customWidth="1"/>
    <col min="13576" max="13576" width="8" style="87" customWidth="1"/>
    <col min="13577" max="13578" width="11" style="87" customWidth="1"/>
    <col min="13579" max="13823" width="11" style="87"/>
    <col min="13824" max="13824" width="43.625" style="87" customWidth="1"/>
    <col min="13825" max="13827" width="11" style="87"/>
    <col min="13828" max="13828" width="6.25" style="87" bestFit="1" customWidth="1"/>
    <col min="13829" max="13829" width="11" style="87"/>
    <col min="13830" max="13830" width="7.25" style="87" bestFit="1" customWidth="1"/>
    <col min="13831" max="13831" width="15" style="87" customWidth="1"/>
    <col min="13832" max="13832" width="8" style="87" customWidth="1"/>
    <col min="13833" max="13834" width="11" style="87" customWidth="1"/>
    <col min="13835" max="14079" width="11" style="87"/>
    <col min="14080" max="14080" width="43.625" style="87" customWidth="1"/>
    <col min="14081" max="14083" width="11" style="87"/>
    <col min="14084" max="14084" width="6.25" style="87" bestFit="1" customWidth="1"/>
    <col min="14085" max="14085" width="11" style="87"/>
    <col min="14086" max="14086" width="7.25" style="87" bestFit="1" customWidth="1"/>
    <col min="14087" max="14087" width="15" style="87" customWidth="1"/>
    <col min="14088" max="14088" width="8" style="87" customWidth="1"/>
    <col min="14089" max="14090" width="11" style="87" customWidth="1"/>
    <col min="14091" max="14335" width="11" style="87"/>
    <col min="14336" max="14336" width="43.625" style="87" customWidth="1"/>
    <col min="14337" max="14339" width="11" style="87"/>
    <col min="14340" max="14340" width="6.25" style="87" bestFit="1" customWidth="1"/>
    <col min="14341" max="14341" width="11" style="87"/>
    <col min="14342" max="14342" width="7.25" style="87" bestFit="1" customWidth="1"/>
    <col min="14343" max="14343" width="15" style="87" customWidth="1"/>
    <col min="14344" max="14344" width="8" style="87" customWidth="1"/>
    <col min="14345" max="14346" width="11" style="87" customWidth="1"/>
    <col min="14347" max="14591" width="11" style="87"/>
    <col min="14592" max="14592" width="43.625" style="87" customWidth="1"/>
    <col min="14593" max="14595" width="11" style="87"/>
    <col min="14596" max="14596" width="6.25" style="87" bestFit="1" customWidth="1"/>
    <col min="14597" max="14597" width="11" style="87"/>
    <col min="14598" max="14598" width="7.25" style="87" bestFit="1" customWidth="1"/>
    <col min="14599" max="14599" width="15" style="87" customWidth="1"/>
    <col min="14600" max="14600" width="8" style="87" customWidth="1"/>
    <col min="14601" max="14602" width="11" style="87" customWidth="1"/>
    <col min="14603" max="14847" width="11" style="87"/>
    <col min="14848" max="14848" width="43.625" style="87" customWidth="1"/>
    <col min="14849" max="14851" width="11" style="87"/>
    <col min="14852" max="14852" width="6.25" style="87" bestFit="1" customWidth="1"/>
    <col min="14853" max="14853" width="11" style="87"/>
    <col min="14854" max="14854" width="7.25" style="87" bestFit="1" customWidth="1"/>
    <col min="14855" max="14855" width="15" style="87" customWidth="1"/>
    <col min="14856" max="14856" width="8" style="87" customWidth="1"/>
    <col min="14857" max="14858" width="11" style="87" customWidth="1"/>
    <col min="14859" max="15103" width="11" style="87"/>
    <col min="15104" max="15104" width="43.625" style="87" customWidth="1"/>
    <col min="15105" max="15107" width="11" style="87"/>
    <col min="15108" max="15108" width="6.25" style="87" bestFit="1" customWidth="1"/>
    <col min="15109" max="15109" width="11" style="87"/>
    <col min="15110" max="15110" width="7.25" style="87" bestFit="1" customWidth="1"/>
    <col min="15111" max="15111" width="15" style="87" customWidth="1"/>
    <col min="15112" max="15112" width="8" style="87" customWidth="1"/>
    <col min="15113" max="15114" width="11" style="87" customWidth="1"/>
    <col min="15115" max="15359" width="11" style="87"/>
    <col min="15360" max="15360" width="43.625" style="87" customWidth="1"/>
    <col min="15361" max="15363" width="11" style="87"/>
    <col min="15364" max="15364" width="6.25" style="87" bestFit="1" customWidth="1"/>
    <col min="15365" max="15365" width="11" style="87"/>
    <col min="15366" max="15366" width="7.25" style="87" bestFit="1" customWidth="1"/>
    <col min="15367" max="15367" width="15" style="87" customWidth="1"/>
    <col min="15368" max="15368" width="8" style="87" customWidth="1"/>
    <col min="15369" max="15370" width="11" style="87" customWidth="1"/>
    <col min="15371" max="15615" width="11" style="87"/>
    <col min="15616" max="15616" width="43.625" style="87" customWidth="1"/>
    <col min="15617" max="15619" width="11" style="87"/>
    <col min="15620" max="15620" width="6.25" style="87" bestFit="1" customWidth="1"/>
    <col min="15621" max="15621" width="11" style="87"/>
    <col min="15622" max="15622" width="7.25" style="87" bestFit="1" customWidth="1"/>
    <col min="15623" max="15623" width="15" style="87" customWidth="1"/>
    <col min="15624" max="15624" width="8" style="87" customWidth="1"/>
    <col min="15625" max="15626" width="11" style="87" customWidth="1"/>
    <col min="15627" max="15871" width="11" style="87"/>
    <col min="15872" max="15872" width="43.625" style="87" customWidth="1"/>
    <col min="15873" max="15875" width="11" style="87"/>
    <col min="15876" max="15876" width="6.25" style="87" bestFit="1" customWidth="1"/>
    <col min="15877" max="15877" width="11" style="87"/>
    <col min="15878" max="15878" width="7.25" style="87" bestFit="1" customWidth="1"/>
    <col min="15879" max="15879" width="15" style="87" customWidth="1"/>
    <col min="15880" max="15880" width="8" style="87" customWidth="1"/>
    <col min="15881" max="15882" width="11" style="87" customWidth="1"/>
    <col min="15883" max="16127" width="11" style="87"/>
    <col min="16128" max="16128" width="43.625" style="87" customWidth="1"/>
    <col min="16129" max="16131" width="11" style="87"/>
    <col min="16132" max="16132" width="6.25" style="87" bestFit="1" customWidth="1"/>
    <col min="16133" max="16133" width="11" style="87"/>
    <col min="16134" max="16134" width="7.25" style="87" bestFit="1" customWidth="1"/>
    <col min="16135" max="16135" width="15" style="87" customWidth="1"/>
    <col min="16136" max="16136" width="8" style="87" customWidth="1"/>
    <col min="16137" max="16138" width="11" style="87" customWidth="1"/>
    <col min="16139" max="16384" width="11" style="87"/>
  </cols>
  <sheetData>
    <row r="1" spans="1:32" ht="15.75" x14ac:dyDescent="0.25">
      <c r="B1" s="89"/>
      <c r="C1" s="266" t="s">
        <v>7</v>
      </c>
      <c r="D1" s="266"/>
      <c r="E1" s="266"/>
      <c r="F1" s="266"/>
      <c r="G1" s="266"/>
      <c r="H1" s="266"/>
      <c r="I1" s="266"/>
    </row>
    <row r="2" spans="1:32" ht="15.75" x14ac:dyDescent="0.25">
      <c r="A2" s="267" t="s">
        <v>862</v>
      </c>
      <c r="B2" s="267"/>
      <c r="C2" s="266" t="s">
        <v>863</v>
      </c>
      <c r="D2" s="266"/>
      <c r="E2" s="266"/>
      <c r="F2" s="266"/>
      <c r="G2" s="266"/>
      <c r="H2" s="266"/>
      <c r="I2" s="266"/>
    </row>
    <row r="3" spans="1:32" ht="15.75" x14ac:dyDescent="0.25">
      <c r="A3" s="267" t="s">
        <v>864</v>
      </c>
      <c r="B3" s="267"/>
      <c r="C3" s="266" t="s">
        <v>865</v>
      </c>
      <c r="D3" s="266"/>
      <c r="E3" s="266"/>
      <c r="F3" s="266"/>
      <c r="G3" s="266"/>
      <c r="H3" s="266"/>
      <c r="I3" s="266"/>
    </row>
    <row r="4" spans="1:32" ht="16.5" thickBot="1" x14ac:dyDescent="0.3">
      <c r="B4" s="89" t="s">
        <v>866</v>
      </c>
      <c r="C4" s="268" t="s">
        <v>4</v>
      </c>
      <c r="D4" s="268"/>
      <c r="E4" s="268"/>
      <c r="F4" s="268"/>
      <c r="G4" s="268"/>
      <c r="H4" s="268"/>
      <c r="I4" s="268"/>
    </row>
    <row r="5" spans="1:32" x14ac:dyDescent="0.2">
      <c r="A5" s="260" t="s">
        <v>5</v>
      </c>
      <c r="B5" s="261"/>
      <c r="C5" s="262" t="s">
        <v>7</v>
      </c>
      <c r="D5" s="263"/>
      <c r="E5" s="263"/>
      <c r="F5" s="264" t="s">
        <v>15</v>
      </c>
      <c r="G5" s="262" t="s">
        <v>867</v>
      </c>
      <c r="H5" s="263"/>
      <c r="I5" s="261"/>
    </row>
    <row r="6" spans="1:32" ht="13.5" thickBot="1" x14ac:dyDescent="0.25">
      <c r="A6" s="90" t="s">
        <v>10</v>
      </c>
      <c r="B6" s="91" t="s">
        <v>11</v>
      </c>
      <c r="C6" s="92" t="s">
        <v>12</v>
      </c>
      <c r="D6" s="93" t="s">
        <v>868</v>
      </c>
      <c r="E6" s="93" t="s">
        <v>869</v>
      </c>
      <c r="F6" s="265"/>
      <c r="G6" s="92" t="s">
        <v>870</v>
      </c>
      <c r="H6" s="93" t="s">
        <v>22</v>
      </c>
      <c r="I6" s="94" t="s">
        <v>871</v>
      </c>
    </row>
    <row r="7" spans="1:32" x14ac:dyDescent="0.2">
      <c r="A7" s="95"/>
      <c r="B7" s="96" t="s">
        <v>872</v>
      </c>
      <c r="C7" s="97">
        <f>SUM(C8+C12)</f>
        <v>21056941753826</v>
      </c>
      <c r="D7" s="97">
        <f>SUM(D8+D12)</f>
        <v>-558391004714</v>
      </c>
      <c r="E7" s="98">
        <f>SUM(C7:D7)</f>
        <v>20498550749112</v>
      </c>
      <c r="F7" s="99">
        <f>IF(OR(E7=0,E$7=0),0,E7/E$7)*100</f>
        <v>100</v>
      </c>
      <c r="G7" s="97">
        <f>SUM(G8+G12)</f>
        <v>18004246727147</v>
      </c>
      <c r="H7" s="100">
        <f t="shared" ref="H7:H74" si="0">IF(OR(G7=0,E7=0),0,G7/E7)*100</f>
        <v>87.831803074795161</v>
      </c>
      <c r="I7" s="99">
        <f>SUM(E7-G7)</f>
        <v>2494304021965</v>
      </c>
      <c r="J7" s="86"/>
      <c r="K7" s="79">
        <f>SUM('ing anual'!C7+'ingresos ese'!E7+[3]ictas!C7)</f>
        <v>21056941753826</v>
      </c>
      <c r="L7" s="86">
        <f>SUM(C7-K7)</f>
        <v>0</v>
      </c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</row>
    <row r="8" spans="1:32" x14ac:dyDescent="0.2">
      <c r="A8" s="78">
        <v>1</v>
      </c>
      <c r="B8" s="101" t="s">
        <v>873</v>
      </c>
      <c r="C8" s="76">
        <f>SUM(C9:C11)</f>
        <v>1114487007166</v>
      </c>
      <c r="D8" s="76">
        <f>SUM(D9:D11)</f>
        <v>251878319086.96411</v>
      </c>
      <c r="E8" s="77">
        <f>SUM(C8:D8)</f>
        <v>1366365326252.9641</v>
      </c>
      <c r="F8" s="102">
        <f>IF(OR(E8=0,E$7=0),0,E8/E$7)*100</f>
        <v>6.665667943926012</v>
      </c>
      <c r="G8" s="76">
        <f>SUM(G9:G11)</f>
        <v>1234762728742</v>
      </c>
      <c r="H8" s="24">
        <f t="shared" si="0"/>
        <v>90.36841794925644</v>
      </c>
      <c r="I8" s="102">
        <f t="shared" ref="I8:I75" si="1">SUM(E8-G8)</f>
        <v>131602597510.96411</v>
      </c>
      <c r="J8" s="86"/>
      <c r="K8" s="79">
        <f>SUM('ing anual'!C8+'ingresos ese'!E8+[3]ictas!C8)</f>
        <v>1114487007166</v>
      </c>
      <c r="L8" s="86">
        <f t="shared" ref="L8:L71" si="2">SUM(C8-K8)</f>
        <v>0</v>
      </c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</row>
    <row r="9" spans="1:32" x14ac:dyDescent="0.2">
      <c r="A9" s="78">
        <v>101</v>
      </c>
      <c r="B9" s="103" t="s">
        <v>874</v>
      </c>
      <c r="C9" s="79">
        <f>SUM('ing anual'!C9+'ingresos ese'!E9+[3]ictas!C9)</f>
        <v>437934701973</v>
      </c>
      <c r="D9" s="79">
        <f>SUM('ing anual'!D9+'ingresos ese'!F9+[3]ictas!D9)</f>
        <v>76510653272</v>
      </c>
      <c r="E9" s="80">
        <f t="shared" ref="E9:E76" si="3">SUM(C9:D9)</f>
        <v>514445355245</v>
      </c>
      <c r="F9" s="104">
        <f t="shared" ref="F9:F76" si="4">IF(OR(E9=0,E$7=0),0,E9/E$7)*100</f>
        <v>2.50966695910093</v>
      </c>
      <c r="G9" s="79">
        <f>SUM('ing anual'!G9+'ingresos ese'!I9+[3]ictas!G9)</f>
        <v>514445355245</v>
      </c>
      <c r="H9" s="31">
        <f t="shared" si="0"/>
        <v>100</v>
      </c>
      <c r="I9" s="104">
        <f t="shared" si="1"/>
        <v>0</v>
      </c>
      <c r="J9" s="86"/>
      <c r="K9" s="79">
        <f>SUM('ing anual'!C9+'ingresos ese'!E9+[3]ictas!C9)</f>
        <v>437934701973</v>
      </c>
      <c r="L9" s="86">
        <f t="shared" si="2"/>
        <v>0</v>
      </c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</row>
    <row r="10" spans="1:32" x14ac:dyDescent="0.2">
      <c r="A10" s="78">
        <v>102</v>
      </c>
      <c r="B10" s="103" t="s">
        <v>875</v>
      </c>
      <c r="C10" s="79">
        <f>SUM('ing anual'!C10+'ingresos ese'!E10+[3]ictas!C10)</f>
        <v>64776193568</v>
      </c>
      <c r="D10" s="79">
        <f>SUM('ing anual'!D10+'ingresos ese'!F10+[3]ictas!D10)</f>
        <v>-1590598561</v>
      </c>
      <c r="E10" s="80">
        <f t="shared" si="3"/>
        <v>63185595007</v>
      </c>
      <c r="F10" s="104">
        <f t="shared" si="4"/>
        <v>0.30824420604338193</v>
      </c>
      <c r="G10" s="79">
        <f>SUM('ing anual'!G10+'ingresos ese'!I10+[3]ictas!G10)</f>
        <v>63185595007</v>
      </c>
      <c r="H10" s="31">
        <f t="shared" si="0"/>
        <v>100</v>
      </c>
      <c r="I10" s="104">
        <f t="shared" si="1"/>
        <v>0</v>
      </c>
      <c r="J10" s="86"/>
      <c r="K10" s="79">
        <f>SUM('ing anual'!C10+'ingresos ese'!E10+[3]ictas!C10)</f>
        <v>64776193568</v>
      </c>
      <c r="L10" s="86">
        <f t="shared" si="2"/>
        <v>0</v>
      </c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</row>
    <row r="11" spans="1:32" x14ac:dyDescent="0.2">
      <c r="A11" s="78">
        <v>103</v>
      </c>
      <c r="B11" s="103" t="s">
        <v>873</v>
      </c>
      <c r="C11" s="79">
        <f>SUM('ing anual'!C11+'ingresos ese'!E11+[3]ictas!C11)</f>
        <v>611776111625</v>
      </c>
      <c r="D11" s="79">
        <f>SUM('ing anual'!D11+'ingresos ese'!F11+[3]ictas!D11)</f>
        <v>176958264375.96411</v>
      </c>
      <c r="E11" s="80">
        <f t="shared" si="3"/>
        <v>788734376000.96411</v>
      </c>
      <c r="F11" s="104">
        <f t="shared" si="4"/>
        <v>3.8477567787817009</v>
      </c>
      <c r="G11" s="79">
        <f>SUM('ing anual'!G11+'ingresos ese'!I11+[3]ictas!G11)</f>
        <v>657131778490</v>
      </c>
      <c r="H11" s="31">
        <f t="shared" si="0"/>
        <v>83.314712593330256</v>
      </c>
      <c r="I11" s="104">
        <f t="shared" si="1"/>
        <v>131602597510.96411</v>
      </c>
      <c r="J11" s="86"/>
      <c r="K11" s="79">
        <f>SUM('ing anual'!C11+'ingresos ese'!E11+[3]ictas!C11)</f>
        <v>611776111625</v>
      </c>
      <c r="L11" s="86">
        <f t="shared" si="2"/>
        <v>0</v>
      </c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</row>
    <row r="12" spans="1:32" x14ac:dyDescent="0.2">
      <c r="A12" s="78">
        <v>2</v>
      </c>
      <c r="B12" s="38" t="s">
        <v>876</v>
      </c>
      <c r="C12" s="76">
        <f>SUM(C13+C198+C278)</f>
        <v>19942454746660</v>
      </c>
      <c r="D12" s="76">
        <f>SUM(D13+D198+D278)</f>
        <v>-810269323800.96411</v>
      </c>
      <c r="E12" s="77">
        <f t="shared" si="3"/>
        <v>19132185422859.035</v>
      </c>
      <c r="F12" s="102">
        <f t="shared" si="4"/>
        <v>93.33433205607399</v>
      </c>
      <c r="G12" s="76">
        <f>SUM(G13+G198+G278)</f>
        <v>16769483998405</v>
      </c>
      <c r="H12" s="24">
        <f t="shared" si="0"/>
        <v>87.650645379847234</v>
      </c>
      <c r="I12" s="102">
        <f t="shared" si="1"/>
        <v>2362701424454.0352</v>
      </c>
      <c r="J12" s="86"/>
      <c r="K12" s="79">
        <f>SUM('ing anual'!C12+'ingresos ese'!E12+[3]ictas!C12)</f>
        <v>19942454746660</v>
      </c>
      <c r="L12" s="86">
        <f t="shared" si="2"/>
        <v>0</v>
      </c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</row>
    <row r="13" spans="1:32" x14ac:dyDescent="0.2">
      <c r="A13" s="78">
        <v>21</v>
      </c>
      <c r="B13" s="38" t="s">
        <v>877</v>
      </c>
      <c r="C13" s="76">
        <f>SUM(C14+C31+C194)</f>
        <v>10337770707083</v>
      </c>
      <c r="D13" s="76">
        <f>SUM(D14+D31+D194)</f>
        <v>73814047838.913055</v>
      </c>
      <c r="E13" s="77">
        <f t="shared" si="3"/>
        <v>10411584754921.912</v>
      </c>
      <c r="F13" s="102">
        <f t="shared" si="4"/>
        <v>50.79180905202746</v>
      </c>
      <c r="G13" s="76">
        <f>SUM(G14+G31+G194)</f>
        <v>9437970473584</v>
      </c>
      <c r="H13" s="24">
        <f t="shared" si="0"/>
        <v>90.648740760837086</v>
      </c>
      <c r="I13" s="102">
        <f t="shared" si="1"/>
        <v>973614281337.91211</v>
      </c>
      <c r="J13" s="86"/>
      <c r="K13" s="79">
        <f>SUM('ing anual'!C13+'ingresos ese'!E13+[3]ictas!C13)</f>
        <v>10337770707083</v>
      </c>
      <c r="L13" s="86">
        <f t="shared" si="2"/>
        <v>0</v>
      </c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</row>
    <row r="14" spans="1:32" x14ac:dyDescent="0.2">
      <c r="A14" s="78">
        <v>211</v>
      </c>
      <c r="B14" s="56" t="s">
        <v>878</v>
      </c>
      <c r="C14" s="79">
        <f>SUM(C15:C30)</f>
        <v>6018485772000</v>
      </c>
      <c r="D14" s="79">
        <f>SUM(D15:D30)</f>
        <v>-48382783000</v>
      </c>
      <c r="E14" s="80">
        <f t="shared" si="3"/>
        <v>5970102989000</v>
      </c>
      <c r="F14" s="104">
        <f t="shared" si="4"/>
        <v>29.124512567107342</v>
      </c>
      <c r="G14" s="79">
        <f>SUM(G15:G30)</f>
        <v>6117305765151</v>
      </c>
      <c r="H14" s="31">
        <f t="shared" si="0"/>
        <v>102.46566560781653</v>
      </c>
      <c r="I14" s="104">
        <f t="shared" si="1"/>
        <v>-147202776151</v>
      </c>
      <c r="J14" s="86"/>
      <c r="K14" s="79">
        <f>SUM('ing anual'!C14+'ingresos ese'!E14+[3]ictas!C14)</f>
        <v>6018485772000</v>
      </c>
      <c r="L14" s="86">
        <f t="shared" si="2"/>
        <v>0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</row>
    <row r="15" spans="1:32" x14ac:dyDescent="0.2">
      <c r="A15" s="78">
        <v>21101</v>
      </c>
      <c r="B15" s="35" t="s">
        <v>879</v>
      </c>
      <c r="C15" s="79">
        <f>SUM('ing anual'!C15+'ingresos ese'!E15+[3]ictas!C15)</f>
        <v>1638503985000</v>
      </c>
      <c r="D15" s="79">
        <f>SUM('ing anual'!D15+'ingresos ese'!F15+[3]ictas!D15)</f>
        <v>0</v>
      </c>
      <c r="E15" s="80">
        <f t="shared" si="3"/>
        <v>1638503985000</v>
      </c>
      <c r="F15" s="104">
        <f t="shared" si="4"/>
        <v>7.9932674512171564</v>
      </c>
      <c r="G15" s="79">
        <f>SUM('ing anual'!G15+'ingresos ese'!I15+[3]ictas!G15)</f>
        <v>1733327429099</v>
      </c>
      <c r="H15" s="31">
        <f t="shared" si="0"/>
        <v>105.78719642839319</v>
      </c>
      <c r="I15" s="104">
        <f t="shared" si="1"/>
        <v>-94823444099</v>
      </c>
      <c r="J15" s="86"/>
      <c r="K15" s="79">
        <f>SUM('ing anual'!C15+'ingresos ese'!E15+[3]ictas!C15)</f>
        <v>1638503985000</v>
      </c>
      <c r="L15" s="86">
        <f t="shared" si="2"/>
        <v>0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</row>
    <row r="16" spans="1:32" x14ac:dyDescent="0.2">
      <c r="A16" s="78">
        <v>21102</v>
      </c>
      <c r="B16" s="35" t="s">
        <v>880</v>
      </c>
      <c r="C16" s="79">
        <f>SUM('ing anual'!C16+'ingresos ese'!E16+[3]ictas!C16)</f>
        <v>3008192346000</v>
      </c>
      <c r="D16" s="79">
        <f>SUM('ing anual'!D16+'ingresos ese'!F16+[3]ictas!D16)</f>
        <v>-1070000000</v>
      </c>
      <c r="E16" s="80">
        <f t="shared" si="3"/>
        <v>3007122346000</v>
      </c>
      <c r="F16" s="104">
        <f t="shared" si="4"/>
        <v>14.669926585567367</v>
      </c>
      <c r="G16" s="79">
        <f>SUM('ing anual'!G16+'ingresos ese'!I16+[3]ictas!G16)</f>
        <v>2940348004366</v>
      </c>
      <c r="H16" s="31">
        <f t="shared" si="0"/>
        <v>97.779460429243201</v>
      </c>
      <c r="I16" s="104">
        <f t="shared" si="1"/>
        <v>66774341634</v>
      </c>
      <c r="J16" s="86"/>
      <c r="K16" s="79">
        <f>SUM('ing anual'!C16+'ingresos ese'!E16+[3]ictas!C16)</f>
        <v>3008192346000</v>
      </c>
      <c r="L16" s="86">
        <f t="shared" si="2"/>
        <v>0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</row>
    <row r="17" spans="1:32" x14ac:dyDescent="0.2">
      <c r="A17" s="78">
        <v>21103</v>
      </c>
      <c r="B17" s="35" t="s">
        <v>881</v>
      </c>
      <c r="C17" s="79">
        <f>SUM('ing anual'!C17+'ingresos ese'!E17+[3]ictas!C17)</f>
        <v>0</v>
      </c>
      <c r="D17" s="79">
        <f>SUM('ing anual'!D17+'ingresos ese'!F17+[3]ictas!D17)</f>
        <v>0</v>
      </c>
      <c r="E17" s="80">
        <f t="shared" si="3"/>
        <v>0</v>
      </c>
      <c r="F17" s="104">
        <f t="shared" si="4"/>
        <v>0</v>
      </c>
      <c r="G17" s="79">
        <f>SUM('ing anual'!G17+'ingresos ese'!I17+[3]ictas!G17)</f>
        <v>-1665000</v>
      </c>
      <c r="H17" s="31">
        <f t="shared" si="0"/>
        <v>0</v>
      </c>
      <c r="I17" s="104">
        <f t="shared" si="1"/>
        <v>1665000</v>
      </c>
      <c r="J17" s="86"/>
      <c r="K17" s="79">
        <f>SUM('ing anual'!C17+'ingresos ese'!E17+[3]ictas!C17)</f>
        <v>0</v>
      </c>
      <c r="L17" s="86">
        <f t="shared" si="2"/>
        <v>0</v>
      </c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</row>
    <row r="18" spans="1:32" x14ac:dyDescent="0.2">
      <c r="A18" s="78">
        <v>21104</v>
      </c>
      <c r="B18" s="35" t="s">
        <v>882</v>
      </c>
      <c r="C18" s="79">
        <f>SUM('ing anual'!C18+'ingresos ese'!E18+[3]ictas!C18)</f>
        <v>429788230000</v>
      </c>
      <c r="D18" s="79">
        <f>SUM('ing anual'!D18+'ingresos ese'!F18+[3]ictas!D18)</f>
        <v>0</v>
      </c>
      <c r="E18" s="80">
        <f t="shared" si="3"/>
        <v>429788230000</v>
      </c>
      <c r="F18" s="104">
        <f t="shared" si="4"/>
        <v>2.0966761760882946</v>
      </c>
      <c r="G18" s="79">
        <f>SUM('ing anual'!G18+'ingresos ese'!I18+[3]ictas!G18)</f>
        <v>480482917898</v>
      </c>
      <c r="H18" s="31">
        <f t="shared" si="0"/>
        <v>111.79527133583905</v>
      </c>
      <c r="I18" s="104">
        <f t="shared" si="1"/>
        <v>-50694687898</v>
      </c>
      <c r="J18" s="86"/>
      <c r="K18" s="79">
        <f>SUM('ing anual'!C18+'ingresos ese'!E18+[3]ictas!C18)</f>
        <v>429788230000</v>
      </c>
      <c r="L18" s="86">
        <f t="shared" si="2"/>
        <v>0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</row>
    <row r="19" spans="1:32" x14ac:dyDescent="0.2">
      <c r="A19" s="78">
        <v>21105</v>
      </c>
      <c r="B19" s="35" t="s">
        <v>883</v>
      </c>
      <c r="C19" s="79">
        <f>SUM('ing anual'!C19+'ingresos ese'!E19+[3]ictas!C19)</f>
        <v>107922276000</v>
      </c>
      <c r="D19" s="79">
        <f>SUM('ing anual'!D19+'ingresos ese'!F19+[3]ictas!D19)</f>
        <v>0</v>
      </c>
      <c r="E19" s="80">
        <f t="shared" si="3"/>
        <v>107922276000</v>
      </c>
      <c r="F19" s="104">
        <f t="shared" si="4"/>
        <v>0.52648734693927179</v>
      </c>
      <c r="G19" s="79">
        <f>SUM('ing anual'!G19+'ingresos ese'!I19+[3]ictas!G19)</f>
        <v>156192998603</v>
      </c>
      <c r="H19" s="31">
        <f t="shared" si="0"/>
        <v>144.72730226982981</v>
      </c>
      <c r="I19" s="104">
        <f t="shared" si="1"/>
        <v>-48270722603</v>
      </c>
      <c r="J19" s="86"/>
      <c r="K19" s="79">
        <f>SUM('ing anual'!C19+'ingresos ese'!E19+[3]ictas!C19)</f>
        <v>107922276000</v>
      </c>
      <c r="L19" s="86">
        <f t="shared" si="2"/>
        <v>0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</row>
    <row r="20" spans="1:32" x14ac:dyDescent="0.2">
      <c r="A20" s="78">
        <v>21106</v>
      </c>
      <c r="B20" s="35" t="s">
        <v>884</v>
      </c>
      <c r="C20" s="79">
        <f>SUM('ing anual'!C20+'ingresos ese'!E20+[3]ictas!C20)</f>
        <v>16267814000</v>
      </c>
      <c r="D20" s="79">
        <f>SUM('ing anual'!D20+'ingresos ese'!F20+[3]ictas!D20)</f>
        <v>0</v>
      </c>
      <c r="E20" s="80">
        <f t="shared" si="3"/>
        <v>16267814000</v>
      </c>
      <c r="F20" s="104">
        <f t="shared" si="4"/>
        <v>7.9360800668821535E-2</v>
      </c>
      <c r="G20" s="79">
        <f>SUM('ing anual'!G20+'ingresos ese'!I20+[3]ictas!G20)</f>
        <v>13333315000</v>
      </c>
      <c r="H20" s="31">
        <f t="shared" si="0"/>
        <v>81.961319449558502</v>
      </c>
      <c r="I20" s="104">
        <f t="shared" si="1"/>
        <v>2934499000</v>
      </c>
      <c r="J20" s="86"/>
      <c r="K20" s="79">
        <f>SUM('ing anual'!C20+'ingresos ese'!E20+[3]ictas!C20)</f>
        <v>16267814000</v>
      </c>
      <c r="L20" s="86">
        <f t="shared" si="2"/>
        <v>0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</row>
    <row r="21" spans="1:32" x14ac:dyDescent="0.2">
      <c r="A21" s="78">
        <v>21107</v>
      </c>
      <c r="B21" s="35" t="s">
        <v>885</v>
      </c>
      <c r="C21" s="79">
        <f>SUM('ing anual'!C21+'ingresos ese'!E21+[3]ictas!C21)</f>
        <v>301912030000</v>
      </c>
      <c r="D21" s="79">
        <f>SUM('ing anual'!D21+'ingresos ese'!F21+[3]ictas!D21)</f>
        <v>0</v>
      </c>
      <c r="E21" s="80">
        <f t="shared" si="3"/>
        <v>301912030000</v>
      </c>
      <c r="F21" s="104">
        <f t="shared" si="4"/>
        <v>1.4728457328285947</v>
      </c>
      <c r="G21" s="79">
        <f>SUM('ing anual'!G21+'ingresos ese'!I21+[3]ictas!G21)</f>
        <v>305588937198</v>
      </c>
      <c r="H21" s="31">
        <f t="shared" si="0"/>
        <v>101.2178736958577</v>
      </c>
      <c r="I21" s="104">
        <f t="shared" si="1"/>
        <v>-3676907198</v>
      </c>
      <c r="J21" s="86"/>
      <c r="K21" s="79">
        <f>SUM('ing anual'!C21+'ingresos ese'!E21+[3]ictas!C21)</f>
        <v>301912030000</v>
      </c>
      <c r="L21" s="86">
        <f t="shared" si="2"/>
        <v>0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</row>
    <row r="22" spans="1:32" x14ac:dyDescent="0.2">
      <c r="A22" s="78">
        <v>21108</v>
      </c>
      <c r="B22" s="35" t="s">
        <v>886</v>
      </c>
      <c r="C22" s="79">
        <f>SUM('ing anual'!C22+'ingresos ese'!E22+[3]ictas!C22)</f>
        <v>369166845000</v>
      </c>
      <c r="D22" s="79">
        <f>SUM('ing anual'!D22+'ingresos ese'!F22+[3]ictas!D22)</f>
        <v>-5976000000</v>
      </c>
      <c r="E22" s="80">
        <f t="shared" si="3"/>
        <v>363190845000</v>
      </c>
      <c r="F22" s="104">
        <f t="shared" si="4"/>
        <v>1.7717879153760834</v>
      </c>
      <c r="G22" s="79">
        <f>SUM('ing anual'!G22+'ingresos ese'!I22+[3]ictas!G22)</f>
        <v>349492259000</v>
      </c>
      <c r="H22" s="31">
        <f t="shared" si="0"/>
        <v>96.228267813303503</v>
      </c>
      <c r="I22" s="104">
        <f t="shared" si="1"/>
        <v>13698586000</v>
      </c>
      <c r="J22" s="86"/>
      <c r="K22" s="79">
        <f>SUM('ing anual'!C22+'ingresos ese'!E22+[3]ictas!C22)</f>
        <v>369166845000</v>
      </c>
      <c r="L22" s="86">
        <f t="shared" si="2"/>
        <v>0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</row>
    <row r="23" spans="1:32" x14ac:dyDescent="0.2">
      <c r="A23" s="78">
        <v>21109</v>
      </c>
      <c r="B23" s="35" t="s">
        <v>887</v>
      </c>
      <c r="C23" s="79">
        <f>SUM('ing anual'!C23+'ingresos ese'!E23+[3]ictas!C23)</f>
        <v>25115533000</v>
      </c>
      <c r="D23" s="79">
        <f>SUM('ing anual'!D23+'ingresos ese'!F23+[3]ictas!D23)</f>
        <v>-181783000</v>
      </c>
      <c r="E23" s="80">
        <f t="shared" si="3"/>
        <v>24933750000</v>
      </c>
      <c r="F23" s="104">
        <f t="shared" si="4"/>
        <v>0.12163664790341402</v>
      </c>
      <c r="G23" s="79">
        <f>SUM('ing anual'!G23+'ingresos ese'!I23+[3]ictas!G23)</f>
        <v>34896121859</v>
      </c>
      <c r="H23" s="31">
        <f t="shared" si="0"/>
        <v>139.95536916428534</v>
      </c>
      <c r="I23" s="104">
        <f t="shared" si="1"/>
        <v>-9962371859</v>
      </c>
      <c r="J23" s="86"/>
      <c r="K23" s="79">
        <f>SUM('ing anual'!C23+'ingresos ese'!E23+[3]ictas!C23)</f>
        <v>25115533000</v>
      </c>
      <c r="L23" s="86">
        <f t="shared" si="2"/>
        <v>0</v>
      </c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</row>
    <row r="24" spans="1:32" x14ac:dyDescent="0.2">
      <c r="A24" s="78">
        <v>21110</v>
      </c>
      <c r="B24" s="35" t="s">
        <v>888</v>
      </c>
      <c r="C24" s="79">
        <f>SUM('ing anual'!C24+'ingresos ese'!E24+[3]ictas!C24)</f>
        <v>2918366000</v>
      </c>
      <c r="D24" s="79">
        <f>SUM('ing anual'!D24+'ingresos ese'!F24+[3]ictas!D24)</f>
        <v>0</v>
      </c>
      <c r="E24" s="80">
        <f t="shared" si="3"/>
        <v>2918366000</v>
      </c>
      <c r="F24" s="104">
        <f t="shared" si="4"/>
        <v>1.4236938190015331E-2</v>
      </c>
      <c r="G24" s="79">
        <f>SUM('ing anual'!G24+'ingresos ese'!I24+[3]ictas!G24)</f>
        <v>6830830000</v>
      </c>
      <c r="H24" s="31">
        <f t="shared" si="0"/>
        <v>234.06351362371956</v>
      </c>
      <c r="I24" s="104">
        <f t="shared" si="1"/>
        <v>-3912464000</v>
      </c>
      <c r="J24" s="86"/>
      <c r="K24" s="79">
        <f>SUM('ing anual'!C24+'ingresos ese'!E24+[3]ictas!C24)</f>
        <v>2918366000</v>
      </c>
      <c r="L24" s="86">
        <f t="shared" si="2"/>
        <v>0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</row>
    <row r="25" spans="1:32" x14ac:dyDescent="0.2">
      <c r="A25" s="78">
        <v>21113</v>
      </c>
      <c r="B25" s="35" t="s">
        <v>889</v>
      </c>
      <c r="C25" s="79">
        <f>SUM('ing anual'!C25+'ingresos ese'!E25+[3]ictas!C25)</f>
        <v>30000000000</v>
      </c>
      <c r="D25" s="79">
        <f>SUM('ing anual'!D25+'ingresos ese'!F25+[3]ictas!D25)</f>
        <v>-30000000000</v>
      </c>
      <c r="E25" s="80">
        <f>SUM(C25:D25)</f>
        <v>0</v>
      </c>
      <c r="F25" s="104">
        <f t="shared" si="4"/>
        <v>0</v>
      </c>
      <c r="G25" s="79">
        <f>SUM('ing anual'!G25+'ingresos ese'!I25+[3]ictas!G25)</f>
        <v>5902564</v>
      </c>
      <c r="H25" s="31">
        <f>IF(OR(G25=0,E25=0),0,G25/E25)*100</f>
        <v>0</v>
      </c>
      <c r="I25" s="104">
        <f>SUM(E25-G25)</f>
        <v>-5902564</v>
      </c>
      <c r="J25" s="86"/>
      <c r="K25" s="79">
        <f>SUM('ing anual'!C25+'ingresos ese'!E25+[3]ictas!C25)</f>
        <v>30000000000</v>
      </c>
      <c r="L25" s="86">
        <f t="shared" si="2"/>
        <v>0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</row>
    <row r="26" spans="1:32" x14ac:dyDescent="0.2">
      <c r="A26" s="78">
        <v>21114</v>
      </c>
      <c r="B26" s="35" t="s">
        <v>890</v>
      </c>
      <c r="C26" s="79">
        <f>SUM('ing anual'!C26+'ingresos ese'!E26+[3]ictas!C26)</f>
        <v>11739027000</v>
      </c>
      <c r="D26" s="79">
        <f>SUM('ing anual'!D26+'ingresos ese'!F26+[3]ictas!D26)</f>
        <v>0</v>
      </c>
      <c r="E26" s="80">
        <f t="shared" si="3"/>
        <v>11739027000</v>
      </c>
      <c r="F26" s="104">
        <f t="shared" si="4"/>
        <v>5.7267594883548219E-2</v>
      </c>
      <c r="G26" s="79">
        <f>SUM('ing anual'!G26+'ingresos ese'!I26+[3]ictas!G26)</f>
        <v>15291141206</v>
      </c>
      <c r="H26" s="31">
        <f t="shared" si="0"/>
        <v>130.2590172592669</v>
      </c>
      <c r="I26" s="104">
        <f t="shared" si="1"/>
        <v>-3552114206</v>
      </c>
      <c r="J26" s="86"/>
      <c r="K26" s="79">
        <f>SUM('ing anual'!C26+'ingresos ese'!E26+[3]ictas!C26)</f>
        <v>11739027000</v>
      </c>
      <c r="L26" s="86">
        <f t="shared" si="2"/>
        <v>0</v>
      </c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</row>
    <row r="27" spans="1:32" x14ac:dyDescent="0.2">
      <c r="A27" s="78">
        <v>21115</v>
      </c>
      <c r="B27" s="35" t="s">
        <v>891</v>
      </c>
      <c r="C27" s="79">
        <f>SUM('ing anual'!C27+'ingresos ese'!E27+[3]ictas!C27)</f>
        <v>11739027000</v>
      </c>
      <c r="D27" s="79">
        <f>SUM('ing anual'!D27+'ingresos ese'!F27+[3]ictas!D27)</f>
        <v>0</v>
      </c>
      <c r="E27" s="80">
        <f t="shared" si="3"/>
        <v>11739027000</v>
      </c>
      <c r="F27" s="104">
        <f t="shared" si="4"/>
        <v>5.7267594883548219E-2</v>
      </c>
      <c r="G27" s="79">
        <f>SUM('ing anual'!G27+'ingresos ese'!I27+[3]ictas!G27)</f>
        <v>15291143206</v>
      </c>
      <c r="H27" s="31">
        <f t="shared" si="0"/>
        <v>130.25903429645405</v>
      </c>
      <c r="I27" s="104">
        <f t="shared" si="1"/>
        <v>-3552116206</v>
      </c>
      <c r="J27" s="86"/>
      <c r="K27" s="79">
        <f>SUM('ing anual'!C27+'ingresos ese'!E27+[3]ictas!C27)</f>
        <v>11739027000</v>
      </c>
      <c r="L27" s="86">
        <f t="shared" si="2"/>
        <v>0</v>
      </c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</row>
    <row r="28" spans="1:32" ht="25.5" x14ac:dyDescent="0.2">
      <c r="A28" s="78">
        <v>21116</v>
      </c>
      <c r="B28" s="105" t="s">
        <v>892</v>
      </c>
      <c r="C28" s="79">
        <f>SUM('ing anual'!C28+'ingresos ese'!E28+[3]ictas!C28)</f>
        <v>12699888000</v>
      </c>
      <c r="D28" s="79">
        <f>SUM('ing anual'!D28+'ingresos ese'!F28+[3]ictas!D28)</f>
        <v>0</v>
      </c>
      <c r="E28" s="80">
        <f t="shared" si="3"/>
        <v>12699888000</v>
      </c>
      <c r="F28" s="104">
        <f t="shared" si="4"/>
        <v>6.1955053093449362E-2</v>
      </c>
      <c r="G28" s="79">
        <f>SUM('ing anual'!G28+'ingresos ese'!I28+[3]ictas!G28)</f>
        <v>10918291354</v>
      </c>
      <c r="H28" s="31">
        <f t="shared" si="0"/>
        <v>85.971556237346348</v>
      </c>
      <c r="I28" s="104">
        <f t="shared" si="1"/>
        <v>1781596646</v>
      </c>
      <c r="J28" s="86"/>
      <c r="K28" s="79">
        <f>SUM('ing anual'!C28+'ingresos ese'!E28+[3]ictas!C28)</f>
        <v>12699888000</v>
      </c>
      <c r="L28" s="86">
        <f t="shared" si="2"/>
        <v>0</v>
      </c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</row>
    <row r="29" spans="1:32" x14ac:dyDescent="0.2">
      <c r="A29" s="78">
        <v>21117</v>
      </c>
      <c r="B29" s="105" t="s">
        <v>893</v>
      </c>
      <c r="C29" s="79">
        <f>SUM('ing anual'!C29+'ingresos ese'!E29+[3]ictas!C29)</f>
        <v>52520405000</v>
      </c>
      <c r="D29" s="79">
        <f>SUM('ing anual'!D29+'ingresos ese'!F29+[3]ictas!D29)</f>
        <v>-11155000000</v>
      </c>
      <c r="E29" s="80">
        <f t="shared" si="3"/>
        <v>41365405000</v>
      </c>
      <c r="F29" s="104">
        <f t="shared" si="4"/>
        <v>0.20179672946777447</v>
      </c>
      <c r="G29" s="79">
        <f>SUM('ing anual'!G29+'ingresos ese'!I29+[3]ictas!G29)</f>
        <v>55308138798</v>
      </c>
      <c r="H29" s="31">
        <f t="shared" si="0"/>
        <v>133.70626686236966</v>
      </c>
      <c r="I29" s="104">
        <f t="shared" si="1"/>
        <v>-13942733798</v>
      </c>
      <c r="J29" s="86"/>
      <c r="K29" s="79">
        <f>SUM('ing anual'!C29+'ingresos ese'!E29+[3]ictas!C29)</f>
        <v>52520405000</v>
      </c>
      <c r="L29" s="86">
        <f t="shared" si="2"/>
        <v>0</v>
      </c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</row>
    <row r="30" spans="1:32" x14ac:dyDescent="0.2">
      <c r="A30" s="78">
        <v>21199</v>
      </c>
      <c r="B30" s="105" t="s">
        <v>894</v>
      </c>
      <c r="C30" s="79">
        <f>SUM('ing anual'!C30+'ingresos ese'!E30+[3]ictas!C30)</f>
        <v>0</v>
      </c>
      <c r="D30" s="79">
        <f>SUM('ing anual'!D30+'ingresos ese'!F30+[3]ictas!D30)</f>
        <v>0</v>
      </c>
      <c r="E30" s="80">
        <f t="shared" si="3"/>
        <v>0</v>
      </c>
      <c r="F30" s="104">
        <f t="shared" si="4"/>
        <v>0</v>
      </c>
      <c r="G30" s="79">
        <f>SUM('ing anual'!G30+'ingresos ese'!I30+[3]ictas!G30)</f>
        <v>0</v>
      </c>
      <c r="H30" s="31">
        <f t="shared" si="0"/>
        <v>0</v>
      </c>
      <c r="I30" s="104">
        <f t="shared" si="1"/>
        <v>0</v>
      </c>
      <c r="J30" s="86"/>
      <c r="K30" s="79">
        <f>SUM('ing anual'!C30+'ingresos ese'!E30+[3]ictas!C30)</f>
        <v>0</v>
      </c>
      <c r="L30" s="86">
        <f t="shared" si="2"/>
        <v>0</v>
      </c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</row>
    <row r="31" spans="1:32" x14ac:dyDescent="0.2">
      <c r="A31" s="78">
        <v>212</v>
      </c>
      <c r="B31" s="56" t="s">
        <v>895</v>
      </c>
      <c r="C31" s="79">
        <f>SUM(C32+C34+C88+C91+C143+C152+C184+C186+C187+C190+C191+C192+C193)</f>
        <v>4319284935083</v>
      </c>
      <c r="D31" s="79">
        <f>SUM(D32+D34+D88+D91+D143+D152+D184+D186+D187+D190+D191+D192+D193)</f>
        <v>122196830838.91306</v>
      </c>
      <c r="E31" s="80">
        <f t="shared" si="3"/>
        <v>4441481765921.9131</v>
      </c>
      <c r="F31" s="104">
        <f t="shared" si="4"/>
        <v>21.667296484920129</v>
      </c>
      <c r="G31" s="79">
        <f>SUM(G32+G34+G88+G91+G143+G152+G184+G186+G187+G190+G191+G192+G193)</f>
        <v>3320664708433</v>
      </c>
      <c r="H31" s="31">
        <f t="shared" si="0"/>
        <v>74.764794351097237</v>
      </c>
      <c r="I31" s="104">
        <f t="shared" si="1"/>
        <v>1120817057488.9131</v>
      </c>
      <c r="J31" s="86"/>
      <c r="K31" s="79">
        <f>SUM('ing anual'!C31+'ingresos ese'!E31+[3]ictas!C31)</f>
        <v>4319284935083</v>
      </c>
      <c r="L31" s="86">
        <f t="shared" si="2"/>
        <v>0</v>
      </c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</row>
    <row r="32" spans="1:32" x14ac:dyDescent="0.2">
      <c r="A32" s="78">
        <v>21201</v>
      </c>
      <c r="B32" s="106" t="s">
        <v>896</v>
      </c>
      <c r="C32" s="79">
        <f>SUM(C33)</f>
        <v>1068433000</v>
      </c>
      <c r="D32" s="79">
        <f>SUM(D33)</f>
        <v>0</v>
      </c>
      <c r="E32" s="80">
        <f t="shared" si="3"/>
        <v>1068433000</v>
      </c>
      <c r="F32" s="104">
        <f t="shared" si="4"/>
        <v>5.212236772622985E-3</v>
      </c>
      <c r="G32" s="79">
        <f>SUM(G33)</f>
        <v>983414415</v>
      </c>
      <c r="H32" s="31">
        <f t="shared" si="0"/>
        <v>92.042684473429787</v>
      </c>
      <c r="I32" s="104">
        <f t="shared" si="1"/>
        <v>85018585</v>
      </c>
      <c r="J32" s="86"/>
      <c r="K32" s="79">
        <f>SUM('ing anual'!C32+'ingresos ese'!E32+[3]ictas!C32)</f>
        <v>1068433000</v>
      </c>
      <c r="L32" s="86">
        <f t="shared" si="2"/>
        <v>0</v>
      </c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</row>
    <row r="33" spans="1:32" x14ac:dyDescent="0.2">
      <c r="A33" s="78">
        <v>2120102</v>
      </c>
      <c r="B33" s="106" t="s">
        <v>897</v>
      </c>
      <c r="C33" s="79">
        <f>SUM('ing anual'!C33+'ingresos ese'!E33+[3]ictas!C33)</f>
        <v>1068433000</v>
      </c>
      <c r="D33" s="79">
        <f>SUM('ing anual'!D33+'ingresos ese'!F33+[3]ictas!D33)</f>
        <v>0</v>
      </c>
      <c r="E33" s="80">
        <f t="shared" si="3"/>
        <v>1068433000</v>
      </c>
      <c r="F33" s="104">
        <f t="shared" si="4"/>
        <v>5.212236772622985E-3</v>
      </c>
      <c r="G33" s="79">
        <f>SUM('ing anual'!G33+'ingresos ese'!I33+[3]ictas!G33)</f>
        <v>983414415</v>
      </c>
      <c r="H33" s="31">
        <f t="shared" si="0"/>
        <v>92.042684473429787</v>
      </c>
      <c r="I33" s="104">
        <f t="shared" si="1"/>
        <v>85018585</v>
      </c>
      <c r="J33" s="86"/>
      <c r="K33" s="79">
        <f>SUM('ing anual'!C33+'ingresos ese'!E33+[3]ictas!C33)</f>
        <v>1068433000</v>
      </c>
      <c r="L33" s="86">
        <f t="shared" si="2"/>
        <v>0</v>
      </c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</row>
    <row r="34" spans="1:32" x14ac:dyDescent="0.2">
      <c r="A34" s="78">
        <v>21202</v>
      </c>
      <c r="B34" s="103" t="s">
        <v>898</v>
      </c>
      <c r="C34" s="79">
        <f>SUM(C35+C58+C68+C73)</f>
        <v>1722870556534</v>
      </c>
      <c r="D34" s="79">
        <f>SUM(D35+D58+D68+D73)</f>
        <v>71959342379</v>
      </c>
      <c r="E34" s="80">
        <f t="shared" si="3"/>
        <v>1794829898913</v>
      </c>
      <c r="F34" s="104">
        <f t="shared" si="4"/>
        <v>8.7558867984398958</v>
      </c>
      <c r="G34" s="79">
        <f>SUM(G35+G58+G68+G73)</f>
        <v>1814570666976</v>
      </c>
      <c r="H34" s="31">
        <f t="shared" si="0"/>
        <v>101.09986846524875</v>
      </c>
      <c r="I34" s="104">
        <f t="shared" si="1"/>
        <v>-19740768063</v>
      </c>
      <c r="J34" s="86"/>
      <c r="K34" s="79">
        <f>SUM('ing anual'!C34+'ingresos ese'!E34+[3]ictas!C34)</f>
        <v>1722870556534</v>
      </c>
      <c r="L34" s="86">
        <f t="shared" si="2"/>
        <v>0</v>
      </c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</row>
    <row r="35" spans="1:32" x14ac:dyDescent="0.2">
      <c r="A35" s="78">
        <v>2120201</v>
      </c>
      <c r="B35" s="103" t="s">
        <v>899</v>
      </c>
      <c r="C35" s="79">
        <f>SUM(C52:C57)+C46+C36</f>
        <v>86209735390</v>
      </c>
      <c r="D35" s="79">
        <f>SUM(D52:D57)+D46+D36</f>
        <v>-5358425149</v>
      </c>
      <c r="E35" s="80">
        <f t="shared" si="3"/>
        <v>80851310241</v>
      </c>
      <c r="F35" s="104">
        <f t="shared" si="4"/>
        <v>0.39442451922852395</v>
      </c>
      <c r="G35" s="79">
        <f>SUM(G52:G57)+G46+G36</f>
        <v>72053990122</v>
      </c>
      <c r="H35" s="31">
        <f t="shared" si="0"/>
        <v>89.11913722513944</v>
      </c>
      <c r="I35" s="104">
        <f t="shared" si="1"/>
        <v>8797320119</v>
      </c>
      <c r="J35" s="86"/>
      <c r="K35" s="79">
        <f>SUM('ing anual'!C35+'ingresos ese'!E35+[3]ictas!C35)</f>
        <v>86209735390</v>
      </c>
      <c r="L35" s="86">
        <f t="shared" si="2"/>
        <v>0</v>
      </c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</row>
    <row r="36" spans="1:32" x14ac:dyDescent="0.2">
      <c r="A36" s="78">
        <v>212020101</v>
      </c>
      <c r="B36" s="103" t="s">
        <v>900</v>
      </c>
      <c r="C36" s="79">
        <f>SUM(C37+C40+C44+C45)</f>
        <v>55413895000</v>
      </c>
      <c r="D36" s="79">
        <f>SUM(D37+D40+D44+D45)</f>
        <v>-251523000</v>
      </c>
      <c r="E36" s="80">
        <f t="shared" si="3"/>
        <v>55162372000</v>
      </c>
      <c r="F36" s="104">
        <f t="shared" si="4"/>
        <v>0.26910376579861206</v>
      </c>
      <c r="G36" s="79">
        <f>SUM(G37+G40+G44+G45)</f>
        <v>49831058482</v>
      </c>
      <c r="H36" s="31">
        <f t="shared" si="0"/>
        <v>90.335235188943656</v>
      </c>
      <c r="I36" s="104">
        <f t="shared" si="1"/>
        <v>5331313518</v>
      </c>
      <c r="J36" s="86"/>
      <c r="K36" s="79">
        <f>SUM('ing anual'!C36+'ingresos ese'!E36+[3]ictas!C36)</f>
        <v>55413895000</v>
      </c>
      <c r="L36" s="86">
        <f t="shared" si="2"/>
        <v>0</v>
      </c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</row>
    <row r="37" spans="1:32" x14ac:dyDescent="0.2">
      <c r="A37" s="78">
        <v>21202010101</v>
      </c>
      <c r="B37" s="103" t="s">
        <v>901</v>
      </c>
      <c r="C37" s="79">
        <f>SUM(C38:C39)</f>
        <v>54105900000</v>
      </c>
      <c r="D37" s="79">
        <f>SUM(D38:D39)</f>
        <v>0</v>
      </c>
      <c r="E37" s="80">
        <f t="shared" si="3"/>
        <v>54105900000</v>
      </c>
      <c r="F37" s="104">
        <f t="shared" si="4"/>
        <v>0.26394987949254839</v>
      </c>
      <c r="G37" s="79">
        <f>SUM(G38:G39)</f>
        <v>48925914005</v>
      </c>
      <c r="H37" s="31">
        <f t="shared" si="0"/>
        <v>90.426208611260506</v>
      </c>
      <c r="I37" s="104">
        <f t="shared" si="1"/>
        <v>5179985995</v>
      </c>
      <c r="J37" s="86"/>
      <c r="K37" s="79">
        <f>SUM('ing anual'!C37+'ingresos ese'!E37+[3]ictas!C37)</f>
        <v>54105900000</v>
      </c>
      <c r="L37" s="86">
        <f t="shared" si="2"/>
        <v>0</v>
      </c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</row>
    <row r="38" spans="1:32" x14ac:dyDescent="0.2">
      <c r="A38" s="78">
        <v>212020101011</v>
      </c>
      <c r="B38" s="103" t="s">
        <v>902</v>
      </c>
      <c r="C38" s="79">
        <f>SUM('ing anual'!C38+'ingresos ese'!E38+[3]ictas!C38)</f>
        <v>23806596000</v>
      </c>
      <c r="D38" s="79">
        <f>SUM('ing anual'!D38+'ingresos ese'!F38+[3]ictas!D38)</f>
        <v>0</v>
      </c>
      <c r="E38" s="80">
        <f t="shared" si="3"/>
        <v>23806596000</v>
      </c>
      <c r="F38" s="104">
        <f t="shared" si="4"/>
        <v>0.11613794697672129</v>
      </c>
      <c r="G38" s="79">
        <f>SUM('ing anual'!G38+'ingresos ese'!I38+[3]ictas!G38)</f>
        <v>20258972345</v>
      </c>
      <c r="H38" s="31">
        <f t="shared" si="0"/>
        <v>85.098148198087614</v>
      </c>
      <c r="I38" s="104">
        <f t="shared" si="1"/>
        <v>3547623655</v>
      </c>
      <c r="J38" s="86"/>
      <c r="K38" s="79">
        <f>SUM('ing anual'!C38+'ingresos ese'!E38+[3]ictas!C38)</f>
        <v>23806596000</v>
      </c>
      <c r="L38" s="86">
        <f t="shared" si="2"/>
        <v>0</v>
      </c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</row>
    <row r="39" spans="1:32" x14ac:dyDescent="0.2">
      <c r="A39" s="78">
        <v>212020101012</v>
      </c>
      <c r="B39" s="103" t="s">
        <v>903</v>
      </c>
      <c r="C39" s="79">
        <f>SUM('ing anual'!C39+'ingresos ese'!E39+[3]ictas!C39)</f>
        <v>30299304000</v>
      </c>
      <c r="D39" s="79">
        <f>SUM('ing anual'!D39+'ingresos ese'!F39+[3]ictas!D39)</f>
        <v>0</v>
      </c>
      <c r="E39" s="80">
        <f t="shared" si="3"/>
        <v>30299304000</v>
      </c>
      <c r="F39" s="104">
        <f t="shared" si="4"/>
        <v>0.14781193251582708</v>
      </c>
      <c r="G39" s="79">
        <f>SUM('ing anual'!G39+'ingresos ese'!I39+[3]ictas!G39)</f>
        <v>28666941660</v>
      </c>
      <c r="H39" s="31">
        <f t="shared" si="0"/>
        <v>94.612541793039213</v>
      </c>
      <c r="I39" s="104">
        <f t="shared" si="1"/>
        <v>1632362340</v>
      </c>
      <c r="J39" s="86"/>
      <c r="K39" s="79">
        <f>SUM('ing anual'!C39+'ingresos ese'!E39+[3]ictas!C39)</f>
        <v>30299304000</v>
      </c>
      <c r="L39" s="86">
        <f t="shared" si="2"/>
        <v>0</v>
      </c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</row>
    <row r="40" spans="1:32" x14ac:dyDescent="0.2">
      <c r="A40" s="78">
        <v>21202010103</v>
      </c>
      <c r="B40" s="103" t="s">
        <v>904</v>
      </c>
      <c r="C40" s="79">
        <f>SUM(C41:C43)</f>
        <v>127493000</v>
      </c>
      <c r="D40" s="79">
        <f>SUM(D41:D43)</f>
        <v>0</v>
      </c>
      <c r="E40" s="80">
        <f t="shared" si="3"/>
        <v>127493000</v>
      </c>
      <c r="F40" s="104">
        <f t="shared" si="4"/>
        <v>6.2196104280944358E-4</v>
      </c>
      <c r="G40" s="79">
        <f>SUM(G41:G43)</f>
        <v>84451527</v>
      </c>
      <c r="H40" s="31">
        <f t="shared" si="0"/>
        <v>66.240128477641917</v>
      </c>
      <c r="I40" s="104">
        <f t="shared" si="1"/>
        <v>43041473</v>
      </c>
      <c r="J40" s="86"/>
      <c r="K40" s="79">
        <f>SUM('ing anual'!C40+'ingresos ese'!E40+[3]ictas!C40)</f>
        <v>127493000</v>
      </c>
      <c r="L40" s="86">
        <f t="shared" si="2"/>
        <v>0</v>
      </c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</row>
    <row r="41" spans="1:32" x14ac:dyDescent="0.2">
      <c r="A41" s="78">
        <v>212020101031</v>
      </c>
      <c r="B41" s="103" t="s">
        <v>905</v>
      </c>
      <c r="C41" s="79">
        <f>SUM('ing anual'!C41+'ingresos ese'!E41+[3]ictas!C41)</f>
        <v>107263000</v>
      </c>
      <c r="D41" s="79">
        <f>SUM('ing anual'!D41+'ingresos ese'!F41+[3]ictas!D41)</f>
        <v>0</v>
      </c>
      <c r="E41" s="80">
        <f t="shared" si="3"/>
        <v>107263000</v>
      </c>
      <c r="F41" s="104">
        <f t="shared" si="4"/>
        <v>5.2327113908112082E-4</v>
      </c>
      <c r="G41" s="79">
        <f>SUM('ing anual'!G41+'ingresos ese'!I41+[3]ictas!G41)</f>
        <v>63132493</v>
      </c>
      <c r="H41" s="31">
        <f t="shared" si="0"/>
        <v>58.857661076046732</v>
      </c>
      <c r="I41" s="104">
        <f t="shared" si="1"/>
        <v>44130507</v>
      </c>
      <c r="J41" s="86"/>
      <c r="K41" s="79">
        <f>SUM('ing anual'!C41+'ingresos ese'!E41+[3]ictas!C41)</f>
        <v>107263000</v>
      </c>
      <c r="L41" s="86">
        <f t="shared" si="2"/>
        <v>0</v>
      </c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</row>
    <row r="42" spans="1:32" x14ac:dyDescent="0.2">
      <c r="A42" s="78">
        <v>212020101032</v>
      </c>
      <c r="B42" s="103" t="s">
        <v>906</v>
      </c>
      <c r="C42" s="79">
        <f>SUM('ing anual'!C42+'ingresos ese'!E42+[3]ictas!C42)</f>
        <v>11336000</v>
      </c>
      <c r="D42" s="79">
        <f>SUM('ing anual'!D42+'ingresos ese'!F42+[3]ictas!D42)</f>
        <v>0</v>
      </c>
      <c r="E42" s="80">
        <f t="shared" si="3"/>
        <v>11336000</v>
      </c>
      <c r="F42" s="104">
        <f t="shared" si="4"/>
        <v>5.5301470522207905E-5</v>
      </c>
      <c r="G42" s="79">
        <f>SUM('ing anual'!G42+'ingresos ese'!I42+[3]ictas!G42)</f>
        <v>10554983</v>
      </c>
      <c r="H42" s="31">
        <f t="shared" si="0"/>
        <v>93.110294636556105</v>
      </c>
      <c r="I42" s="104">
        <f t="shared" si="1"/>
        <v>781017</v>
      </c>
      <c r="J42" s="86"/>
      <c r="K42" s="79">
        <f>SUM('ing anual'!C42+'ingresos ese'!E42+[3]ictas!C42)</f>
        <v>11336000</v>
      </c>
      <c r="L42" s="86">
        <f t="shared" si="2"/>
        <v>0</v>
      </c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</row>
    <row r="43" spans="1:32" x14ac:dyDescent="0.2">
      <c r="A43" s="78">
        <v>212020101033</v>
      </c>
      <c r="B43" s="103" t="s">
        <v>907</v>
      </c>
      <c r="C43" s="79">
        <f>SUM('ing anual'!C43+'ingresos ese'!E43+[3]ictas!C43)</f>
        <v>8894000</v>
      </c>
      <c r="D43" s="79">
        <f>SUM('ing anual'!D43+'ingresos ese'!F43+[3]ictas!D43)</f>
        <v>0</v>
      </c>
      <c r="E43" s="80">
        <f t="shared" si="3"/>
        <v>8894000</v>
      </c>
      <c r="F43" s="104">
        <f t="shared" si="4"/>
        <v>4.3388433206114771E-5</v>
      </c>
      <c r="G43" s="79">
        <f>SUM('ing anual'!G43+'ingresos ese'!I43+[3]ictas!G43)</f>
        <v>10764051</v>
      </c>
      <c r="H43" s="31">
        <f t="shared" si="0"/>
        <v>121.02598380930965</v>
      </c>
      <c r="I43" s="104">
        <f t="shared" si="1"/>
        <v>-1870051</v>
      </c>
      <c r="J43" s="86"/>
      <c r="K43" s="79">
        <f>SUM('ing anual'!C43+'ingresos ese'!E43+[3]ictas!C43)</f>
        <v>8894000</v>
      </c>
      <c r="L43" s="86">
        <f t="shared" si="2"/>
        <v>0</v>
      </c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</row>
    <row r="44" spans="1:32" x14ac:dyDescent="0.2">
      <c r="A44" s="78">
        <v>21202010104</v>
      </c>
      <c r="B44" s="103" t="s">
        <v>908</v>
      </c>
      <c r="C44" s="79">
        <f>SUM('ing anual'!C44+'ingresos ese'!E44+[3]ictas!C44)</f>
        <v>937168000</v>
      </c>
      <c r="D44" s="79">
        <f>SUM('ing anual'!D44+'ingresos ese'!F44+[3]ictas!D44)</f>
        <v>-251523000</v>
      </c>
      <c r="E44" s="80">
        <f t="shared" si="3"/>
        <v>685645000</v>
      </c>
      <c r="F44" s="104">
        <f t="shared" si="4"/>
        <v>3.34484622055392E-3</v>
      </c>
      <c r="G44" s="79">
        <f>SUM('ing anual'!G44+'ingresos ese'!I44+[3]ictas!G44)</f>
        <v>668758630</v>
      </c>
      <c r="H44" s="31">
        <f t="shared" si="0"/>
        <v>97.537155525089517</v>
      </c>
      <c r="I44" s="104">
        <f t="shared" si="1"/>
        <v>16886370</v>
      </c>
      <c r="J44" s="86"/>
      <c r="K44" s="79">
        <f>SUM('ing anual'!C44+'ingresos ese'!E44+[3]ictas!C44)</f>
        <v>937168000</v>
      </c>
      <c r="L44" s="86">
        <f t="shared" si="2"/>
        <v>0</v>
      </c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</row>
    <row r="45" spans="1:32" x14ac:dyDescent="0.2">
      <c r="A45" s="78">
        <v>21102010105</v>
      </c>
      <c r="B45" s="103" t="s">
        <v>909</v>
      </c>
      <c r="C45" s="79">
        <f>SUM('ing anual'!C45+'ingresos ese'!E45+[3]ictas!C45)</f>
        <v>243334000</v>
      </c>
      <c r="D45" s="79">
        <f>SUM('ing anual'!D45+'ingresos ese'!F45+[3]ictas!D45)</f>
        <v>0</v>
      </c>
      <c r="E45" s="80">
        <f t="shared" si="3"/>
        <v>243334000</v>
      </c>
      <c r="F45" s="104">
        <f t="shared" si="4"/>
        <v>1.1870790427003298E-3</v>
      </c>
      <c r="G45" s="79">
        <f>SUM('ing anual'!G45+'ingresos ese'!I45+[3]ictas!G45)</f>
        <v>151934320</v>
      </c>
      <c r="H45" s="31">
        <f t="shared" si="0"/>
        <v>62.43859057920389</v>
      </c>
      <c r="I45" s="104">
        <f t="shared" si="1"/>
        <v>91399680</v>
      </c>
      <c r="J45" s="86"/>
      <c r="K45" s="79">
        <f>SUM('ing anual'!C45+'ingresos ese'!E45+[3]ictas!C45)</f>
        <v>243334000</v>
      </c>
      <c r="L45" s="86">
        <f t="shared" si="2"/>
        <v>0</v>
      </c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</row>
    <row r="46" spans="1:32" x14ac:dyDescent="0.2">
      <c r="A46" s="78">
        <v>212020102</v>
      </c>
      <c r="B46" s="103" t="s">
        <v>910</v>
      </c>
      <c r="C46" s="79">
        <f>SUM(C47)</f>
        <v>5372151000</v>
      </c>
      <c r="D46" s="79">
        <f>SUM(D47)</f>
        <v>0</v>
      </c>
      <c r="E46" s="80">
        <f t="shared" si="3"/>
        <v>5372151000</v>
      </c>
      <c r="F46" s="104">
        <f t="shared" si="4"/>
        <v>2.6207467375383705E-2</v>
      </c>
      <c r="G46" s="79">
        <f>SUM(G47)</f>
        <v>4962894107</v>
      </c>
      <c r="H46" s="31">
        <f t="shared" si="0"/>
        <v>92.381880312001655</v>
      </c>
      <c r="I46" s="104">
        <f t="shared" si="1"/>
        <v>409256893</v>
      </c>
      <c r="J46" s="86"/>
      <c r="K46" s="79">
        <f>SUM('ing anual'!C46+'ingresos ese'!E46+[3]ictas!C46)</f>
        <v>5372151000</v>
      </c>
      <c r="L46" s="86">
        <f t="shared" si="2"/>
        <v>0</v>
      </c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</row>
    <row r="47" spans="1:32" x14ac:dyDescent="0.2">
      <c r="A47" s="78">
        <v>21202010201</v>
      </c>
      <c r="B47" s="103" t="s">
        <v>910</v>
      </c>
      <c r="C47" s="79">
        <f>SUM(C48:C51)</f>
        <v>5372151000</v>
      </c>
      <c r="D47" s="79">
        <f>SUM(D48:D51)</f>
        <v>0</v>
      </c>
      <c r="E47" s="80">
        <f t="shared" si="3"/>
        <v>5372151000</v>
      </c>
      <c r="F47" s="104">
        <f t="shared" si="4"/>
        <v>2.6207467375383705E-2</v>
      </c>
      <c r="G47" s="79">
        <f>SUM(G48:G51)</f>
        <v>4962894107</v>
      </c>
      <c r="H47" s="31">
        <f t="shared" si="0"/>
        <v>92.381880312001655</v>
      </c>
      <c r="I47" s="104">
        <f t="shared" si="1"/>
        <v>409256893</v>
      </c>
      <c r="J47" s="86"/>
      <c r="K47" s="79">
        <f>SUM('ing anual'!C47+'ingresos ese'!E47+[3]ictas!C47)</f>
        <v>5372151000</v>
      </c>
      <c r="L47" s="86">
        <f t="shared" si="2"/>
        <v>0</v>
      </c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</row>
    <row r="48" spans="1:32" x14ac:dyDescent="0.2">
      <c r="A48" s="78">
        <v>212020102013</v>
      </c>
      <c r="B48" s="103" t="s">
        <v>911</v>
      </c>
      <c r="C48" s="79">
        <f>SUM('ing anual'!C48+'ingresos ese'!E48+[3]ictas!C48)</f>
        <v>4432232000</v>
      </c>
      <c r="D48" s="79">
        <f>SUM('ing anual'!D48+'ingresos ese'!F48+[3]ictas!D48)</f>
        <v>0</v>
      </c>
      <c r="E48" s="80">
        <f t="shared" si="3"/>
        <v>4432232000</v>
      </c>
      <c r="F48" s="104">
        <f t="shared" si="4"/>
        <v>2.1622172485496347E-2</v>
      </c>
      <c r="G48" s="79">
        <f>SUM('ing anual'!G48+'ingresos ese'!I48+[3]ictas!G48)</f>
        <v>3713360624</v>
      </c>
      <c r="H48" s="31">
        <f t="shared" si="0"/>
        <v>83.780826996420771</v>
      </c>
      <c r="I48" s="104">
        <f t="shared" si="1"/>
        <v>718871376</v>
      </c>
      <c r="J48" s="86"/>
      <c r="K48" s="79">
        <f>SUM('ing anual'!C48+'ingresos ese'!E48+[3]ictas!C48)</f>
        <v>4432232000</v>
      </c>
      <c r="L48" s="86">
        <f t="shared" si="2"/>
        <v>0</v>
      </c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</row>
    <row r="49" spans="1:32" x14ac:dyDescent="0.2">
      <c r="A49" s="78">
        <v>212020102014</v>
      </c>
      <c r="B49" s="103" t="s">
        <v>912</v>
      </c>
      <c r="C49" s="79">
        <f>SUM('ing anual'!C49+'ingresos ese'!E49+[3]ictas!C49)</f>
        <v>169824000</v>
      </c>
      <c r="D49" s="79">
        <f>SUM('ing anual'!D49+'ingresos ese'!F49+[3]ictas!D49)</f>
        <v>0</v>
      </c>
      <c r="E49" s="80">
        <f t="shared" si="3"/>
        <v>169824000</v>
      </c>
      <c r="F49" s="104">
        <f t="shared" si="4"/>
        <v>8.2846832480270249E-4</v>
      </c>
      <c r="G49" s="79">
        <f>SUM('ing anual'!G49+'ingresos ese'!I49+[3]ictas!G49)</f>
        <v>145740758</v>
      </c>
      <c r="H49" s="31">
        <f t="shared" si="0"/>
        <v>85.818705247785942</v>
      </c>
      <c r="I49" s="104">
        <f t="shared" si="1"/>
        <v>24083242</v>
      </c>
      <c r="J49" s="86"/>
      <c r="K49" s="79">
        <f>SUM('ing anual'!C49+'ingresos ese'!E49+[3]ictas!C49)</f>
        <v>169824000</v>
      </c>
      <c r="L49" s="86">
        <f t="shared" si="2"/>
        <v>0</v>
      </c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</row>
    <row r="50" spans="1:32" x14ac:dyDescent="0.2">
      <c r="A50" s="78">
        <v>212020102015</v>
      </c>
      <c r="B50" s="103" t="s">
        <v>906</v>
      </c>
      <c r="C50" s="79">
        <f>SUM('ing anual'!C50+'ingresos ese'!E50+[3]ictas!C50)</f>
        <v>465147000</v>
      </c>
      <c r="D50" s="79">
        <f>SUM('ing anual'!D50+'ingresos ese'!F50+[3]ictas!D50)</f>
        <v>0</v>
      </c>
      <c r="E50" s="80">
        <f t="shared" si="3"/>
        <v>465147000</v>
      </c>
      <c r="F50" s="104">
        <f t="shared" si="4"/>
        <v>2.2691701754581368E-3</v>
      </c>
      <c r="G50" s="79">
        <f>SUM('ing anual'!G50+'ingresos ese'!I50+[3]ictas!G50)</f>
        <v>497074112</v>
      </c>
      <c r="H50" s="31">
        <f t="shared" si="0"/>
        <v>106.86387572100861</v>
      </c>
      <c r="I50" s="104">
        <f t="shared" si="1"/>
        <v>-31927112</v>
      </c>
      <c r="J50" s="86"/>
      <c r="K50" s="79">
        <f>SUM('ing anual'!C50+'ingresos ese'!E50+[3]ictas!C50)</f>
        <v>465147000</v>
      </c>
      <c r="L50" s="86">
        <f t="shared" si="2"/>
        <v>0</v>
      </c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</row>
    <row r="51" spans="1:32" x14ac:dyDescent="0.2">
      <c r="A51" s="78">
        <v>212020102016</v>
      </c>
      <c r="B51" s="103" t="s">
        <v>913</v>
      </c>
      <c r="C51" s="79">
        <f>SUM('ing anual'!C51+'ingresos ese'!E51+[3]ictas!C51)</f>
        <v>304948000</v>
      </c>
      <c r="D51" s="79">
        <f>SUM('ing anual'!D51+'ingresos ese'!F51+[3]ictas!D51)</f>
        <v>0</v>
      </c>
      <c r="E51" s="80">
        <f t="shared" si="3"/>
        <v>304948000</v>
      </c>
      <c r="F51" s="104">
        <f t="shared" si="4"/>
        <v>1.4876563896265222E-3</v>
      </c>
      <c r="G51" s="79">
        <f>SUM('ing anual'!G51+'ingresos ese'!I51+[3]ictas!G51)</f>
        <v>606718613</v>
      </c>
      <c r="H51" s="31">
        <f t="shared" si="0"/>
        <v>198.95805612760208</v>
      </c>
      <c r="I51" s="104">
        <f t="shared" si="1"/>
        <v>-301770613</v>
      </c>
      <c r="J51" s="86"/>
      <c r="K51" s="79">
        <f>SUM('ing anual'!C51+'ingresos ese'!E51+[3]ictas!C51)</f>
        <v>304948000</v>
      </c>
      <c r="L51" s="86">
        <f t="shared" si="2"/>
        <v>0</v>
      </c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</row>
    <row r="52" spans="1:32" x14ac:dyDescent="0.2">
      <c r="A52" s="78">
        <v>212020103</v>
      </c>
      <c r="B52" s="103" t="s">
        <v>914</v>
      </c>
      <c r="C52" s="79">
        <f>SUM('ing anual'!C52+'ingresos ese'!E52+[3]ictas!C52)</f>
        <v>2123667000</v>
      </c>
      <c r="D52" s="79">
        <f>SUM('ing anual'!D52+'ingresos ese'!F52+[3]ictas!D52)</f>
        <v>0</v>
      </c>
      <c r="E52" s="80">
        <f t="shared" si="3"/>
        <v>2123667000</v>
      </c>
      <c r="F52" s="104">
        <f t="shared" si="4"/>
        <v>1.0360083627336423E-2</v>
      </c>
      <c r="G52" s="79">
        <f>SUM('ing anual'!G52+'ingresos ese'!I52+[3]ictas!G52)</f>
        <v>10037533</v>
      </c>
      <c r="H52" s="31">
        <f t="shared" si="0"/>
        <v>0.47265098530042615</v>
      </c>
      <c r="I52" s="104">
        <f t="shared" si="1"/>
        <v>2113629467</v>
      </c>
      <c r="J52" s="86"/>
      <c r="K52" s="79">
        <f>SUM('ing anual'!C52+'ingresos ese'!E52+[3]ictas!C52)</f>
        <v>2123667000</v>
      </c>
      <c r="L52" s="86">
        <f t="shared" si="2"/>
        <v>0</v>
      </c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</row>
    <row r="53" spans="1:32" x14ac:dyDescent="0.2">
      <c r="A53" s="78">
        <v>212020104</v>
      </c>
      <c r="B53" s="103" t="s">
        <v>915</v>
      </c>
      <c r="C53" s="79">
        <f>SUM('ing anual'!C53+'ingresos ese'!E53+[3]ictas!C53)</f>
        <v>1800022390</v>
      </c>
      <c r="D53" s="79">
        <f>SUM('ing anual'!D53+'ingresos ese'!F53+[3]ictas!D53)</f>
        <v>-1040302149</v>
      </c>
      <c r="E53" s="80">
        <f t="shared" si="3"/>
        <v>759720241</v>
      </c>
      <c r="F53" s="104">
        <f t="shared" si="4"/>
        <v>3.7062144065619432E-3</v>
      </c>
      <c r="G53" s="79">
        <f>SUM('ing anual'!G53+'ingresos ese'!I53+[3]ictas!G53)</f>
        <v>0</v>
      </c>
      <c r="H53" s="31">
        <f t="shared" si="0"/>
        <v>0</v>
      </c>
      <c r="I53" s="104">
        <f t="shared" si="1"/>
        <v>759720241</v>
      </c>
      <c r="J53" s="86"/>
      <c r="K53" s="79">
        <f>SUM('ing anual'!C53+'ingresos ese'!E53+[3]ictas!C53)</f>
        <v>1800022390</v>
      </c>
      <c r="L53" s="86">
        <f t="shared" si="2"/>
        <v>0</v>
      </c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</row>
    <row r="54" spans="1:32" x14ac:dyDescent="0.2">
      <c r="A54" s="78">
        <v>212020105</v>
      </c>
      <c r="B54" s="103" t="s">
        <v>916</v>
      </c>
      <c r="C54" s="79">
        <f>SUM('ing anual'!C54+'ingresos ese'!E54+[3]ictas!C54)</f>
        <v>0</v>
      </c>
      <c r="D54" s="79">
        <f>SUM('ing anual'!D54+'ingresos ese'!F54+[3]ictas!D54)</f>
        <v>250000000</v>
      </c>
      <c r="E54" s="80">
        <f t="shared" si="3"/>
        <v>250000000</v>
      </c>
      <c r="F54" s="104">
        <f t="shared" si="4"/>
        <v>1.2195984148334487E-3</v>
      </c>
      <c r="G54" s="79">
        <f>SUM('ing anual'!G54+'ingresos ese'!I54+[3]ictas!G54)</f>
        <v>250000000</v>
      </c>
      <c r="H54" s="31">
        <f t="shared" si="0"/>
        <v>100</v>
      </c>
      <c r="I54" s="104">
        <f t="shared" si="1"/>
        <v>0</v>
      </c>
      <c r="J54" s="86"/>
      <c r="K54" s="79">
        <f>SUM('ing anual'!C54+'ingresos ese'!E54+[3]ictas!C54)</f>
        <v>0</v>
      </c>
      <c r="L54" s="86">
        <f t="shared" si="2"/>
        <v>0</v>
      </c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</row>
    <row r="55" spans="1:32" x14ac:dyDescent="0.2">
      <c r="A55" s="78">
        <v>212020106</v>
      </c>
      <c r="B55" s="103" t="s">
        <v>917</v>
      </c>
      <c r="C55" s="79">
        <f>SUM('ing anual'!C55+'ingresos ese'!E55+[3]ictas!C55)</f>
        <v>20000000000</v>
      </c>
      <c r="D55" s="79">
        <f>SUM('ing anual'!D55+'ingresos ese'!F55+[3]ictas!D55)</f>
        <v>-13000000000</v>
      </c>
      <c r="E55" s="80"/>
      <c r="F55" s="104"/>
      <c r="G55" s="79">
        <f>SUM('ing anual'!G55+'ingresos ese'!I55+[3]ictas!G55)</f>
        <v>7000000000</v>
      </c>
      <c r="H55" s="31"/>
      <c r="I55" s="104"/>
      <c r="J55" s="86"/>
      <c r="K55" s="79">
        <f>SUM('ing anual'!C55+'ingresos ese'!E55+[3]ictas!C55)</f>
        <v>20000000000</v>
      </c>
      <c r="L55" s="86">
        <f t="shared" si="2"/>
        <v>0</v>
      </c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</row>
    <row r="56" spans="1:32" x14ac:dyDescent="0.2">
      <c r="A56" s="78">
        <v>212020107</v>
      </c>
      <c r="B56" s="103" t="s">
        <v>918</v>
      </c>
      <c r="C56" s="79">
        <f>SUM('ing anual'!C56+'ingresos ese'!E56+[3]ictas!C56)</f>
        <v>1500000000</v>
      </c>
      <c r="D56" s="79">
        <f>SUM('ing anual'!D56+'ingresos ese'!F56+[3]ictas!D56)</f>
        <v>-1500000000</v>
      </c>
      <c r="E56" s="80"/>
      <c r="F56" s="104"/>
      <c r="G56" s="79">
        <f>SUM('ing anual'!G56+'ingresos ese'!I56+[3]ictas!G56)</f>
        <v>0</v>
      </c>
      <c r="H56" s="31"/>
      <c r="I56" s="104"/>
      <c r="J56" s="86"/>
      <c r="K56" s="79">
        <f>SUM('ing anual'!C56+'ingresos ese'!E56+[3]ictas!C56)</f>
        <v>1500000000</v>
      </c>
      <c r="L56" s="86">
        <f t="shared" si="2"/>
        <v>0</v>
      </c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</row>
    <row r="57" spans="1:32" x14ac:dyDescent="0.2">
      <c r="A57" s="78">
        <v>212020108</v>
      </c>
      <c r="B57" s="103" t="s">
        <v>919</v>
      </c>
      <c r="C57" s="79">
        <f>SUM('ing anual'!C57+'ingresos ese'!E57+[3]ictas!C57)</f>
        <v>0</v>
      </c>
      <c r="D57" s="79">
        <f>SUM('ing anual'!D57+'ingresos ese'!F57+[3]ictas!D57)</f>
        <v>10183400000</v>
      </c>
      <c r="E57" s="80"/>
      <c r="F57" s="104"/>
      <c r="G57" s="79">
        <f>SUM('ing anual'!G57+'ingresos ese'!I57+[3]ictas!G57)</f>
        <v>10000000000</v>
      </c>
      <c r="H57" s="31"/>
      <c r="I57" s="104"/>
      <c r="J57" s="86"/>
      <c r="K57" s="79">
        <f>SUM('ing anual'!C57+'ingresos ese'!E57+[3]ictas!C57)</f>
        <v>0</v>
      </c>
      <c r="L57" s="86">
        <f t="shared" si="2"/>
        <v>0</v>
      </c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</row>
    <row r="58" spans="1:32" x14ac:dyDescent="0.2">
      <c r="A58" s="78">
        <v>2120202</v>
      </c>
      <c r="B58" s="103" t="s">
        <v>920</v>
      </c>
      <c r="C58" s="79">
        <f>SUM(C59:C67)</f>
        <v>1388643662641</v>
      </c>
      <c r="D58" s="79">
        <f>SUM(D59:D67)</f>
        <v>44958683107</v>
      </c>
      <c r="E58" s="80">
        <f t="shared" si="3"/>
        <v>1433602345748</v>
      </c>
      <c r="F58" s="104">
        <f t="shared" si="4"/>
        <v>6.993676593503098</v>
      </c>
      <c r="G58" s="79">
        <f>SUM(G59:G67)</f>
        <v>1455048021824</v>
      </c>
      <c r="H58" s="31">
        <f t="shared" si="0"/>
        <v>101.49592919819132</v>
      </c>
      <c r="I58" s="104">
        <f t="shared" si="1"/>
        <v>-21445676076</v>
      </c>
      <c r="J58" s="86"/>
      <c r="K58" s="79">
        <f>SUM('ing anual'!C58+'ingresos ese'!E58+[3]ictas!C58)</f>
        <v>1388643662641</v>
      </c>
      <c r="L58" s="86">
        <f t="shared" si="2"/>
        <v>0</v>
      </c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</row>
    <row r="59" spans="1:32" x14ac:dyDescent="0.2">
      <c r="A59" s="78">
        <v>212020201</v>
      </c>
      <c r="B59" s="103" t="s">
        <v>921</v>
      </c>
      <c r="C59" s="79">
        <f>SUM('ing anual'!C59+'ingresos ese'!E59+[3]ictas!C59)</f>
        <v>789600847770</v>
      </c>
      <c r="D59" s="79">
        <f>SUM('ing anual'!D59+'ingresos ese'!F59+[3]ictas!D59)</f>
        <v>439694150</v>
      </c>
      <c r="E59" s="80">
        <f t="shared" si="3"/>
        <v>790040541920</v>
      </c>
      <c r="F59" s="104">
        <f t="shared" si="4"/>
        <v>3.8541287703191638</v>
      </c>
      <c r="G59" s="79">
        <f>SUM('ing anual'!G59+'ingresos ese'!I59+[3]ictas!G59)</f>
        <v>802461371538</v>
      </c>
      <c r="H59" s="31">
        <f t="shared" si="0"/>
        <v>101.57217623133799</v>
      </c>
      <c r="I59" s="104">
        <f t="shared" si="1"/>
        <v>-12420829618</v>
      </c>
      <c r="J59" s="86"/>
      <c r="K59" s="79">
        <f>SUM('ing anual'!C59+'ingresos ese'!E59+[3]ictas!C59)</f>
        <v>789600847770</v>
      </c>
      <c r="L59" s="86">
        <f t="shared" si="2"/>
        <v>0</v>
      </c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</row>
    <row r="60" spans="1:32" x14ac:dyDescent="0.2">
      <c r="A60" s="78">
        <v>212020202</v>
      </c>
      <c r="B60" s="103" t="s">
        <v>922</v>
      </c>
      <c r="C60" s="79">
        <f>SUM('ing anual'!C60+'ingresos ese'!E60+[3]ictas!C60)</f>
        <v>454841482780</v>
      </c>
      <c r="D60" s="79">
        <f>SUM('ing anual'!D60+'ingresos ese'!F60+[3]ictas!D60)</f>
        <v>0</v>
      </c>
      <c r="E60" s="80">
        <f t="shared" si="3"/>
        <v>454841482780</v>
      </c>
      <c r="F60" s="104">
        <f t="shared" si="4"/>
        <v>2.2188958055959338</v>
      </c>
      <c r="G60" s="79">
        <f>SUM('ing anual'!G60+'ingresos ese'!I60+[3]ictas!G60)</f>
        <v>497735927161</v>
      </c>
      <c r="H60" s="31">
        <f t="shared" si="0"/>
        <v>109.43063594789734</v>
      </c>
      <c r="I60" s="104">
        <f t="shared" si="1"/>
        <v>-42894444381</v>
      </c>
      <c r="J60" s="86"/>
      <c r="K60" s="79">
        <f>SUM('ing anual'!C60+'ingresos ese'!E60+[3]ictas!C60)</f>
        <v>454841482780</v>
      </c>
      <c r="L60" s="86">
        <f t="shared" si="2"/>
        <v>0</v>
      </c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</row>
    <row r="61" spans="1:32" x14ac:dyDescent="0.2">
      <c r="A61" s="78">
        <v>212020203</v>
      </c>
      <c r="B61" s="103" t="s">
        <v>923</v>
      </c>
      <c r="C61" s="79">
        <f>SUM('ing anual'!C61+'ingresos ese'!E61+[3]ictas!C61)</f>
        <v>127901000000</v>
      </c>
      <c r="D61" s="79">
        <f>SUM('ing anual'!D61+'ingresos ese'!F61+[3]ictas!D61)</f>
        <v>39189032618</v>
      </c>
      <c r="E61" s="80">
        <f t="shared" si="3"/>
        <v>167090032618</v>
      </c>
      <c r="F61" s="104">
        <f t="shared" si="4"/>
        <v>0.81513095566152827</v>
      </c>
      <c r="G61" s="79">
        <f>SUM('ing anual'!G61+'ingresos ese'!I61+[3]ictas!G61)</f>
        <v>135491451368</v>
      </c>
      <c r="H61" s="31">
        <f t="shared" si="0"/>
        <v>81.088889172557373</v>
      </c>
      <c r="I61" s="104">
        <f t="shared" si="1"/>
        <v>31598581250</v>
      </c>
      <c r="J61" s="86"/>
      <c r="K61" s="79">
        <f>SUM('ing anual'!C61+'ingresos ese'!E61+[3]ictas!C61)</f>
        <v>127901000000</v>
      </c>
      <c r="L61" s="86">
        <f t="shared" si="2"/>
        <v>0</v>
      </c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</row>
    <row r="62" spans="1:32" x14ac:dyDescent="0.2">
      <c r="A62" s="78">
        <v>212020204</v>
      </c>
      <c r="B62" s="103" t="s">
        <v>251</v>
      </c>
      <c r="C62" s="79">
        <f>SUM('ing anual'!C62+'ingresos ese'!E62+[3]ictas!C62)</f>
        <v>85332000</v>
      </c>
      <c r="D62" s="79">
        <f>SUM('ing anual'!D62+'ingresos ese'!F62+[3]ictas!D62)</f>
        <v>0</v>
      </c>
      <c r="E62" s="80">
        <f t="shared" si="3"/>
        <v>85332000</v>
      </c>
      <c r="F62" s="104">
        <f t="shared" si="4"/>
        <v>4.1628308773827144E-4</v>
      </c>
      <c r="G62" s="79">
        <f>SUM('ing anual'!G62+'ingresos ese'!I62+[3]ictas!G62)</f>
        <v>67828455</v>
      </c>
      <c r="H62" s="31">
        <f t="shared" si="0"/>
        <v>79.487712698635917</v>
      </c>
      <c r="I62" s="104">
        <f t="shared" si="1"/>
        <v>17503545</v>
      </c>
      <c r="J62" s="86"/>
      <c r="K62" s="79">
        <f>SUM('ing anual'!C62+'ingresos ese'!E62+[3]ictas!C62)</f>
        <v>85332000</v>
      </c>
      <c r="L62" s="86">
        <f t="shared" si="2"/>
        <v>0</v>
      </c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</row>
    <row r="63" spans="1:32" x14ac:dyDescent="0.2">
      <c r="A63" s="78">
        <v>212020205</v>
      </c>
      <c r="B63" s="103" t="s">
        <v>924</v>
      </c>
      <c r="C63" s="79">
        <f>SUM('ing anual'!C63+'ingresos ese'!E63+[3]ictas!C63)</f>
        <v>1000</v>
      </c>
      <c r="D63" s="79">
        <f>SUM('ing anual'!D63+'ingresos ese'!F63+[3]ictas!D63)</f>
        <v>0</v>
      </c>
      <c r="E63" s="80">
        <f t="shared" si="3"/>
        <v>1000</v>
      </c>
      <c r="F63" s="104">
        <f t="shared" si="4"/>
        <v>4.8783936593337957E-9</v>
      </c>
      <c r="G63" s="79">
        <f>SUM('ing anual'!G63+'ingresos ese'!I63+[3]ictas!G63)</f>
        <v>0</v>
      </c>
      <c r="H63" s="31">
        <f t="shared" si="0"/>
        <v>0</v>
      </c>
      <c r="I63" s="104">
        <f t="shared" si="1"/>
        <v>1000</v>
      </c>
      <c r="J63" s="86"/>
      <c r="K63" s="79">
        <f>SUM('ing anual'!C63+'ingresos ese'!E63+[3]ictas!C63)</f>
        <v>1000</v>
      </c>
      <c r="L63" s="86">
        <f t="shared" si="2"/>
        <v>0</v>
      </c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</row>
    <row r="64" spans="1:32" x14ac:dyDescent="0.2">
      <c r="A64" s="78">
        <v>212020206</v>
      </c>
      <c r="B64" s="103" t="s">
        <v>925</v>
      </c>
      <c r="C64" s="79">
        <f>SUM('ing anual'!C64+'ingresos ese'!E64+[3]ictas!C64)</f>
        <v>6000000000</v>
      </c>
      <c r="D64" s="79">
        <f>SUM('ing anual'!D64+'ingresos ese'!F64+[3]ictas!D64)</f>
        <v>0</v>
      </c>
      <c r="E64" s="80">
        <f t="shared" si="3"/>
        <v>6000000000</v>
      </c>
      <c r="F64" s="104">
        <f t="shared" si="4"/>
        <v>2.9270361956002768E-2</v>
      </c>
      <c r="G64" s="79">
        <f>SUM('ing anual'!G64+'ingresos ese'!I64+[3]ictas!G64)</f>
        <v>4796510265</v>
      </c>
      <c r="H64" s="31">
        <f t="shared" si="0"/>
        <v>79.941837750000005</v>
      </c>
      <c r="I64" s="104">
        <f t="shared" si="1"/>
        <v>1203489735</v>
      </c>
      <c r="J64" s="86"/>
      <c r="K64" s="79">
        <f>SUM('ing anual'!C64+'ingresos ese'!E64+[3]ictas!C64)</f>
        <v>6000000000</v>
      </c>
      <c r="L64" s="86">
        <f t="shared" si="2"/>
        <v>0</v>
      </c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</row>
    <row r="65" spans="1:32" x14ac:dyDescent="0.2">
      <c r="A65" s="78">
        <v>212020207</v>
      </c>
      <c r="B65" s="103" t="s">
        <v>926</v>
      </c>
      <c r="C65" s="79">
        <f>SUM('ing anual'!C65+'ingresos ese'!E65+[3]ictas!C65)</f>
        <v>50000000</v>
      </c>
      <c r="D65" s="79">
        <f>SUM('ing anual'!D65+'ingresos ese'!F65+[3]ictas!D65)</f>
        <v>0</v>
      </c>
      <c r="E65" s="80">
        <f t="shared" si="3"/>
        <v>50000000</v>
      </c>
      <c r="F65" s="104">
        <f t="shared" si="4"/>
        <v>2.4391968296668976E-4</v>
      </c>
      <c r="G65" s="79">
        <f>SUM('ing anual'!G65+'ingresos ese'!I65+[3]ictas!G65)</f>
        <v>34104000</v>
      </c>
      <c r="H65" s="31">
        <f t="shared" si="0"/>
        <v>68.207999999999998</v>
      </c>
      <c r="I65" s="104">
        <f t="shared" si="1"/>
        <v>15896000</v>
      </c>
      <c r="J65" s="86"/>
      <c r="K65" s="79">
        <f>SUM('ing anual'!C65+'ingresos ese'!E65+[3]ictas!C65)</f>
        <v>50000000</v>
      </c>
      <c r="L65" s="86">
        <f t="shared" si="2"/>
        <v>0</v>
      </c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</row>
    <row r="66" spans="1:32" x14ac:dyDescent="0.2">
      <c r="A66" s="78">
        <v>212020208</v>
      </c>
      <c r="B66" s="103" t="s">
        <v>927</v>
      </c>
      <c r="C66" s="79">
        <f>SUM('ing anual'!C66+'ingresos ese'!E66+[3]ictas!C66)</f>
        <v>223063607</v>
      </c>
      <c r="D66" s="79">
        <f>SUM('ing anual'!D66+'ingresos ese'!F66+[3]ictas!D66)</f>
        <v>459361084</v>
      </c>
      <c r="E66" s="80">
        <f t="shared" si="3"/>
        <v>682424691</v>
      </c>
      <c r="F66" s="104">
        <f t="shared" si="4"/>
        <v>3.3291362855472242E-3</v>
      </c>
      <c r="G66" s="79">
        <f>SUM('ing anual'!G66+'ingresos ese'!I66+[3]ictas!G66)</f>
        <v>403532332</v>
      </c>
      <c r="H66" s="31">
        <f t="shared" si="0"/>
        <v>59.132141219667567</v>
      </c>
      <c r="I66" s="104">
        <f t="shared" si="1"/>
        <v>278892359</v>
      </c>
      <c r="J66" s="86"/>
      <c r="K66" s="79">
        <f>SUM('ing anual'!C66+'ingresos ese'!E66+[3]ictas!C66)</f>
        <v>223063607</v>
      </c>
      <c r="L66" s="86">
        <f t="shared" si="2"/>
        <v>0</v>
      </c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</row>
    <row r="67" spans="1:32" x14ac:dyDescent="0.2">
      <c r="A67" s="78">
        <v>212020209</v>
      </c>
      <c r="B67" s="103" t="s">
        <v>928</v>
      </c>
      <c r="C67" s="79">
        <f>SUM('ing anual'!C67+'ingresos ese'!E67+[3]ictas!C67)</f>
        <v>9941935484</v>
      </c>
      <c r="D67" s="79">
        <f>SUM('ing anual'!D67+'ingresos ese'!F67+[3]ictas!D67)</f>
        <v>4870595255</v>
      </c>
      <c r="E67" s="80">
        <f t="shared" si="3"/>
        <v>14812530739</v>
      </c>
      <c r="F67" s="104">
        <f t="shared" si="4"/>
        <v>7.2261356035824537E-2</v>
      </c>
      <c r="G67" s="79">
        <f>SUM('ing anual'!G67+'ingresos ese'!I67+[3]ictas!G67)</f>
        <v>14057296705</v>
      </c>
      <c r="H67" s="31">
        <f t="shared" si="0"/>
        <v>94.901384190808528</v>
      </c>
      <c r="I67" s="104">
        <f t="shared" si="1"/>
        <v>755234034</v>
      </c>
      <c r="J67" s="86"/>
      <c r="K67" s="79">
        <f>SUM('ing anual'!C67+'ingresos ese'!E67+[3]ictas!C67)</f>
        <v>9941935484</v>
      </c>
      <c r="L67" s="86">
        <f t="shared" si="2"/>
        <v>0</v>
      </c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</row>
    <row r="68" spans="1:32" x14ac:dyDescent="0.2">
      <c r="A68" s="78">
        <v>2120206</v>
      </c>
      <c r="B68" s="103" t="s">
        <v>929</v>
      </c>
      <c r="C68" s="79">
        <f>SUM(C69:C72)</f>
        <v>120484917581</v>
      </c>
      <c r="D68" s="79">
        <f>SUM(D69:D72)</f>
        <v>-26980444145</v>
      </c>
      <c r="E68" s="80">
        <f t="shared" si="3"/>
        <v>93504473436</v>
      </c>
      <c r="F68" s="104">
        <f t="shared" si="4"/>
        <v>0.45615163032952766</v>
      </c>
      <c r="G68" s="79">
        <f>SUM(G69:G72)</f>
        <v>92409373800</v>
      </c>
      <c r="H68" s="31">
        <f t="shared" si="0"/>
        <v>98.828826476682366</v>
      </c>
      <c r="I68" s="104">
        <f t="shared" si="1"/>
        <v>1095099636</v>
      </c>
      <c r="J68" s="86"/>
      <c r="K68" s="79">
        <f>SUM('ing anual'!C68+'ingresos ese'!E68+[3]ictas!C68)</f>
        <v>120484917581</v>
      </c>
      <c r="L68" s="86">
        <f t="shared" si="2"/>
        <v>0</v>
      </c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</row>
    <row r="69" spans="1:32" x14ac:dyDescent="0.2">
      <c r="A69" s="78">
        <v>212020601</v>
      </c>
      <c r="B69" s="103" t="s">
        <v>930</v>
      </c>
      <c r="C69" s="79">
        <f>SUM('ing anual'!C69+'ingresos ese'!E69+[3]ictas!C69)</f>
        <v>109160724095</v>
      </c>
      <c r="D69" s="79">
        <f>SUM('ing anual'!D69+'ingresos ese'!F69+[3]ictas!D69)</f>
        <v>-30513808104</v>
      </c>
      <c r="E69" s="80">
        <f t="shared" si="3"/>
        <v>78646915991</v>
      </c>
      <c r="F69" s="104">
        <f t="shared" si="4"/>
        <v>0.38367061629665206</v>
      </c>
      <c r="G69" s="79">
        <f>SUM('ing anual'!G69+'ingresos ese'!I69+[3]ictas!G69)</f>
        <v>78061439604</v>
      </c>
      <c r="H69" s="31">
        <f t="shared" si="0"/>
        <v>99.255563451379331</v>
      </c>
      <c r="I69" s="104">
        <f t="shared" si="1"/>
        <v>585476387</v>
      </c>
      <c r="J69" s="86"/>
      <c r="K69" s="79">
        <f>SUM('ing anual'!C69+'ingresos ese'!E69+[3]ictas!C69)</f>
        <v>109160724095</v>
      </c>
      <c r="L69" s="86">
        <f t="shared" si="2"/>
        <v>0</v>
      </c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</row>
    <row r="70" spans="1:32" x14ac:dyDescent="0.2">
      <c r="A70" s="78">
        <v>212020602</v>
      </c>
      <c r="B70" s="103" t="s">
        <v>931</v>
      </c>
      <c r="C70" s="79">
        <f>SUM('ing anual'!C70+'ingresos ese'!E70+[3]ictas!C70)</f>
        <v>7406327409</v>
      </c>
      <c r="D70" s="79">
        <f>SUM('ing anual'!D70+'ingresos ese'!F70+[3]ictas!D70)</f>
        <v>3210250236</v>
      </c>
      <c r="E70" s="80">
        <f t="shared" si="3"/>
        <v>10616577645</v>
      </c>
      <c r="F70" s="104">
        <f t="shared" si="4"/>
        <v>5.1791845067192914E-2</v>
      </c>
      <c r="G70" s="79">
        <f>SUM('ing anual'!G70+'ingresos ese'!I70+[3]ictas!G70)</f>
        <v>10448345073</v>
      </c>
      <c r="H70" s="31">
        <f t="shared" si="0"/>
        <v>98.415378499311117</v>
      </c>
      <c r="I70" s="104">
        <f t="shared" si="1"/>
        <v>168232572</v>
      </c>
      <c r="J70" s="86"/>
      <c r="K70" s="79">
        <f>SUM('ing anual'!C70+'ingresos ese'!E70+[3]ictas!C70)</f>
        <v>7406327409</v>
      </c>
      <c r="L70" s="86">
        <f t="shared" si="2"/>
        <v>0</v>
      </c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</row>
    <row r="71" spans="1:32" x14ac:dyDescent="0.2">
      <c r="A71" s="78">
        <v>212020604</v>
      </c>
      <c r="B71" s="103" t="s">
        <v>932</v>
      </c>
      <c r="C71" s="79">
        <f>SUM('ing anual'!C71+'ingresos ese'!E71+[3]ictas!C71)</f>
        <v>100000000</v>
      </c>
      <c r="D71" s="79">
        <f>SUM('ing anual'!D71+'ingresos ese'!F71+[3]ictas!D71)</f>
        <v>125457470</v>
      </c>
      <c r="E71" s="80">
        <f t="shared" si="3"/>
        <v>225457470</v>
      </c>
      <c r="F71" s="104">
        <f t="shared" si="4"/>
        <v>1.0998702920974395E-3</v>
      </c>
      <c r="G71" s="79">
        <f>SUM('ing anual'!G71+'ingresos ese'!I71+[3]ictas!G71)</f>
        <v>257975062</v>
      </c>
      <c r="H71" s="31">
        <f t="shared" si="0"/>
        <v>114.42293839277093</v>
      </c>
      <c r="I71" s="104">
        <f t="shared" si="1"/>
        <v>-32517592</v>
      </c>
      <c r="J71" s="86"/>
      <c r="K71" s="79">
        <f>SUM('ing anual'!C71+'ingresos ese'!E71+[3]ictas!C71)</f>
        <v>100000000</v>
      </c>
      <c r="L71" s="86">
        <f t="shared" si="2"/>
        <v>0</v>
      </c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</row>
    <row r="72" spans="1:32" x14ac:dyDescent="0.2">
      <c r="A72" s="78">
        <v>212020605</v>
      </c>
      <c r="B72" s="103" t="s">
        <v>933</v>
      </c>
      <c r="C72" s="79">
        <f>SUM('ing anual'!C72+'ingresos ese'!E72+[3]ictas!C72)</f>
        <v>3817866077</v>
      </c>
      <c r="D72" s="79">
        <f>SUM('ing anual'!D72+'ingresos ese'!F72+[3]ictas!D72)</f>
        <v>197656253</v>
      </c>
      <c r="E72" s="80">
        <f t="shared" si="3"/>
        <v>4015522330</v>
      </c>
      <c r="F72" s="104">
        <f t="shared" si="4"/>
        <v>1.9589298673585265E-2</v>
      </c>
      <c r="G72" s="79">
        <f>SUM('ing anual'!G72+'ingresos ese'!I72+[3]ictas!G72)</f>
        <v>3641614061</v>
      </c>
      <c r="H72" s="31">
        <f t="shared" si="0"/>
        <v>90.688427599903292</v>
      </c>
      <c r="I72" s="104">
        <f t="shared" si="1"/>
        <v>373908269</v>
      </c>
      <c r="J72" s="86"/>
      <c r="K72" s="79">
        <f>SUM('ing anual'!C72+'ingresos ese'!E72+[3]ictas!C72)</f>
        <v>3817866077</v>
      </c>
      <c r="L72" s="86">
        <f t="shared" ref="L72:L135" si="5">SUM(C72-K72)</f>
        <v>0</v>
      </c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</row>
    <row r="73" spans="1:32" x14ac:dyDescent="0.2">
      <c r="A73" s="78">
        <v>2120299</v>
      </c>
      <c r="B73" s="103" t="s">
        <v>934</v>
      </c>
      <c r="C73" s="79">
        <f>SUM(C74:C87)</f>
        <v>127532240922</v>
      </c>
      <c r="D73" s="79">
        <f>SUM(D74:D87)</f>
        <v>59339528566</v>
      </c>
      <c r="E73" s="80">
        <f t="shared" si="3"/>
        <v>186871769488</v>
      </c>
      <c r="F73" s="104">
        <f t="shared" si="4"/>
        <v>0.91163405537874576</v>
      </c>
      <c r="G73" s="79">
        <f>SUM(G74:G87)</f>
        <v>195059281230</v>
      </c>
      <c r="H73" s="31">
        <f t="shared" si="0"/>
        <v>104.38135292689341</v>
      </c>
      <c r="I73" s="104">
        <f t="shared" si="1"/>
        <v>-8187511742</v>
      </c>
      <c r="J73" s="86"/>
      <c r="K73" s="79">
        <f>SUM('ing anual'!C73+'ingresos ese'!E73+[3]ictas!C73)</f>
        <v>127532240922</v>
      </c>
      <c r="L73" s="86">
        <f t="shared" si="5"/>
        <v>0</v>
      </c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</row>
    <row r="74" spans="1:32" x14ac:dyDescent="0.2">
      <c r="A74" s="78">
        <v>212029901</v>
      </c>
      <c r="B74" s="103" t="s">
        <v>78</v>
      </c>
      <c r="C74" s="79">
        <f>SUM('ing anual'!C74+'ingresos ese'!E74+[3]ictas!C74)</f>
        <v>0</v>
      </c>
      <c r="D74" s="79">
        <f>SUM('ing anual'!D74+'ingresos ese'!F74+[3]ictas!D74)</f>
        <v>0</v>
      </c>
      <c r="E74" s="80">
        <f t="shared" si="3"/>
        <v>0</v>
      </c>
      <c r="F74" s="104">
        <f t="shared" si="4"/>
        <v>0</v>
      </c>
      <c r="G74" s="79">
        <f>SUM('ing anual'!G74+'ingresos ese'!I74+[3]ictas!G74)</f>
        <v>879002035</v>
      </c>
      <c r="H74" s="31">
        <f t="shared" si="0"/>
        <v>0</v>
      </c>
      <c r="I74" s="104">
        <f t="shared" si="1"/>
        <v>-879002035</v>
      </c>
      <c r="J74" s="86"/>
      <c r="K74" s="79">
        <f>SUM('ing anual'!C74+'ingresos ese'!E74+[3]ictas!C74)</f>
        <v>0</v>
      </c>
      <c r="L74" s="86">
        <f t="shared" si="5"/>
        <v>0</v>
      </c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</row>
    <row r="75" spans="1:32" x14ac:dyDescent="0.2">
      <c r="A75" s="78">
        <v>212029902</v>
      </c>
      <c r="B75" s="103" t="s">
        <v>935</v>
      </c>
      <c r="C75" s="79">
        <f>SUM('ing anual'!C75+'ingresos ese'!E75+[3]ictas!C75)</f>
        <v>522184352</v>
      </c>
      <c r="D75" s="79">
        <f>SUM('ing anual'!D75+'ingresos ese'!F75+[3]ictas!D75)</f>
        <v>0</v>
      </c>
      <c r="E75" s="80">
        <f t="shared" si="3"/>
        <v>522184352</v>
      </c>
      <c r="F75" s="104">
        <f t="shared" si="4"/>
        <v>2.5474208318001265E-3</v>
      </c>
      <c r="G75" s="79">
        <f>SUM('ing anual'!G75+'ingresos ese'!I75+[3]ictas!G75)</f>
        <v>502509432</v>
      </c>
      <c r="H75" s="31">
        <f t="shared" ref="H75:H139" si="6">IF(OR(G75=0,E75=0),0,G75/E75)*100</f>
        <v>96.232188895618236</v>
      </c>
      <c r="I75" s="104">
        <f t="shared" si="1"/>
        <v>19674920</v>
      </c>
      <c r="J75" s="86"/>
      <c r="K75" s="79">
        <f>SUM('ing anual'!C75+'ingresos ese'!E75+[3]ictas!C75)</f>
        <v>522184352</v>
      </c>
      <c r="L75" s="86">
        <f t="shared" si="5"/>
        <v>0</v>
      </c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</row>
    <row r="76" spans="1:32" x14ac:dyDescent="0.2">
      <c r="A76" s="78">
        <v>212029903</v>
      </c>
      <c r="B76" s="103" t="s">
        <v>936</v>
      </c>
      <c r="C76" s="79">
        <f>SUM('ing anual'!C76+'ingresos ese'!E76+[3]ictas!C76)</f>
        <v>350000000</v>
      </c>
      <c r="D76" s="79">
        <f>SUM('ing anual'!D76+'ingresos ese'!F76+[3]ictas!D76)</f>
        <v>0</v>
      </c>
      <c r="E76" s="80">
        <f t="shared" si="3"/>
        <v>350000000</v>
      </c>
      <c r="F76" s="104">
        <f t="shared" si="4"/>
        <v>1.7074377807668284E-3</v>
      </c>
      <c r="G76" s="79">
        <f>SUM('ing anual'!G76+'ingresos ese'!I76+[3]ictas!G76)</f>
        <v>298015436</v>
      </c>
      <c r="H76" s="31">
        <f t="shared" si="6"/>
        <v>85.147267428571425</v>
      </c>
      <c r="I76" s="104">
        <f t="shared" ref="I76:I141" si="7">SUM(E76-G76)</f>
        <v>51984564</v>
      </c>
      <c r="J76" s="86"/>
      <c r="K76" s="79">
        <f>SUM('ing anual'!C76+'ingresos ese'!E76+[3]ictas!C76)</f>
        <v>350000000</v>
      </c>
      <c r="L76" s="86">
        <f t="shared" si="5"/>
        <v>0</v>
      </c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</row>
    <row r="77" spans="1:32" x14ac:dyDescent="0.2">
      <c r="A77" s="78">
        <v>212029904</v>
      </c>
      <c r="B77" s="103" t="s">
        <v>937</v>
      </c>
      <c r="C77" s="79">
        <f>SUM('ing anual'!C77+'ingresos ese'!E77+[3]ictas!C77)</f>
        <v>2228946869</v>
      </c>
      <c r="D77" s="79">
        <f>SUM('ing anual'!D77+'ingresos ese'!F77+[3]ictas!D77)</f>
        <v>0</v>
      </c>
      <c r="E77" s="80">
        <f t="shared" ref="E77:E143" si="8">SUM(C77:D77)</f>
        <v>2228946869</v>
      </c>
      <c r="F77" s="104">
        <f t="shared" ref="F77:F143" si="9">IF(OR(E77=0,E$7=0),0,E77/E$7)*100</f>
        <v>1.0873680272721516E-2</v>
      </c>
      <c r="G77" s="79">
        <f>SUM('ing anual'!G77+'ingresos ese'!I77+[3]ictas!G77)</f>
        <v>3973570805</v>
      </c>
      <c r="H77" s="31">
        <f t="shared" si="6"/>
        <v>178.27122127781863</v>
      </c>
      <c r="I77" s="104">
        <f t="shared" si="7"/>
        <v>-1744623936</v>
      </c>
      <c r="J77" s="86"/>
      <c r="K77" s="79">
        <f>SUM('ing anual'!C77+'ingresos ese'!E77+[3]ictas!C77)</f>
        <v>2228946869</v>
      </c>
      <c r="L77" s="86">
        <f t="shared" si="5"/>
        <v>0</v>
      </c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</row>
    <row r="78" spans="1:32" x14ac:dyDescent="0.2">
      <c r="A78" s="78">
        <v>212029905</v>
      </c>
      <c r="B78" s="103" t="s">
        <v>938</v>
      </c>
      <c r="C78" s="79">
        <f>SUM('ing anual'!C78+'ingresos ese'!E78+[3]ictas!C78)</f>
        <v>0</v>
      </c>
      <c r="D78" s="79">
        <f>SUM('ing anual'!D78+'ingresos ese'!F78+[3]ictas!D78)</f>
        <v>0</v>
      </c>
      <c r="E78" s="80">
        <f t="shared" si="8"/>
        <v>0</v>
      </c>
      <c r="F78" s="104">
        <f t="shared" si="9"/>
        <v>0</v>
      </c>
      <c r="G78" s="79">
        <f>SUM('ing anual'!G78+'ingresos ese'!I78+[3]ictas!G78)</f>
        <v>51202514</v>
      </c>
      <c r="H78" s="31">
        <f t="shared" si="6"/>
        <v>0</v>
      </c>
      <c r="I78" s="104">
        <f t="shared" si="7"/>
        <v>-51202514</v>
      </c>
      <c r="J78" s="86"/>
      <c r="K78" s="79">
        <f>SUM('ing anual'!C78+'ingresos ese'!E78+[3]ictas!C78)</f>
        <v>0</v>
      </c>
      <c r="L78" s="86">
        <f t="shared" si="5"/>
        <v>0</v>
      </c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</row>
    <row r="79" spans="1:32" x14ac:dyDescent="0.2">
      <c r="A79" s="78">
        <v>212029906</v>
      </c>
      <c r="B79" s="103" t="s">
        <v>939</v>
      </c>
      <c r="C79" s="79">
        <f>SUM('ing anual'!C79+'ingresos ese'!E79+[3]ictas!C79)</f>
        <v>0</v>
      </c>
      <c r="D79" s="79">
        <f>SUM('ing anual'!D79+'ingresos ese'!F79+[3]ictas!D79)</f>
        <v>0</v>
      </c>
      <c r="E79" s="80">
        <f t="shared" si="8"/>
        <v>0</v>
      </c>
      <c r="F79" s="104">
        <f t="shared" si="9"/>
        <v>0</v>
      </c>
      <c r="G79" s="79">
        <f>SUM('ing anual'!G79+'ingresos ese'!I79+[3]ictas!G79)</f>
        <v>6340000</v>
      </c>
      <c r="H79" s="31">
        <f t="shared" si="6"/>
        <v>0</v>
      </c>
      <c r="I79" s="104">
        <f t="shared" si="7"/>
        <v>-6340000</v>
      </c>
      <c r="J79" s="86"/>
      <c r="K79" s="79">
        <f>SUM('ing anual'!C79+'ingresos ese'!E79+[3]ictas!C79)</f>
        <v>0</v>
      </c>
      <c r="L79" s="86">
        <f t="shared" si="5"/>
        <v>0</v>
      </c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</row>
    <row r="80" spans="1:32" x14ac:dyDescent="0.2">
      <c r="A80" s="78">
        <v>212029907</v>
      </c>
      <c r="B80" s="103" t="s">
        <v>940</v>
      </c>
      <c r="C80" s="79">
        <f>SUM('ing anual'!C80+'ingresos ese'!E80+[3]ictas!C80)</f>
        <v>797176000</v>
      </c>
      <c r="D80" s="79">
        <f>SUM('ing anual'!D80+'ingresos ese'!F80+[3]ictas!D80)</f>
        <v>0</v>
      </c>
      <c r="E80" s="80">
        <f t="shared" si="8"/>
        <v>797176000</v>
      </c>
      <c r="F80" s="104">
        <f t="shared" si="9"/>
        <v>3.8889383437730779E-3</v>
      </c>
      <c r="G80" s="79">
        <f>SUM('ing anual'!G80+'ingresos ese'!I80+[3]ictas!G80)</f>
        <v>526052570</v>
      </c>
      <c r="H80" s="31">
        <f t="shared" si="6"/>
        <v>65.989514235250439</v>
      </c>
      <c r="I80" s="104">
        <f t="shared" si="7"/>
        <v>271123430</v>
      </c>
      <c r="J80" s="86"/>
      <c r="K80" s="79">
        <f>SUM('ing anual'!C80+'ingresos ese'!E80+[3]ictas!C80)</f>
        <v>797176000</v>
      </c>
      <c r="L80" s="86">
        <f t="shared" si="5"/>
        <v>0</v>
      </c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</row>
    <row r="81" spans="1:32" x14ac:dyDescent="0.2">
      <c r="A81" s="78">
        <v>212029908</v>
      </c>
      <c r="B81" s="103" t="s">
        <v>941</v>
      </c>
      <c r="C81" s="79">
        <f>SUM('ing anual'!C81+'ingresos ese'!E81+[3]ictas!C81)</f>
        <v>0</v>
      </c>
      <c r="D81" s="79">
        <f>SUM('ing anual'!D81+'ingresos ese'!F81+[3]ictas!D81)</f>
        <v>0</v>
      </c>
      <c r="E81" s="80">
        <f t="shared" si="8"/>
        <v>0</v>
      </c>
      <c r="F81" s="104">
        <f t="shared" si="9"/>
        <v>0</v>
      </c>
      <c r="G81" s="79">
        <f>SUM('ing anual'!G81+'ingresos ese'!I81+[3]ictas!G81)</f>
        <v>1539263739</v>
      </c>
      <c r="H81" s="31">
        <f t="shared" si="6"/>
        <v>0</v>
      </c>
      <c r="I81" s="104">
        <f t="shared" si="7"/>
        <v>-1539263739</v>
      </c>
      <c r="J81" s="86"/>
      <c r="K81" s="79">
        <f>SUM('ing anual'!C81+'ingresos ese'!E81+[3]ictas!C81)</f>
        <v>0</v>
      </c>
      <c r="L81" s="86">
        <f t="shared" si="5"/>
        <v>0</v>
      </c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</row>
    <row r="82" spans="1:32" x14ac:dyDescent="0.2">
      <c r="A82" s="78">
        <v>212029909</v>
      </c>
      <c r="B82" s="103" t="s">
        <v>942</v>
      </c>
      <c r="C82" s="79">
        <f>SUM('ing anual'!C82+'ingresos ese'!E82+[3]ictas!C82)</f>
        <v>0</v>
      </c>
      <c r="D82" s="79">
        <f>SUM('ing anual'!D82+'ingresos ese'!F82+[3]ictas!D82)</f>
        <v>0</v>
      </c>
      <c r="E82" s="80">
        <f t="shared" si="8"/>
        <v>0</v>
      </c>
      <c r="F82" s="104">
        <f t="shared" si="9"/>
        <v>0</v>
      </c>
      <c r="G82" s="79">
        <f>SUM('ing anual'!G82+'ingresos ese'!I82+[3]ictas!G82)</f>
        <v>4868492669</v>
      </c>
      <c r="H82" s="31">
        <f t="shared" si="6"/>
        <v>0</v>
      </c>
      <c r="I82" s="104">
        <f t="shared" si="7"/>
        <v>-4868492669</v>
      </c>
      <c r="J82" s="86"/>
      <c r="K82" s="79">
        <f>SUM('ing anual'!C82+'ingresos ese'!E82+[3]ictas!C82)</f>
        <v>0</v>
      </c>
      <c r="L82" s="86">
        <f t="shared" si="5"/>
        <v>0</v>
      </c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</row>
    <row r="83" spans="1:32" x14ac:dyDescent="0.2">
      <c r="A83" s="78">
        <v>212029911</v>
      </c>
      <c r="B83" s="103" t="s">
        <v>943</v>
      </c>
      <c r="C83" s="79">
        <f>SUM('ing anual'!C83+'ingresos ese'!E83+[3]ictas!C83)</f>
        <v>0</v>
      </c>
      <c r="D83" s="79">
        <f>SUM('ing anual'!D83+'ingresos ese'!F83+[3]ictas!D83)</f>
        <v>900337804</v>
      </c>
      <c r="E83" s="80">
        <f t="shared" si="8"/>
        <v>900337804</v>
      </c>
      <c r="F83" s="104">
        <f t="shared" si="9"/>
        <v>4.3922022342921131E-3</v>
      </c>
      <c r="G83" s="79">
        <f>SUM('ing anual'!G83+'ingresos ese'!I83+[3]ictas!G83)</f>
        <v>900337804</v>
      </c>
      <c r="H83" s="31">
        <f t="shared" si="6"/>
        <v>100</v>
      </c>
      <c r="I83" s="104">
        <f t="shared" si="7"/>
        <v>0</v>
      </c>
      <c r="J83" s="86"/>
      <c r="K83" s="79">
        <f>SUM('ing anual'!C83+'ingresos ese'!E83+[3]ictas!C83)</f>
        <v>0</v>
      </c>
      <c r="L83" s="86">
        <f t="shared" si="5"/>
        <v>0</v>
      </c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</row>
    <row r="84" spans="1:32" x14ac:dyDescent="0.2">
      <c r="A84" s="78">
        <v>212029913</v>
      </c>
      <c r="B84" s="103" t="s">
        <v>944</v>
      </c>
      <c r="C84" s="79">
        <f>SUM('ing anual'!C84+'ingresos ese'!E84+[3]ictas!C84)</f>
        <v>0</v>
      </c>
      <c r="D84" s="79">
        <f>SUM('ing anual'!D84+'ingresos ese'!F84+[3]ictas!D84)</f>
        <v>40601438</v>
      </c>
      <c r="E84" s="80">
        <f t="shared" si="8"/>
        <v>40601438</v>
      </c>
      <c r="F84" s="104">
        <f t="shared" si="9"/>
        <v>1.9806979769903423E-4</v>
      </c>
      <c r="G84" s="79">
        <f>SUM('ing anual'!G84+'ingresos ese'!I84+[3]ictas!G84)</f>
        <v>754417133</v>
      </c>
      <c r="H84" s="31">
        <f t="shared" si="6"/>
        <v>1858.1044666447528</v>
      </c>
      <c r="I84" s="104">
        <f t="shared" si="7"/>
        <v>-713815695</v>
      </c>
      <c r="J84" s="86"/>
      <c r="K84" s="79">
        <f>SUM('ing anual'!C84+'ingresos ese'!E84+[3]ictas!C84)</f>
        <v>0</v>
      </c>
      <c r="L84" s="86">
        <f t="shared" si="5"/>
        <v>0</v>
      </c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</row>
    <row r="85" spans="1:32" x14ac:dyDescent="0.2">
      <c r="A85" s="78">
        <v>212029915</v>
      </c>
      <c r="B85" s="103" t="s">
        <v>945</v>
      </c>
      <c r="C85" s="79">
        <f>SUM('ing anual'!C85+'ingresos ese'!E85+[3]ictas!C85)</f>
        <v>101708013813</v>
      </c>
      <c r="D85" s="79">
        <f>SUM('ing anual'!D85+'ingresos ese'!F85+[3]ictas!D85)</f>
        <v>24753219027</v>
      </c>
      <c r="E85" s="80">
        <f t="shared" si="8"/>
        <v>126461232840</v>
      </c>
      <c r="F85" s="104">
        <f t="shared" si="9"/>
        <v>0.61692767643819069</v>
      </c>
      <c r="G85" s="79">
        <f>SUM('ing anual'!G85+'ingresos ese'!I85+[3]ictas!G85)</f>
        <v>119950850798</v>
      </c>
      <c r="H85" s="31">
        <f t="shared" si="6"/>
        <v>94.851875238131683</v>
      </c>
      <c r="I85" s="104">
        <f t="shared" si="7"/>
        <v>6510382042</v>
      </c>
      <c r="J85" s="86"/>
      <c r="K85" s="79">
        <f>SUM('ing anual'!C85+'ingresos ese'!E85+[3]ictas!C85)</f>
        <v>101708013813</v>
      </c>
      <c r="L85" s="86">
        <f t="shared" si="5"/>
        <v>0</v>
      </c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</row>
    <row r="86" spans="1:32" x14ac:dyDescent="0.2">
      <c r="A86" s="78">
        <v>212029916</v>
      </c>
      <c r="B86" s="103" t="s">
        <v>946</v>
      </c>
      <c r="C86" s="79">
        <f>SUM('ing anual'!C86+'ingresos ese'!E86+[3]ictas!C86)</f>
        <v>2624277724</v>
      </c>
      <c r="D86" s="79">
        <f>SUM('ing anual'!D86+'ingresos ese'!F86+[3]ictas!D86)</f>
        <v>0</v>
      </c>
      <c r="E86" s="80">
        <f t="shared" si="8"/>
        <v>2624277724</v>
      </c>
      <c r="F86" s="104">
        <f t="shared" si="9"/>
        <v>1.2802259809092524E-2</v>
      </c>
      <c r="G86" s="79">
        <f>SUM('ing anual'!G86+'ingresos ese'!I86+[3]ictas!G86)</f>
        <v>3874926009</v>
      </c>
      <c r="H86" s="31">
        <f t="shared" si="6"/>
        <v>147.65685710633269</v>
      </c>
      <c r="I86" s="104">
        <f t="shared" si="7"/>
        <v>-1250648285</v>
      </c>
      <c r="J86" s="86"/>
      <c r="K86" s="79">
        <f>SUM('ing anual'!C86+'ingresos ese'!E86+[3]ictas!C86)</f>
        <v>2624277724</v>
      </c>
      <c r="L86" s="86">
        <f t="shared" si="5"/>
        <v>0</v>
      </c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</row>
    <row r="87" spans="1:32" x14ac:dyDescent="0.2">
      <c r="A87" s="78">
        <v>212029999</v>
      </c>
      <c r="B87" s="103" t="s">
        <v>947</v>
      </c>
      <c r="C87" s="79">
        <f>SUM('ing anual'!C87+'ingresos ese'!E87+[3]ictas!C87)</f>
        <v>19301642164</v>
      </c>
      <c r="D87" s="79">
        <f>SUM('ing anual'!D87+'ingresos ese'!F87+[3]ictas!D87)</f>
        <v>33645370297</v>
      </c>
      <c r="E87" s="80">
        <f t="shared" si="8"/>
        <v>52947012461</v>
      </c>
      <c r="F87" s="104">
        <f t="shared" si="9"/>
        <v>0.25829636987040988</v>
      </c>
      <c r="G87" s="79">
        <f>SUM('ing anual'!G87+'ingresos ese'!I87+[3]ictas!G87)</f>
        <v>56934300286</v>
      </c>
      <c r="H87" s="31">
        <f t="shared" si="6"/>
        <v>107.53071351841992</v>
      </c>
      <c r="I87" s="104">
        <f t="shared" si="7"/>
        <v>-3987287825</v>
      </c>
      <c r="J87" s="86"/>
      <c r="K87" s="79">
        <f>SUM('ing anual'!C87+'ingresos ese'!E87+[3]ictas!C87)</f>
        <v>19301642164</v>
      </c>
      <c r="L87" s="86">
        <f t="shared" si="5"/>
        <v>0</v>
      </c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</row>
    <row r="88" spans="1:32" x14ac:dyDescent="0.2">
      <c r="A88" s="78">
        <v>21203</v>
      </c>
      <c r="B88" s="35" t="s">
        <v>932</v>
      </c>
      <c r="C88" s="79">
        <f>SUM(C89:C90)</f>
        <v>110810878000</v>
      </c>
      <c r="D88" s="79">
        <f>SUM(D89:D90)</f>
        <v>0</v>
      </c>
      <c r="E88" s="80">
        <f t="shared" si="8"/>
        <v>110810878000</v>
      </c>
      <c r="F88" s="104">
        <f t="shared" si="9"/>
        <v>0.54057908462041071</v>
      </c>
      <c r="G88" s="79">
        <f>SUM(G89:G90)</f>
        <v>139834906843</v>
      </c>
      <c r="H88" s="31">
        <f t="shared" si="6"/>
        <v>126.19240039141285</v>
      </c>
      <c r="I88" s="104">
        <f t="shared" si="7"/>
        <v>-29024028843</v>
      </c>
      <c r="J88" s="86"/>
      <c r="K88" s="79">
        <f>SUM('ing anual'!C88+'ingresos ese'!E88+[3]ictas!C88)</f>
        <v>110810878000</v>
      </c>
      <c r="L88" s="86">
        <f t="shared" si="5"/>
        <v>0</v>
      </c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</row>
    <row r="89" spans="1:32" x14ac:dyDescent="0.2">
      <c r="A89" s="78">
        <v>2120302</v>
      </c>
      <c r="B89" s="35" t="s">
        <v>948</v>
      </c>
      <c r="C89" s="79">
        <f>SUM('ing anual'!C89+'ingresos ese'!E89+[3]ictas!C89)</f>
        <v>107790664000</v>
      </c>
      <c r="D89" s="79">
        <f>SUM('ing anual'!D89+'ingresos ese'!F89+[3]ictas!D89)</f>
        <v>0</v>
      </c>
      <c r="E89" s="80">
        <f t="shared" si="8"/>
        <v>107790664000</v>
      </c>
      <c r="F89" s="104">
        <f t="shared" si="9"/>
        <v>0.52584529179297956</v>
      </c>
      <c r="G89" s="79">
        <f>SUM('ing anual'!G89+'ingresos ese'!I89+[3]ictas!G89)</f>
        <v>135648499715</v>
      </c>
      <c r="H89" s="31">
        <f t="shared" si="6"/>
        <v>125.84438640715673</v>
      </c>
      <c r="I89" s="104">
        <f t="shared" si="7"/>
        <v>-27857835715</v>
      </c>
      <c r="J89" s="86"/>
      <c r="K89" s="79">
        <f>SUM('ing anual'!C89+'ingresos ese'!E89+[3]ictas!C89)</f>
        <v>107790664000</v>
      </c>
      <c r="L89" s="86">
        <f t="shared" si="5"/>
        <v>0</v>
      </c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</row>
    <row r="90" spans="1:32" x14ac:dyDescent="0.2">
      <c r="A90" s="78">
        <v>2120399</v>
      </c>
      <c r="B90" s="35" t="s">
        <v>949</v>
      </c>
      <c r="C90" s="79">
        <f>SUM('ing anual'!C90+'ingresos ese'!E90+[3]ictas!C90)</f>
        <v>3020214000</v>
      </c>
      <c r="D90" s="79">
        <f>SUM('ing anual'!D90+'ingresos ese'!F90+[3]ictas!D90)</f>
        <v>0</v>
      </c>
      <c r="E90" s="80">
        <f t="shared" si="8"/>
        <v>3020214000</v>
      </c>
      <c r="F90" s="104">
        <f t="shared" si="9"/>
        <v>1.4733792827431161E-2</v>
      </c>
      <c r="G90" s="79">
        <f>SUM('ing anual'!G90+'ingresos ese'!I90+[3]ictas!G90)</f>
        <v>4186407128</v>
      </c>
      <c r="H90" s="31">
        <f t="shared" si="6"/>
        <v>138.61293034202211</v>
      </c>
      <c r="I90" s="104">
        <f t="shared" si="7"/>
        <v>-1166193128</v>
      </c>
      <c r="J90" s="86"/>
      <c r="K90" s="79">
        <f>SUM('ing anual'!C90+'ingresos ese'!E90+[3]ictas!C90)</f>
        <v>3020214000</v>
      </c>
      <c r="L90" s="86">
        <f t="shared" si="5"/>
        <v>0</v>
      </c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</row>
    <row r="91" spans="1:32" x14ac:dyDescent="0.2">
      <c r="A91" s="78">
        <v>21204</v>
      </c>
      <c r="B91" s="35" t="s">
        <v>950</v>
      </c>
      <c r="C91" s="79">
        <f>SUM(C92+C126+C127+C128+C131+C132+C133)</f>
        <v>1658326234488</v>
      </c>
      <c r="D91" s="79">
        <f>SUM(D92+D126+D127+D128+D131+D132+D133)</f>
        <v>65238796566.764359</v>
      </c>
      <c r="E91" s="80">
        <f t="shared" si="8"/>
        <v>1723565031054.7644</v>
      </c>
      <c r="F91" s="104">
        <f t="shared" si="9"/>
        <v>8.4082287189470186</v>
      </c>
      <c r="G91" s="79">
        <f>SUM(G92+G126+G127+G128+G131+G132+G133)</f>
        <v>297060527732</v>
      </c>
      <c r="H91" s="31">
        <f t="shared" si="6"/>
        <v>17.235237567462647</v>
      </c>
      <c r="I91" s="104">
        <f t="shared" si="7"/>
        <v>1426504503322.7644</v>
      </c>
      <c r="J91" s="86"/>
      <c r="K91" s="79">
        <f>SUM('ing anual'!C91+'ingresos ese'!E91+[3]ictas!C91)</f>
        <v>1658326234488</v>
      </c>
      <c r="L91" s="86">
        <f t="shared" si="5"/>
        <v>0</v>
      </c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</row>
    <row r="92" spans="1:32" x14ac:dyDescent="0.2">
      <c r="A92" s="78">
        <v>2120401</v>
      </c>
      <c r="B92" s="35" t="s">
        <v>951</v>
      </c>
      <c r="C92" s="79">
        <f>SUM(C93:C125)-C95-C104-C107-C115-C119</f>
        <v>1332778589594</v>
      </c>
      <c r="D92" s="79">
        <f>SUM(D93:D125)-D95-D104-D107-D115-D119</f>
        <v>-768216307.78144908</v>
      </c>
      <c r="E92" s="80">
        <f t="shared" si="8"/>
        <v>1332010373286.2185</v>
      </c>
      <c r="F92" s="104">
        <f t="shared" si="9"/>
        <v>6.4980709592063297</v>
      </c>
      <c r="G92" s="79">
        <f>SUM(G93:G125)-G95-G104-G107-G115-G119</f>
        <v>110448586631</v>
      </c>
      <c r="H92" s="31">
        <f t="shared" si="6"/>
        <v>8.2918713582170529</v>
      </c>
      <c r="I92" s="104">
        <f t="shared" si="7"/>
        <v>1221561786655.2185</v>
      </c>
      <c r="J92" s="86"/>
      <c r="K92" s="79">
        <f>SUM('ing anual'!C92+'ingresos ese'!E92+[3]ictas!C92)</f>
        <v>1332778589594</v>
      </c>
      <c r="L92" s="86">
        <f t="shared" si="5"/>
        <v>0</v>
      </c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</row>
    <row r="93" spans="1:32" x14ac:dyDescent="0.2">
      <c r="A93" s="78">
        <v>212040101</v>
      </c>
      <c r="B93" s="27" t="s">
        <v>952</v>
      </c>
      <c r="C93" s="79">
        <f>SUM('ing anual'!C93+'ingresos ese'!E93+[3]ictas!C93)</f>
        <v>150181904405</v>
      </c>
      <c r="D93" s="79">
        <f>SUM('ing anual'!D93+'ingresos ese'!F93+[3]ictas!D93)</f>
        <v>9.0884785538170583</v>
      </c>
      <c r="E93" s="80">
        <f t="shared" si="8"/>
        <v>150181904414.08847</v>
      </c>
      <c r="F93" s="104">
        <f t="shared" si="9"/>
        <v>0.73264645024036334</v>
      </c>
      <c r="G93" s="79">
        <f>SUM('ing anual'!G93+'ingresos ese'!I93+[3]ictas!G93)</f>
        <v>19758070291</v>
      </c>
      <c r="H93" s="31">
        <f t="shared" si="6"/>
        <v>13.156092518657999</v>
      </c>
      <c r="I93" s="104">
        <f t="shared" si="7"/>
        <v>130423834123.08847</v>
      </c>
      <c r="J93" s="86"/>
      <c r="K93" s="79">
        <f>SUM('ing anual'!C93+'ingresos ese'!E93+[3]ictas!C93)</f>
        <v>150181904405</v>
      </c>
      <c r="L93" s="86">
        <f t="shared" si="5"/>
        <v>0</v>
      </c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</row>
    <row r="94" spans="1:32" x14ac:dyDescent="0.2">
      <c r="A94" s="78">
        <v>212040102</v>
      </c>
      <c r="B94" s="27" t="s">
        <v>953</v>
      </c>
      <c r="C94" s="79">
        <f>SUM('ing anual'!C94+'ingresos ese'!E94+[3]ictas!C94)</f>
        <v>249775474468</v>
      </c>
      <c r="D94" s="79">
        <f>SUM('ing anual'!D94+'ingresos ese'!F94+[3]ictas!D94)</f>
        <v>15.115529743517625</v>
      </c>
      <c r="E94" s="80">
        <f t="shared" si="8"/>
        <v>249775474483.11554</v>
      </c>
      <c r="F94" s="104">
        <f t="shared" si="9"/>
        <v>1.218503090975521</v>
      </c>
      <c r="G94" s="79">
        <f>SUM('ing anual'!G94+'ingresos ese'!I94+[3]ictas!G94)</f>
        <v>6550959435</v>
      </c>
      <c r="H94" s="31">
        <f t="shared" si="6"/>
        <v>2.6227392615534137</v>
      </c>
      <c r="I94" s="104">
        <f t="shared" si="7"/>
        <v>243224515048.11554</v>
      </c>
      <c r="J94" s="86"/>
      <c r="K94" s="79">
        <f>SUM('ing anual'!C94+'ingresos ese'!E94+[3]ictas!C94)</f>
        <v>249775474468</v>
      </c>
      <c r="L94" s="86">
        <f t="shared" si="5"/>
        <v>0</v>
      </c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</row>
    <row r="95" spans="1:32" x14ac:dyDescent="0.2">
      <c r="A95" s="78">
        <v>212040104</v>
      </c>
      <c r="B95" s="27" t="s">
        <v>954</v>
      </c>
      <c r="C95" s="79">
        <f>SUM(C96:C97)</f>
        <v>34707839375</v>
      </c>
      <c r="D95" s="79">
        <f>SUM(D96:D97)</f>
        <v>2.1003958836369154</v>
      </c>
      <c r="E95" s="80">
        <f t="shared" si="8"/>
        <v>34707839377.100395</v>
      </c>
      <c r="F95" s="104">
        <f t="shared" si="9"/>
        <v>0.16931850354642239</v>
      </c>
      <c r="G95" s="79">
        <f>SUM(G96:G97)</f>
        <v>2383855586</v>
      </c>
      <c r="H95" s="31">
        <f t="shared" si="6"/>
        <v>6.8683491360537561</v>
      </c>
      <c r="I95" s="104">
        <f t="shared" si="7"/>
        <v>32323983791.100395</v>
      </c>
      <c r="J95" s="86"/>
      <c r="K95" s="79">
        <f>SUM('ing anual'!C95+'ingresos ese'!E95+[3]ictas!C95)</f>
        <v>34707839375</v>
      </c>
      <c r="L95" s="86">
        <f t="shared" si="5"/>
        <v>0</v>
      </c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</row>
    <row r="96" spans="1:32" x14ac:dyDescent="0.2">
      <c r="A96" s="78">
        <v>21204010401</v>
      </c>
      <c r="B96" s="27" t="s">
        <v>955</v>
      </c>
      <c r="C96" s="79">
        <f>SUM('ing anual'!C96+'ingresos ese'!E96+[3]ictas!C96)</f>
        <v>30424792012</v>
      </c>
      <c r="D96" s="79">
        <f>SUM('ing anual'!D96+'ingresos ese'!F96+[3]ictas!D96)</f>
        <v>1.8412009809099246</v>
      </c>
      <c r="E96" s="80">
        <f t="shared" si="8"/>
        <v>30424792013.841202</v>
      </c>
      <c r="F96" s="104">
        <f t="shared" si="9"/>
        <v>0.1484241124468724</v>
      </c>
      <c r="G96" s="79">
        <f>SUM('ing anual'!G96+'ingresos ese'!I96+[3]ictas!G96)</f>
        <v>2383855586</v>
      </c>
      <c r="H96" s="31">
        <f t="shared" si="6"/>
        <v>7.8352403688265433</v>
      </c>
      <c r="I96" s="104">
        <f t="shared" si="7"/>
        <v>28040936427.841202</v>
      </c>
      <c r="J96" s="86"/>
      <c r="K96" s="79">
        <f>SUM('ing anual'!C96+'ingresos ese'!E96+[3]ictas!C96)</f>
        <v>30424792012</v>
      </c>
      <c r="L96" s="86">
        <f t="shared" si="5"/>
        <v>0</v>
      </c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</row>
    <row r="97" spans="1:32" x14ac:dyDescent="0.2">
      <c r="A97" s="78">
        <v>21204010402</v>
      </c>
      <c r="B97" s="27" t="s">
        <v>956</v>
      </c>
      <c r="C97" s="79">
        <f>SUM('ing anual'!C97+'ingresos ese'!E97+[3]ictas!C97)</f>
        <v>4283047363</v>
      </c>
      <c r="D97" s="79">
        <f>SUM('ing anual'!D97+'ingresos ese'!F97+[3]ictas!D97)</f>
        <v>0.25919490272699075</v>
      </c>
      <c r="E97" s="80">
        <f t="shared" si="8"/>
        <v>4283047363.2591949</v>
      </c>
      <c r="F97" s="104">
        <f t="shared" si="9"/>
        <v>2.0894391099549985E-2</v>
      </c>
      <c r="G97" s="79">
        <f>SUM('ing anual'!G97+'ingresos ese'!I97+[3]ictas!G97)</f>
        <v>0</v>
      </c>
      <c r="H97" s="31">
        <f t="shared" si="6"/>
        <v>0</v>
      </c>
      <c r="I97" s="104">
        <f t="shared" si="7"/>
        <v>4283047363.2591949</v>
      </c>
      <c r="J97" s="86"/>
      <c r="K97" s="79">
        <f>SUM('ing anual'!C97+'ingresos ese'!E97+[3]ictas!C97)</f>
        <v>4283047363</v>
      </c>
      <c r="L97" s="86">
        <f t="shared" si="5"/>
        <v>0</v>
      </c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</row>
    <row r="98" spans="1:32" x14ac:dyDescent="0.2">
      <c r="A98" s="78">
        <v>212040105</v>
      </c>
      <c r="B98" s="27" t="s">
        <v>957</v>
      </c>
      <c r="C98" s="79">
        <f>SUM('ing anual'!C98+'ingresos ese'!E98+[3]ictas!C98)</f>
        <v>0</v>
      </c>
      <c r="D98" s="79">
        <f>SUM('ing anual'!D98+'ingresos ese'!F98+[3]ictas!D98)</f>
        <v>0</v>
      </c>
      <c r="E98" s="80">
        <f t="shared" si="8"/>
        <v>0</v>
      </c>
      <c r="F98" s="104">
        <f t="shared" si="9"/>
        <v>0</v>
      </c>
      <c r="G98" s="79">
        <f>SUM('ing anual'!G98+'ingresos ese'!I98+[3]ictas!G98)</f>
        <v>0</v>
      </c>
      <c r="H98" s="31">
        <f t="shared" si="6"/>
        <v>0</v>
      </c>
      <c r="I98" s="104">
        <f t="shared" si="7"/>
        <v>0</v>
      </c>
      <c r="J98" s="86"/>
      <c r="K98" s="79">
        <f>SUM('ing anual'!C98+'ingresos ese'!E98+[3]ictas!C98)</f>
        <v>0</v>
      </c>
      <c r="L98" s="86">
        <f t="shared" si="5"/>
        <v>0</v>
      </c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</row>
    <row r="99" spans="1:32" x14ac:dyDescent="0.2">
      <c r="A99" s="78">
        <v>212040106</v>
      </c>
      <c r="B99" s="27" t="s">
        <v>958</v>
      </c>
      <c r="C99" s="79">
        <f>SUM('ing anual'!C99+'ingresos ese'!E99+[3]ictas!C99)</f>
        <v>0</v>
      </c>
      <c r="D99" s="79">
        <f>SUM('ing anual'!D99+'ingresos ese'!F99+[3]ictas!D99)</f>
        <v>0</v>
      </c>
      <c r="E99" s="80">
        <f t="shared" si="8"/>
        <v>0</v>
      </c>
      <c r="F99" s="104">
        <f t="shared" si="9"/>
        <v>0</v>
      </c>
      <c r="G99" s="79">
        <f>SUM('ing anual'!G99+'ingresos ese'!I99+[3]ictas!G99)</f>
        <v>0</v>
      </c>
      <c r="H99" s="31">
        <f t="shared" si="6"/>
        <v>0</v>
      </c>
      <c r="I99" s="104">
        <f t="shared" si="7"/>
        <v>0</v>
      </c>
      <c r="J99" s="86"/>
      <c r="K99" s="79">
        <f>SUM('ing anual'!C99+'ingresos ese'!E99+[3]ictas!C99)</f>
        <v>0</v>
      </c>
      <c r="L99" s="86">
        <f t="shared" si="5"/>
        <v>0</v>
      </c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</row>
    <row r="100" spans="1:32" x14ac:dyDescent="0.2">
      <c r="A100" s="78">
        <v>212040107</v>
      </c>
      <c r="B100" s="27" t="s">
        <v>959</v>
      </c>
      <c r="C100" s="79">
        <f>SUM('ing anual'!C100+'ingresos ese'!E100+[3]ictas!C100)</f>
        <v>3829518877</v>
      </c>
      <c r="D100" s="79">
        <f>SUM('ing anual'!D100+'ingresos ese'!F100+[3]ictas!D100)</f>
        <v>0.23174896018893035</v>
      </c>
      <c r="E100" s="80">
        <f t="shared" si="8"/>
        <v>3829518877.2317491</v>
      </c>
      <c r="F100" s="104">
        <f t="shared" si="9"/>
        <v>1.8681900608986439E-2</v>
      </c>
      <c r="G100" s="79">
        <f>SUM('ing anual'!G100+'ingresos ese'!I100+[3]ictas!G100)</f>
        <v>-448848264</v>
      </c>
      <c r="H100" s="31">
        <f t="shared" si="6"/>
        <v>-11.720748177234727</v>
      </c>
      <c r="I100" s="104">
        <f t="shared" si="7"/>
        <v>4278367141.2317491</v>
      </c>
      <c r="J100" s="86"/>
      <c r="K100" s="79">
        <f>SUM('ing anual'!C100+'ingresos ese'!E100+[3]ictas!C100)</f>
        <v>3829518877</v>
      </c>
      <c r="L100" s="86">
        <f t="shared" si="5"/>
        <v>0</v>
      </c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</row>
    <row r="101" spans="1:32" x14ac:dyDescent="0.2">
      <c r="A101" s="78">
        <v>212040108</v>
      </c>
      <c r="B101" s="27" t="s">
        <v>960</v>
      </c>
      <c r="C101" s="79">
        <f>SUM('ing anual'!C101+'ingresos ese'!E101+[3]ictas!C101)</f>
        <v>31230668705</v>
      </c>
      <c r="D101" s="79">
        <f>SUM('ing anual'!D101+'ingresos ese'!F101+[3]ictas!D101)</f>
        <v>1.8899697927742365</v>
      </c>
      <c r="E101" s="80">
        <f t="shared" si="8"/>
        <v>31230668706.889969</v>
      </c>
      <c r="F101" s="104">
        <f t="shared" si="9"/>
        <v>0.15235549619644642</v>
      </c>
      <c r="G101" s="79">
        <f>SUM('ing anual'!G101+'ingresos ese'!I101+[3]ictas!G101)</f>
        <v>9106722852</v>
      </c>
      <c r="H101" s="31">
        <f t="shared" si="6"/>
        <v>29.159551265038768</v>
      </c>
      <c r="I101" s="104">
        <f t="shared" si="7"/>
        <v>22123945854.889969</v>
      </c>
      <c r="J101" s="86"/>
      <c r="K101" s="79">
        <f>SUM('ing anual'!C101+'ingresos ese'!E101+[3]ictas!C101)</f>
        <v>31230668705</v>
      </c>
      <c r="L101" s="86">
        <f t="shared" si="5"/>
        <v>0</v>
      </c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</row>
    <row r="102" spans="1:32" x14ac:dyDescent="0.2">
      <c r="A102" s="78">
        <v>212040109</v>
      </c>
      <c r="B102" s="27" t="s">
        <v>961</v>
      </c>
      <c r="C102" s="79">
        <f>SUM('ing anual'!C102+'ingresos ese'!E102+[3]ictas!C102)</f>
        <v>149870364405</v>
      </c>
      <c r="D102" s="79">
        <f>SUM('ing anual'!D102+'ingresos ese'!F102+[3]ictas!D102)</f>
        <v>9.069625253082366</v>
      </c>
      <c r="E102" s="80">
        <f t="shared" si="8"/>
        <v>149870364414.06961</v>
      </c>
      <c r="F102" s="104">
        <f t="shared" si="9"/>
        <v>0.73112663547964241</v>
      </c>
      <c r="G102" s="79">
        <f>SUM('ing anual'!G102+'ingresos ese'!I102+[3]ictas!G102)</f>
        <v>-13854818951</v>
      </c>
      <c r="H102" s="31">
        <f t="shared" si="6"/>
        <v>-9.244535439122032</v>
      </c>
      <c r="I102" s="104">
        <f t="shared" si="7"/>
        <v>163725183365.06961</v>
      </c>
      <c r="J102" s="86"/>
      <c r="K102" s="79">
        <f>SUM('ing anual'!C102+'ingresos ese'!E102+[3]ictas!C102)</f>
        <v>149870364405</v>
      </c>
      <c r="L102" s="86">
        <f t="shared" si="5"/>
        <v>0</v>
      </c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</row>
    <row r="103" spans="1:32" x14ac:dyDescent="0.2">
      <c r="A103" s="78">
        <v>212040110</v>
      </c>
      <c r="B103" s="27" t="s">
        <v>962</v>
      </c>
      <c r="C103" s="79">
        <f>SUM('ing anual'!C103+'ingresos ese'!E103+[3]ictas!C103)</f>
        <v>375169861334</v>
      </c>
      <c r="D103" s="79">
        <f>SUM('ing anual'!D103+'ingresos ese'!F103+[3]ictas!D103)</f>
        <v>22.703955261996654</v>
      </c>
      <c r="E103" s="80">
        <f t="shared" si="8"/>
        <v>375169861356.70398</v>
      </c>
      <c r="F103" s="104">
        <f t="shared" si="9"/>
        <v>1.8302262728156837</v>
      </c>
      <c r="G103" s="79">
        <f>SUM('ing anual'!G103+'ingresos ese'!I103+[3]ictas!G103)</f>
        <v>10114531637</v>
      </c>
      <c r="H103" s="31">
        <f t="shared" si="6"/>
        <v>2.695987252393738</v>
      </c>
      <c r="I103" s="104">
        <f t="shared" si="7"/>
        <v>365055329719.70398</v>
      </c>
      <c r="J103" s="86"/>
      <c r="K103" s="79">
        <f>SUM('ing anual'!C103+'ingresos ese'!E103+[3]ictas!C103)</f>
        <v>375169861334</v>
      </c>
      <c r="L103" s="86">
        <f t="shared" si="5"/>
        <v>0</v>
      </c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</row>
    <row r="104" spans="1:32" x14ac:dyDescent="0.2">
      <c r="A104" s="78">
        <v>212040111</v>
      </c>
      <c r="B104" s="27" t="s">
        <v>963</v>
      </c>
      <c r="C104" s="79">
        <f>SUM(C105:C106)</f>
        <v>8890009822</v>
      </c>
      <c r="D104" s="79">
        <f>SUM(D105:D106)</f>
        <v>0.53799200330143127</v>
      </c>
      <c r="E104" s="80">
        <f t="shared" si="8"/>
        <v>8890009822.5379925</v>
      </c>
      <c r="F104" s="104">
        <f t="shared" si="9"/>
        <v>4.3368967549684501E-2</v>
      </c>
      <c r="G104" s="79">
        <f>SUM(G105:G106)</f>
        <v>-766949625</v>
      </c>
      <c r="H104" s="31">
        <f t="shared" si="6"/>
        <v>-8.6270953610830201</v>
      </c>
      <c r="I104" s="104">
        <f t="shared" si="7"/>
        <v>9656959447.5379925</v>
      </c>
      <c r="J104" s="86"/>
      <c r="K104" s="79">
        <f>SUM('ing anual'!C104+'ingresos ese'!E104+[3]ictas!C104)</f>
        <v>8890009822</v>
      </c>
      <c r="L104" s="86">
        <f t="shared" si="5"/>
        <v>0</v>
      </c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</row>
    <row r="105" spans="1:32" x14ac:dyDescent="0.2">
      <c r="A105" s="78">
        <v>21204011101</v>
      </c>
      <c r="B105" s="27" t="s">
        <v>964</v>
      </c>
      <c r="C105" s="79">
        <f>SUM('ing anual'!C105+'ingresos ese'!E105+[3]ictas!C105)</f>
        <v>7921959966</v>
      </c>
      <c r="D105" s="79">
        <f>SUM('ing anual'!D105+'ingresos ese'!F105+[3]ictas!D105)</f>
        <v>0.4794090442549433</v>
      </c>
      <c r="E105" s="80">
        <f t="shared" si="8"/>
        <v>7921959966.4794092</v>
      </c>
      <c r="F105" s="104">
        <f t="shared" si="9"/>
        <v>3.8646439269969315E-2</v>
      </c>
      <c r="G105" s="79">
        <f>SUM('ing anual'!G105+'ingresos ese'!I105+[3]ictas!G105)</f>
        <v>-1291819433</v>
      </c>
      <c r="H105" s="31">
        <f t="shared" si="6"/>
        <v>-16.306815970620161</v>
      </c>
      <c r="I105" s="104">
        <f t="shared" si="7"/>
        <v>9213779399.4794083</v>
      </c>
      <c r="J105" s="86"/>
      <c r="K105" s="79">
        <f>SUM('ing anual'!C105+'ingresos ese'!E105+[3]ictas!C105)</f>
        <v>7921959966</v>
      </c>
      <c r="L105" s="86">
        <f t="shared" si="5"/>
        <v>0</v>
      </c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</row>
    <row r="106" spans="1:32" x14ac:dyDescent="0.2">
      <c r="A106" s="78">
        <v>21204011102</v>
      </c>
      <c r="B106" s="27" t="s">
        <v>965</v>
      </c>
      <c r="C106" s="79">
        <f>SUM('ing anual'!C106+'ingresos ese'!E106+[3]ictas!C106)</f>
        <v>968049856</v>
      </c>
      <c r="D106" s="79">
        <f>SUM('ing anual'!D106+'ingresos ese'!F106+[3]ictas!D106)</f>
        <v>5.8582959046488005E-2</v>
      </c>
      <c r="E106" s="80">
        <f t="shared" si="8"/>
        <v>968049856.0585829</v>
      </c>
      <c r="F106" s="104">
        <f t="shared" si="9"/>
        <v>4.7225282797151843E-3</v>
      </c>
      <c r="G106" s="79">
        <f>SUM('ing anual'!G106+'ingresos ese'!I106+[3]ictas!G106)</f>
        <v>524869808</v>
      </c>
      <c r="H106" s="31">
        <f t="shared" si="6"/>
        <v>54.21929508228105</v>
      </c>
      <c r="I106" s="104">
        <f t="shared" si="7"/>
        <v>443180048.0585829</v>
      </c>
      <c r="J106" s="86"/>
      <c r="K106" s="79">
        <f>SUM('ing anual'!C106+'ingresos ese'!E106+[3]ictas!C106)</f>
        <v>968049856</v>
      </c>
      <c r="L106" s="86">
        <f t="shared" si="5"/>
        <v>0</v>
      </c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</row>
    <row r="107" spans="1:32" x14ac:dyDescent="0.2">
      <c r="A107" s="78">
        <v>212040112</v>
      </c>
      <c r="B107" s="27" t="s">
        <v>966</v>
      </c>
      <c r="C107" s="79">
        <f>SUM(C108:C109)</f>
        <v>13450117424</v>
      </c>
      <c r="D107" s="79">
        <f>SUM(D108:D109)</f>
        <v>0.81395361337737415</v>
      </c>
      <c r="E107" s="80">
        <f t="shared" si="8"/>
        <v>13450117424.813953</v>
      </c>
      <c r="F107" s="104">
        <f t="shared" si="9"/>
        <v>6.5614967562507384E-2</v>
      </c>
      <c r="G107" s="79">
        <f>SUM(G108:G109)</f>
        <v>418498382</v>
      </c>
      <c r="H107" s="31">
        <f t="shared" si="6"/>
        <v>3.1114849691045636</v>
      </c>
      <c r="I107" s="104">
        <f t="shared" si="7"/>
        <v>13031619042.813953</v>
      </c>
      <c r="J107" s="86"/>
      <c r="K107" s="79">
        <f>SUM('ing anual'!C107+'ingresos ese'!E107+[3]ictas!C107)</f>
        <v>13450117424</v>
      </c>
      <c r="L107" s="86">
        <f t="shared" si="5"/>
        <v>0</v>
      </c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</row>
    <row r="108" spans="1:32" x14ac:dyDescent="0.2">
      <c r="A108" s="78">
        <v>21204011201</v>
      </c>
      <c r="B108" s="27" t="s">
        <v>967</v>
      </c>
      <c r="C108" s="79">
        <f>SUM('ing anual'!C108+'ingresos ese'!E108+[3]ictas!C108)</f>
        <v>10203271238</v>
      </c>
      <c r="D108" s="79">
        <f>SUM('ing anual'!D108+'ingresos ese'!F108+[3]ictas!D108)</f>
        <v>0.61746594699763369</v>
      </c>
      <c r="E108" s="80">
        <f t="shared" si="8"/>
        <v>10203271238.617466</v>
      </c>
      <c r="F108" s="104">
        <f t="shared" si="9"/>
        <v>4.9775573714934331E-2</v>
      </c>
      <c r="G108" s="79">
        <f>SUM('ing anual'!G108+'ingresos ese'!I108+[3]ictas!G108)</f>
        <v>556983391</v>
      </c>
      <c r="H108" s="31">
        <f t="shared" si="6"/>
        <v>5.4588707677585049</v>
      </c>
      <c r="I108" s="104">
        <f t="shared" si="7"/>
        <v>9646287847.617466</v>
      </c>
      <c r="J108" s="86"/>
      <c r="K108" s="79">
        <f>SUM('ing anual'!C108+'ingresos ese'!E108+[3]ictas!C108)</f>
        <v>10203271238</v>
      </c>
      <c r="L108" s="86">
        <f t="shared" si="5"/>
        <v>0</v>
      </c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</row>
    <row r="109" spans="1:32" x14ac:dyDescent="0.2">
      <c r="A109" s="78">
        <v>21204011202</v>
      </c>
      <c r="B109" s="27" t="s">
        <v>968</v>
      </c>
      <c r="C109" s="79">
        <f>SUM('ing anual'!C109+'ingresos ese'!E109+[3]ictas!C109)</f>
        <v>3246846186</v>
      </c>
      <c r="D109" s="79">
        <f>SUM('ing anual'!D109+'ingresos ese'!F109+[3]ictas!D109)</f>
        <v>0.19648766637974047</v>
      </c>
      <c r="E109" s="80">
        <f t="shared" si="8"/>
        <v>3246846186.1964879</v>
      </c>
      <c r="F109" s="104">
        <f t="shared" si="9"/>
        <v>1.5839393847573061E-2</v>
      </c>
      <c r="G109" s="79">
        <f>SUM('ing anual'!G109+'ingresos ese'!I109+[3]ictas!G109)</f>
        <v>-138485009</v>
      </c>
      <c r="H109" s="31">
        <f t="shared" si="6"/>
        <v>-4.2652161839002298</v>
      </c>
      <c r="I109" s="104">
        <f t="shared" si="7"/>
        <v>3385331195.1964879</v>
      </c>
      <c r="J109" s="86"/>
      <c r="K109" s="79">
        <f>SUM('ing anual'!C109+'ingresos ese'!E109+[3]ictas!C109)</f>
        <v>3246846186</v>
      </c>
      <c r="L109" s="86">
        <f t="shared" si="5"/>
        <v>0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</row>
    <row r="110" spans="1:32" x14ac:dyDescent="0.2">
      <c r="A110" s="78">
        <v>212040113</v>
      </c>
      <c r="B110" s="27" t="s">
        <v>969</v>
      </c>
      <c r="C110" s="79">
        <f>SUM('ing anual'!C110+'ingresos ese'!E110+[3]ictas!C110)</f>
        <v>739895084</v>
      </c>
      <c r="D110" s="79">
        <f>SUM('ing anual'!D110+'ingresos ese'!F110+[3]ictas!D110)</f>
        <v>4.4775837872414084E-2</v>
      </c>
      <c r="E110" s="80">
        <f t="shared" si="8"/>
        <v>739895084.04477584</v>
      </c>
      <c r="F110" s="104">
        <f t="shared" si="9"/>
        <v>3.6094994865762801E-3</v>
      </c>
      <c r="G110" s="79">
        <f>SUM('ing anual'!G110+'ingresos ese'!I110+[3]ictas!G110)</f>
        <v>-29237453</v>
      </c>
      <c r="H110" s="31">
        <f t="shared" si="6"/>
        <v>-3.9515674087423256</v>
      </c>
      <c r="I110" s="104">
        <f t="shared" si="7"/>
        <v>769132537.04477584</v>
      </c>
      <c r="J110" s="86"/>
      <c r="K110" s="79">
        <f>SUM('ing anual'!C110+'ingresos ese'!E110+[3]ictas!C110)</f>
        <v>739895084</v>
      </c>
      <c r="L110" s="86">
        <f t="shared" si="5"/>
        <v>0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</row>
    <row r="111" spans="1:32" x14ac:dyDescent="0.2">
      <c r="A111" s="78">
        <v>212040114</v>
      </c>
      <c r="B111" s="27" t="s">
        <v>970</v>
      </c>
      <c r="C111" s="79">
        <f>SUM('ing anual'!C111+'ingresos ese'!E111+[3]ictas!C111)</f>
        <v>1694473673</v>
      </c>
      <c r="D111" s="79">
        <f>SUM('ing anual'!D111+'ingresos ese'!F111+[3]ictas!D111)</f>
        <v>0.10254356340786554</v>
      </c>
      <c r="E111" s="80">
        <f t="shared" si="8"/>
        <v>1694473673.1025436</v>
      </c>
      <c r="F111" s="104">
        <f t="shared" si="9"/>
        <v>8.2663096227714936E-3</v>
      </c>
      <c r="G111" s="79">
        <f>SUM('ing anual'!G111+'ingresos ese'!I111+[3]ictas!G111)</f>
        <v>-29050653</v>
      </c>
      <c r="H111" s="31">
        <f t="shared" si="6"/>
        <v>-1.7144351937205906</v>
      </c>
      <c r="I111" s="104">
        <f t="shared" si="7"/>
        <v>1723524326.1025436</v>
      </c>
      <c r="J111" s="86"/>
      <c r="K111" s="79">
        <f>SUM('ing anual'!C111+'ingresos ese'!E111+[3]ictas!C111)</f>
        <v>1694473673</v>
      </c>
      <c r="L111" s="86">
        <f t="shared" si="5"/>
        <v>0</v>
      </c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</row>
    <row r="112" spans="1:32" x14ac:dyDescent="0.2">
      <c r="A112" s="78">
        <v>212040115</v>
      </c>
      <c r="B112" s="27" t="s">
        <v>971</v>
      </c>
      <c r="C112" s="79">
        <f>SUM('ing anual'!C112+'ingresos ese'!E112+[3]ictas!C112)</f>
        <v>14379473953</v>
      </c>
      <c r="D112" s="79">
        <f>SUM('ing anual'!D112+'ingresos ese'!F112+[3]ictas!D112)</f>
        <v>0.87019498890214175</v>
      </c>
      <c r="E112" s="80">
        <f t="shared" si="8"/>
        <v>14379473953.870195</v>
      </c>
      <c r="F112" s="104">
        <f t="shared" si="9"/>
        <v>7.0148734561115811E-2</v>
      </c>
      <c r="G112" s="79">
        <f>SUM('ing anual'!G112+'ingresos ese'!I112+[3]ictas!G112)</f>
        <v>2343043592</v>
      </c>
      <c r="H112" s="31">
        <f t="shared" si="6"/>
        <v>16.294362363439426</v>
      </c>
      <c r="I112" s="104">
        <f t="shared" si="7"/>
        <v>12036430361.870195</v>
      </c>
      <c r="J112" s="86"/>
      <c r="K112" s="79">
        <f>SUM('ing anual'!C112+'ingresos ese'!E112+[3]ictas!C112)</f>
        <v>14379473953</v>
      </c>
      <c r="L112" s="86">
        <f t="shared" si="5"/>
        <v>0</v>
      </c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</row>
    <row r="113" spans="1:32" x14ac:dyDescent="0.2">
      <c r="A113" s="78">
        <v>212040116</v>
      </c>
      <c r="B113" s="27" t="s">
        <v>972</v>
      </c>
      <c r="C113" s="79">
        <f>SUM('ing anual'!C113+'ingresos ese'!E113+[3]ictas!C113)</f>
        <v>1524771266</v>
      </c>
      <c r="D113" s="79">
        <f>SUM('ing anual'!D113+'ingresos ese'!F113+[3]ictas!D113)</f>
        <v>9.2273772964994547E-2</v>
      </c>
      <c r="E113" s="80">
        <f t="shared" si="8"/>
        <v>1524771266.0922737</v>
      </c>
      <c r="F113" s="104">
        <f t="shared" si="9"/>
        <v>7.4384344764389116E-3</v>
      </c>
      <c r="G113" s="79">
        <f>SUM('ing anual'!G113+'ingresos ese'!I113+[3]ictas!G113)</f>
        <v>677522270</v>
      </c>
      <c r="H113" s="31">
        <f t="shared" si="6"/>
        <v>44.434354520358518</v>
      </c>
      <c r="I113" s="104">
        <f t="shared" si="7"/>
        <v>847248996.09227371</v>
      </c>
      <c r="J113" s="86"/>
      <c r="K113" s="79">
        <f>SUM('ing anual'!C113+'ingresos ese'!E113+[3]ictas!C113)</f>
        <v>1524771266</v>
      </c>
      <c r="L113" s="86">
        <f t="shared" si="5"/>
        <v>0</v>
      </c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</row>
    <row r="114" spans="1:32" x14ac:dyDescent="0.2">
      <c r="A114" s="78">
        <v>212040117</v>
      </c>
      <c r="B114" s="27" t="s">
        <v>973</v>
      </c>
      <c r="C114" s="79">
        <f>SUM('ing anual'!C114+'ingresos ese'!E114+[3]ictas!C114)</f>
        <v>11951891896</v>
      </c>
      <c r="D114" s="79">
        <f>SUM('ing anual'!D114+'ingresos ese'!F114+[3]ictas!D114)</f>
        <v>0.72328629474164174</v>
      </c>
      <c r="E114" s="80">
        <f t="shared" si="8"/>
        <v>11951891896.723286</v>
      </c>
      <c r="F114" s="104">
        <f t="shared" si="9"/>
        <v>5.8306033646017844E-2</v>
      </c>
      <c r="G114" s="79">
        <f>SUM('ing anual'!G114+'ingresos ese'!I114+[3]ictas!G114)</f>
        <v>2409471877</v>
      </c>
      <c r="H114" s="31">
        <f t="shared" si="6"/>
        <v>20.15975293133782</v>
      </c>
      <c r="I114" s="104">
        <f t="shared" si="7"/>
        <v>9542420019.7232857</v>
      </c>
      <c r="J114" s="86"/>
      <c r="K114" s="79">
        <f>SUM('ing anual'!C114+'ingresos ese'!E114+[3]ictas!C114)</f>
        <v>11951891896</v>
      </c>
      <c r="L114" s="86">
        <f t="shared" si="5"/>
        <v>0</v>
      </c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</row>
    <row r="115" spans="1:32" ht="25.5" x14ac:dyDescent="0.2">
      <c r="A115" s="78">
        <v>212040118</v>
      </c>
      <c r="B115" s="27" t="s">
        <v>974</v>
      </c>
      <c r="C115" s="79">
        <f>SUM(C116:C124)-C119</f>
        <v>245120505907</v>
      </c>
      <c r="D115" s="79">
        <f>SUM(D116:D124)-D119</f>
        <v>14.833827483162398</v>
      </c>
      <c r="E115" s="80">
        <f t="shared" si="8"/>
        <v>245120505921.83383</v>
      </c>
      <c r="F115" s="104">
        <f t="shared" si="9"/>
        <v>1.1957943218617662</v>
      </c>
      <c r="G115" s="79">
        <f>SUM(G116:G124)-G119</f>
        <v>33089587654</v>
      </c>
      <c r="H115" s="31">
        <f t="shared" si="6"/>
        <v>13.499314359506053</v>
      </c>
      <c r="I115" s="104">
        <f t="shared" si="7"/>
        <v>212030918267.83383</v>
      </c>
      <c r="J115" s="86"/>
      <c r="K115" s="79">
        <f>SUM('ing anual'!C115+'ingresos ese'!E115+[3]ictas!C115)</f>
        <v>245120505907</v>
      </c>
      <c r="L115" s="86">
        <f t="shared" si="5"/>
        <v>0</v>
      </c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</row>
    <row r="116" spans="1:32" x14ac:dyDescent="0.2">
      <c r="A116" s="78">
        <v>21204011801</v>
      </c>
      <c r="B116" s="27" t="s">
        <v>975</v>
      </c>
      <c r="C116" s="79">
        <f>SUM('ing anual'!C116+'ingresos ese'!E116+[3]ictas!C116)</f>
        <v>52012363287</v>
      </c>
      <c r="D116" s="79">
        <f>SUM('ing anual'!D116+'ingresos ese'!F116+[3]ictas!D116)</f>
        <v>3.1476045675413822</v>
      </c>
      <c r="E116" s="80">
        <f t="shared" si="8"/>
        <v>52012363290.147606</v>
      </c>
      <c r="F116" s="104">
        <f t="shared" si="9"/>
        <v>0.25373678328162191</v>
      </c>
      <c r="G116" s="79">
        <f>SUM('ing anual'!G116+'ingresos ese'!I116+[3]ictas!G116)</f>
        <v>11144545814</v>
      </c>
      <c r="H116" s="31">
        <f t="shared" si="6"/>
        <v>21.4267245497592</v>
      </c>
      <c r="I116" s="104">
        <f t="shared" si="7"/>
        <v>40867817476.147606</v>
      </c>
      <c r="J116" s="86"/>
      <c r="K116" s="79">
        <f>SUM('ing anual'!C116+'ingresos ese'!E116+[3]ictas!C116)</f>
        <v>52012363287</v>
      </c>
      <c r="L116" s="86">
        <f t="shared" si="5"/>
        <v>0</v>
      </c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</row>
    <row r="117" spans="1:32" x14ac:dyDescent="0.2">
      <c r="A117" s="78">
        <v>21204011802</v>
      </c>
      <c r="B117" s="27" t="s">
        <v>960</v>
      </c>
      <c r="C117" s="79">
        <f>SUM('ing anual'!C117+'ingresos ese'!E117+[3]ictas!C117)</f>
        <v>21253833251</v>
      </c>
      <c r="D117" s="79">
        <f>SUM('ing anual'!D117+'ingresos ese'!F117+[3]ictas!D117)</f>
        <v>1.2862069398667604</v>
      </c>
      <c r="E117" s="80">
        <f t="shared" si="8"/>
        <v>21253833252.286205</v>
      </c>
      <c r="F117" s="104">
        <f t="shared" si="9"/>
        <v>0.10368456537449081</v>
      </c>
      <c r="G117" s="79">
        <f>SUM('ing anual'!G117+'ingresos ese'!I117+[3]ictas!G117)</f>
        <v>-281372560</v>
      </c>
      <c r="H117" s="31">
        <f t="shared" si="6"/>
        <v>-1.3238673544676167</v>
      </c>
      <c r="I117" s="104">
        <f t="shared" si="7"/>
        <v>21535205812.286205</v>
      </c>
      <c r="J117" s="86"/>
      <c r="K117" s="79">
        <f>SUM('ing anual'!C117+'ingresos ese'!E117+[3]ictas!C117)</f>
        <v>21253833251</v>
      </c>
      <c r="L117" s="86">
        <f t="shared" si="5"/>
        <v>0</v>
      </c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</row>
    <row r="118" spans="1:32" x14ac:dyDescent="0.2">
      <c r="A118" s="78">
        <v>21204011803</v>
      </c>
      <c r="B118" s="27" t="s">
        <v>976</v>
      </c>
      <c r="C118" s="79">
        <f>SUM('ing anual'!C118+'ingresos ese'!E118+[3]ictas!C118)</f>
        <v>154004459007</v>
      </c>
      <c r="D118" s="79">
        <f>SUM('ing anual'!D118+'ingresos ese'!F118+[3]ictas!D118)</f>
        <v>9.319806060674237</v>
      </c>
      <c r="E118" s="80">
        <f t="shared" si="8"/>
        <v>154004459016.31979</v>
      </c>
      <c r="F118" s="104">
        <f t="shared" si="9"/>
        <v>0.75129437637434582</v>
      </c>
      <c r="G118" s="79">
        <f>SUM('ing anual'!G118+'ingresos ese'!I118+[3]ictas!G118)</f>
        <v>17809795814</v>
      </c>
      <c r="H118" s="31">
        <f t="shared" si="6"/>
        <v>11.564467631494166</v>
      </c>
      <c r="I118" s="104">
        <f t="shared" si="7"/>
        <v>136194663202.31979</v>
      </c>
      <c r="J118" s="86"/>
      <c r="K118" s="79">
        <f>SUM('ing anual'!C118+'ingresos ese'!E118+[3]ictas!C118)</f>
        <v>154004459007</v>
      </c>
      <c r="L118" s="86">
        <f t="shared" si="5"/>
        <v>0</v>
      </c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</row>
    <row r="119" spans="1:32" x14ac:dyDescent="0.2">
      <c r="A119" s="78">
        <v>21204011804</v>
      </c>
      <c r="B119" s="27" t="s">
        <v>963</v>
      </c>
      <c r="C119" s="79">
        <f>SUM(C120:C121)</f>
        <v>6348382606</v>
      </c>
      <c r="D119" s="79">
        <f>SUM(D120:D121)</f>
        <v>0.38418169881813896</v>
      </c>
      <c r="E119" s="80">
        <f t="shared" si="8"/>
        <v>6348382606.384182</v>
      </c>
      <c r="F119" s="104">
        <f t="shared" si="9"/>
        <v>3.0969909454009546E-2</v>
      </c>
      <c r="G119" s="79">
        <f>SUM(G120:G121)</f>
        <v>2298117704</v>
      </c>
      <c r="H119" s="31">
        <f t="shared" si="6"/>
        <v>36.200050414241304</v>
      </c>
      <c r="I119" s="104">
        <f t="shared" si="7"/>
        <v>4050264902.384182</v>
      </c>
      <c r="J119" s="86"/>
      <c r="K119" s="79">
        <f>SUM('ing anual'!C119+'ingresos ese'!E119+[3]ictas!C119)</f>
        <v>6348382606</v>
      </c>
      <c r="L119" s="86">
        <f t="shared" si="5"/>
        <v>0</v>
      </c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</row>
    <row r="120" spans="1:32" x14ac:dyDescent="0.2">
      <c r="A120" s="78">
        <v>212040118041</v>
      </c>
      <c r="B120" s="27" t="s">
        <v>964</v>
      </c>
      <c r="C120" s="79">
        <f>SUM('ing anual'!C120+'ingresos ese'!E120+[3]ictas!C120)</f>
        <v>5477773832</v>
      </c>
      <c r="D120" s="79">
        <f>SUM('ing anual'!D120+'ingresos ese'!F120+[3]ictas!D120)</f>
        <v>0.33149552998433551</v>
      </c>
      <c r="E120" s="80">
        <f t="shared" si="8"/>
        <v>5477773832.3314953</v>
      </c>
      <c r="F120" s="104">
        <f t="shared" si="9"/>
        <v>2.672273713091055E-2</v>
      </c>
      <c r="G120" s="79">
        <f>SUM('ing anual'!G120+'ingresos ese'!I120+[3]ictas!G120)</f>
        <v>2295476063</v>
      </c>
      <c r="H120" s="31">
        <f t="shared" si="6"/>
        <v>41.90527271227225</v>
      </c>
      <c r="I120" s="104">
        <f t="shared" si="7"/>
        <v>3182297769.3314953</v>
      </c>
      <c r="J120" s="86"/>
      <c r="K120" s="79">
        <f>SUM('ing anual'!C120+'ingresos ese'!E120+[3]ictas!C120)</f>
        <v>5477773832</v>
      </c>
      <c r="L120" s="86">
        <f t="shared" si="5"/>
        <v>0</v>
      </c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</row>
    <row r="121" spans="1:32" x14ac:dyDescent="0.2">
      <c r="A121" s="78">
        <v>212040118042</v>
      </c>
      <c r="B121" s="27" t="s">
        <v>965</v>
      </c>
      <c r="C121" s="79">
        <f>SUM('ing anual'!C121+'ingresos ese'!E121+[3]ictas!C121)</f>
        <v>870608774</v>
      </c>
      <c r="D121" s="79">
        <f>SUM('ing anual'!D121+'ingresos ese'!F121+[3]ictas!D121)</f>
        <v>5.2686168833803455E-2</v>
      </c>
      <c r="E121" s="80">
        <f t="shared" si="8"/>
        <v>870608774.05268621</v>
      </c>
      <c r="F121" s="104">
        <f t="shared" si="9"/>
        <v>4.2471723230989933E-3</v>
      </c>
      <c r="G121" s="79">
        <f>SUM('ing anual'!G121+'ingresos ese'!I121+[3]ictas!G121)</f>
        <v>2641641</v>
      </c>
      <c r="H121" s="31">
        <f t="shared" si="6"/>
        <v>0.30342457814928214</v>
      </c>
      <c r="I121" s="104">
        <f t="shared" si="7"/>
        <v>867967133.05268621</v>
      </c>
      <c r="J121" s="86"/>
      <c r="K121" s="79">
        <f>SUM('ing anual'!C121+'ingresos ese'!E121+[3]ictas!C121)</f>
        <v>870608774</v>
      </c>
      <c r="L121" s="86">
        <f t="shared" si="5"/>
        <v>0</v>
      </c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</row>
    <row r="122" spans="1:32" x14ac:dyDescent="0.2">
      <c r="A122" s="78">
        <v>21204011805</v>
      </c>
      <c r="B122" s="27" t="s">
        <v>971</v>
      </c>
      <c r="C122" s="79">
        <f>SUM('ing anual'!C122+'ingresos ese'!E122+[3]ictas!C122)</f>
        <v>2216099281</v>
      </c>
      <c r="D122" s="79">
        <f>SUM('ing anual'!D122+'ingresos ese'!F122+[3]ictas!D122)</f>
        <v>0.13411050331458807</v>
      </c>
      <c r="E122" s="80">
        <f t="shared" si="8"/>
        <v>2216099281.1341105</v>
      </c>
      <c r="F122" s="104">
        <f t="shared" si="9"/>
        <v>1.0811004681538826E-2</v>
      </c>
      <c r="G122" s="79">
        <f>SUM('ing anual'!G122+'ingresos ese'!I122+[3]ictas!G122)</f>
        <v>136049362</v>
      </c>
      <c r="H122" s="31">
        <f t="shared" si="6"/>
        <v>6.1391365972726364</v>
      </c>
      <c r="I122" s="104">
        <f t="shared" si="7"/>
        <v>2080049919.1341105</v>
      </c>
      <c r="J122" s="86"/>
      <c r="K122" s="79">
        <f>SUM('ing anual'!C122+'ingresos ese'!E122+[3]ictas!C122)</f>
        <v>2216099281</v>
      </c>
      <c r="L122" s="86">
        <f t="shared" si="5"/>
        <v>0</v>
      </c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</row>
    <row r="123" spans="1:32" x14ac:dyDescent="0.2">
      <c r="A123" s="78">
        <v>21204011806</v>
      </c>
      <c r="B123" s="27" t="s">
        <v>972</v>
      </c>
      <c r="C123" s="79">
        <f>SUM('ing anual'!C123+'ingresos ese'!E123+[3]ictas!C123)</f>
        <v>1940877600</v>
      </c>
      <c r="D123" s="79">
        <f>SUM('ing anual'!D123+'ingresos ese'!F123+[3]ictas!D123)</f>
        <v>0.11745505900374405</v>
      </c>
      <c r="E123" s="80">
        <f t="shared" si="8"/>
        <v>1940877600.117455</v>
      </c>
      <c r="F123" s="104">
        <f t="shared" si="9"/>
        <v>9.4683649779559852E-3</v>
      </c>
      <c r="G123" s="79">
        <f>SUM('ing anual'!G123+'ingresos ese'!I123+[3]ictas!G123)</f>
        <v>-286431583</v>
      </c>
      <c r="H123" s="31">
        <f t="shared" si="6"/>
        <v>-14.757838566567319</v>
      </c>
      <c r="I123" s="104">
        <f t="shared" si="7"/>
        <v>2227309183.117455</v>
      </c>
      <c r="J123" s="86"/>
      <c r="K123" s="79">
        <f>SUM('ing anual'!C123+'ingresos ese'!E123+[3]ictas!C123)</f>
        <v>1940877600</v>
      </c>
      <c r="L123" s="86">
        <f t="shared" si="5"/>
        <v>0</v>
      </c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</row>
    <row r="124" spans="1:32" x14ac:dyDescent="0.2">
      <c r="A124" s="78">
        <v>21204011807</v>
      </c>
      <c r="B124" s="27" t="s">
        <v>973</v>
      </c>
      <c r="C124" s="79">
        <f>SUM('ing anual'!C124+'ingresos ese'!E124+[3]ictas!C124)</f>
        <v>7344490875</v>
      </c>
      <c r="D124" s="79">
        <f>SUM('ing anual'!D124+'ingresos ese'!F124+[3]ictas!D124)</f>
        <v>0.44446265394354834</v>
      </c>
      <c r="E124" s="80">
        <f t="shared" si="8"/>
        <v>7344490875.4444628</v>
      </c>
      <c r="F124" s="104">
        <f t="shared" si="9"/>
        <v>3.5829317717803184E-2</v>
      </c>
      <c r="G124" s="79">
        <f>SUM('ing anual'!G124+'ingresos ese'!I124+[3]ictas!G124)</f>
        <v>2268883103</v>
      </c>
      <c r="H124" s="31">
        <f t="shared" si="6"/>
        <v>30.892312911515397</v>
      </c>
      <c r="I124" s="104">
        <f t="shared" si="7"/>
        <v>5075607772.4444628</v>
      </c>
      <c r="J124" s="86"/>
      <c r="K124" s="79">
        <f>SUM('ing anual'!C124+'ingresos ese'!E124+[3]ictas!C124)</f>
        <v>7344490875</v>
      </c>
      <c r="L124" s="86">
        <f t="shared" si="5"/>
        <v>0</v>
      </c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</row>
    <row r="125" spans="1:32" x14ac:dyDescent="0.2">
      <c r="A125" s="78">
        <v>212040119</v>
      </c>
      <c r="B125" s="27" t="s">
        <v>977</v>
      </c>
      <c r="C125" s="79">
        <f>SUM('ing anual'!C125+'ingresos ese'!E125+[3]ictas!C125)</f>
        <v>40261819000</v>
      </c>
      <c r="D125" s="79">
        <f>SUM('ing anual'!D125+'ingresos ese'!F125+[3]ictas!D125)</f>
        <v>-768216386</v>
      </c>
      <c r="E125" s="80">
        <f>SUM(C125:D125)</f>
        <v>39493602614</v>
      </c>
      <c r="F125" s="104">
        <f t="shared" si="9"/>
        <v>0.19266534057638618</v>
      </c>
      <c r="G125" s="79">
        <f>SUM('ing anual'!G125+'ingresos ese'!I125+[3]ictas!G125)</f>
        <v>38725228001</v>
      </c>
      <c r="H125" s="31">
        <f>IF(OR(G125=0,E125=0),0,G125/E125)*100</f>
        <v>98.054432712786692</v>
      </c>
      <c r="I125" s="104">
        <f>SUM(E125-G125)</f>
        <v>768374613</v>
      </c>
      <c r="J125" s="86"/>
      <c r="K125" s="79">
        <f>SUM('ing anual'!C125+'ingresos ese'!E125+[3]ictas!C125)</f>
        <v>40261819000</v>
      </c>
      <c r="L125" s="86">
        <f t="shared" si="5"/>
        <v>0</v>
      </c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</row>
    <row r="126" spans="1:32" x14ac:dyDescent="0.2">
      <c r="A126" s="78">
        <v>2120402</v>
      </c>
      <c r="B126" s="35" t="s">
        <v>251</v>
      </c>
      <c r="C126" s="79">
        <f>SUM('ing anual'!C126+'ingresos ese'!E126+[3]ictas!C126)</f>
        <v>2969125000</v>
      </c>
      <c r="D126" s="79">
        <f>SUM('ing anual'!D126+'ingresos ese'!F126+[3]ictas!D126)</f>
        <v>0</v>
      </c>
      <c r="E126" s="80">
        <f t="shared" si="8"/>
        <v>2969125000</v>
      </c>
      <c r="F126" s="104">
        <f t="shared" si="9"/>
        <v>1.4484560573769454E-2</v>
      </c>
      <c r="G126" s="79">
        <f>SUM('ing anual'!G126+'ingresos ese'!I126+[3]ictas!G126)</f>
        <v>2757814911</v>
      </c>
      <c r="H126" s="31">
        <f t="shared" si="6"/>
        <v>92.883085454468912</v>
      </c>
      <c r="I126" s="104">
        <f t="shared" si="7"/>
        <v>211310089</v>
      </c>
      <c r="J126" s="86"/>
      <c r="K126" s="79">
        <f>SUM('ing anual'!C126+'ingresos ese'!E126+[3]ictas!C126)</f>
        <v>2969125000</v>
      </c>
      <c r="L126" s="86">
        <f t="shared" si="5"/>
        <v>0</v>
      </c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</row>
    <row r="127" spans="1:32" x14ac:dyDescent="0.2">
      <c r="A127" s="78">
        <v>2120403</v>
      </c>
      <c r="B127" s="35" t="s">
        <v>978</v>
      </c>
      <c r="C127" s="79">
        <f>SUM('ing anual'!C127+'ingresos ese'!E127+[3]ictas!C127)</f>
        <v>36000000</v>
      </c>
      <c r="D127" s="79">
        <f>SUM('ing anual'!D127+'ingresos ese'!F127+[3]ictas!D127)</f>
        <v>0</v>
      </c>
      <c r="E127" s="80">
        <f t="shared" si="8"/>
        <v>36000000</v>
      </c>
      <c r="F127" s="104">
        <f t="shared" si="9"/>
        <v>1.7562217173601664E-4</v>
      </c>
      <c r="G127" s="79">
        <f>SUM('ing anual'!G127+'ingresos ese'!I127+[3]ictas!G127)</f>
        <v>40620862</v>
      </c>
      <c r="H127" s="31">
        <f t="shared" si="6"/>
        <v>112.83572777777778</v>
      </c>
      <c r="I127" s="104">
        <f t="shared" si="7"/>
        <v>-4620862</v>
      </c>
      <c r="J127" s="86"/>
      <c r="K127" s="79">
        <f>SUM('ing anual'!C127+'ingresos ese'!E127+[3]ictas!C127)</f>
        <v>36000000</v>
      </c>
      <c r="L127" s="86">
        <f t="shared" si="5"/>
        <v>0</v>
      </c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</row>
    <row r="128" spans="1:32" x14ac:dyDescent="0.2">
      <c r="A128" s="78">
        <v>2120404</v>
      </c>
      <c r="B128" s="35" t="s">
        <v>979</v>
      </c>
      <c r="C128" s="79">
        <f>SUM(C129:C130)</f>
        <v>1885509000</v>
      </c>
      <c r="D128" s="79">
        <f>SUM(D129:D130)</f>
        <v>0</v>
      </c>
      <c r="E128" s="80">
        <f t="shared" si="8"/>
        <v>1885509000</v>
      </c>
      <c r="F128" s="104">
        <f t="shared" si="9"/>
        <v>9.1982551502168049E-3</v>
      </c>
      <c r="G128" s="79">
        <f>SUM(G129:G130)</f>
        <v>1731047508</v>
      </c>
      <c r="H128" s="31">
        <f t="shared" si="6"/>
        <v>91.807968458384451</v>
      </c>
      <c r="I128" s="104">
        <f t="shared" si="7"/>
        <v>154461492</v>
      </c>
      <c r="J128" s="86"/>
      <c r="K128" s="79">
        <f>SUM('ing anual'!C128+'ingresos ese'!E128+[3]ictas!C128)</f>
        <v>1885509000</v>
      </c>
      <c r="L128" s="86">
        <f t="shared" si="5"/>
        <v>0</v>
      </c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</row>
    <row r="129" spans="1:32" x14ac:dyDescent="0.2">
      <c r="A129" s="78">
        <v>212040401</v>
      </c>
      <c r="B129" s="35" t="s">
        <v>980</v>
      </c>
      <c r="C129" s="79">
        <f>SUM('ing anual'!C129+'ingresos ese'!E129+[3]ictas!C129)</f>
        <v>854620000</v>
      </c>
      <c r="D129" s="79">
        <f>SUM('ing anual'!D129+'ingresos ese'!F129+[3]ictas!D129)</f>
        <v>0</v>
      </c>
      <c r="E129" s="80">
        <f t="shared" si="8"/>
        <v>854620000</v>
      </c>
      <c r="F129" s="104">
        <f t="shared" si="9"/>
        <v>4.1691727891398477E-3</v>
      </c>
      <c r="G129" s="79">
        <f>SUM('ing anual'!G129+'ingresos ese'!I129+[3]ictas!G129)</f>
        <v>822821795</v>
      </c>
      <c r="H129" s="31">
        <f t="shared" si="6"/>
        <v>96.279258032809906</v>
      </c>
      <c r="I129" s="104">
        <f t="shared" si="7"/>
        <v>31798205</v>
      </c>
      <c r="J129" s="86"/>
      <c r="K129" s="79">
        <f>SUM('ing anual'!C129+'ingresos ese'!E129+[3]ictas!C129)</f>
        <v>854620000</v>
      </c>
      <c r="L129" s="86">
        <f t="shared" si="5"/>
        <v>0</v>
      </c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</row>
    <row r="130" spans="1:32" x14ac:dyDescent="0.2">
      <c r="A130" s="78">
        <v>212040403</v>
      </c>
      <c r="B130" s="35" t="s">
        <v>981</v>
      </c>
      <c r="C130" s="79">
        <f>SUM('ing anual'!C130+'ingresos ese'!E130+[3]ictas!C130)</f>
        <v>1030889000</v>
      </c>
      <c r="D130" s="79">
        <f>SUM('ing anual'!D130+'ingresos ese'!F130+[3]ictas!D130)</f>
        <v>0</v>
      </c>
      <c r="E130" s="80">
        <f t="shared" si="8"/>
        <v>1030889000</v>
      </c>
      <c r="F130" s="104">
        <f t="shared" si="9"/>
        <v>5.0290823610769564E-3</v>
      </c>
      <c r="G130" s="79">
        <f>SUM('ing anual'!G130+'ingresos ese'!I130+[3]ictas!G130)</f>
        <v>908225713</v>
      </c>
      <c r="H130" s="31">
        <f t="shared" si="6"/>
        <v>88.101212933691215</v>
      </c>
      <c r="I130" s="104">
        <f t="shared" si="7"/>
        <v>122663287</v>
      </c>
      <c r="J130" s="86"/>
      <c r="K130" s="79">
        <f>SUM('ing anual'!C130+'ingresos ese'!E130+[3]ictas!C130)</f>
        <v>1030889000</v>
      </c>
      <c r="L130" s="86">
        <f t="shared" si="5"/>
        <v>0</v>
      </c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</row>
    <row r="131" spans="1:32" x14ac:dyDescent="0.2">
      <c r="A131" s="78">
        <v>2120406</v>
      </c>
      <c r="B131" s="35" t="s">
        <v>982</v>
      </c>
      <c r="C131" s="79">
        <f>SUM('ing anual'!C131+'ingresos ese'!E131+[3]ictas!C131)</f>
        <v>4200000</v>
      </c>
      <c r="D131" s="79">
        <f>SUM('ing anual'!D131+'ingresos ese'!F131+[3]ictas!D131)</f>
        <v>0</v>
      </c>
      <c r="E131" s="80">
        <f t="shared" si="8"/>
        <v>4200000</v>
      </c>
      <c r="F131" s="104">
        <f t="shared" si="9"/>
        <v>2.0489253369201941E-5</v>
      </c>
      <c r="G131" s="79">
        <f>SUM('ing anual'!G131+'ingresos ese'!I131+[3]ictas!G131)</f>
        <v>3657429</v>
      </c>
      <c r="H131" s="31">
        <f t="shared" si="6"/>
        <v>87.081642857142867</v>
      </c>
      <c r="I131" s="104">
        <f t="shared" si="7"/>
        <v>542571</v>
      </c>
      <c r="J131" s="86"/>
      <c r="K131" s="79">
        <f>SUM('ing anual'!C131+'ingresos ese'!E131+[3]ictas!C131)</f>
        <v>4200000</v>
      </c>
      <c r="L131" s="86">
        <f t="shared" si="5"/>
        <v>0</v>
      </c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</row>
    <row r="132" spans="1:32" x14ac:dyDescent="0.2">
      <c r="A132" s="78">
        <v>2120407</v>
      </c>
      <c r="B132" s="35" t="s">
        <v>983</v>
      </c>
      <c r="C132" s="79">
        <f>SUM('ing anual'!C132+'ingresos ese'!E132+[3]ictas!C132)</f>
        <v>20335718000</v>
      </c>
      <c r="D132" s="79">
        <f>SUM('ing anual'!D132+'ingresos ese'!F132+[3]ictas!D132)</f>
        <v>0</v>
      </c>
      <c r="E132" s="80">
        <f t="shared" si="8"/>
        <v>20335718000</v>
      </c>
      <c r="F132" s="104">
        <f t="shared" si="9"/>
        <v>9.9205637749200132E-2</v>
      </c>
      <c r="G132" s="79">
        <f>SUM('ing anual'!G132+'ingresos ese'!I132+[3]ictas!G132)</f>
        <v>21423717724</v>
      </c>
      <c r="H132" s="31">
        <f t="shared" si="6"/>
        <v>105.35019085138768</v>
      </c>
      <c r="I132" s="104">
        <f t="shared" si="7"/>
        <v>-1087999724</v>
      </c>
      <c r="J132" s="86"/>
      <c r="K132" s="79">
        <f>SUM('ing anual'!C132+'ingresos ese'!E132+[3]ictas!C132)</f>
        <v>20335718000</v>
      </c>
      <c r="L132" s="86">
        <f t="shared" si="5"/>
        <v>0</v>
      </c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</row>
    <row r="133" spans="1:32" x14ac:dyDescent="0.2">
      <c r="A133" s="78">
        <v>2120499</v>
      </c>
      <c r="B133" s="35" t="s">
        <v>984</v>
      </c>
      <c r="C133" s="79">
        <f>SUM(C135:C142)</f>
        <v>300317092894</v>
      </c>
      <c r="D133" s="79">
        <f>SUM(D135:D142)</f>
        <v>66007012874.545807</v>
      </c>
      <c r="E133" s="80">
        <f t="shared" si="8"/>
        <v>366324105768.54578</v>
      </c>
      <c r="F133" s="104">
        <f t="shared" si="9"/>
        <v>1.7870731948423961</v>
      </c>
      <c r="G133" s="79">
        <f>SUM(G135:G142)</f>
        <v>160655082667</v>
      </c>
      <c r="H133" s="31">
        <f t="shared" si="6"/>
        <v>43.855995315936582</v>
      </c>
      <c r="I133" s="104">
        <f t="shared" si="7"/>
        <v>205669023101.54578</v>
      </c>
      <c r="J133" s="86"/>
      <c r="K133" s="79">
        <f>SUM('ing anual'!C133+'ingresos ese'!E133+[3]ictas!C133)</f>
        <v>300317092894</v>
      </c>
      <c r="L133" s="86">
        <f t="shared" si="5"/>
        <v>0</v>
      </c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</row>
    <row r="134" spans="1:32" x14ac:dyDescent="0.2">
      <c r="A134" s="78">
        <v>212049901</v>
      </c>
      <c r="B134" s="27" t="s">
        <v>985</v>
      </c>
      <c r="C134" s="79">
        <f>SUM(C135:C140)</f>
        <v>196931624701</v>
      </c>
      <c r="D134" s="79">
        <f>SUM(D135:D140)</f>
        <v>11.917606550232293</v>
      </c>
      <c r="E134" s="80">
        <f t="shared" si="8"/>
        <v>196931624712.9176</v>
      </c>
      <c r="F134" s="104">
        <f t="shared" si="9"/>
        <v>0.96070998932179974</v>
      </c>
      <c r="G134" s="79">
        <f>SUM(G135:G140)</f>
        <v>5956475694</v>
      </c>
      <c r="H134" s="31">
        <f t="shared" si="6"/>
        <v>3.0246415235151862</v>
      </c>
      <c r="I134" s="104">
        <f t="shared" si="7"/>
        <v>190975149018.9176</v>
      </c>
      <c r="J134" s="86"/>
      <c r="K134" s="79">
        <f>SUM('ing anual'!C134+'ingresos ese'!E134+[3]ictas!C134)</f>
        <v>196931624701</v>
      </c>
      <c r="L134" s="86">
        <f t="shared" si="5"/>
        <v>0</v>
      </c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</row>
    <row r="135" spans="1:32" x14ac:dyDescent="0.2">
      <c r="A135" s="78">
        <v>21204990101</v>
      </c>
      <c r="B135" s="27" t="s">
        <v>986</v>
      </c>
      <c r="C135" s="79">
        <f>SUM('ing anual'!C135+'ingresos ese'!E135+[3]ictas!C135)</f>
        <v>1520926013</v>
      </c>
      <c r="D135" s="79">
        <f>SUM('ing anual'!D135+'ingresos ese'!F135+[3]ictas!D135)</f>
        <v>9.2041071831239746E-2</v>
      </c>
      <c r="E135" s="80">
        <f t="shared" si="8"/>
        <v>1520926013.092041</v>
      </c>
      <c r="F135" s="104">
        <f t="shared" si="9"/>
        <v>7.4196758185840423E-3</v>
      </c>
      <c r="G135" s="79">
        <f>SUM('ing anual'!G135+'ingresos ese'!I135+[3]ictas!G135)</f>
        <v>-488600000</v>
      </c>
      <c r="H135" s="31">
        <f t="shared" si="6"/>
        <v>-32.12516557637651</v>
      </c>
      <c r="I135" s="104">
        <f t="shared" si="7"/>
        <v>2009526013.092041</v>
      </c>
      <c r="J135" s="86"/>
      <c r="K135" s="79">
        <f>SUM('ing anual'!C135+'ingresos ese'!E135+[3]ictas!C135)</f>
        <v>1520926013</v>
      </c>
      <c r="L135" s="86">
        <f t="shared" si="5"/>
        <v>0</v>
      </c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</row>
    <row r="136" spans="1:32" x14ac:dyDescent="0.2">
      <c r="A136" s="78">
        <v>21204990102</v>
      </c>
      <c r="B136" s="27" t="s">
        <v>987</v>
      </c>
      <c r="C136" s="79">
        <f>SUM('ing anual'!C136+'ingresos ese'!E136+[3]ictas!C136)</f>
        <v>20350494760</v>
      </c>
      <c r="D136" s="79">
        <f>SUM('ing anual'!D136+'ingresos ese'!F136+[3]ictas!D136)</f>
        <v>1.2315400841305935</v>
      </c>
      <c r="E136" s="80">
        <f t="shared" si="8"/>
        <v>20350494761.231541</v>
      </c>
      <c r="F136" s="104">
        <f t="shared" si="9"/>
        <v>9.9277724607497578E-2</v>
      </c>
      <c r="G136" s="79">
        <f>SUM('ing anual'!G136+'ingresos ese'!I136+[3]ictas!G136)</f>
        <v>-11309631005</v>
      </c>
      <c r="H136" s="31">
        <f t="shared" si="6"/>
        <v>-55.574231180586686</v>
      </c>
      <c r="I136" s="104">
        <f t="shared" si="7"/>
        <v>31660125766.231541</v>
      </c>
      <c r="J136" s="86"/>
      <c r="K136" s="79">
        <f>SUM('ing anual'!C136+'ingresos ese'!E136+[3]ictas!C136)</f>
        <v>20350494760</v>
      </c>
      <c r="L136" s="86">
        <f t="shared" ref="L136:L199" si="10">SUM(C136-K136)</f>
        <v>0</v>
      </c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</row>
    <row r="137" spans="1:32" x14ac:dyDescent="0.2">
      <c r="A137" s="78">
        <v>21204990103</v>
      </c>
      <c r="B137" s="27" t="s">
        <v>988</v>
      </c>
      <c r="C137" s="79">
        <f>SUM('ing anual'!C137+'ingresos ese'!E137+[3]ictas!C137)</f>
        <v>757598002</v>
      </c>
      <c r="D137" s="79">
        <f>SUM('ing anual'!D137+'ingresos ese'!F137+[3]ictas!D137)</f>
        <v>4.5847155959772318E-2</v>
      </c>
      <c r="E137" s="80">
        <f t="shared" si="8"/>
        <v>757598002.04584718</v>
      </c>
      <c r="F137" s="104">
        <f t="shared" si="9"/>
        <v>3.6958612895044126E-3</v>
      </c>
      <c r="G137" s="79">
        <f>SUM('ing anual'!G137+'ingresos ese'!I137+[3]ictas!G137)</f>
        <v>-2328468515</v>
      </c>
      <c r="H137" s="31">
        <f t="shared" si="6"/>
        <v>-307.34881938866164</v>
      </c>
      <c r="I137" s="104">
        <f t="shared" si="7"/>
        <v>3086066517.0458469</v>
      </c>
      <c r="J137" s="86"/>
      <c r="K137" s="79">
        <f>SUM('ing anual'!C137+'ingresos ese'!E137+[3]ictas!C137)</f>
        <v>757598002</v>
      </c>
      <c r="L137" s="86">
        <f t="shared" si="10"/>
        <v>0</v>
      </c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</row>
    <row r="138" spans="1:32" ht="25.5" x14ac:dyDescent="0.2">
      <c r="A138" s="78">
        <v>21204990104</v>
      </c>
      <c r="B138" s="27" t="s">
        <v>989</v>
      </c>
      <c r="C138" s="79">
        <f>SUM('ing anual'!C138+'ingresos ese'!E138+[3]ictas!C138)</f>
        <v>0</v>
      </c>
      <c r="D138" s="79">
        <f>SUM('ing anual'!D138+'ingresos ese'!F138+[3]ictas!D138)</f>
        <v>0</v>
      </c>
      <c r="E138" s="80">
        <f t="shared" si="8"/>
        <v>0</v>
      </c>
      <c r="F138" s="104">
        <f t="shared" si="9"/>
        <v>0</v>
      </c>
      <c r="G138" s="79">
        <f>SUM('ing anual'!G138+'ingresos ese'!I138+[3]ictas!G138)</f>
        <v>0</v>
      </c>
      <c r="H138" s="31">
        <f t="shared" si="6"/>
        <v>0</v>
      </c>
      <c r="I138" s="104">
        <f t="shared" si="7"/>
        <v>0</v>
      </c>
      <c r="J138" s="86"/>
      <c r="K138" s="79">
        <f>SUM('ing anual'!C138+'ingresos ese'!E138+[3]ictas!C138)</f>
        <v>0</v>
      </c>
      <c r="L138" s="86">
        <f t="shared" si="10"/>
        <v>0</v>
      </c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</row>
    <row r="139" spans="1:32" x14ac:dyDescent="0.2">
      <c r="A139" s="78">
        <v>21204990105</v>
      </c>
      <c r="B139" s="27" t="s">
        <v>990</v>
      </c>
      <c r="C139" s="79">
        <f>SUM('ing anual'!C139+'ingresos ese'!E139+[3]ictas!C139)</f>
        <v>86727623409</v>
      </c>
      <c r="D139" s="79">
        <f>SUM('ing anual'!D139+'ingresos ese'!F139+[3]ictas!D139)</f>
        <v>5.2484495285836621</v>
      </c>
      <c r="E139" s="80">
        <f t="shared" si="8"/>
        <v>86727623414.248444</v>
      </c>
      <c r="F139" s="104">
        <f t="shared" si="9"/>
        <v>0.42309148815315878</v>
      </c>
      <c r="G139" s="79">
        <f>SUM('ing anual'!G139+'ingresos ese'!I139+[3]ictas!G139)</f>
        <v>-1179102454</v>
      </c>
      <c r="H139" s="31">
        <f t="shared" si="6"/>
        <v>-1.359546598398182</v>
      </c>
      <c r="I139" s="104">
        <f t="shared" si="7"/>
        <v>87906725868.248444</v>
      </c>
      <c r="J139" s="86"/>
      <c r="K139" s="79">
        <f>SUM('ing anual'!C139+'ingresos ese'!E139+[3]ictas!C139)</f>
        <v>86727623409</v>
      </c>
      <c r="L139" s="86">
        <f t="shared" si="10"/>
        <v>0</v>
      </c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</row>
    <row r="140" spans="1:32" ht="25.5" x14ac:dyDescent="0.2">
      <c r="A140" s="107">
        <v>21204990106</v>
      </c>
      <c r="B140" s="108" t="s">
        <v>991</v>
      </c>
      <c r="C140" s="79">
        <f>SUM('ing anual'!C140+'ingresos ese'!E140+[3]ictas!C140)</f>
        <v>87574982517</v>
      </c>
      <c r="D140" s="79">
        <f>SUM('ing anual'!D140+'ingresos ese'!F140+[3]ictas!D140)</f>
        <v>5.2997287097270265</v>
      </c>
      <c r="E140" s="80">
        <f>SUM(C140:D140)</f>
        <v>87574982522.299728</v>
      </c>
      <c r="F140" s="104">
        <f t="shared" si="9"/>
        <v>0.42722523945305496</v>
      </c>
      <c r="G140" s="79">
        <f>SUM('ing anual'!G140+'ingresos ese'!I140+[3]ictas!G140)</f>
        <v>21262277668</v>
      </c>
      <c r="H140" s="31">
        <f>IF(OR(G140=0,E140=0),0,G140/E140)*100</f>
        <v>24.278940235684161</v>
      </c>
      <c r="I140" s="104">
        <f>SUM(E140-G140)</f>
        <v>66312704854.299728</v>
      </c>
      <c r="J140" s="86"/>
      <c r="K140" s="79">
        <f>SUM('ing anual'!C140+'ingresos ese'!E140+[3]ictas!C140)</f>
        <v>87574982517</v>
      </c>
      <c r="L140" s="86">
        <f t="shared" si="10"/>
        <v>0</v>
      </c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</row>
    <row r="141" spans="1:32" x14ac:dyDescent="0.2">
      <c r="A141" s="78">
        <v>212049902</v>
      </c>
      <c r="B141" s="27" t="s">
        <v>992</v>
      </c>
      <c r="C141" s="79">
        <f>SUM('ing anual'!C141+'ingresos ese'!E141+[3]ictas!C141)</f>
        <v>26905019193</v>
      </c>
      <c r="D141" s="79">
        <f>SUM('ing anual'!D141+'ingresos ese'!F141+[3]ictas!D141)</f>
        <v>1.6281967584203563</v>
      </c>
      <c r="E141" s="80">
        <f t="shared" si="8"/>
        <v>26905019194.628197</v>
      </c>
      <c r="F141" s="104">
        <f t="shared" si="9"/>
        <v>0.13125327504332826</v>
      </c>
      <c r="G141" s="79">
        <f>SUM('ing anual'!G141+'ingresos ese'!I141+[3]ictas!G141)</f>
        <v>890151792</v>
      </c>
      <c r="H141" s="31">
        <f t="shared" ref="H141:H208" si="11">IF(OR(G141=0,E141=0),0,G141/E141)*100</f>
        <v>3.3084971453122987</v>
      </c>
      <c r="I141" s="104">
        <f t="shared" si="7"/>
        <v>26014867402.628197</v>
      </c>
      <c r="J141" s="86"/>
      <c r="K141" s="79">
        <f>SUM('ing anual'!C141+'ingresos ese'!E141+[3]ictas!C141)</f>
        <v>26905019193</v>
      </c>
      <c r="L141" s="86">
        <f t="shared" si="10"/>
        <v>0</v>
      </c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</row>
    <row r="142" spans="1:32" x14ac:dyDescent="0.2">
      <c r="A142" s="78">
        <v>212049999</v>
      </c>
      <c r="B142" s="27" t="s">
        <v>993</v>
      </c>
      <c r="C142" s="79">
        <f>SUM('ing anual'!C142+'ingresos ese'!E142+[3]ictas!C142)</f>
        <v>76480449000</v>
      </c>
      <c r="D142" s="79">
        <f>SUM('ing anual'!D142+'ingresos ese'!F142+[3]ictas!D142)</f>
        <v>66007012861</v>
      </c>
      <c r="E142" s="80">
        <f>SUM(C142:D142)</f>
        <v>142487461861</v>
      </c>
      <c r="F142" s="104">
        <f t="shared" si="9"/>
        <v>0.69510993047726843</v>
      </c>
      <c r="G142" s="79">
        <f>SUM('ing anual'!G142+'ingresos ese'!I142+[3]ictas!G142)</f>
        <v>153808455181</v>
      </c>
      <c r="H142" s="31">
        <f t="shared" si="11"/>
        <v>107.94525579453713</v>
      </c>
      <c r="I142" s="104">
        <f>SUM(E142-G142)</f>
        <v>-11320993320</v>
      </c>
      <c r="J142" s="86"/>
      <c r="K142" s="79">
        <f>SUM('ing anual'!C142+'ingresos ese'!E142+[3]ictas!C142)</f>
        <v>76480449000</v>
      </c>
      <c r="L142" s="86">
        <f t="shared" si="10"/>
        <v>0</v>
      </c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</row>
    <row r="143" spans="1:32" x14ac:dyDescent="0.2">
      <c r="A143" s="78">
        <v>21205</v>
      </c>
      <c r="B143" s="35" t="s">
        <v>994</v>
      </c>
      <c r="C143" s="79">
        <f>SUM(C145:C151)</f>
        <v>226551328000</v>
      </c>
      <c r="D143" s="79">
        <f>SUM(D145:D151)</f>
        <v>0</v>
      </c>
      <c r="E143" s="80">
        <f t="shared" si="8"/>
        <v>226551328000</v>
      </c>
      <c r="F143" s="104">
        <f t="shared" si="9"/>
        <v>1.1052065620288509</v>
      </c>
      <c r="G143" s="79">
        <f>SUM(G145:G151)</f>
        <v>295710282869</v>
      </c>
      <c r="H143" s="31">
        <f t="shared" si="11"/>
        <v>130.52683710995504</v>
      </c>
      <c r="I143" s="104">
        <f t="shared" ref="I143:I209" si="12">SUM(E143-G143)</f>
        <v>-69158954869</v>
      </c>
      <c r="J143" s="86"/>
      <c r="K143" s="79">
        <f>SUM('ing anual'!C143+'ingresos ese'!E143+[3]ictas!C143)</f>
        <v>226551328000</v>
      </c>
      <c r="L143" s="86">
        <f t="shared" si="10"/>
        <v>0</v>
      </c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</row>
    <row r="144" spans="1:32" x14ac:dyDescent="0.2">
      <c r="A144" s="78">
        <v>2120501</v>
      </c>
      <c r="B144" s="35" t="s">
        <v>995</v>
      </c>
      <c r="C144" s="79">
        <f>SUM(C145:C147)</f>
        <v>174107583000</v>
      </c>
      <c r="D144" s="79">
        <f>SUM(D145:D147)</f>
        <v>0</v>
      </c>
      <c r="E144" s="80">
        <f t="shared" ref="E144:E210" si="13">SUM(C144:D144)</f>
        <v>174107583000</v>
      </c>
      <c r="F144" s="104">
        <f t="shared" ref="F144:F210" si="14">IF(OR(E144=0,E$7=0),0,E144/E$7)*100</f>
        <v>0.84936532894913253</v>
      </c>
      <c r="G144" s="79">
        <f>SUM(G145:G147)</f>
        <v>231556021756</v>
      </c>
      <c r="H144" s="31">
        <f t="shared" si="11"/>
        <v>132.99594294867674</v>
      </c>
      <c r="I144" s="104">
        <f t="shared" si="12"/>
        <v>-57448438756</v>
      </c>
      <c r="J144" s="86"/>
      <c r="K144" s="79">
        <f>SUM('ing anual'!C144+'ingresos ese'!E144+[3]ictas!C144)</f>
        <v>174107583000</v>
      </c>
      <c r="L144" s="86">
        <f t="shared" si="10"/>
        <v>0</v>
      </c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</row>
    <row r="145" spans="1:32" x14ac:dyDescent="0.2">
      <c r="A145" s="78">
        <v>212050101</v>
      </c>
      <c r="B145" s="35" t="s">
        <v>996</v>
      </c>
      <c r="C145" s="79">
        <f>SUM('ing anual'!C145+'ingresos ese'!E145+[3]ictas!C145)</f>
        <v>1211646000</v>
      </c>
      <c r="D145" s="79">
        <f>SUM('ing anual'!D145+'ingresos ese'!F145+[3]ictas!D145)</f>
        <v>0</v>
      </c>
      <c r="E145" s="80">
        <f t="shared" si="13"/>
        <v>1211646000</v>
      </c>
      <c r="F145" s="104">
        <f t="shared" si="14"/>
        <v>5.910886163757156E-3</v>
      </c>
      <c r="G145" s="79">
        <f>SUM('ing anual'!G145+'ingresos ese'!I145+[3]ictas!G145)</f>
        <v>924661669</v>
      </c>
      <c r="H145" s="31">
        <f t="shared" si="11"/>
        <v>76.314506794888942</v>
      </c>
      <c r="I145" s="104">
        <f t="shared" si="12"/>
        <v>286984331</v>
      </c>
      <c r="J145" s="86"/>
      <c r="K145" s="79">
        <f>SUM('ing anual'!C145+'ingresos ese'!E145+[3]ictas!C145)</f>
        <v>1211646000</v>
      </c>
      <c r="L145" s="86">
        <f t="shared" si="10"/>
        <v>0</v>
      </c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</row>
    <row r="146" spans="1:32" x14ac:dyDescent="0.2">
      <c r="A146" s="78">
        <v>212050102</v>
      </c>
      <c r="B146" s="35" t="s">
        <v>997</v>
      </c>
      <c r="C146" s="79">
        <f>SUM('ing anual'!C146+'ingresos ese'!E146+[3]ictas!C146)</f>
        <v>10260937000</v>
      </c>
      <c r="D146" s="79">
        <f>SUM('ing anual'!D146+'ingresos ese'!F146+[3]ictas!D146)</f>
        <v>0</v>
      </c>
      <c r="E146" s="80">
        <f t="shared" si="13"/>
        <v>10260937000</v>
      </c>
      <c r="F146" s="104">
        <f t="shared" si="14"/>
        <v>5.0056889999623537E-2</v>
      </c>
      <c r="G146" s="79">
        <f>SUM('ing anual'!G146+'ingresos ese'!I146+[3]ictas!G146)</f>
        <v>6038953935</v>
      </c>
      <c r="H146" s="31">
        <f t="shared" si="11"/>
        <v>58.853825289054981</v>
      </c>
      <c r="I146" s="104">
        <f t="shared" si="12"/>
        <v>4221983065</v>
      </c>
      <c r="J146" s="86"/>
      <c r="K146" s="79">
        <f>SUM('ing anual'!C146+'ingresos ese'!E146+[3]ictas!C146)</f>
        <v>10260937000</v>
      </c>
      <c r="L146" s="86">
        <f t="shared" si="10"/>
        <v>0</v>
      </c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</row>
    <row r="147" spans="1:32" x14ac:dyDescent="0.2">
      <c r="A147" s="78">
        <v>212050103</v>
      </c>
      <c r="B147" s="109" t="s">
        <v>998</v>
      </c>
      <c r="C147" s="79">
        <f>SUM('ing anual'!C147+'ingresos ese'!E147+[3]ictas!C147)</f>
        <v>162635000000</v>
      </c>
      <c r="D147" s="79">
        <f>SUM('ing anual'!D147+'ingresos ese'!F147+[3]ictas!D147)</f>
        <v>0</v>
      </c>
      <c r="E147" s="80">
        <f t="shared" si="13"/>
        <v>162635000000</v>
      </c>
      <c r="F147" s="104">
        <f t="shared" si="14"/>
        <v>0.79339755278575175</v>
      </c>
      <c r="G147" s="79">
        <f>SUM('ing anual'!G147+'ingresos ese'!I147+[3]ictas!G147)</f>
        <v>224592406152</v>
      </c>
      <c r="H147" s="31">
        <f t="shared" si="11"/>
        <v>138.0959855824392</v>
      </c>
      <c r="I147" s="104">
        <f t="shared" si="12"/>
        <v>-61957406152</v>
      </c>
      <c r="J147" s="86"/>
      <c r="K147" s="79">
        <f>SUM('ing anual'!C147+'ingresos ese'!E147+[3]ictas!C147)</f>
        <v>162635000000</v>
      </c>
      <c r="L147" s="86">
        <f t="shared" si="10"/>
        <v>0</v>
      </c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</row>
    <row r="148" spans="1:32" x14ac:dyDescent="0.2">
      <c r="A148" s="78">
        <v>2120502</v>
      </c>
      <c r="B148" s="35" t="s">
        <v>999</v>
      </c>
      <c r="C148" s="79">
        <f>SUM('ing anual'!C148+'ingresos ese'!E148+[3]ictas!C148)</f>
        <v>61406000</v>
      </c>
      <c r="D148" s="79">
        <f>SUM('ing anual'!D148+'ingresos ese'!F148+[3]ictas!D148)</f>
        <v>0</v>
      </c>
      <c r="E148" s="80">
        <f t="shared" si="13"/>
        <v>61406000</v>
      </c>
      <c r="F148" s="104">
        <f t="shared" si="14"/>
        <v>2.9956264104505104E-4</v>
      </c>
      <c r="G148" s="79">
        <f>SUM('ing anual'!G148+'ingresos ese'!I148+[3]ictas!G148)</f>
        <v>107793800</v>
      </c>
      <c r="H148" s="31">
        <f t="shared" si="11"/>
        <v>175.54278083574894</v>
      </c>
      <c r="I148" s="104">
        <f t="shared" si="12"/>
        <v>-46387800</v>
      </c>
      <c r="J148" s="86"/>
      <c r="K148" s="79">
        <f>SUM('ing anual'!C148+'ingresos ese'!E148+[3]ictas!C148)</f>
        <v>61406000</v>
      </c>
      <c r="L148" s="86">
        <f t="shared" si="10"/>
        <v>0</v>
      </c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</row>
    <row r="149" spans="1:32" x14ac:dyDescent="0.2">
      <c r="A149" s="78">
        <v>2120508</v>
      </c>
      <c r="B149" s="35" t="s">
        <v>1000</v>
      </c>
      <c r="C149" s="79">
        <f>SUM('ing anual'!C149+'ingresos ese'!E149+[3]ictas!C149)</f>
        <v>9307000</v>
      </c>
      <c r="D149" s="79">
        <f>SUM('ing anual'!D149+'ingresos ese'!F149+[3]ictas!D149)</f>
        <v>0</v>
      </c>
      <c r="E149" s="80">
        <f t="shared" si="13"/>
        <v>9307000</v>
      </c>
      <c r="F149" s="104">
        <f t="shared" si="14"/>
        <v>4.5403209787419633E-5</v>
      </c>
      <c r="G149" s="79">
        <f>SUM('ing anual'!G149+'ingresos ese'!I149+[3]ictas!G149)</f>
        <v>0</v>
      </c>
      <c r="H149" s="31">
        <f t="shared" si="11"/>
        <v>0</v>
      </c>
      <c r="I149" s="104">
        <f t="shared" si="12"/>
        <v>9307000</v>
      </c>
      <c r="J149" s="86"/>
      <c r="K149" s="79">
        <f>SUM('ing anual'!C149+'ingresos ese'!E149+[3]ictas!C149)</f>
        <v>9307000</v>
      </c>
      <c r="L149" s="86">
        <f t="shared" si="10"/>
        <v>0</v>
      </c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</row>
    <row r="150" spans="1:32" x14ac:dyDescent="0.2">
      <c r="A150" s="78">
        <v>2120509</v>
      </c>
      <c r="B150" s="35" t="s">
        <v>1001</v>
      </c>
      <c r="C150" s="79">
        <f>SUM('ing anual'!C150+'ingresos ese'!E150+[3]ictas!C150)</f>
        <v>52373032000</v>
      </c>
      <c r="D150" s="79">
        <f>SUM('ing anual'!D150+'ingresos ese'!F150+[3]ictas!D150)</f>
        <v>0</v>
      </c>
      <c r="E150" s="80">
        <f t="shared" si="13"/>
        <v>52373032000</v>
      </c>
      <c r="F150" s="104">
        <f t="shared" si="14"/>
        <v>0.25549626722888596</v>
      </c>
      <c r="G150" s="79">
        <f>SUM('ing anual'!G150+'ingresos ese'!I150+[3]ictas!G150)</f>
        <v>62181279000</v>
      </c>
      <c r="H150" s="31">
        <f t="shared" si="11"/>
        <v>118.72766694126091</v>
      </c>
      <c r="I150" s="104">
        <f t="shared" si="12"/>
        <v>-9808247000</v>
      </c>
      <c r="J150" s="86"/>
      <c r="K150" s="79">
        <f>SUM('ing anual'!C150+'ingresos ese'!E150+[3]ictas!C150)</f>
        <v>52373032000</v>
      </c>
      <c r="L150" s="86">
        <f t="shared" si="10"/>
        <v>0</v>
      </c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</row>
    <row r="151" spans="1:32" x14ac:dyDescent="0.2">
      <c r="A151" s="78">
        <v>2120510</v>
      </c>
      <c r="B151" s="35" t="s">
        <v>1002</v>
      </c>
      <c r="C151" s="79">
        <f>SUM('ing anual'!C151+'ingresos ese'!E151+[3]ictas!C151)</f>
        <v>0</v>
      </c>
      <c r="D151" s="79">
        <f>SUM('ing anual'!D151+'ingresos ese'!F151+[3]ictas!D151)</f>
        <v>0</v>
      </c>
      <c r="E151" s="80">
        <f t="shared" si="13"/>
        <v>0</v>
      </c>
      <c r="F151" s="104">
        <f t="shared" si="14"/>
        <v>0</v>
      </c>
      <c r="G151" s="79">
        <f>SUM('ing anual'!G151+'ingresos ese'!I151+[3]ictas!G151)</f>
        <v>1865188313</v>
      </c>
      <c r="H151" s="31">
        <f t="shared" si="11"/>
        <v>0</v>
      </c>
      <c r="I151" s="104">
        <f t="shared" si="12"/>
        <v>-1865188313</v>
      </c>
      <c r="J151" s="86"/>
      <c r="K151" s="79">
        <f>SUM('ing anual'!C151+'ingresos ese'!E151+[3]ictas!C151)</f>
        <v>0</v>
      </c>
      <c r="L151" s="86">
        <f t="shared" si="10"/>
        <v>0</v>
      </c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</row>
    <row r="152" spans="1:32" x14ac:dyDescent="0.2">
      <c r="A152" s="78">
        <v>21206</v>
      </c>
      <c r="B152" s="35" t="s">
        <v>929</v>
      </c>
      <c r="C152" s="79">
        <f>SUM(C153:C162)+C165+C166+C169+C172+C173+C176+C179+C183</f>
        <v>349707769000</v>
      </c>
      <c r="D152" s="79">
        <f>SUM(D153:D162)+D165+D166+D169+D172+D173+D176+D179+D183</f>
        <v>-15200179000</v>
      </c>
      <c r="E152" s="80">
        <f t="shared" si="13"/>
        <v>334507590000</v>
      </c>
      <c r="F152" s="104">
        <f t="shared" si="14"/>
        <v>1.6318597060550288</v>
      </c>
      <c r="G152" s="79">
        <f>SUM(G153:G162)+G165+G166+G169+G172+G173+G176+G179+G183</f>
        <v>364351904842</v>
      </c>
      <c r="H152" s="31">
        <f t="shared" si="11"/>
        <v>108.92186477502648</v>
      </c>
      <c r="I152" s="104">
        <f t="shared" si="12"/>
        <v>-29844314842</v>
      </c>
      <c r="J152" s="86"/>
      <c r="K152" s="79">
        <f>SUM('ing anual'!C152+'ingresos ese'!E152+[3]ictas!C152)</f>
        <v>349707769000</v>
      </c>
      <c r="L152" s="86">
        <f t="shared" si="10"/>
        <v>0</v>
      </c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</row>
    <row r="153" spans="1:32" x14ac:dyDescent="0.2">
      <c r="A153" s="78">
        <v>2120601</v>
      </c>
      <c r="B153" s="35" t="s">
        <v>1003</v>
      </c>
      <c r="C153" s="79">
        <f>SUM('ing anual'!C153+'ingresos ese'!E153+[3]ictas!C153)</f>
        <v>79088733000</v>
      </c>
      <c r="D153" s="79">
        <f>SUM('ing anual'!D153+'ingresos ese'!F153+[3]ictas!D153)</f>
        <v>0</v>
      </c>
      <c r="E153" s="80">
        <f t="shared" si="13"/>
        <v>79088733000</v>
      </c>
      <c r="F153" s="104">
        <f t="shared" si="14"/>
        <v>0.38582597359194348</v>
      </c>
      <c r="G153" s="79">
        <f>SUM('ing anual'!G153+'ingresos ese'!I153+[3]ictas!G153)</f>
        <v>93169809796</v>
      </c>
      <c r="H153" s="31">
        <f t="shared" si="11"/>
        <v>117.80415017648596</v>
      </c>
      <c r="I153" s="104">
        <f t="shared" si="12"/>
        <v>-14081076796</v>
      </c>
      <c r="J153" s="86"/>
      <c r="K153" s="79">
        <f>SUM('ing anual'!C153+'ingresos ese'!E153+[3]ictas!C153)</f>
        <v>79088733000</v>
      </c>
      <c r="L153" s="86">
        <f t="shared" si="10"/>
        <v>0</v>
      </c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</row>
    <row r="154" spans="1:32" x14ac:dyDescent="0.2">
      <c r="A154" s="78">
        <v>2120603</v>
      </c>
      <c r="B154" s="35" t="s">
        <v>1004</v>
      </c>
      <c r="C154" s="79">
        <f>SUM('ing anual'!C154+'ingresos ese'!E154+[3]ictas!C154)</f>
        <v>12013364000</v>
      </c>
      <c r="D154" s="79">
        <f>SUM('ing anual'!D154+'ingresos ese'!F154+[3]ictas!D154)</f>
        <v>0</v>
      </c>
      <c r="E154" s="80">
        <f t="shared" si="13"/>
        <v>12013364000</v>
      </c>
      <c r="F154" s="104">
        <f t="shared" si="14"/>
        <v>5.8605918764868876E-2</v>
      </c>
      <c r="G154" s="79">
        <f>SUM('ing anual'!G154+'ingresos ese'!I154+[3]ictas!G154)</f>
        <v>11382752000</v>
      </c>
      <c r="H154" s="31">
        <f t="shared" si="11"/>
        <v>94.750745919294545</v>
      </c>
      <c r="I154" s="104">
        <f t="shared" si="12"/>
        <v>630612000</v>
      </c>
      <c r="J154" s="86"/>
      <c r="K154" s="79">
        <f>SUM('ing anual'!C154+'ingresos ese'!E154+[3]ictas!C154)</f>
        <v>12013364000</v>
      </c>
      <c r="L154" s="86">
        <f t="shared" si="10"/>
        <v>0</v>
      </c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</row>
    <row r="155" spans="1:32" x14ac:dyDescent="0.2">
      <c r="A155" s="78">
        <v>2120604</v>
      </c>
      <c r="B155" s="35" t="s">
        <v>1005</v>
      </c>
      <c r="C155" s="79">
        <f>SUM('ing anual'!C155+'ingresos ese'!E155+[3]ictas!C155)</f>
        <v>0</v>
      </c>
      <c r="D155" s="79">
        <f>SUM('ing anual'!D155+'ingresos ese'!F155+[3]ictas!D155)</f>
        <v>0</v>
      </c>
      <c r="E155" s="80">
        <f t="shared" si="13"/>
        <v>0</v>
      </c>
      <c r="F155" s="104">
        <f t="shared" si="14"/>
        <v>0</v>
      </c>
      <c r="G155" s="79">
        <f>SUM('ing anual'!G155+'ingresos ese'!I155+[3]ictas!G155)</f>
        <v>0</v>
      </c>
      <c r="H155" s="31">
        <f t="shared" si="11"/>
        <v>0</v>
      </c>
      <c r="I155" s="104">
        <f t="shared" si="12"/>
        <v>0</v>
      </c>
      <c r="J155" s="86"/>
      <c r="K155" s="79">
        <f>SUM('ing anual'!C155+'ingresos ese'!E155+[3]ictas!C155)</f>
        <v>0</v>
      </c>
      <c r="L155" s="86">
        <f t="shared" si="10"/>
        <v>0</v>
      </c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</row>
    <row r="156" spans="1:32" x14ac:dyDescent="0.2">
      <c r="A156" s="78">
        <v>2120605</v>
      </c>
      <c r="B156" s="35" t="s">
        <v>1006</v>
      </c>
      <c r="C156" s="79">
        <f>SUM('ing anual'!C156+'ingresos ese'!E156+[3]ictas!C156)</f>
        <v>0</v>
      </c>
      <c r="D156" s="79">
        <f>SUM('ing anual'!D156+'ingresos ese'!F156+[3]ictas!D156)</f>
        <v>0</v>
      </c>
      <c r="E156" s="80">
        <f t="shared" si="13"/>
        <v>0</v>
      </c>
      <c r="F156" s="104">
        <f t="shared" si="14"/>
        <v>0</v>
      </c>
      <c r="G156" s="79">
        <f>SUM('ing anual'!G156+'ingresos ese'!I156+[3]ictas!G156)</f>
        <v>0</v>
      </c>
      <c r="H156" s="31">
        <f t="shared" si="11"/>
        <v>0</v>
      </c>
      <c r="I156" s="104">
        <f t="shared" si="12"/>
        <v>0</v>
      </c>
      <c r="J156" s="86"/>
      <c r="K156" s="79">
        <f>SUM('ing anual'!C156+'ingresos ese'!E156+[3]ictas!C156)</f>
        <v>0</v>
      </c>
      <c r="L156" s="86">
        <f t="shared" si="10"/>
        <v>0</v>
      </c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</row>
    <row r="157" spans="1:32" x14ac:dyDescent="0.2">
      <c r="A157" s="78">
        <v>2120606</v>
      </c>
      <c r="B157" s="35" t="s">
        <v>1007</v>
      </c>
      <c r="C157" s="79">
        <f>SUM('ing anual'!C157+'ingresos ese'!E157+[3]ictas!C157)</f>
        <v>10180000000</v>
      </c>
      <c r="D157" s="79">
        <f>SUM('ing anual'!D157+'ingresos ese'!F157+[3]ictas!D157)</f>
        <v>-312000000</v>
      </c>
      <c r="E157" s="80">
        <f t="shared" si="13"/>
        <v>9868000000</v>
      </c>
      <c r="F157" s="104">
        <f t="shared" si="14"/>
        <v>4.8139988630305892E-2</v>
      </c>
      <c r="G157" s="79">
        <f>SUM('ing anual'!G157+'ingresos ese'!I157+[3]ictas!G157)</f>
        <v>11629597000</v>
      </c>
      <c r="H157" s="31">
        <f t="shared" si="11"/>
        <v>117.85161126874746</v>
      </c>
      <c r="I157" s="104">
        <f t="shared" si="12"/>
        <v>-1761597000</v>
      </c>
      <c r="J157" s="86"/>
      <c r="K157" s="79">
        <f>SUM('ing anual'!C157+'ingresos ese'!E157+[3]ictas!C157)</f>
        <v>10180000000</v>
      </c>
      <c r="L157" s="86">
        <f t="shared" si="10"/>
        <v>0</v>
      </c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</row>
    <row r="158" spans="1:32" x14ac:dyDescent="0.2">
      <c r="A158" s="78">
        <v>2120607</v>
      </c>
      <c r="B158" s="35" t="s">
        <v>1008</v>
      </c>
      <c r="C158" s="79">
        <f>SUM('ing anual'!C158+'ingresos ese'!E158+[3]ictas!C158)</f>
        <v>35710053000</v>
      </c>
      <c r="D158" s="79">
        <f>SUM('ing anual'!D158+'ingresos ese'!F158+[3]ictas!D158)</f>
        <v>-1350000000</v>
      </c>
      <c r="E158" s="80">
        <f t="shared" si="13"/>
        <v>34360053000</v>
      </c>
      <c r="F158" s="104">
        <f t="shared" si="14"/>
        <v>0.16762186468957316</v>
      </c>
      <c r="G158" s="79">
        <f>SUM('ing anual'!G158+'ingresos ese'!I158+[3]ictas!G158)</f>
        <v>33929220240</v>
      </c>
      <c r="H158" s="31">
        <f t="shared" si="11"/>
        <v>98.746123121521379</v>
      </c>
      <c r="I158" s="104">
        <f t="shared" si="12"/>
        <v>430832760</v>
      </c>
      <c r="J158" s="86"/>
      <c r="K158" s="79">
        <f>SUM('ing anual'!C158+'ingresos ese'!E158+[3]ictas!C158)</f>
        <v>35710053000</v>
      </c>
      <c r="L158" s="86">
        <f t="shared" si="10"/>
        <v>0</v>
      </c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</row>
    <row r="159" spans="1:32" x14ac:dyDescent="0.2">
      <c r="A159" s="78">
        <v>2120608</v>
      </c>
      <c r="B159" s="35" t="s">
        <v>882</v>
      </c>
      <c r="C159" s="79">
        <f>SUM('ing anual'!C159+'ingresos ese'!E159+[3]ictas!C159)</f>
        <v>3092002000</v>
      </c>
      <c r="D159" s="79">
        <f>SUM('ing anual'!D159+'ingresos ese'!F159+[3]ictas!D159)</f>
        <v>0</v>
      </c>
      <c r="E159" s="80">
        <f t="shared" si="13"/>
        <v>3092002000</v>
      </c>
      <c r="F159" s="104">
        <f t="shared" si="14"/>
        <v>1.5084002951447413E-2</v>
      </c>
      <c r="G159" s="79">
        <f>SUM('ing anual'!G159+'ingresos ese'!I159+[3]ictas!G159)</f>
        <v>3616509625</v>
      </c>
      <c r="H159" s="31">
        <f t="shared" si="11"/>
        <v>116.96336629148365</v>
      </c>
      <c r="I159" s="104">
        <f t="shared" si="12"/>
        <v>-524507625</v>
      </c>
      <c r="J159" s="86"/>
      <c r="K159" s="79">
        <f>SUM('ing anual'!C159+'ingresos ese'!E159+[3]ictas!C159)</f>
        <v>3092002000</v>
      </c>
      <c r="L159" s="86">
        <f t="shared" si="10"/>
        <v>0</v>
      </c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</row>
    <row r="160" spans="1:32" x14ac:dyDescent="0.2">
      <c r="A160" s="78">
        <v>2120609</v>
      </c>
      <c r="B160" s="35" t="s">
        <v>885</v>
      </c>
      <c r="C160" s="79">
        <f>SUM('ing anual'!C160+'ingresos ese'!E160+[3]ictas!C160)</f>
        <v>60353120000</v>
      </c>
      <c r="D160" s="79">
        <f>SUM('ing anual'!D160+'ingresos ese'!F160+[3]ictas!D160)</f>
        <v>-726143000</v>
      </c>
      <c r="E160" s="80">
        <f t="shared" si="13"/>
        <v>59626977000</v>
      </c>
      <c r="F160" s="104">
        <f t="shared" si="14"/>
        <v>0.29088386652204201</v>
      </c>
      <c r="G160" s="79">
        <f>SUM('ing anual'!G160+'ingresos ese'!I160+[3]ictas!G160)</f>
        <v>60795185264</v>
      </c>
      <c r="H160" s="31">
        <f t="shared" si="11"/>
        <v>101.95919418151955</v>
      </c>
      <c r="I160" s="104">
        <f t="shared" si="12"/>
        <v>-1168208264</v>
      </c>
      <c r="J160" s="86"/>
      <c r="K160" s="79">
        <f>SUM('ing anual'!C160+'ingresos ese'!E160+[3]ictas!C160)</f>
        <v>60353120000</v>
      </c>
      <c r="L160" s="86">
        <f t="shared" si="10"/>
        <v>0</v>
      </c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</row>
    <row r="161" spans="1:32" x14ac:dyDescent="0.2">
      <c r="A161" s="78">
        <v>2120610</v>
      </c>
      <c r="B161" s="35" t="s">
        <v>1009</v>
      </c>
      <c r="C161" s="79">
        <f>SUM('ing anual'!C161+'ingresos ese'!E161+[3]ictas!C161)</f>
        <v>27292784000</v>
      </c>
      <c r="D161" s="79">
        <f>SUM('ing anual'!D161+'ingresos ese'!F161+[3]ictas!D161)</f>
        <v>-4866811000</v>
      </c>
      <c r="E161" s="80">
        <f t="shared" si="13"/>
        <v>22425973000</v>
      </c>
      <c r="F161" s="104">
        <f t="shared" si="14"/>
        <v>0.10940272448759089</v>
      </c>
      <c r="G161" s="79">
        <f>SUM('ing anual'!G161+'ingresos ese'!I161+[3]ictas!G161)</f>
        <v>26822273278</v>
      </c>
      <c r="H161" s="31">
        <f t="shared" si="11"/>
        <v>119.6036099659979</v>
      </c>
      <c r="I161" s="104">
        <f t="shared" si="12"/>
        <v>-4396300278</v>
      </c>
      <c r="J161" s="86"/>
      <c r="K161" s="79">
        <f>SUM('ing anual'!C161+'ingresos ese'!E161+[3]ictas!C161)</f>
        <v>27292784000</v>
      </c>
      <c r="L161" s="86">
        <f t="shared" si="10"/>
        <v>0</v>
      </c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</row>
    <row r="162" spans="1:32" x14ac:dyDescent="0.2">
      <c r="A162" s="78">
        <v>2120611</v>
      </c>
      <c r="B162" s="35" t="s">
        <v>1010</v>
      </c>
      <c r="C162" s="79">
        <f>SUM(C163:C164)</f>
        <v>11174269000</v>
      </c>
      <c r="D162" s="79">
        <f>SUM(D163:D164)</f>
        <v>-272987000</v>
      </c>
      <c r="E162" s="80">
        <f t="shared" si="13"/>
        <v>10901282000</v>
      </c>
      <c r="F162" s="104">
        <f t="shared" si="14"/>
        <v>5.3180744987409635E-2</v>
      </c>
      <c r="G162" s="79">
        <f>SUM(G163:G164)</f>
        <v>11887866147</v>
      </c>
      <c r="H162" s="31">
        <f t="shared" si="11"/>
        <v>109.05016627402171</v>
      </c>
      <c r="I162" s="104">
        <f t="shared" si="12"/>
        <v>-986584147</v>
      </c>
      <c r="J162" s="86"/>
      <c r="K162" s="79">
        <f>SUM('ing anual'!C162+'ingresos ese'!E162+[3]ictas!C162)</f>
        <v>11174269000</v>
      </c>
      <c r="L162" s="86">
        <f t="shared" si="10"/>
        <v>0</v>
      </c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</row>
    <row r="163" spans="1:32" x14ac:dyDescent="0.2">
      <c r="A163" s="78">
        <v>212061101</v>
      </c>
      <c r="B163" s="109" t="s">
        <v>1011</v>
      </c>
      <c r="C163" s="79">
        <f>SUM('ing anual'!C163+'ingresos ese'!E163+[3]ictas!C163)</f>
        <v>8247756000</v>
      </c>
      <c r="D163" s="79">
        <f>SUM('ing anual'!D163+'ingresos ese'!F163+[3]ictas!D163)</f>
        <v>0</v>
      </c>
      <c r="E163" s="80">
        <f t="shared" si="13"/>
        <v>8247756000</v>
      </c>
      <c r="F163" s="104">
        <f t="shared" si="14"/>
        <v>4.0235800574132272E-2</v>
      </c>
      <c r="G163" s="79">
        <f>SUM('ing anual'!G163+'ingresos ese'!I163+[3]ictas!G163)</f>
        <v>9159825038</v>
      </c>
      <c r="H163" s="31">
        <f t="shared" si="11"/>
        <v>111.05839016091166</v>
      </c>
      <c r="I163" s="104">
        <f t="shared" si="12"/>
        <v>-912069038</v>
      </c>
      <c r="J163" s="86"/>
      <c r="K163" s="79">
        <f>SUM('ing anual'!C163+'ingresos ese'!E163+[3]ictas!C163)</f>
        <v>8247756000</v>
      </c>
      <c r="L163" s="86">
        <f t="shared" si="10"/>
        <v>0</v>
      </c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</row>
    <row r="164" spans="1:32" x14ac:dyDescent="0.2">
      <c r="A164" s="78">
        <v>212061102</v>
      </c>
      <c r="B164" s="109" t="s">
        <v>1012</v>
      </c>
      <c r="C164" s="79">
        <f>SUM('ing anual'!C164+'ingresos ese'!E164+[3]ictas!C164)</f>
        <v>2926513000</v>
      </c>
      <c r="D164" s="79">
        <f>SUM('ing anual'!D164+'ingresos ese'!F164+[3]ictas!D164)</f>
        <v>-272987000</v>
      </c>
      <c r="E164" s="80">
        <f t="shared" si="13"/>
        <v>2653526000</v>
      </c>
      <c r="F164" s="104">
        <f t="shared" si="14"/>
        <v>1.2944944413277367E-2</v>
      </c>
      <c r="G164" s="79">
        <f>SUM('ing anual'!G164+'ingresos ese'!I164+[3]ictas!G164)</f>
        <v>2728041109</v>
      </c>
      <c r="H164" s="31">
        <f t="shared" si="11"/>
        <v>102.80815447069295</v>
      </c>
      <c r="I164" s="104">
        <f t="shared" si="12"/>
        <v>-74515109</v>
      </c>
      <c r="J164" s="86"/>
      <c r="K164" s="79">
        <f>SUM('ing anual'!C164+'ingresos ese'!E164+[3]ictas!C164)</f>
        <v>2926513000</v>
      </c>
      <c r="L164" s="86">
        <f t="shared" si="10"/>
        <v>0</v>
      </c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</row>
    <row r="165" spans="1:32" x14ac:dyDescent="0.2">
      <c r="A165" s="78">
        <v>21206112</v>
      </c>
      <c r="B165" s="35" t="s">
        <v>1013</v>
      </c>
      <c r="C165" s="79">
        <f>SUM('ing anual'!C165+'ingresos ese'!E165+[3]ictas!C165)</f>
        <v>36111064000</v>
      </c>
      <c r="D165" s="79">
        <f>SUM('ing anual'!D165+'ingresos ese'!F165+[3]ictas!D165)</f>
        <v>-925090000</v>
      </c>
      <c r="E165" s="80">
        <f t="shared" si="13"/>
        <v>35185974000</v>
      </c>
      <c r="F165" s="104">
        <f t="shared" si="14"/>
        <v>0.17165103245908378</v>
      </c>
      <c r="G165" s="79">
        <f>SUM('ing anual'!G165+'ingresos ese'!I165+[3]ictas!G165)</f>
        <v>34728326435</v>
      </c>
      <c r="H165" s="31">
        <f t="shared" si="11"/>
        <v>98.699346606122091</v>
      </c>
      <c r="I165" s="104">
        <f t="shared" si="12"/>
        <v>457647565</v>
      </c>
      <c r="J165" s="86"/>
      <c r="K165" s="79">
        <f>SUM('ing anual'!C165+'ingresos ese'!E165+[3]ictas!C165)</f>
        <v>36111064000</v>
      </c>
      <c r="L165" s="86">
        <f t="shared" si="10"/>
        <v>0</v>
      </c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</row>
    <row r="166" spans="1:32" x14ac:dyDescent="0.2">
      <c r="A166" s="78">
        <v>21206113</v>
      </c>
      <c r="B166" s="35" t="s">
        <v>1014</v>
      </c>
      <c r="C166" s="79">
        <f>SUM(C167:C168)</f>
        <v>27075472000</v>
      </c>
      <c r="D166" s="79">
        <f>SUM(D167:D168)</f>
        <v>486826000</v>
      </c>
      <c r="E166" s="80">
        <f t="shared" si="13"/>
        <v>27562298000</v>
      </c>
      <c r="F166" s="104">
        <f t="shared" si="14"/>
        <v>0.13445973979986856</v>
      </c>
      <c r="G166" s="79">
        <f>SUM(G167:G168)</f>
        <v>37247091134</v>
      </c>
      <c r="H166" s="31">
        <f t="shared" si="11"/>
        <v>135.13782897928178</v>
      </c>
      <c r="I166" s="104">
        <f t="shared" si="12"/>
        <v>-9684793134</v>
      </c>
      <c r="J166" s="86"/>
      <c r="K166" s="79">
        <f>SUM('ing anual'!C166+'ingresos ese'!E166+[3]ictas!C166)</f>
        <v>27075472000</v>
      </c>
      <c r="L166" s="86">
        <f t="shared" si="10"/>
        <v>0</v>
      </c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</row>
    <row r="167" spans="1:32" x14ac:dyDescent="0.2">
      <c r="A167" s="78">
        <v>2120611302</v>
      </c>
      <c r="B167" s="109" t="s">
        <v>1015</v>
      </c>
      <c r="C167" s="79">
        <f>SUM('ing anual'!C167+'ingresos ese'!E167+[3]ictas!C167)</f>
        <v>85500000</v>
      </c>
      <c r="D167" s="79">
        <f>SUM('ing anual'!D167+'ingresos ese'!F167+[3]ictas!D167)</f>
        <v>-13174000</v>
      </c>
      <c r="E167" s="80">
        <f t="shared" si="13"/>
        <v>72326000</v>
      </c>
      <c r="F167" s="104">
        <f t="shared" si="14"/>
        <v>3.5283469980497607E-4</v>
      </c>
      <c r="G167" s="79">
        <f>SUM('ing anual'!G167+'ingresos ese'!I167+[3]ictas!G167)</f>
        <v>68426010</v>
      </c>
      <c r="H167" s="31">
        <f t="shared" si="11"/>
        <v>94.607762077261299</v>
      </c>
      <c r="I167" s="104">
        <f t="shared" si="12"/>
        <v>3899990</v>
      </c>
      <c r="J167" s="86"/>
      <c r="K167" s="79">
        <f>SUM('ing anual'!C167+'ingresos ese'!E167+[3]ictas!C167)</f>
        <v>85500000</v>
      </c>
      <c r="L167" s="86">
        <f t="shared" si="10"/>
        <v>0</v>
      </c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</row>
    <row r="168" spans="1:32" x14ac:dyDescent="0.2">
      <c r="A168" s="78">
        <v>2120611304</v>
      </c>
      <c r="B168" s="109" t="s">
        <v>1016</v>
      </c>
      <c r="C168" s="79">
        <f>SUM('ing anual'!C168+'ingresos ese'!E168+[3]ictas!C168)</f>
        <v>26989972000</v>
      </c>
      <c r="D168" s="79">
        <f>SUM('ing anual'!D168+'ingresos ese'!F168+[3]ictas!D168)</f>
        <v>500000000</v>
      </c>
      <c r="E168" s="80">
        <f t="shared" si="13"/>
        <v>27489972000</v>
      </c>
      <c r="F168" s="104">
        <f t="shared" si="14"/>
        <v>0.13410690510006357</v>
      </c>
      <c r="G168" s="79">
        <f>SUM('ing anual'!G168+'ingresos ese'!I168+[3]ictas!G168)</f>
        <v>37178665124</v>
      </c>
      <c r="H168" s="31">
        <f t="shared" si="11"/>
        <v>135.24446341378595</v>
      </c>
      <c r="I168" s="104">
        <f t="shared" si="12"/>
        <v>-9688693124</v>
      </c>
      <c r="J168" s="86"/>
      <c r="K168" s="79">
        <f>SUM('ing anual'!C168+'ingresos ese'!E168+[3]ictas!C168)</f>
        <v>26989972000</v>
      </c>
      <c r="L168" s="86">
        <f t="shared" si="10"/>
        <v>0</v>
      </c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</row>
    <row r="169" spans="1:32" x14ac:dyDescent="0.2">
      <c r="A169" s="78">
        <v>21206114</v>
      </c>
      <c r="B169" s="35" t="s">
        <v>1017</v>
      </c>
      <c r="C169" s="79">
        <f>SUM(C170:C171)</f>
        <v>20032346000</v>
      </c>
      <c r="D169" s="79">
        <f>SUM(D170:D171)</f>
        <v>0</v>
      </c>
      <c r="E169" s="80">
        <f t="shared" si="13"/>
        <v>20032346000</v>
      </c>
      <c r="F169" s="104">
        <f t="shared" si="14"/>
        <v>9.7725669707980717E-2</v>
      </c>
      <c r="G169" s="79">
        <f>SUM(G170:G171)</f>
        <v>15811520112</v>
      </c>
      <c r="H169" s="31">
        <f t="shared" si="11"/>
        <v>78.929947156463854</v>
      </c>
      <c r="I169" s="104">
        <f t="shared" si="12"/>
        <v>4220825888</v>
      </c>
      <c r="J169" s="86"/>
      <c r="K169" s="79">
        <f>SUM('ing anual'!C169+'ingresos ese'!E169+[3]ictas!C169)</f>
        <v>20032346000</v>
      </c>
      <c r="L169" s="86">
        <f t="shared" si="10"/>
        <v>0</v>
      </c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</row>
    <row r="170" spans="1:32" x14ac:dyDescent="0.2">
      <c r="A170" s="78">
        <v>2120611401</v>
      </c>
      <c r="B170" s="35" t="s">
        <v>1018</v>
      </c>
      <c r="C170" s="79">
        <f>SUM('ing anual'!C170+'ingresos ese'!E170+[3]ictas!C170)</f>
        <v>15645613000</v>
      </c>
      <c r="D170" s="79">
        <f>SUM('ing anual'!D170+'ingresos ese'!F170+[3]ictas!D170)</f>
        <v>0</v>
      </c>
      <c r="E170" s="80">
        <f t="shared" si="13"/>
        <v>15645613000</v>
      </c>
      <c r="F170" s="104">
        <f t="shared" si="14"/>
        <v>7.6325459255590394E-2</v>
      </c>
      <c r="G170" s="79">
        <f>SUM('ing anual'!G170+'ingresos ese'!I170+[3]ictas!G170)</f>
        <v>12475194000</v>
      </c>
      <c r="H170" s="31">
        <f t="shared" si="11"/>
        <v>79.736051249637839</v>
      </c>
      <c r="I170" s="104">
        <f t="shared" si="12"/>
        <v>3170419000</v>
      </c>
      <c r="J170" s="86"/>
      <c r="K170" s="79">
        <f>SUM('ing anual'!C170+'ingresos ese'!E170+[3]ictas!C170)</f>
        <v>15645613000</v>
      </c>
      <c r="L170" s="86">
        <f t="shared" si="10"/>
        <v>0</v>
      </c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</row>
    <row r="171" spans="1:32" x14ac:dyDescent="0.2">
      <c r="A171" s="78">
        <v>2120611402</v>
      </c>
      <c r="B171" s="35" t="s">
        <v>1019</v>
      </c>
      <c r="C171" s="79">
        <f>SUM('ing anual'!C171+'ingresos ese'!E171+[3]ictas!C171)</f>
        <v>4386733000</v>
      </c>
      <c r="D171" s="79">
        <f>SUM('ing anual'!D171+'ingresos ese'!F171+[3]ictas!D171)</f>
        <v>0</v>
      </c>
      <c r="E171" s="80">
        <f t="shared" si="13"/>
        <v>4386733000</v>
      </c>
      <c r="F171" s="104">
        <f t="shared" si="14"/>
        <v>2.1400210452390319E-2</v>
      </c>
      <c r="G171" s="79">
        <f>SUM('ing anual'!G171+'ingresos ese'!I171+[3]ictas!G171)</f>
        <v>3336326112</v>
      </c>
      <c r="H171" s="31">
        <f t="shared" si="11"/>
        <v>76.054916312435708</v>
      </c>
      <c r="I171" s="104">
        <f t="shared" si="12"/>
        <v>1050406888</v>
      </c>
      <c r="J171" s="86"/>
      <c r="K171" s="79">
        <f>SUM('ing anual'!C171+'ingresos ese'!E171+[3]ictas!C171)</f>
        <v>4386733000</v>
      </c>
      <c r="L171" s="86">
        <f t="shared" si="10"/>
        <v>0</v>
      </c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</row>
    <row r="172" spans="1:32" x14ac:dyDescent="0.2">
      <c r="A172" s="78">
        <v>21206115</v>
      </c>
      <c r="B172" s="35" t="s">
        <v>1020</v>
      </c>
      <c r="C172" s="79">
        <f>SUM('ing anual'!C172+'ingresos ese'!E172+[3]ictas!C172)</f>
        <v>4170246000</v>
      </c>
      <c r="D172" s="79">
        <f>SUM('ing anual'!D172+'ingresos ese'!F172+[3]ictas!D172)</f>
        <v>0</v>
      </c>
      <c r="E172" s="80">
        <f t="shared" si="13"/>
        <v>4170246000</v>
      </c>
      <c r="F172" s="104">
        <f t="shared" si="14"/>
        <v>2.0344101644262123E-2</v>
      </c>
      <c r="G172" s="79">
        <f>SUM('ing anual'!G172+'ingresos ese'!I172+[3]ictas!G172)</f>
        <v>3653185367</v>
      </c>
      <c r="H172" s="31">
        <f t="shared" si="11"/>
        <v>87.601195876694078</v>
      </c>
      <c r="I172" s="104">
        <f t="shared" si="12"/>
        <v>517060633</v>
      </c>
      <c r="J172" s="86"/>
      <c r="K172" s="79">
        <f>SUM('ing anual'!C172+'ingresos ese'!E172+[3]ictas!C172)</f>
        <v>4170246000</v>
      </c>
      <c r="L172" s="86">
        <f t="shared" si="10"/>
        <v>0</v>
      </c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</row>
    <row r="173" spans="1:32" x14ac:dyDescent="0.2">
      <c r="A173" s="78">
        <v>21206116</v>
      </c>
      <c r="B173" s="35" t="s">
        <v>1021</v>
      </c>
      <c r="C173" s="79">
        <f>SUM(C174:C175)</f>
        <v>2850844000</v>
      </c>
      <c r="D173" s="79">
        <f>SUM(D174:D175)</f>
        <v>0</v>
      </c>
      <c r="E173" s="80">
        <f t="shared" si="13"/>
        <v>2850844000</v>
      </c>
      <c r="F173" s="104">
        <f t="shared" si="14"/>
        <v>1.3907539293349794E-2</v>
      </c>
      <c r="G173" s="79">
        <f>SUM(G174:G175)</f>
        <v>2991632290</v>
      </c>
      <c r="H173" s="31">
        <f t="shared" si="11"/>
        <v>104.93847751753516</v>
      </c>
      <c r="I173" s="104">
        <f t="shared" si="12"/>
        <v>-140788290</v>
      </c>
      <c r="J173" s="86"/>
      <c r="K173" s="79">
        <f>SUM('ing anual'!C173+'ingresos ese'!E173+[3]ictas!C173)</f>
        <v>2850844000</v>
      </c>
      <c r="L173" s="86">
        <f t="shared" si="10"/>
        <v>0</v>
      </c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</row>
    <row r="174" spans="1:32" x14ac:dyDescent="0.2">
      <c r="A174" s="78">
        <v>2120611601</v>
      </c>
      <c r="B174" s="35" t="s">
        <v>130</v>
      </c>
      <c r="C174" s="79">
        <f>SUM('ing anual'!C174+'ingresos ese'!E174+[3]ictas!C174)</f>
        <v>1425422000</v>
      </c>
      <c r="D174" s="79">
        <f>SUM('ing anual'!D174+'ingresos ese'!F174+[3]ictas!D174)</f>
        <v>0</v>
      </c>
      <c r="E174" s="80">
        <f t="shared" si="13"/>
        <v>1425422000</v>
      </c>
      <c r="F174" s="104">
        <f t="shared" si="14"/>
        <v>6.9537696466748971E-3</v>
      </c>
      <c r="G174" s="79">
        <f>SUM('ing anual'!G174+'ingresos ese'!I174+[3]ictas!G174)</f>
        <v>1501087672</v>
      </c>
      <c r="H174" s="31">
        <f t="shared" si="11"/>
        <v>105.30829971755733</v>
      </c>
      <c r="I174" s="104">
        <f t="shared" si="12"/>
        <v>-75665672</v>
      </c>
      <c r="J174" s="86"/>
      <c r="K174" s="79">
        <f>SUM('ing anual'!C174+'ingresos ese'!E174+[3]ictas!C174)</f>
        <v>1425422000</v>
      </c>
      <c r="L174" s="86">
        <f t="shared" si="10"/>
        <v>0</v>
      </c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</row>
    <row r="175" spans="1:32" x14ac:dyDescent="0.2">
      <c r="A175" s="78">
        <v>2120611604</v>
      </c>
      <c r="B175" s="27" t="s">
        <v>147</v>
      </c>
      <c r="C175" s="79">
        <f>SUM('ing anual'!C175+'ingresos ese'!E175+[3]ictas!C175)</f>
        <v>1425422000</v>
      </c>
      <c r="D175" s="79">
        <f>SUM('ing anual'!D175+'ingresos ese'!F175+[3]ictas!D175)</f>
        <v>0</v>
      </c>
      <c r="E175" s="80">
        <f t="shared" si="13"/>
        <v>1425422000</v>
      </c>
      <c r="F175" s="104">
        <f t="shared" si="14"/>
        <v>6.9537696466748971E-3</v>
      </c>
      <c r="G175" s="79">
        <f>SUM('ing anual'!G175+'ingresos ese'!I175+[3]ictas!G175)</f>
        <v>1490544618</v>
      </c>
      <c r="H175" s="31">
        <f t="shared" si="11"/>
        <v>104.56865531751298</v>
      </c>
      <c r="I175" s="104">
        <f t="shared" si="12"/>
        <v>-65122618</v>
      </c>
      <c r="J175" s="86"/>
      <c r="K175" s="79">
        <f>SUM('ing anual'!C175+'ingresos ese'!E175+[3]ictas!C175)</f>
        <v>1425422000</v>
      </c>
      <c r="L175" s="86">
        <f t="shared" si="10"/>
        <v>0</v>
      </c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</row>
    <row r="176" spans="1:32" x14ac:dyDescent="0.2">
      <c r="A176" s="78">
        <v>21206117</v>
      </c>
      <c r="B176" s="106" t="s">
        <v>1022</v>
      </c>
      <c r="C176" s="79">
        <f>SUM(C177:C178)</f>
        <v>17477627000</v>
      </c>
      <c r="D176" s="79">
        <f>SUM(D177:D178)</f>
        <v>-6638794000</v>
      </c>
      <c r="E176" s="80">
        <f t="shared" si="13"/>
        <v>10838833000</v>
      </c>
      <c r="F176" s="104">
        <f t="shared" si="14"/>
        <v>5.2876094181777904E-2</v>
      </c>
      <c r="G176" s="79">
        <f>SUM(G177:G178)</f>
        <v>12291412000</v>
      </c>
      <c r="H176" s="31">
        <f t="shared" si="11"/>
        <v>113.40161805242317</v>
      </c>
      <c r="I176" s="104">
        <f t="shared" si="12"/>
        <v>-1452579000</v>
      </c>
      <c r="J176" s="86"/>
      <c r="K176" s="79">
        <f>SUM('ing anual'!C176+'ingresos ese'!E176+[3]ictas!C176)</f>
        <v>17477627000</v>
      </c>
      <c r="L176" s="86">
        <f t="shared" si="10"/>
        <v>0</v>
      </c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</row>
    <row r="177" spans="1:32" x14ac:dyDescent="0.2">
      <c r="A177" s="78">
        <v>2120611701</v>
      </c>
      <c r="B177" s="106" t="s">
        <v>1023</v>
      </c>
      <c r="C177" s="79">
        <f>SUM('ing anual'!C177+'ingresos ese'!E177+[3]ictas!C177)</f>
        <v>5155900000</v>
      </c>
      <c r="D177" s="79">
        <f>SUM('ing anual'!D177+'ingresos ese'!F177+[3]ictas!D177)</f>
        <v>0</v>
      </c>
      <c r="E177" s="80">
        <f t="shared" si="13"/>
        <v>5155900000</v>
      </c>
      <c r="F177" s="104">
        <f t="shared" si="14"/>
        <v>2.5152509868159117E-2</v>
      </c>
      <c r="G177" s="79">
        <f>SUM('ing anual'!G177+'ingresos ese'!I177+[3]ictas!G177)</f>
        <v>5351686000</v>
      </c>
      <c r="H177" s="31">
        <f t="shared" si="11"/>
        <v>103.7973195756318</v>
      </c>
      <c r="I177" s="104">
        <f t="shared" si="12"/>
        <v>-195786000</v>
      </c>
      <c r="J177" s="86"/>
      <c r="K177" s="79">
        <f>SUM('ing anual'!C177+'ingresos ese'!E177+[3]ictas!C177)</f>
        <v>5155900000</v>
      </c>
      <c r="L177" s="86">
        <f t="shared" si="10"/>
        <v>0</v>
      </c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</row>
    <row r="178" spans="1:32" x14ac:dyDescent="0.2">
      <c r="A178" s="78">
        <v>2120611702</v>
      </c>
      <c r="B178" s="106" t="s">
        <v>1024</v>
      </c>
      <c r="C178" s="79">
        <f>SUM('ing anual'!C178+'ingresos ese'!E178+[3]ictas!C178)</f>
        <v>12321727000</v>
      </c>
      <c r="D178" s="79">
        <f>SUM('ing anual'!D178+'ingresos ese'!F178+[3]ictas!D178)</f>
        <v>-6638794000</v>
      </c>
      <c r="E178" s="80">
        <f t="shared" si="13"/>
        <v>5682933000</v>
      </c>
      <c r="F178" s="104">
        <f t="shared" si="14"/>
        <v>2.7723584313618786E-2</v>
      </c>
      <c r="G178" s="79">
        <f>SUM('ing anual'!G178+'ingresos ese'!I178+[3]ictas!G178)</f>
        <v>6939726000</v>
      </c>
      <c r="H178" s="31">
        <f t="shared" si="11"/>
        <v>122.11521761738173</v>
      </c>
      <c r="I178" s="104">
        <f t="shared" si="12"/>
        <v>-1256793000</v>
      </c>
      <c r="J178" s="86"/>
      <c r="K178" s="79">
        <f>SUM('ing anual'!C178+'ingresos ese'!E178+[3]ictas!C178)</f>
        <v>12321727000</v>
      </c>
      <c r="L178" s="86">
        <f t="shared" si="10"/>
        <v>0</v>
      </c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</row>
    <row r="179" spans="1:32" x14ac:dyDescent="0.2">
      <c r="A179" s="78">
        <v>21206118</v>
      </c>
      <c r="B179" s="106" t="s">
        <v>1025</v>
      </c>
      <c r="C179" s="79">
        <f>SUM(C180:C182)</f>
        <v>1157845000</v>
      </c>
      <c r="D179" s="79">
        <f>SUM(D180:D182)</f>
        <v>-595180000</v>
      </c>
      <c r="E179" s="80">
        <f t="shared" si="13"/>
        <v>562665000</v>
      </c>
      <c r="F179" s="104">
        <f t="shared" si="14"/>
        <v>2.7449013683290501E-3</v>
      </c>
      <c r="G179" s="79">
        <f>SUM(G180:G182)</f>
        <v>2212039394</v>
      </c>
      <c r="H179" s="31">
        <f t="shared" si="11"/>
        <v>393.13612789137409</v>
      </c>
      <c r="I179" s="104">
        <f t="shared" si="12"/>
        <v>-1649374394</v>
      </c>
      <c r="J179" s="86"/>
      <c r="K179" s="79">
        <f>SUM('ing anual'!C179+'ingresos ese'!E179+[3]ictas!C179)</f>
        <v>1157845000</v>
      </c>
      <c r="L179" s="86">
        <f t="shared" si="10"/>
        <v>0</v>
      </c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</row>
    <row r="180" spans="1:32" x14ac:dyDescent="0.2">
      <c r="A180" s="78">
        <v>2120611801</v>
      </c>
      <c r="B180" s="106" t="s">
        <v>1026</v>
      </c>
      <c r="C180" s="79">
        <f>SUM('ing anual'!C180+'ingresos ese'!E180+[3]ictas!C180)</f>
        <v>0</v>
      </c>
      <c r="D180" s="79">
        <f>SUM('ing anual'!D180+'ingresos ese'!F180+[3]ictas!D180)</f>
        <v>0</v>
      </c>
      <c r="E180" s="80">
        <f t="shared" si="13"/>
        <v>0</v>
      </c>
      <c r="F180" s="104">
        <f t="shared" si="14"/>
        <v>0</v>
      </c>
      <c r="G180" s="79">
        <f>SUM('ing anual'!G180+'ingresos ese'!I180+[3]ictas!G180)</f>
        <v>733513754</v>
      </c>
      <c r="H180" s="31">
        <f t="shared" si="11"/>
        <v>0</v>
      </c>
      <c r="I180" s="104">
        <f t="shared" si="12"/>
        <v>-733513754</v>
      </c>
      <c r="J180" s="86"/>
      <c r="K180" s="79">
        <f>SUM('ing anual'!C180+'ingresos ese'!E180+[3]ictas!C180)</f>
        <v>0</v>
      </c>
      <c r="L180" s="86">
        <f t="shared" si="10"/>
        <v>0</v>
      </c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</row>
    <row r="181" spans="1:32" x14ac:dyDescent="0.2">
      <c r="A181" s="78">
        <v>2120611802</v>
      </c>
      <c r="B181" s="106" t="s">
        <v>1027</v>
      </c>
      <c r="C181" s="79">
        <f>SUM('ing anual'!C181+'ingresos ese'!E181+[3]ictas!C181)</f>
        <v>1157845000</v>
      </c>
      <c r="D181" s="79">
        <f>SUM('ing anual'!D181+'ingresos ese'!F181+[3]ictas!D181)</f>
        <v>-595180000</v>
      </c>
      <c r="E181" s="80">
        <f t="shared" si="13"/>
        <v>562665000</v>
      </c>
      <c r="F181" s="104">
        <f t="shared" si="14"/>
        <v>2.7449013683290501E-3</v>
      </c>
      <c r="G181" s="79">
        <f>SUM('ing anual'!G181+'ingresos ese'!I181+[3]ictas!G181)</f>
        <v>1372270680</v>
      </c>
      <c r="H181" s="31">
        <f t="shared" si="11"/>
        <v>243.88769161046091</v>
      </c>
      <c r="I181" s="104">
        <f t="shared" si="12"/>
        <v>-809605680</v>
      </c>
      <c r="J181" s="86"/>
      <c r="K181" s="79">
        <f>SUM('ing anual'!C181+'ingresos ese'!E181+[3]ictas!C181)</f>
        <v>1157845000</v>
      </c>
      <c r="L181" s="86">
        <f t="shared" si="10"/>
        <v>0</v>
      </c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</row>
    <row r="182" spans="1:32" x14ac:dyDescent="0.2">
      <c r="A182" s="78">
        <v>2120611803</v>
      </c>
      <c r="B182" s="106" t="s">
        <v>1028</v>
      </c>
      <c r="C182" s="79">
        <f>SUM('ing anual'!C182+'ingresos ese'!E182+[3]ictas!C182)</f>
        <v>0</v>
      </c>
      <c r="D182" s="79">
        <f>SUM('ing anual'!D182+'ingresos ese'!F182+[3]ictas!D182)</f>
        <v>0</v>
      </c>
      <c r="E182" s="80">
        <f t="shared" si="13"/>
        <v>0</v>
      </c>
      <c r="F182" s="104">
        <f t="shared" si="14"/>
        <v>0</v>
      </c>
      <c r="G182" s="79">
        <f>SUM('ing anual'!G182+'ingresos ese'!I182+[3]ictas!G182)</f>
        <v>106254960</v>
      </c>
      <c r="H182" s="31">
        <f t="shared" si="11"/>
        <v>0</v>
      </c>
      <c r="I182" s="104">
        <f t="shared" si="12"/>
        <v>-106254960</v>
      </c>
      <c r="J182" s="86"/>
      <c r="K182" s="79">
        <f>SUM('ing anual'!C182+'ingresos ese'!E182+[3]ictas!C182)</f>
        <v>0</v>
      </c>
      <c r="L182" s="86">
        <f t="shared" si="10"/>
        <v>0</v>
      </c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</row>
    <row r="183" spans="1:32" x14ac:dyDescent="0.2">
      <c r="A183" s="78">
        <v>21206199</v>
      </c>
      <c r="B183" s="27" t="s">
        <v>1029</v>
      </c>
      <c r="C183" s="79">
        <f>SUM('ing anual'!C183+'ingresos ese'!E183+[3]ictas!C183)</f>
        <v>1928000000</v>
      </c>
      <c r="D183" s="79">
        <f>SUM('ing anual'!D183+'ingresos ese'!F183+[3]ictas!D183)</f>
        <v>0</v>
      </c>
      <c r="E183" s="80">
        <f t="shared" si="13"/>
        <v>1928000000</v>
      </c>
      <c r="F183" s="104">
        <f t="shared" si="14"/>
        <v>9.4055429751955574E-3</v>
      </c>
      <c r="G183" s="79">
        <f>SUM('ing anual'!G183+'ingresos ese'!I183+[3]ictas!G183)</f>
        <v>2183484760</v>
      </c>
      <c r="H183" s="31">
        <f t="shared" si="11"/>
        <v>113.25128423236515</v>
      </c>
      <c r="I183" s="104">
        <f t="shared" si="12"/>
        <v>-255484760</v>
      </c>
      <c r="J183" s="86"/>
      <c r="K183" s="79">
        <f>SUM('ing anual'!C183+'ingresos ese'!E183+[3]ictas!C183)</f>
        <v>1928000000</v>
      </c>
      <c r="L183" s="86">
        <f t="shared" si="10"/>
        <v>0</v>
      </c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</row>
    <row r="184" spans="1:32" x14ac:dyDescent="0.2">
      <c r="A184" s="78">
        <v>21207</v>
      </c>
      <c r="B184" s="27" t="s">
        <v>1030</v>
      </c>
      <c r="C184" s="79">
        <f>SUM(C185)</f>
        <v>54634159000</v>
      </c>
      <c r="D184" s="79">
        <f>SUM(D185)</f>
        <v>0</v>
      </c>
      <c r="E184" s="80">
        <f t="shared" si="13"/>
        <v>54634159000</v>
      </c>
      <c r="F184" s="104">
        <f t="shared" si="14"/>
        <v>0.26652693484863438</v>
      </c>
      <c r="G184" s="79">
        <f>SUM(G185)</f>
        <v>69601873046</v>
      </c>
      <c r="H184" s="31">
        <f t="shared" si="11"/>
        <v>127.39625596872462</v>
      </c>
      <c r="I184" s="104">
        <f t="shared" si="12"/>
        <v>-14967714046</v>
      </c>
      <c r="J184" s="86"/>
      <c r="K184" s="79">
        <f>SUM('ing anual'!C184+'ingresos ese'!E184+[3]ictas!C184)</f>
        <v>54634159000</v>
      </c>
      <c r="L184" s="86">
        <f t="shared" si="10"/>
        <v>0</v>
      </c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</row>
    <row r="185" spans="1:32" x14ac:dyDescent="0.2">
      <c r="A185" s="78">
        <v>2120701</v>
      </c>
      <c r="B185" s="27" t="s">
        <v>1031</v>
      </c>
      <c r="C185" s="79">
        <f>SUM('ing anual'!C185+'ingresos ese'!E185+[3]ictas!C185)</f>
        <v>54634159000</v>
      </c>
      <c r="D185" s="79">
        <f>SUM('ing anual'!D185+'ingresos ese'!F185+[3]ictas!D185)</f>
        <v>0</v>
      </c>
      <c r="E185" s="80">
        <f t="shared" si="13"/>
        <v>54634159000</v>
      </c>
      <c r="F185" s="104">
        <f t="shared" si="14"/>
        <v>0.26652693484863438</v>
      </c>
      <c r="G185" s="79">
        <f>SUM('ing anual'!G185+'ingresos ese'!I185+[3]ictas!G185)</f>
        <v>69601873046</v>
      </c>
      <c r="H185" s="31">
        <f t="shared" si="11"/>
        <v>127.39625596872462</v>
      </c>
      <c r="I185" s="104">
        <f t="shared" si="12"/>
        <v>-14967714046</v>
      </c>
      <c r="J185" s="86"/>
      <c r="K185" s="79">
        <f>SUM('ing anual'!C185+'ingresos ese'!E185+[3]ictas!C185)</f>
        <v>54634159000</v>
      </c>
      <c r="L185" s="86">
        <f t="shared" si="10"/>
        <v>0</v>
      </c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</row>
    <row r="186" spans="1:32" x14ac:dyDescent="0.2">
      <c r="A186" s="78">
        <v>21209</v>
      </c>
      <c r="B186" s="35" t="s">
        <v>1032</v>
      </c>
      <c r="C186" s="79">
        <f>SUM('ing anual'!C186+'ingresos ese'!E186+[3]ictas!C186)</f>
        <v>8000000000</v>
      </c>
      <c r="D186" s="79">
        <f>SUM('ing anual'!D186+'ingresos ese'!F186+[3]ictas!D186)</f>
        <v>0</v>
      </c>
      <c r="E186" s="80">
        <f t="shared" si="13"/>
        <v>8000000000</v>
      </c>
      <c r="F186" s="104">
        <f t="shared" si="14"/>
        <v>3.902714927467036E-2</v>
      </c>
      <c r="G186" s="79">
        <f>SUM('ing anual'!G186+'ingresos ese'!I186+[3]ictas!G186)</f>
        <v>40280703811</v>
      </c>
      <c r="H186" s="31">
        <f t="shared" si="11"/>
        <v>503.50879763750004</v>
      </c>
      <c r="I186" s="104">
        <f t="shared" si="12"/>
        <v>-32280703811</v>
      </c>
      <c r="J186" s="86"/>
      <c r="K186" s="79">
        <f>SUM('ing anual'!C186+'ingresos ese'!E186+[3]ictas!C186)</f>
        <v>8000000000</v>
      </c>
      <c r="L186" s="86">
        <f t="shared" si="10"/>
        <v>0</v>
      </c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</row>
    <row r="187" spans="1:32" x14ac:dyDescent="0.2">
      <c r="A187" s="78">
        <v>21210</v>
      </c>
      <c r="B187" s="35" t="s">
        <v>1033</v>
      </c>
      <c r="C187" s="79">
        <f>SUM(C188:C189)</f>
        <v>11930428000</v>
      </c>
      <c r="D187" s="79">
        <f>SUM(D188:D189)</f>
        <v>0</v>
      </c>
      <c r="E187" s="80">
        <f t="shared" si="13"/>
        <v>11930428000</v>
      </c>
      <c r="F187" s="104">
        <f t="shared" si="14"/>
        <v>5.8201324308338374E-2</v>
      </c>
      <c r="G187" s="79">
        <f>SUM(G188:G189)</f>
        <v>31913596034</v>
      </c>
      <c r="H187" s="31">
        <f t="shared" si="11"/>
        <v>267.49749492641837</v>
      </c>
      <c r="I187" s="104">
        <f t="shared" si="12"/>
        <v>-19983168034</v>
      </c>
      <c r="J187" s="86"/>
      <c r="K187" s="79">
        <f>SUM('ing anual'!C187+'ingresos ese'!E187+[3]ictas!C187)</f>
        <v>11930428000</v>
      </c>
      <c r="L187" s="86">
        <f t="shared" si="10"/>
        <v>0</v>
      </c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</row>
    <row r="188" spans="1:32" x14ac:dyDescent="0.2">
      <c r="A188" s="78">
        <v>2121001</v>
      </c>
      <c r="B188" s="35" t="s">
        <v>1034</v>
      </c>
      <c r="C188" s="79">
        <f>SUM('ing anual'!C188+'ingresos ese'!E188+[3]ictas!C188)</f>
        <v>7786576000</v>
      </c>
      <c r="D188" s="79">
        <f>SUM('ing anual'!D188+'ingresos ese'!F188+[3]ictas!D188)</f>
        <v>0</v>
      </c>
      <c r="E188" s="80">
        <f t="shared" si="13"/>
        <v>7786576000</v>
      </c>
      <c r="F188" s="104">
        <f t="shared" si="14"/>
        <v>3.7985982986320707E-2</v>
      </c>
      <c r="G188" s="79">
        <f>SUM('ing anual'!G188+'ingresos ese'!I188+[3]ictas!G188)</f>
        <v>25410263146</v>
      </c>
      <c r="H188" s="31">
        <f t="shared" si="11"/>
        <v>326.33423402019065</v>
      </c>
      <c r="I188" s="104">
        <f t="shared" si="12"/>
        <v>-17623687146</v>
      </c>
      <c r="J188" s="86"/>
      <c r="K188" s="79">
        <f>SUM('ing anual'!C188+'ingresos ese'!E188+[3]ictas!C188)</f>
        <v>7786576000</v>
      </c>
      <c r="L188" s="86">
        <f t="shared" si="10"/>
        <v>0</v>
      </c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</row>
    <row r="189" spans="1:32" x14ac:dyDescent="0.2">
      <c r="A189" s="78">
        <v>2121002</v>
      </c>
      <c r="B189" s="35" t="s">
        <v>1035</v>
      </c>
      <c r="C189" s="79">
        <f>SUM('ing anual'!C189+'ingresos ese'!E189+[3]ictas!C189)</f>
        <v>4143852000</v>
      </c>
      <c r="D189" s="79">
        <f>SUM('ing anual'!D189+'ingresos ese'!F189+[3]ictas!D189)</f>
        <v>0</v>
      </c>
      <c r="E189" s="80">
        <f t="shared" si="13"/>
        <v>4143852000</v>
      </c>
      <c r="F189" s="104">
        <f t="shared" si="14"/>
        <v>2.0215341322017667E-2</v>
      </c>
      <c r="G189" s="79">
        <f>SUM('ing anual'!G189+'ingresos ese'!I189+[3]ictas!G189)</f>
        <v>6503332888</v>
      </c>
      <c r="H189" s="31">
        <f t="shared" si="11"/>
        <v>156.93931366274666</v>
      </c>
      <c r="I189" s="104">
        <f t="shared" si="12"/>
        <v>-2359480888</v>
      </c>
      <c r="J189" s="86"/>
      <c r="K189" s="79">
        <f>SUM('ing anual'!C189+'ingresos ese'!E189+[3]ictas!C189)</f>
        <v>4143852000</v>
      </c>
      <c r="L189" s="86">
        <f t="shared" si="10"/>
        <v>0</v>
      </c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</row>
    <row r="190" spans="1:32" x14ac:dyDescent="0.2">
      <c r="A190" s="78">
        <v>21211</v>
      </c>
      <c r="B190" s="109" t="s">
        <v>1036</v>
      </c>
      <c r="C190" s="79">
        <f>SUM('ing anual'!C190+'ingresos ese'!E190+[3]ictas!C190)</f>
        <v>64160590000</v>
      </c>
      <c r="D190" s="79">
        <f>SUM('ing anual'!D190+'ingresos ese'!F190+[3]ictas!D190)</f>
        <v>0</v>
      </c>
      <c r="E190" s="80">
        <f t="shared" si="13"/>
        <v>64160590000</v>
      </c>
      <c r="F190" s="104">
        <f t="shared" si="14"/>
        <v>0.31300061543511531</v>
      </c>
      <c r="G190" s="79">
        <f>SUM('ing anual'!G190+'ingresos ese'!I190+[3]ictas!G190)</f>
        <v>132297180333</v>
      </c>
      <c r="H190" s="31">
        <f t="shared" si="11"/>
        <v>206.19695101463375</v>
      </c>
      <c r="I190" s="104">
        <f t="shared" si="12"/>
        <v>-68136590333</v>
      </c>
      <c r="J190" s="86"/>
      <c r="K190" s="79">
        <f>SUM('ing anual'!C190+'ingresos ese'!E190+[3]ictas!C190)</f>
        <v>64160590000</v>
      </c>
      <c r="L190" s="86">
        <f t="shared" si="10"/>
        <v>0</v>
      </c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</row>
    <row r="191" spans="1:32" x14ac:dyDescent="0.2">
      <c r="A191" s="78">
        <v>21212</v>
      </c>
      <c r="B191" s="109" t="s">
        <v>1037</v>
      </c>
      <c r="C191" s="79">
        <f>SUM('ing anual'!C191+'ingresos ese'!E191+[3]ictas!C191)</f>
        <v>63119756000</v>
      </c>
      <c r="D191" s="79">
        <f>SUM('ing anual'!D191+'ingresos ese'!F191+[3]ictas!D191)</f>
        <v>0</v>
      </c>
      <c r="E191" s="80">
        <f t="shared" si="13"/>
        <v>63119756000</v>
      </c>
      <c r="F191" s="104">
        <f t="shared" si="14"/>
        <v>0.30792301744909628</v>
      </c>
      <c r="G191" s="79">
        <f>SUM('ing anual'!G191+'ingresos ese'!I191+[3]ictas!G191)</f>
        <v>104073217097</v>
      </c>
      <c r="H191" s="31">
        <f t="shared" si="11"/>
        <v>164.88216002767817</v>
      </c>
      <c r="I191" s="104">
        <f t="shared" si="12"/>
        <v>-40953461097</v>
      </c>
      <c r="J191" s="86"/>
      <c r="K191" s="79">
        <f>SUM('ing anual'!C191+'ingresos ese'!E191+[3]ictas!C191)</f>
        <v>63119756000</v>
      </c>
      <c r="L191" s="86">
        <f t="shared" si="10"/>
        <v>0</v>
      </c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</row>
    <row r="192" spans="1:32" ht="25.5" x14ac:dyDescent="0.2">
      <c r="A192" s="78">
        <v>21213</v>
      </c>
      <c r="B192" s="109" t="s">
        <v>1038</v>
      </c>
      <c r="C192" s="79">
        <f>SUM('ing anual'!C192+'ingresos ese'!E192+[3]ictas!C192)</f>
        <v>8950000000</v>
      </c>
      <c r="D192" s="79">
        <f>SUM('ing anual'!D192+'ingresos ese'!F192+[3]ictas!D192)</f>
        <v>0</v>
      </c>
      <c r="E192" s="80">
        <f t="shared" si="13"/>
        <v>8950000000</v>
      </c>
      <c r="F192" s="104">
        <f t="shared" si="14"/>
        <v>4.3661623251037472E-2</v>
      </c>
      <c r="G192" s="79">
        <f>SUM('ing anual'!G192+'ingresos ese'!I192+[3]ictas!G192)</f>
        <v>4518700122</v>
      </c>
      <c r="H192" s="31">
        <f t="shared" si="11"/>
        <v>50.488269519553072</v>
      </c>
      <c r="I192" s="104">
        <f t="shared" si="12"/>
        <v>4431299878</v>
      </c>
      <c r="J192" s="86"/>
      <c r="K192" s="79">
        <f>SUM('ing anual'!C192+'ingresos ese'!E192+[3]ictas!C192)</f>
        <v>8950000000</v>
      </c>
      <c r="L192" s="86">
        <f t="shared" si="10"/>
        <v>0</v>
      </c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</row>
    <row r="193" spans="1:32" x14ac:dyDescent="0.2">
      <c r="A193" s="78">
        <v>21299</v>
      </c>
      <c r="B193" s="35" t="s">
        <v>1039</v>
      </c>
      <c r="C193" s="79">
        <f>SUM('ing anual'!C193+'ingresos ese'!E193+[3]ictas!C193)</f>
        <v>39154803061</v>
      </c>
      <c r="D193" s="79">
        <f>SUM('ing anual'!D193+'ingresos ese'!F193+[3]ictas!D193)</f>
        <v>198870893.14869568</v>
      </c>
      <c r="E193" s="80">
        <f t="shared" si="13"/>
        <v>39353673954.148697</v>
      </c>
      <c r="F193" s="104">
        <f t="shared" si="14"/>
        <v>0.19198271348940854</v>
      </c>
      <c r="G193" s="79">
        <f>SUM('ing anual'!G193+'ingresos ese'!I193+[3]ictas!G193)</f>
        <v>25467734313</v>
      </c>
      <c r="H193" s="31">
        <f t="shared" si="11"/>
        <v>64.715010706935971</v>
      </c>
      <c r="I193" s="104">
        <f t="shared" si="12"/>
        <v>13885939641.148697</v>
      </c>
      <c r="J193" s="86"/>
      <c r="K193" s="79">
        <f>SUM('ing anual'!C193+'ingresos ese'!E193+[3]ictas!C193)</f>
        <v>39154803061</v>
      </c>
      <c r="L193" s="86">
        <f t="shared" si="10"/>
        <v>0</v>
      </c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</row>
    <row r="194" spans="1:32" x14ac:dyDescent="0.2">
      <c r="A194" s="78">
        <v>2199</v>
      </c>
      <c r="B194" s="103" t="s">
        <v>1040</v>
      </c>
      <c r="C194" s="79">
        <f>SUM(C195:C197)</f>
        <v>0</v>
      </c>
      <c r="D194" s="79">
        <f>SUM(D195:D197)</f>
        <v>0</v>
      </c>
      <c r="E194" s="80">
        <f t="shared" si="13"/>
        <v>0</v>
      </c>
      <c r="F194" s="104">
        <f t="shared" si="14"/>
        <v>0</v>
      </c>
      <c r="G194" s="79">
        <f>SUM(G195:G197)</f>
        <v>0</v>
      </c>
      <c r="H194" s="31">
        <f t="shared" si="11"/>
        <v>0</v>
      </c>
      <c r="I194" s="104">
        <f t="shared" si="12"/>
        <v>0</v>
      </c>
      <c r="J194" s="86"/>
      <c r="K194" s="79">
        <f>SUM('ing anual'!C194+'ingresos ese'!E194+[3]ictas!C194)</f>
        <v>0</v>
      </c>
      <c r="L194" s="86">
        <f t="shared" si="10"/>
        <v>0</v>
      </c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</row>
    <row r="195" spans="1:32" x14ac:dyDescent="0.2">
      <c r="A195" s="78">
        <v>219901</v>
      </c>
      <c r="B195" s="103" t="s">
        <v>1041</v>
      </c>
      <c r="C195" s="79">
        <f>SUM('ing anual'!C195+'ingresos ese'!E195+[3]ictas!C195)</f>
        <v>0</v>
      </c>
      <c r="D195" s="79">
        <f>SUM('ing anual'!D195+'ingresos ese'!F195+[3]ictas!D195)</f>
        <v>0</v>
      </c>
      <c r="E195" s="80"/>
      <c r="F195" s="104"/>
      <c r="G195" s="79">
        <f>SUM('ing anual'!G195+'ingresos ese'!I195+[3]ictas!G195)</f>
        <v>0</v>
      </c>
      <c r="H195" s="31"/>
      <c r="I195" s="104"/>
      <c r="J195" s="86"/>
      <c r="K195" s="79">
        <f>SUM('ing anual'!C195+'ingresos ese'!E195+[3]ictas!C195)</f>
        <v>0</v>
      </c>
      <c r="L195" s="86">
        <f t="shared" si="10"/>
        <v>0</v>
      </c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</row>
    <row r="196" spans="1:32" x14ac:dyDescent="0.2">
      <c r="A196" s="78">
        <v>219902</v>
      </c>
      <c r="B196" s="103" t="s">
        <v>1040</v>
      </c>
      <c r="C196" s="79">
        <f>SUM('ing anual'!C196+'ingresos ese'!E196+[3]ictas!C196)</f>
        <v>0</v>
      </c>
      <c r="D196" s="79">
        <f>SUM('ing anual'!D196+'ingresos ese'!F196+[3]ictas!D196)</f>
        <v>0</v>
      </c>
      <c r="E196" s="80">
        <f t="shared" si="13"/>
        <v>0</v>
      </c>
      <c r="F196" s="104">
        <f t="shared" si="14"/>
        <v>0</v>
      </c>
      <c r="G196" s="79">
        <f>SUM('ing anual'!G196+'ingresos ese'!I196+[3]ictas!G196)</f>
        <v>0</v>
      </c>
      <c r="H196" s="31">
        <f t="shared" si="11"/>
        <v>0</v>
      </c>
      <c r="I196" s="104">
        <f t="shared" si="12"/>
        <v>0</v>
      </c>
      <c r="J196" s="86"/>
      <c r="K196" s="79">
        <f>SUM('ing anual'!C196+'ingresos ese'!E196+[3]ictas!C196)</f>
        <v>0</v>
      </c>
      <c r="L196" s="86">
        <f t="shared" si="10"/>
        <v>0</v>
      </c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</row>
    <row r="197" spans="1:32" x14ac:dyDescent="0.2">
      <c r="A197" s="78">
        <v>219903</v>
      </c>
      <c r="B197" s="103" t="s">
        <v>1042</v>
      </c>
      <c r="C197" s="79">
        <f>SUM('ing anual'!C197+'ingresos ese'!E197+[3]ictas!C197)</f>
        <v>0</v>
      </c>
      <c r="D197" s="79">
        <f>SUM('ing anual'!D197+'ingresos ese'!F197+[3]ictas!D197)</f>
        <v>0</v>
      </c>
      <c r="E197" s="80">
        <f t="shared" si="13"/>
        <v>0</v>
      </c>
      <c r="F197" s="104">
        <f t="shared" si="14"/>
        <v>0</v>
      </c>
      <c r="G197" s="79">
        <f>SUM('ing anual'!G197+'ingresos ese'!I197+[3]ictas!G197)</f>
        <v>0</v>
      </c>
      <c r="H197" s="31">
        <f t="shared" si="11"/>
        <v>0</v>
      </c>
      <c r="I197" s="104">
        <f t="shared" si="12"/>
        <v>0</v>
      </c>
      <c r="J197" s="86"/>
      <c r="K197" s="79">
        <f>SUM('ing anual'!C197+'ingresos ese'!E197+[3]ictas!C197)</f>
        <v>0</v>
      </c>
      <c r="L197" s="86">
        <f t="shared" si="10"/>
        <v>0</v>
      </c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</row>
    <row r="198" spans="1:32" x14ac:dyDescent="0.2">
      <c r="A198" s="78">
        <v>22</v>
      </c>
      <c r="B198" s="38" t="s">
        <v>1043</v>
      </c>
      <c r="C198" s="76">
        <f>SUM(C199+C228+C234+C242+C275)</f>
        <v>4635874171563</v>
      </c>
      <c r="D198" s="76">
        <f>SUM(D199+D228+D234+D242+D275)</f>
        <v>-470746157129</v>
      </c>
      <c r="E198" s="77">
        <f t="shared" si="13"/>
        <v>4165128014434</v>
      </c>
      <c r="F198" s="102">
        <f t="shared" si="14"/>
        <v>20.319134095928387</v>
      </c>
      <c r="G198" s="76">
        <f>SUM(G199+G228+G234+G242+G275)</f>
        <v>3613745177149</v>
      </c>
      <c r="H198" s="24">
        <f t="shared" si="11"/>
        <v>86.761923394089791</v>
      </c>
      <c r="I198" s="102">
        <f t="shared" si="12"/>
        <v>551382837285</v>
      </c>
      <c r="J198" s="86"/>
      <c r="K198" s="79">
        <f>SUM('ing anual'!C198+'ingresos ese'!E198+[3]ictas!C198)</f>
        <v>4635874171563</v>
      </c>
      <c r="L198" s="86">
        <f t="shared" si="10"/>
        <v>0</v>
      </c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</row>
    <row r="199" spans="1:32" x14ac:dyDescent="0.2">
      <c r="A199" s="78">
        <v>221</v>
      </c>
      <c r="B199" s="56" t="s">
        <v>1044</v>
      </c>
      <c r="C199" s="79">
        <f>SUM(C200+C219+C220+C223+C224+C225)</f>
        <v>3242684113845</v>
      </c>
      <c r="D199" s="79">
        <f>SUM(D200+D219+D220+D223+D224+D225)</f>
        <v>-175182010935</v>
      </c>
      <c r="E199" s="80">
        <f t="shared" si="13"/>
        <v>3067502102910</v>
      </c>
      <c r="F199" s="104">
        <f t="shared" si="14"/>
        <v>14.964482808829228</v>
      </c>
      <c r="G199" s="79">
        <f>SUM(G200+G219+G220+G223+G224+G225)</f>
        <v>2689639791125</v>
      </c>
      <c r="H199" s="31">
        <f t="shared" si="11"/>
        <v>87.681758671769472</v>
      </c>
      <c r="I199" s="104">
        <f t="shared" si="12"/>
        <v>377862311785</v>
      </c>
      <c r="J199" s="86"/>
      <c r="K199" s="79">
        <f>SUM('ing anual'!C199+'ingresos ese'!E199+[3]ictas!C199)</f>
        <v>3242684113845</v>
      </c>
      <c r="L199" s="86">
        <f t="shared" si="10"/>
        <v>0</v>
      </c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</row>
    <row r="200" spans="1:32" x14ac:dyDescent="0.2">
      <c r="A200" s="78">
        <v>22101</v>
      </c>
      <c r="B200" s="35" t="s">
        <v>1045</v>
      </c>
      <c r="C200" s="79">
        <f>SUM(C214:C218)+C201+C207</f>
        <v>2101649662000</v>
      </c>
      <c r="D200" s="79">
        <f>SUM(D214:D218)+D201+D207</f>
        <v>-9136983508</v>
      </c>
      <c r="E200" s="80">
        <f t="shared" si="13"/>
        <v>2092512678492</v>
      </c>
      <c r="F200" s="104">
        <f t="shared" si="14"/>
        <v>10.20810058283095</v>
      </c>
      <c r="G200" s="79">
        <f>SUM(G214:G218)+G201+G207</f>
        <v>2137129119080</v>
      </c>
      <c r="H200" s="31">
        <f t="shared" si="11"/>
        <v>102.13219451650603</v>
      </c>
      <c r="I200" s="104">
        <f t="shared" si="12"/>
        <v>-44616440588</v>
      </c>
      <c r="J200" s="86"/>
      <c r="K200" s="79">
        <f>SUM('ing anual'!C200+'ingresos ese'!E200+[3]ictas!C200)</f>
        <v>2101649662000</v>
      </c>
      <c r="L200" s="86">
        <f t="shared" ref="L200:L263" si="15">SUM(C200-K200)</f>
        <v>0</v>
      </c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</row>
    <row r="201" spans="1:32" x14ac:dyDescent="0.2">
      <c r="A201" s="110">
        <v>2210101</v>
      </c>
      <c r="B201" s="35" t="s">
        <v>1046</v>
      </c>
      <c r="C201" s="79">
        <f>SUM(C202:C206)</f>
        <v>1421415184000</v>
      </c>
      <c r="D201" s="79">
        <f>SUM(D202:D206)</f>
        <v>-458183111</v>
      </c>
      <c r="E201" s="80">
        <f t="shared" si="13"/>
        <v>1420957000889</v>
      </c>
      <c r="F201" s="104">
        <f t="shared" si="14"/>
        <v>6.931987623322863</v>
      </c>
      <c r="G201" s="79">
        <f>SUM(G202:G206)</f>
        <v>1434137838667</v>
      </c>
      <c r="H201" s="31">
        <f t="shared" si="11"/>
        <v>100.92760285988622</v>
      </c>
      <c r="I201" s="104">
        <f t="shared" si="12"/>
        <v>-13180837778</v>
      </c>
      <c r="J201" s="86"/>
      <c r="K201" s="79">
        <f>SUM('ing anual'!C201+'ingresos ese'!E201+[3]ictas!C201)</f>
        <v>1421415184000</v>
      </c>
      <c r="L201" s="86">
        <f t="shared" si="15"/>
        <v>0</v>
      </c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</row>
    <row r="202" spans="1:32" x14ac:dyDescent="0.2">
      <c r="A202" s="110">
        <v>221010101</v>
      </c>
      <c r="B202" s="35" t="s">
        <v>1047</v>
      </c>
      <c r="C202" s="79">
        <f>SUM('ing anual'!C202+'ingresos ese'!E202+[3]ictas!C202)</f>
        <v>1314072642000</v>
      </c>
      <c r="D202" s="79">
        <f>SUM('ing anual'!D202+'ingresos ese'!F202+[3]ictas!D202)</f>
        <v>-28328851698</v>
      </c>
      <c r="E202" s="80">
        <f t="shared" si="13"/>
        <v>1285743790302</v>
      </c>
      <c r="F202" s="104">
        <f t="shared" si="14"/>
        <v>6.2723643541370775</v>
      </c>
      <c r="G202" s="79">
        <f>SUM('ing anual'!G202+'ingresos ese'!I202+[3]ictas!G202)</f>
        <v>1153593107727</v>
      </c>
      <c r="H202" s="31">
        <f t="shared" si="11"/>
        <v>89.721849440629228</v>
      </c>
      <c r="I202" s="104">
        <f t="shared" si="12"/>
        <v>132150682575</v>
      </c>
      <c r="J202" s="86"/>
      <c r="K202" s="79">
        <f>SUM('ing anual'!C202+'ingresos ese'!E202+[3]ictas!C202)</f>
        <v>1314072642000</v>
      </c>
      <c r="L202" s="86">
        <f t="shared" si="15"/>
        <v>0</v>
      </c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</row>
    <row r="203" spans="1:32" x14ac:dyDescent="0.2">
      <c r="A203" s="110">
        <v>221010102</v>
      </c>
      <c r="B203" s="35" t="s">
        <v>1048</v>
      </c>
      <c r="C203" s="79">
        <f>SUM('ing anual'!C203+'ingresos ese'!E203+[3]ictas!C203)</f>
        <v>0</v>
      </c>
      <c r="D203" s="79">
        <f>SUM('ing anual'!D203+'ingresos ese'!F203+[3]ictas!D203)</f>
        <v>0</v>
      </c>
      <c r="E203" s="80">
        <f t="shared" si="13"/>
        <v>0</v>
      </c>
      <c r="F203" s="104">
        <f t="shared" si="14"/>
        <v>0</v>
      </c>
      <c r="G203" s="79">
        <f>SUM('ing anual'!G203+'ingresos ese'!I203+[3]ictas!G203)</f>
        <v>145331520353</v>
      </c>
      <c r="H203" s="31">
        <f t="shared" si="11"/>
        <v>0</v>
      </c>
      <c r="I203" s="104">
        <f t="shared" si="12"/>
        <v>-145331520353</v>
      </c>
      <c r="J203" s="86"/>
      <c r="K203" s="79">
        <f>SUM('ing anual'!C203+'ingresos ese'!E203+[3]ictas!C203)</f>
        <v>0</v>
      </c>
      <c r="L203" s="86">
        <f t="shared" si="15"/>
        <v>0</v>
      </c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</row>
    <row r="204" spans="1:32" x14ac:dyDescent="0.2">
      <c r="A204" s="110">
        <v>221010103</v>
      </c>
      <c r="B204" s="35" t="s">
        <v>1049</v>
      </c>
      <c r="C204" s="79">
        <f>SUM('ing anual'!C204+'ingresos ese'!E204+[3]ictas!C204)</f>
        <v>45790931000</v>
      </c>
      <c r="D204" s="79">
        <f>SUM('ing anual'!D204+'ingresos ese'!F204+[3]ictas!D204)</f>
        <v>4148388023</v>
      </c>
      <c r="E204" s="80">
        <f t="shared" si="13"/>
        <v>49939319023</v>
      </c>
      <c r="F204" s="104">
        <f t="shared" si="14"/>
        <v>0.24362365727325078</v>
      </c>
      <c r="G204" s="79">
        <f>SUM('ing anual'!G204+'ingresos ese'!I204+[3]ictas!G204)</f>
        <v>49939319023</v>
      </c>
      <c r="H204" s="31">
        <f t="shared" si="11"/>
        <v>100</v>
      </c>
      <c r="I204" s="104">
        <f t="shared" si="12"/>
        <v>0</v>
      </c>
      <c r="J204" s="86"/>
      <c r="K204" s="79">
        <f>SUM('ing anual'!C204+'ingresos ese'!E204+[3]ictas!C204)</f>
        <v>45790931000</v>
      </c>
      <c r="L204" s="86">
        <f t="shared" si="15"/>
        <v>0</v>
      </c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</row>
    <row r="205" spans="1:32" x14ac:dyDescent="0.2">
      <c r="A205" s="110">
        <v>221010104</v>
      </c>
      <c r="B205" s="35" t="s">
        <v>1050</v>
      </c>
      <c r="C205" s="79">
        <f>SUM('ing anual'!C205+'ingresos ese'!E205+[3]ictas!C205)</f>
        <v>61551611000</v>
      </c>
      <c r="D205" s="79">
        <f>SUM('ing anual'!D205+'ingresos ese'!F205+[3]ictas!D205)</f>
        <v>-30075993436</v>
      </c>
      <c r="E205" s="80">
        <f t="shared" si="13"/>
        <v>31475617564</v>
      </c>
      <c r="F205" s="104">
        <f t="shared" si="14"/>
        <v>0.15355045314783303</v>
      </c>
      <c r="G205" s="79">
        <f>SUM('ing anual'!G205+'ingresos ese'!I205+[3]ictas!G205)</f>
        <v>31475617564</v>
      </c>
      <c r="H205" s="31">
        <f t="shared" si="11"/>
        <v>100</v>
      </c>
      <c r="I205" s="104">
        <f t="shared" si="12"/>
        <v>0</v>
      </c>
      <c r="J205" s="86"/>
      <c r="K205" s="79">
        <f>SUM('ing anual'!C205+'ingresos ese'!E205+[3]ictas!C205)</f>
        <v>61551611000</v>
      </c>
      <c r="L205" s="86">
        <f t="shared" si="15"/>
        <v>0</v>
      </c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</row>
    <row r="206" spans="1:32" x14ac:dyDescent="0.2">
      <c r="A206" s="110">
        <v>221010105</v>
      </c>
      <c r="B206" s="35" t="s">
        <v>1051</v>
      </c>
      <c r="C206" s="79">
        <f>SUM('ing anual'!C206+'ingresos ese'!E206+[3]ictas!C206)</f>
        <v>0</v>
      </c>
      <c r="D206" s="79">
        <f>SUM('ing anual'!D206+'ingresos ese'!F206+[3]ictas!D206)</f>
        <v>53798274000</v>
      </c>
      <c r="E206" s="80">
        <f>SUM(C206:D206)</f>
        <v>53798274000</v>
      </c>
      <c r="F206" s="104">
        <f t="shared" si="14"/>
        <v>0.26244915876470221</v>
      </c>
      <c r="G206" s="79">
        <f>SUM('ing anual'!G206+'ingresos ese'!I206+[3]ictas!G206)</f>
        <v>53798274000</v>
      </c>
      <c r="H206" s="31">
        <f>IF(OR(G206=0,E206=0),0,G206/E206)*100</f>
        <v>100</v>
      </c>
      <c r="I206" s="104">
        <f>SUM(E206-G206)</f>
        <v>0</v>
      </c>
      <c r="J206" s="86"/>
      <c r="K206" s="79">
        <f>SUM('ing anual'!C206+'ingresos ese'!E206+[3]ictas!C206)</f>
        <v>0</v>
      </c>
      <c r="L206" s="86">
        <f t="shared" si="15"/>
        <v>0</v>
      </c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</row>
    <row r="207" spans="1:32" x14ac:dyDescent="0.2">
      <c r="A207" s="110">
        <v>2210102</v>
      </c>
      <c r="B207" s="35" t="s">
        <v>1052</v>
      </c>
      <c r="C207" s="79">
        <f>SUM(C211:C213)+C208</f>
        <v>437515356000</v>
      </c>
      <c r="D207" s="79">
        <f>SUM(D211:D213)+D208</f>
        <v>0</v>
      </c>
      <c r="E207" s="80">
        <f t="shared" si="13"/>
        <v>437515356000</v>
      </c>
      <c r="F207" s="104">
        <f t="shared" si="14"/>
        <v>2.1343721385715679</v>
      </c>
      <c r="G207" s="79">
        <f>SUM(G211:G213)+G208</f>
        <v>466926156071</v>
      </c>
      <c r="H207" s="31">
        <f t="shared" si="11"/>
        <v>106.72223264113272</v>
      </c>
      <c r="I207" s="104">
        <f t="shared" si="12"/>
        <v>-29410800071</v>
      </c>
      <c r="J207" s="86"/>
      <c r="K207" s="79">
        <f>SUM('ing anual'!C207+'ingresos ese'!E207+[3]ictas!C207)</f>
        <v>437515356000</v>
      </c>
      <c r="L207" s="86">
        <f t="shared" si="15"/>
        <v>0</v>
      </c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</row>
    <row r="208" spans="1:32" x14ac:dyDescent="0.2">
      <c r="A208" s="110">
        <v>221010201</v>
      </c>
      <c r="B208" s="35" t="s">
        <v>1047</v>
      </c>
      <c r="C208" s="79">
        <f>SUM('ing anual'!C208+'ingresos ese'!E208+[3]ictas!C208)</f>
        <v>66873306000</v>
      </c>
      <c r="D208" s="79">
        <f>SUM('ing anual'!D208+'ingresos ese'!F208+[3]ictas!D208)</f>
        <v>-10562563619</v>
      </c>
      <c r="E208" s="80">
        <f t="shared" si="13"/>
        <v>56310742381</v>
      </c>
      <c r="F208" s="104">
        <f t="shared" si="14"/>
        <v>0.27470596858384921</v>
      </c>
      <c r="G208" s="79">
        <f>SUM('ing anual'!G208+'ingresos ese'!I208+[3]ictas!G208)</f>
        <v>81696655028</v>
      </c>
      <c r="H208" s="31">
        <f t="shared" si="11"/>
        <v>145.08182910329654</v>
      </c>
      <c r="I208" s="104">
        <f t="shared" si="12"/>
        <v>-25385912647</v>
      </c>
      <c r="J208" s="86"/>
      <c r="K208" s="79">
        <f>SUM('ing anual'!C208+'ingresos ese'!E208+[3]ictas!C208)</f>
        <v>66873306000</v>
      </c>
      <c r="L208" s="86">
        <f t="shared" si="15"/>
        <v>0</v>
      </c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</row>
    <row r="209" spans="1:32" x14ac:dyDescent="0.2">
      <c r="A209" s="110">
        <v>221010202</v>
      </c>
      <c r="B209" s="35" t="s">
        <v>1053</v>
      </c>
      <c r="C209" s="79">
        <f>SUM('ing anual'!C209+'ingresos ese'!E209+[3]ictas!C209)</f>
        <v>256263716000</v>
      </c>
      <c r="D209" s="79">
        <f>SUM('ing anual'!D209+'ingresos ese'!F209+[3]ictas!D209)</f>
        <v>-9405332882</v>
      </c>
      <c r="E209" s="80">
        <f t="shared" si="13"/>
        <v>246858383118</v>
      </c>
      <c r="F209" s="104">
        <f t="shared" si="14"/>
        <v>1.204272370956244</v>
      </c>
      <c r="G209" s="79">
        <f>SUM('ing anual'!G209+'ingresos ese'!I209+[3]ictas!G209)</f>
        <v>246858383118</v>
      </c>
      <c r="H209" s="31">
        <f t="shared" ref="H209:H278" si="16">IF(OR(G209=0,E209=0),0,G209/E209)*100</f>
        <v>100</v>
      </c>
      <c r="I209" s="104">
        <f t="shared" si="12"/>
        <v>0</v>
      </c>
      <c r="J209" s="86"/>
      <c r="K209" s="79">
        <f>SUM('ing anual'!C209+'ingresos ese'!E209+[3]ictas!C209)</f>
        <v>256263716000</v>
      </c>
      <c r="L209" s="86">
        <f t="shared" si="15"/>
        <v>0</v>
      </c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</row>
    <row r="210" spans="1:32" x14ac:dyDescent="0.2">
      <c r="A210" s="110">
        <v>2210102021</v>
      </c>
      <c r="B210" s="109" t="s">
        <v>1054</v>
      </c>
      <c r="C210" s="79">
        <f>SUM(C211)</f>
        <v>256263716000</v>
      </c>
      <c r="D210" s="79">
        <f>SUM(D211)</f>
        <v>-9405332882</v>
      </c>
      <c r="E210" s="80">
        <f t="shared" si="13"/>
        <v>246858383118</v>
      </c>
      <c r="F210" s="104">
        <f t="shared" si="14"/>
        <v>1.204272370956244</v>
      </c>
      <c r="G210" s="79">
        <f>SUM(G211)</f>
        <v>246858383118</v>
      </c>
      <c r="H210" s="31">
        <f t="shared" si="16"/>
        <v>100</v>
      </c>
      <c r="I210" s="104">
        <f t="shared" ref="I210:I279" si="17">SUM(E210-G210)</f>
        <v>0</v>
      </c>
      <c r="J210" s="86"/>
      <c r="K210" s="79">
        <f>SUM('ing anual'!C210+'ingresos ese'!E210+[3]ictas!C210)</f>
        <v>256263716000</v>
      </c>
      <c r="L210" s="86">
        <f t="shared" si="15"/>
        <v>0</v>
      </c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</row>
    <row r="211" spans="1:32" x14ac:dyDescent="0.2">
      <c r="A211" s="110">
        <v>22101020211</v>
      </c>
      <c r="B211" s="109" t="s">
        <v>1055</v>
      </c>
      <c r="C211" s="79">
        <f>SUM('ing anual'!C211+'ingresos ese'!E211+[3]ictas!C211)</f>
        <v>256263716000</v>
      </c>
      <c r="D211" s="79">
        <f>SUM('ing anual'!D211+'ingresos ese'!F211+[3]ictas!D211)</f>
        <v>-9405332882</v>
      </c>
      <c r="E211" s="80">
        <f t="shared" ref="E211:E280" si="18">SUM(C211:D211)</f>
        <v>246858383118</v>
      </c>
      <c r="F211" s="104">
        <f t="shared" ref="F211:F280" si="19">IF(OR(E211=0,E$7=0),0,E211/E$7)*100</f>
        <v>1.204272370956244</v>
      </c>
      <c r="G211" s="79">
        <f>SUM('ing anual'!G211+'ingresos ese'!I211+[3]ictas!G211)</f>
        <v>246858383118</v>
      </c>
      <c r="H211" s="31">
        <f t="shared" si="16"/>
        <v>100</v>
      </c>
      <c r="I211" s="104">
        <f t="shared" si="17"/>
        <v>0</v>
      </c>
      <c r="J211" s="86"/>
      <c r="K211" s="79">
        <f>SUM('ing anual'!C211+'ingresos ese'!E211+[3]ictas!C211)</f>
        <v>256263716000</v>
      </c>
      <c r="L211" s="86">
        <f t="shared" si="15"/>
        <v>0</v>
      </c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</row>
    <row r="212" spans="1:32" x14ac:dyDescent="0.2">
      <c r="A212" s="110">
        <v>221010203</v>
      </c>
      <c r="B212" s="35" t="s">
        <v>1056</v>
      </c>
      <c r="C212" s="79">
        <f>SUM('ing anual'!C212+'ingresos ese'!E212+[3]ictas!C212)</f>
        <v>51780977000</v>
      </c>
      <c r="D212" s="79">
        <f>SUM('ing anual'!D212+'ingresos ese'!F212+[3]ictas!D212)</f>
        <v>19967896501</v>
      </c>
      <c r="E212" s="80">
        <f t="shared" si="18"/>
        <v>71748873501</v>
      </c>
      <c r="F212" s="104">
        <f t="shared" si="19"/>
        <v>0.35001924955162095</v>
      </c>
      <c r="G212" s="79">
        <f>SUM('ing anual'!G212+'ingresos ese'!I212+[3]ictas!G212)</f>
        <v>71748874501</v>
      </c>
      <c r="H212" s="31">
        <f t="shared" si="16"/>
        <v>100.00000139375011</v>
      </c>
      <c r="I212" s="104">
        <f t="shared" si="17"/>
        <v>-1000</v>
      </c>
      <c r="J212" s="86"/>
      <c r="K212" s="79">
        <f>SUM('ing anual'!C212+'ingresos ese'!E212+[3]ictas!C212)</f>
        <v>51780977000</v>
      </c>
      <c r="L212" s="86">
        <f t="shared" si="15"/>
        <v>0</v>
      </c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</row>
    <row r="213" spans="1:32" x14ac:dyDescent="0.2">
      <c r="A213" s="110">
        <v>221010204</v>
      </c>
      <c r="B213" s="35" t="s">
        <v>1048</v>
      </c>
      <c r="C213" s="79">
        <f>SUM('ing anual'!C213+'ingresos ese'!E213+[3]ictas!C213)</f>
        <v>62597357000</v>
      </c>
      <c r="D213" s="79">
        <f>SUM('ing anual'!D213+'ingresos ese'!F213+[3]ictas!D213)</f>
        <v>0</v>
      </c>
      <c r="E213" s="80">
        <f t="shared" si="18"/>
        <v>62597357000</v>
      </c>
      <c r="F213" s="104">
        <f t="shared" si="19"/>
        <v>0.30537454947985393</v>
      </c>
      <c r="G213" s="79">
        <f>SUM('ing anual'!G213+'ingresos ese'!I213+[3]ictas!G213)</f>
        <v>66622243424</v>
      </c>
      <c r="H213" s="31">
        <f t="shared" si="16"/>
        <v>106.4298024978914</v>
      </c>
      <c r="I213" s="104">
        <f t="shared" si="17"/>
        <v>-4024886424</v>
      </c>
      <c r="J213" s="86"/>
      <c r="K213" s="79">
        <f>SUM('ing anual'!C213+'ingresos ese'!E213+[3]ictas!C213)</f>
        <v>62597357000</v>
      </c>
      <c r="L213" s="86">
        <f t="shared" si="15"/>
        <v>0</v>
      </c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</row>
    <row r="214" spans="1:32" x14ac:dyDescent="0.2">
      <c r="A214" s="110">
        <v>2210103</v>
      </c>
      <c r="B214" s="35" t="s">
        <v>1057</v>
      </c>
      <c r="C214" s="79">
        <f>SUM('ing anual'!C214+'ingresos ese'!E214+[3]ictas!C214)</f>
        <v>156161575000</v>
      </c>
      <c r="D214" s="79">
        <f>SUM('ing anual'!D214+'ingresos ese'!F214+[3]ictas!D214)</f>
        <v>-4619612659</v>
      </c>
      <c r="E214" s="80">
        <f t="shared" si="18"/>
        <v>151541962341</v>
      </c>
      <c r="F214" s="104">
        <f t="shared" si="19"/>
        <v>0.73928134820733515</v>
      </c>
      <c r="G214" s="79">
        <f>SUM('ing anual'!G214+'ingresos ese'!I214+[3]ictas!G214)</f>
        <v>153566765080</v>
      </c>
      <c r="H214" s="31">
        <f t="shared" si="16"/>
        <v>101.33613337700073</v>
      </c>
      <c r="I214" s="104">
        <f t="shared" si="17"/>
        <v>-2024802739</v>
      </c>
      <c r="J214" s="86"/>
      <c r="K214" s="79">
        <f>SUM('ing anual'!C214+'ingresos ese'!E214+[3]ictas!C214)</f>
        <v>156161575000</v>
      </c>
      <c r="L214" s="86">
        <f t="shared" si="15"/>
        <v>0</v>
      </c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</row>
    <row r="215" spans="1:32" x14ac:dyDescent="0.2">
      <c r="A215" s="110">
        <v>2210104</v>
      </c>
      <c r="B215" s="35" t="s">
        <v>1058</v>
      </c>
      <c r="C215" s="79">
        <f>SUM('ing anual'!C215+'ingresos ese'!E215+[3]ictas!C215)</f>
        <v>5674893000</v>
      </c>
      <c r="D215" s="79">
        <f>SUM('ing anual'!D215+'ingresos ese'!F215+[3]ictas!D215)</f>
        <v>258183111</v>
      </c>
      <c r="E215" s="80">
        <f t="shared" si="18"/>
        <v>5933076111</v>
      </c>
      <c r="F215" s="104">
        <f t="shared" si="19"/>
        <v>2.8943880880247214E-2</v>
      </c>
      <c r="G215" s="79">
        <f>SUM('ing anual'!G215+'ingresos ese'!I215+[3]ictas!G215)</f>
        <v>5933076111</v>
      </c>
      <c r="H215" s="31">
        <f t="shared" si="16"/>
        <v>100</v>
      </c>
      <c r="I215" s="104">
        <f t="shared" si="17"/>
        <v>0</v>
      </c>
      <c r="J215" s="86"/>
      <c r="K215" s="79">
        <f>SUM('ing anual'!C215+'ingresos ese'!E215+[3]ictas!C215)</f>
        <v>5674893000</v>
      </c>
      <c r="L215" s="86">
        <f t="shared" si="15"/>
        <v>0</v>
      </c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</row>
    <row r="216" spans="1:32" x14ac:dyDescent="0.2">
      <c r="A216" s="110">
        <v>2210105</v>
      </c>
      <c r="B216" s="35" t="s">
        <v>1059</v>
      </c>
      <c r="C216" s="79">
        <f>SUM('ing anual'!C216+'ingresos ese'!E216+[3]ictas!C216)</f>
        <v>66774229000</v>
      </c>
      <c r="D216" s="79">
        <f>SUM('ing anual'!D216+'ingresos ese'!F216+[3]ictas!D216)</f>
        <v>-4177906242</v>
      </c>
      <c r="E216" s="80">
        <f t="shared" si="18"/>
        <v>62596322758</v>
      </c>
      <c r="F216" s="104">
        <f t="shared" si="19"/>
        <v>0.30536950404023894</v>
      </c>
      <c r="G216" s="79">
        <f>SUM('ing anual'!G216+'ingresos ese'!I216+[3]ictas!G216)</f>
        <v>62596322758</v>
      </c>
      <c r="H216" s="31">
        <f t="shared" si="16"/>
        <v>100</v>
      </c>
      <c r="I216" s="104">
        <f t="shared" si="17"/>
        <v>0</v>
      </c>
      <c r="J216" s="86"/>
      <c r="K216" s="79">
        <f>SUM('ing anual'!C216+'ingresos ese'!E216+[3]ictas!C216)</f>
        <v>66774229000</v>
      </c>
      <c r="L216" s="86">
        <f t="shared" si="15"/>
        <v>0</v>
      </c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</row>
    <row r="217" spans="1:32" x14ac:dyDescent="0.2">
      <c r="A217" s="110">
        <v>2210106</v>
      </c>
      <c r="B217" s="35" t="s">
        <v>1060</v>
      </c>
      <c r="C217" s="79">
        <f>SUM('ing anual'!C217+'ingresos ese'!E217+[3]ictas!C217)</f>
        <v>14108425000</v>
      </c>
      <c r="D217" s="79">
        <f>SUM('ing anual'!D217+'ingresos ese'!F217+[3]ictas!D217)</f>
        <v>-139464607</v>
      </c>
      <c r="E217" s="80">
        <f t="shared" si="18"/>
        <v>13968960393</v>
      </c>
      <c r="F217" s="104">
        <f t="shared" si="19"/>
        <v>6.8146087808696118E-2</v>
      </c>
      <c r="G217" s="79">
        <f>SUM('ing anual'!G217+'ingresos ese'!I217+[3]ictas!G217)</f>
        <v>13968960393</v>
      </c>
      <c r="H217" s="31">
        <f t="shared" si="16"/>
        <v>100</v>
      </c>
      <c r="I217" s="104">
        <f t="shared" si="17"/>
        <v>0</v>
      </c>
      <c r="J217" s="86"/>
      <c r="K217" s="79">
        <f>SUM('ing anual'!C217+'ingresos ese'!E217+[3]ictas!C217)</f>
        <v>14108425000</v>
      </c>
      <c r="L217" s="86">
        <f t="shared" si="15"/>
        <v>0</v>
      </c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</row>
    <row r="218" spans="1:32" x14ac:dyDescent="0.2">
      <c r="A218" s="110">
        <v>2210107</v>
      </c>
      <c r="B218" s="35" t="s">
        <v>1061</v>
      </c>
      <c r="C218" s="79">
        <f>SUM('ing anual'!C218+'ingresos ese'!E218+[3]ictas!C218)</f>
        <v>0</v>
      </c>
      <c r="D218" s="79">
        <f>SUM('ing anual'!D218+'ingresos ese'!F218+[3]ictas!D218)</f>
        <v>0</v>
      </c>
      <c r="E218" s="80">
        <f t="shared" si="18"/>
        <v>0</v>
      </c>
      <c r="F218" s="104">
        <f t="shared" si="19"/>
        <v>0</v>
      </c>
      <c r="G218" s="79">
        <f>SUM('ing anual'!G218+'ingresos ese'!I218+[3]ictas!G218)</f>
        <v>0</v>
      </c>
      <c r="H218" s="31">
        <f t="shared" si="16"/>
        <v>0</v>
      </c>
      <c r="I218" s="104">
        <f t="shared" si="17"/>
        <v>0</v>
      </c>
      <c r="J218" s="86"/>
      <c r="K218" s="79">
        <f>SUM('ing anual'!C218+'ingresos ese'!E218+[3]ictas!C218)</f>
        <v>0</v>
      </c>
      <c r="L218" s="86">
        <f t="shared" si="15"/>
        <v>0</v>
      </c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</row>
    <row r="219" spans="1:32" x14ac:dyDescent="0.2">
      <c r="A219" s="78">
        <v>22102</v>
      </c>
      <c r="B219" s="103" t="s">
        <v>1062</v>
      </c>
      <c r="C219" s="79">
        <f>SUM('ing anual'!C219+'ingresos ese'!E219+[3]ictas!C219)</f>
        <v>100000000</v>
      </c>
      <c r="D219" s="79">
        <f>SUM('ing anual'!D219+'ingresos ese'!F219+[3]ictas!D219)</f>
        <v>0</v>
      </c>
      <c r="E219" s="80">
        <f t="shared" si="18"/>
        <v>100000000</v>
      </c>
      <c r="F219" s="104">
        <f t="shared" si="19"/>
        <v>4.8783936593337952E-4</v>
      </c>
      <c r="G219" s="79">
        <f>SUM('ing anual'!G219+'ingresos ese'!I219+[3]ictas!G219)</f>
        <v>110988238</v>
      </c>
      <c r="H219" s="31">
        <f t="shared" si="16"/>
        <v>110.988238</v>
      </c>
      <c r="I219" s="104">
        <f t="shared" si="17"/>
        <v>-10988238</v>
      </c>
      <c r="J219" s="86"/>
      <c r="K219" s="79">
        <f>SUM('ing anual'!C219+'ingresos ese'!E219+[3]ictas!C219)</f>
        <v>100000000</v>
      </c>
      <c r="L219" s="86">
        <f t="shared" si="15"/>
        <v>0</v>
      </c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</row>
    <row r="220" spans="1:32" x14ac:dyDescent="0.2">
      <c r="A220" s="78">
        <v>22103</v>
      </c>
      <c r="B220" s="103" t="s">
        <v>1063</v>
      </c>
      <c r="C220" s="79">
        <f>SUM(C221:C222)</f>
        <v>6500000000</v>
      </c>
      <c r="D220" s="79">
        <f>SUM(D221:D222)</f>
        <v>0</v>
      </c>
      <c r="E220" s="80">
        <f t="shared" si="18"/>
        <v>6500000000</v>
      </c>
      <c r="F220" s="104">
        <f t="shared" si="19"/>
        <v>3.1709558785669667E-2</v>
      </c>
      <c r="G220" s="79">
        <f>SUM(G221:G222)</f>
        <v>5871039072</v>
      </c>
      <c r="H220" s="31">
        <f t="shared" si="16"/>
        <v>90.32367803076923</v>
      </c>
      <c r="I220" s="104">
        <f t="shared" si="17"/>
        <v>628960928</v>
      </c>
      <c r="J220" s="86"/>
      <c r="K220" s="79">
        <f>SUM('ing anual'!C220+'ingresos ese'!E220+[3]ictas!C220)</f>
        <v>6500000000</v>
      </c>
      <c r="L220" s="86">
        <f t="shared" si="15"/>
        <v>0</v>
      </c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</row>
    <row r="221" spans="1:32" x14ac:dyDescent="0.2">
      <c r="A221" s="78">
        <v>2210301</v>
      </c>
      <c r="B221" s="103" t="s">
        <v>928</v>
      </c>
      <c r="C221" s="79">
        <f>SUM('ing anual'!C221+'ingresos ese'!E221+[3]ictas!C221)</f>
        <v>0</v>
      </c>
      <c r="D221" s="79">
        <f>SUM('ing anual'!D221+'ingresos ese'!F221+[3]ictas!D221)</f>
        <v>0</v>
      </c>
      <c r="E221" s="80">
        <f t="shared" si="18"/>
        <v>0</v>
      </c>
      <c r="F221" s="104">
        <f t="shared" si="19"/>
        <v>0</v>
      </c>
      <c r="G221" s="79">
        <f>SUM('ing anual'!G221+'ingresos ese'!I221+[3]ictas!G221)</f>
        <v>0</v>
      </c>
      <c r="H221" s="31">
        <f t="shared" si="16"/>
        <v>0</v>
      </c>
      <c r="I221" s="104">
        <f t="shared" si="17"/>
        <v>0</v>
      </c>
      <c r="J221" s="86"/>
      <c r="K221" s="79">
        <f>SUM('ing anual'!C221+'ingresos ese'!E221+[3]ictas!C221)</f>
        <v>0</v>
      </c>
      <c r="L221" s="86">
        <f t="shared" si="15"/>
        <v>0</v>
      </c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</row>
    <row r="222" spans="1:32" x14ac:dyDescent="0.2">
      <c r="A222" s="78">
        <v>2210302</v>
      </c>
      <c r="B222" s="103" t="s">
        <v>1064</v>
      </c>
      <c r="C222" s="79">
        <f>SUM('ing anual'!C222+'ingresos ese'!E222+[3]ictas!C222)</f>
        <v>6500000000</v>
      </c>
      <c r="D222" s="79">
        <f>SUM('ing anual'!D222+'ingresos ese'!F222+[3]ictas!D222)</f>
        <v>0</v>
      </c>
      <c r="E222" s="80">
        <f t="shared" si="18"/>
        <v>6500000000</v>
      </c>
      <c r="F222" s="104">
        <f t="shared" si="19"/>
        <v>3.1709558785669667E-2</v>
      </c>
      <c r="G222" s="79">
        <f>SUM('ing anual'!G222+'ingresos ese'!I222+[3]ictas!G222)</f>
        <v>5871039072</v>
      </c>
      <c r="H222" s="31">
        <f t="shared" si="16"/>
        <v>90.32367803076923</v>
      </c>
      <c r="I222" s="104">
        <f t="shared" si="17"/>
        <v>628960928</v>
      </c>
      <c r="J222" s="86"/>
      <c r="K222" s="79">
        <f>SUM('ing anual'!C222+'ingresos ese'!E222+[3]ictas!C222)</f>
        <v>6500000000</v>
      </c>
      <c r="L222" s="86">
        <f t="shared" si="15"/>
        <v>0</v>
      </c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</row>
    <row r="223" spans="1:32" x14ac:dyDescent="0.2">
      <c r="A223" s="78">
        <v>22104</v>
      </c>
      <c r="B223" s="103" t="s">
        <v>1065</v>
      </c>
      <c r="C223" s="79">
        <f>SUM('ing anual'!C223+'ingresos ese'!E223+[3]ictas!C223)</f>
        <v>115406400000</v>
      </c>
      <c r="D223" s="79">
        <f>SUM('ing anual'!D223+'ingresos ese'!F223+[3]ictas!D223)</f>
        <v>0</v>
      </c>
      <c r="E223" s="80">
        <f t="shared" si="18"/>
        <v>115406400000</v>
      </c>
      <c r="F223" s="104">
        <f t="shared" si="19"/>
        <v>0.56299785000653968</v>
      </c>
      <c r="G223" s="79">
        <f>SUM('ing anual'!G223+'ingresos ese'!I223+[3]ictas!G223)</f>
        <v>0</v>
      </c>
      <c r="H223" s="31">
        <f t="shared" si="16"/>
        <v>0</v>
      </c>
      <c r="I223" s="104">
        <f t="shared" si="17"/>
        <v>115406400000</v>
      </c>
      <c r="J223" s="86"/>
      <c r="K223" s="79">
        <f>SUM('ing anual'!C223+'ingresos ese'!E223+[3]ictas!C223)</f>
        <v>115406400000</v>
      </c>
      <c r="L223" s="86">
        <f t="shared" si="15"/>
        <v>0</v>
      </c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</row>
    <row r="224" spans="1:32" x14ac:dyDescent="0.2">
      <c r="A224" s="78">
        <v>22105</v>
      </c>
      <c r="B224" s="103" t="s">
        <v>1066</v>
      </c>
      <c r="C224" s="79">
        <f>SUM('ing anual'!C224+'ingresos ese'!E224+[3]ictas!C224)</f>
        <v>48457944385</v>
      </c>
      <c r="D224" s="79">
        <f>SUM('ing anual'!D224+'ingresos ese'!F224+[3]ictas!D224)</f>
        <v>21378504876</v>
      </c>
      <c r="E224" s="80">
        <f t="shared" si="18"/>
        <v>69836449261</v>
      </c>
      <c r="F224" s="104">
        <f t="shared" si="19"/>
        <v>0.34068969126524867</v>
      </c>
      <c r="G224" s="79">
        <f>SUM('ing anual'!G224+'ingresos ese'!I224+[3]ictas!G224)</f>
        <v>71476208512</v>
      </c>
      <c r="H224" s="31">
        <f t="shared" si="16"/>
        <v>102.34799917285559</v>
      </c>
      <c r="I224" s="104">
        <f t="shared" si="17"/>
        <v>-1639759251</v>
      </c>
      <c r="J224" s="86"/>
      <c r="K224" s="79">
        <f>SUM('ing anual'!C224+'ingresos ese'!E224+[3]ictas!C224)</f>
        <v>48457944385</v>
      </c>
      <c r="L224" s="86">
        <f t="shared" si="15"/>
        <v>0</v>
      </c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</row>
    <row r="225" spans="1:32" x14ac:dyDescent="0.2">
      <c r="A225" s="78">
        <v>22106</v>
      </c>
      <c r="B225" s="35" t="s">
        <v>1067</v>
      </c>
      <c r="C225" s="79">
        <f>SUM(C226:C227)</f>
        <v>970570107460</v>
      </c>
      <c r="D225" s="79">
        <f>SUM(D226:D227)</f>
        <v>-187423532303</v>
      </c>
      <c r="E225" s="80">
        <f t="shared" si="18"/>
        <v>783146575157</v>
      </c>
      <c r="F225" s="104">
        <f t="shared" si="19"/>
        <v>3.8204972865748865</v>
      </c>
      <c r="G225" s="79">
        <f>SUM(G226:G227)</f>
        <v>475052436223</v>
      </c>
      <c r="H225" s="31">
        <f t="shared" si="16"/>
        <v>60.659453963361152</v>
      </c>
      <c r="I225" s="104">
        <f t="shared" si="17"/>
        <v>308094138934</v>
      </c>
      <c r="J225" s="86"/>
      <c r="K225" s="79">
        <f>SUM('ing anual'!C225+'ingresos ese'!E225+[3]ictas!C225)</f>
        <v>970570107460</v>
      </c>
      <c r="L225" s="86">
        <f t="shared" si="15"/>
        <v>0</v>
      </c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</row>
    <row r="226" spans="1:32" x14ac:dyDescent="0.2">
      <c r="A226" s="78">
        <v>2210601</v>
      </c>
      <c r="B226" s="35" t="s">
        <v>1068</v>
      </c>
      <c r="C226" s="79">
        <f>SUM('ing anual'!C226+'ingresos ese'!E226+[3]ictas!C226)</f>
        <v>617000000000</v>
      </c>
      <c r="D226" s="79">
        <f>SUM('ing anual'!D226+'ingresos ese'!F226+[3]ictas!D226)</f>
        <v>-184690550000</v>
      </c>
      <c r="E226" s="80">
        <f t="shared" si="18"/>
        <v>432309450000</v>
      </c>
      <c r="F226" s="104">
        <f t="shared" si="19"/>
        <v>2.1089756797500803</v>
      </c>
      <c r="G226" s="79">
        <f>SUM('ing anual'!G226+'ingresos ese'!I226+[3]ictas!G226)</f>
        <v>432204952228</v>
      </c>
      <c r="H226" s="31">
        <f t="shared" si="16"/>
        <v>99.975828015788224</v>
      </c>
      <c r="I226" s="104">
        <f t="shared" si="17"/>
        <v>104497772</v>
      </c>
      <c r="J226" s="86"/>
      <c r="K226" s="79">
        <f>SUM('ing anual'!C226+'ingresos ese'!E226+[3]ictas!C226)</f>
        <v>617000000000</v>
      </c>
      <c r="L226" s="86">
        <f t="shared" si="15"/>
        <v>0</v>
      </c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</row>
    <row r="227" spans="1:32" x14ac:dyDescent="0.2">
      <c r="A227" s="78">
        <v>2210603</v>
      </c>
      <c r="B227" s="35" t="s">
        <v>1069</v>
      </c>
      <c r="C227" s="79">
        <f>SUM('ing anual'!C227+'ingresos ese'!E227+[3]ictas!C227)</f>
        <v>353570107460</v>
      </c>
      <c r="D227" s="79">
        <f>SUM('ing anual'!D227+'ingresos ese'!F227+[3]ictas!D227)</f>
        <v>-2732982303</v>
      </c>
      <c r="E227" s="80">
        <f t="shared" si="18"/>
        <v>350837125157</v>
      </c>
      <c r="F227" s="104">
        <f t="shared" si="19"/>
        <v>1.7115216068248058</v>
      </c>
      <c r="G227" s="79">
        <f>SUM('ing anual'!G227+'ingresos ese'!I227+[3]ictas!G227)</f>
        <v>42847483995</v>
      </c>
      <c r="H227" s="31">
        <f t="shared" si="16"/>
        <v>12.212927573108377</v>
      </c>
      <c r="I227" s="104">
        <f t="shared" si="17"/>
        <v>307989641162</v>
      </c>
      <c r="J227" s="86"/>
      <c r="K227" s="79">
        <f>SUM('ing anual'!C227+'ingresos ese'!E227+[3]ictas!C227)</f>
        <v>353570107460</v>
      </c>
      <c r="L227" s="86">
        <f t="shared" si="15"/>
        <v>0</v>
      </c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</row>
    <row r="228" spans="1:32" x14ac:dyDescent="0.2">
      <c r="A228" s="78">
        <v>222</v>
      </c>
      <c r="B228" s="103" t="s">
        <v>1070</v>
      </c>
      <c r="C228" s="79">
        <f>SUM(C229:C230)</f>
        <v>1540000000</v>
      </c>
      <c r="D228" s="79">
        <f>SUM(D229:D230)</f>
        <v>2412251920</v>
      </c>
      <c r="E228" s="80">
        <f t="shared" si="18"/>
        <v>3952251920</v>
      </c>
      <c r="F228" s="104">
        <f t="shared" si="19"/>
        <v>1.9280640706617818E-2</v>
      </c>
      <c r="G228" s="79">
        <f>SUM(G229:G230)</f>
        <v>1928995149</v>
      </c>
      <c r="H228" s="31">
        <f t="shared" si="16"/>
        <v>48.807494766173711</v>
      </c>
      <c r="I228" s="104">
        <f t="shared" si="17"/>
        <v>2023256771</v>
      </c>
      <c r="J228" s="86"/>
      <c r="K228" s="79">
        <f>SUM('ing anual'!C228+'ingresos ese'!E228+[3]ictas!C228)</f>
        <v>1540000000</v>
      </c>
      <c r="L228" s="86">
        <f t="shared" si="15"/>
        <v>0</v>
      </c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</row>
    <row r="229" spans="1:32" x14ac:dyDescent="0.2">
      <c r="A229" s="78">
        <v>22201</v>
      </c>
      <c r="B229" s="103" t="s">
        <v>1071</v>
      </c>
      <c r="C229" s="79">
        <f>SUM([1]anual!C224+[1]eic!C224+[1]eses!C224)</f>
        <v>0</v>
      </c>
      <c r="D229" s="79">
        <f>SUM([1]anual!D224+[1]eic!D224+[1]eses!D224)</f>
        <v>0</v>
      </c>
      <c r="E229" s="80">
        <f t="shared" si="18"/>
        <v>0</v>
      </c>
      <c r="F229" s="104">
        <f t="shared" si="19"/>
        <v>0</v>
      </c>
      <c r="G229" s="79">
        <f>SUM([1]anual!G224+[1]eic!G224+[1]eses!G224)</f>
        <v>0</v>
      </c>
      <c r="H229" s="31">
        <f t="shared" si="16"/>
        <v>0</v>
      </c>
      <c r="I229" s="104">
        <f t="shared" si="17"/>
        <v>0</v>
      </c>
      <c r="J229" s="86"/>
      <c r="K229" s="79">
        <f>SUM('ing anual'!C229+'ingresos ese'!E229+[3]ictas!C229)</f>
        <v>0</v>
      </c>
      <c r="L229" s="86">
        <f t="shared" si="15"/>
        <v>0</v>
      </c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</row>
    <row r="230" spans="1:32" x14ac:dyDescent="0.2">
      <c r="A230" s="78">
        <v>22202</v>
      </c>
      <c r="B230" s="103" t="s">
        <v>1072</v>
      </c>
      <c r="C230" s="79">
        <f>SUM(C231:C233)</f>
        <v>1540000000</v>
      </c>
      <c r="D230" s="79">
        <f>SUM(D231:D233)</f>
        <v>2412251920</v>
      </c>
      <c r="E230" s="80">
        <f t="shared" si="18"/>
        <v>3952251920</v>
      </c>
      <c r="F230" s="104">
        <f t="shared" si="19"/>
        <v>1.9280640706617818E-2</v>
      </c>
      <c r="G230" s="79">
        <f>SUM(G231:G233)</f>
        <v>1928995149</v>
      </c>
      <c r="H230" s="31">
        <f t="shared" si="16"/>
        <v>48.807494766173711</v>
      </c>
      <c r="I230" s="104">
        <f t="shared" si="17"/>
        <v>2023256771</v>
      </c>
      <c r="J230" s="86"/>
      <c r="K230" s="79">
        <f>SUM('ing anual'!C230+'ingresos ese'!E230+[3]ictas!C230)</f>
        <v>1540000000</v>
      </c>
      <c r="L230" s="86">
        <f t="shared" si="15"/>
        <v>0</v>
      </c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</row>
    <row r="231" spans="1:32" x14ac:dyDescent="0.2">
      <c r="A231" s="78">
        <v>2220201</v>
      </c>
      <c r="B231" s="103" t="s">
        <v>1073</v>
      </c>
      <c r="C231" s="79">
        <f>SUM('ing anual'!C231+'ingresos ese'!E231+[3]ictas!C231)</f>
        <v>0</v>
      </c>
      <c r="D231" s="79">
        <f>SUM('ing anual'!D231+'ingresos ese'!F231+[3]ictas!D231)</f>
        <v>800000000</v>
      </c>
      <c r="E231" s="80">
        <f t="shared" si="18"/>
        <v>800000000</v>
      </c>
      <c r="F231" s="104">
        <f t="shared" si="19"/>
        <v>3.9027149274670362E-3</v>
      </c>
      <c r="G231" s="79">
        <f>SUM('ing anual'!G231+'ingresos ese'!I231+[3]ictas!G231)</f>
        <v>200000000</v>
      </c>
      <c r="H231" s="31">
        <f t="shared" si="16"/>
        <v>25</v>
      </c>
      <c r="I231" s="104">
        <f t="shared" si="17"/>
        <v>600000000</v>
      </c>
      <c r="J231" s="86"/>
      <c r="K231" s="79">
        <f>SUM('ing anual'!C231+'ingresos ese'!E231+[3]ictas!C231)</f>
        <v>0</v>
      </c>
      <c r="L231" s="86">
        <f t="shared" si="15"/>
        <v>0</v>
      </c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</row>
    <row r="232" spans="1:32" x14ac:dyDescent="0.2">
      <c r="A232" s="78">
        <v>2220203</v>
      </c>
      <c r="B232" s="103" t="s">
        <v>1074</v>
      </c>
      <c r="C232" s="79">
        <f>SUM('ing anual'!C232+'ingresos ese'!E232+[3]ictas!C232)</f>
        <v>1540000000</v>
      </c>
      <c r="D232" s="79">
        <f>SUM('ing anual'!D232+'ingresos ese'!F232+[3]ictas!D232)</f>
        <v>1565697652</v>
      </c>
      <c r="E232" s="80">
        <f t="shared" si="18"/>
        <v>3105697652</v>
      </c>
      <c r="F232" s="104">
        <f t="shared" si="19"/>
        <v>1.5150815733324658E-2</v>
      </c>
      <c r="G232" s="79">
        <f>SUM('ing anual'!G232+'ingresos ese'!I232+[3]ictas!G232)</f>
        <v>1682440881</v>
      </c>
      <c r="H232" s="31">
        <f t="shared" si="16"/>
        <v>54.172719611535449</v>
      </c>
      <c r="I232" s="104">
        <f t="shared" si="17"/>
        <v>1423256771</v>
      </c>
      <c r="J232" s="86"/>
      <c r="K232" s="79">
        <f>SUM('ing anual'!C232+'ingresos ese'!E232+[3]ictas!C232)</f>
        <v>1540000000</v>
      </c>
      <c r="L232" s="86">
        <f t="shared" si="15"/>
        <v>0</v>
      </c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</row>
    <row r="233" spans="1:32" x14ac:dyDescent="0.2">
      <c r="A233" s="78">
        <v>2220204</v>
      </c>
      <c r="B233" s="103" t="s">
        <v>1075</v>
      </c>
      <c r="C233" s="79">
        <f>SUM('ing anual'!C233+'ingresos ese'!E233+[3]ictas!C233)</f>
        <v>0</v>
      </c>
      <c r="D233" s="79">
        <f>SUM('ing anual'!D233+'ingresos ese'!F233+[3]ictas!D233)</f>
        <v>46554268</v>
      </c>
      <c r="E233" s="80">
        <f t="shared" si="18"/>
        <v>46554268</v>
      </c>
      <c r="F233" s="104">
        <f t="shared" si="19"/>
        <v>2.2711004582612622E-4</v>
      </c>
      <c r="G233" s="79">
        <f>SUM('ing anual'!G233+'ingresos ese'!I233+[3]ictas!G233)</f>
        <v>46554268</v>
      </c>
      <c r="H233" s="31">
        <f t="shared" si="16"/>
        <v>100</v>
      </c>
      <c r="I233" s="104">
        <f t="shared" si="17"/>
        <v>0</v>
      </c>
      <c r="J233" s="86"/>
      <c r="K233" s="79">
        <f>SUM('ing anual'!C233+'ingresos ese'!E233+[3]ictas!C233)</f>
        <v>0</v>
      </c>
      <c r="L233" s="86">
        <f t="shared" si="15"/>
        <v>0</v>
      </c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</row>
    <row r="234" spans="1:32" x14ac:dyDescent="0.2">
      <c r="A234" s="78">
        <v>223</v>
      </c>
      <c r="B234" s="35" t="s">
        <v>1076</v>
      </c>
      <c r="C234" s="79">
        <f>SUM(C235:C241)</f>
        <v>0</v>
      </c>
      <c r="D234" s="79">
        <f>SUM(D235:D241)</f>
        <v>5279337366</v>
      </c>
      <c r="E234" s="80">
        <f t="shared" si="18"/>
        <v>5279337366</v>
      </c>
      <c r="F234" s="104">
        <f t="shared" si="19"/>
        <v>2.575468593177838E-2</v>
      </c>
      <c r="G234" s="79">
        <f>SUM(G235:G241)</f>
        <v>7544381366</v>
      </c>
      <c r="H234" s="31">
        <f t="shared" si="16"/>
        <v>142.90394500240393</v>
      </c>
      <c r="I234" s="104">
        <f t="shared" si="17"/>
        <v>-2265044000</v>
      </c>
      <c r="J234" s="86"/>
      <c r="K234" s="79">
        <f>SUM('ing anual'!C234+'ingresos ese'!E234+[3]ictas!C234)</f>
        <v>0</v>
      </c>
      <c r="L234" s="86">
        <f t="shared" si="15"/>
        <v>0</v>
      </c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</row>
    <row r="235" spans="1:32" x14ac:dyDescent="0.2">
      <c r="A235" s="78">
        <v>22301</v>
      </c>
      <c r="B235" s="103" t="s">
        <v>1077</v>
      </c>
      <c r="C235" s="79">
        <f>SUM('ing anual'!C235+'ingresos ese'!E235+[3]ictas!C235)</f>
        <v>0</v>
      </c>
      <c r="D235" s="79">
        <f>SUM('ing anual'!D235+'ingresos ese'!F235+[3]ictas!D235)</f>
        <v>4418033912</v>
      </c>
      <c r="E235" s="80">
        <f t="shared" si="18"/>
        <v>4418033912</v>
      </c>
      <c r="F235" s="104">
        <f t="shared" si="19"/>
        <v>2.1552908623022483E-2</v>
      </c>
      <c r="G235" s="79">
        <f>SUM('ing anual'!G235+'ingresos ese'!I235+[3]ictas!G235)</f>
        <v>6683077912</v>
      </c>
      <c r="H235" s="31">
        <f t="shared" si="16"/>
        <v>151.26814427222533</v>
      </c>
      <c r="I235" s="104">
        <f t="shared" si="17"/>
        <v>-2265044000</v>
      </c>
      <c r="J235" s="86"/>
      <c r="K235" s="79">
        <f>SUM('ing anual'!C235+'ingresos ese'!E235+[3]ictas!C235)</f>
        <v>0</v>
      </c>
      <c r="L235" s="86">
        <f t="shared" si="15"/>
        <v>0</v>
      </c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</row>
    <row r="236" spans="1:32" x14ac:dyDescent="0.2">
      <c r="A236" s="78">
        <v>22302</v>
      </c>
      <c r="B236" s="111" t="s">
        <v>1078</v>
      </c>
      <c r="C236" s="79">
        <f>SUM('ing anual'!C236+'ingresos ese'!E236+[3]ictas!C236)</f>
        <v>0</v>
      </c>
      <c r="D236" s="79">
        <f>SUM('ing anual'!D236+'ingresos ese'!F236+[3]ictas!D236)</f>
        <v>0</v>
      </c>
      <c r="E236" s="80">
        <f t="shared" si="18"/>
        <v>0</v>
      </c>
      <c r="F236" s="104">
        <f t="shared" si="19"/>
        <v>0</v>
      </c>
      <c r="G236" s="79">
        <f>SUM('ing anual'!G236+'ingresos ese'!I236+[3]ictas!G236)</f>
        <v>0</v>
      </c>
      <c r="H236" s="31">
        <f t="shared" si="16"/>
        <v>0</v>
      </c>
      <c r="I236" s="104">
        <f t="shared" si="17"/>
        <v>0</v>
      </c>
      <c r="J236" s="86"/>
      <c r="K236" s="79">
        <f>SUM('ing anual'!C236+'ingresos ese'!E236+[3]ictas!C236)</f>
        <v>0</v>
      </c>
      <c r="L236" s="86">
        <f t="shared" si="15"/>
        <v>0</v>
      </c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</row>
    <row r="237" spans="1:32" x14ac:dyDescent="0.2">
      <c r="A237" s="78">
        <v>22303</v>
      </c>
      <c r="B237" s="112" t="s">
        <v>1079</v>
      </c>
      <c r="C237" s="79">
        <f>SUM('ing anual'!C237+'ingresos ese'!E237+[3]ictas!C237)</f>
        <v>0</v>
      </c>
      <c r="D237" s="79">
        <f>SUM('ing anual'!D237+'ingresos ese'!F237+[3]ictas!D237)</f>
        <v>631304014</v>
      </c>
      <c r="E237" s="80"/>
      <c r="F237" s="104"/>
      <c r="G237" s="79">
        <f>SUM('ing anual'!G237+'ingresos ese'!I237+[3]ictas!G237)</f>
        <v>631304014</v>
      </c>
      <c r="H237" s="31"/>
      <c r="I237" s="104"/>
      <c r="J237" s="86"/>
      <c r="K237" s="79">
        <f>SUM('ing anual'!C237+'ingresos ese'!E237+[3]ictas!C237)</f>
        <v>0</v>
      </c>
      <c r="L237" s="86">
        <f t="shared" si="15"/>
        <v>0</v>
      </c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</row>
    <row r="238" spans="1:32" x14ac:dyDescent="0.2">
      <c r="A238" s="78">
        <v>22304</v>
      </c>
      <c r="B238" s="112" t="s">
        <v>1080</v>
      </c>
      <c r="C238" s="79">
        <f>SUM('ing anual'!C238+'ingresos ese'!E238+[3]ictas!C238)</f>
        <v>0</v>
      </c>
      <c r="D238" s="79">
        <f>SUM('ing anual'!D238+'ingresos ese'!F238+[3]ictas!D238)</f>
        <v>37465683</v>
      </c>
      <c r="E238" s="80"/>
      <c r="F238" s="104"/>
      <c r="G238" s="79">
        <f>SUM('ing anual'!G238+'ingresos ese'!I238+[3]ictas!G238)</f>
        <v>37465683</v>
      </c>
      <c r="H238" s="31"/>
      <c r="I238" s="104"/>
      <c r="J238" s="86"/>
      <c r="K238" s="79">
        <f>SUM('ing anual'!C238+'ingresos ese'!E238+[3]ictas!C238)</f>
        <v>0</v>
      </c>
      <c r="L238" s="86">
        <f t="shared" si="15"/>
        <v>0</v>
      </c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</row>
    <row r="239" spans="1:32" x14ac:dyDescent="0.2">
      <c r="A239" s="78">
        <v>22305</v>
      </c>
      <c r="B239" s="112" t="s">
        <v>1081</v>
      </c>
      <c r="C239" s="79">
        <f>SUM('ing anual'!C239+'ingresos ese'!E239+[3]ictas!C239)</f>
        <v>0</v>
      </c>
      <c r="D239" s="79">
        <f>SUM('ing anual'!D239+'ingresos ese'!F239+[3]ictas!D239)</f>
        <v>192233757</v>
      </c>
      <c r="E239" s="80"/>
      <c r="F239" s="104"/>
      <c r="G239" s="79">
        <f>SUM('ing anual'!G239+'ingresos ese'!I239+[3]ictas!G239)</f>
        <v>192233757</v>
      </c>
      <c r="H239" s="31"/>
      <c r="I239" s="104"/>
      <c r="J239" s="86"/>
      <c r="K239" s="79">
        <f>SUM('ing anual'!C239+'ingresos ese'!E239+[3]ictas!C239)</f>
        <v>0</v>
      </c>
      <c r="L239" s="86">
        <f t="shared" si="15"/>
        <v>0</v>
      </c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</row>
    <row r="240" spans="1:32" x14ac:dyDescent="0.2">
      <c r="A240" s="78">
        <v>22306</v>
      </c>
      <c r="B240" s="112" t="s">
        <v>1082</v>
      </c>
      <c r="C240" s="79">
        <f>SUM('ing anual'!C240+'ingresos ese'!E240+[3]ictas!C240)</f>
        <v>0</v>
      </c>
      <c r="D240" s="79">
        <f>SUM('ing anual'!D240+'ingresos ese'!F240+[3]ictas!D240)</f>
        <v>300000</v>
      </c>
      <c r="E240" s="80"/>
      <c r="F240" s="104"/>
      <c r="G240" s="79">
        <f>SUM('ing anual'!G240+'ingresos ese'!I240+[3]ictas!G240)</f>
        <v>300000</v>
      </c>
      <c r="H240" s="31"/>
      <c r="I240" s="104"/>
      <c r="J240" s="86"/>
      <c r="K240" s="79">
        <f>SUM('ing anual'!C240+'ingresos ese'!E240+[3]ictas!C240)</f>
        <v>0</v>
      </c>
      <c r="L240" s="86">
        <f t="shared" si="15"/>
        <v>0</v>
      </c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</row>
    <row r="241" spans="1:32" x14ac:dyDescent="0.2">
      <c r="A241" s="78">
        <v>22303</v>
      </c>
      <c r="B241" s="111" t="s">
        <v>1083</v>
      </c>
      <c r="C241" s="79">
        <f>SUM('ing anual'!C241+'ingresos ese'!E241+[3]ictas!C241)</f>
        <v>0</v>
      </c>
      <c r="D241" s="79">
        <f>SUM('ing anual'!D241+'ingresos ese'!F241+[3]ictas!D241)</f>
        <v>0</v>
      </c>
      <c r="E241" s="80">
        <f t="shared" si="18"/>
        <v>0</v>
      </c>
      <c r="F241" s="104">
        <f t="shared" si="19"/>
        <v>0</v>
      </c>
      <c r="G241" s="79">
        <f>SUM('ing anual'!G241+'ingresos ese'!I241+[3]ictas!G241)</f>
        <v>0</v>
      </c>
      <c r="H241" s="31">
        <f t="shared" si="16"/>
        <v>0</v>
      </c>
      <c r="I241" s="104">
        <f t="shared" si="17"/>
        <v>0</v>
      </c>
      <c r="J241" s="86"/>
      <c r="K241" s="79">
        <f>SUM('ing anual'!C241+'ingresos ese'!E241+[3]ictas!C241)</f>
        <v>0</v>
      </c>
      <c r="L241" s="86">
        <f t="shared" si="15"/>
        <v>0</v>
      </c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</row>
    <row r="242" spans="1:32" x14ac:dyDescent="0.2">
      <c r="A242" s="78">
        <v>224</v>
      </c>
      <c r="B242" s="56" t="s">
        <v>1034</v>
      </c>
      <c r="C242" s="79">
        <f>SUM(C260:C274)+C243+C249+C257+C258</f>
        <v>1325500030718</v>
      </c>
      <c r="D242" s="79">
        <f>SUM(D260:D274)+D243+D249+D257+D258</f>
        <v>-249660490722</v>
      </c>
      <c r="E242" s="80">
        <f t="shared" si="18"/>
        <v>1075839539996</v>
      </c>
      <c r="F242" s="104">
        <f t="shared" si="19"/>
        <v>5.2483687903770733</v>
      </c>
      <c r="G242" s="79">
        <f>SUM(G260:G274)+G243+G249+G257+G258</f>
        <v>904197059184</v>
      </c>
      <c r="H242" s="31">
        <f t="shared" si="16"/>
        <v>84.045717374113423</v>
      </c>
      <c r="I242" s="104">
        <f t="shared" si="17"/>
        <v>171642480812</v>
      </c>
      <c r="J242" s="86"/>
      <c r="K242" s="79">
        <f>SUM('ing anual'!C242+'ingresos ese'!E242+[3]ictas!C242)</f>
        <v>1325500030718</v>
      </c>
      <c r="L242" s="86">
        <f t="shared" si="15"/>
        <v>0</v>
      </c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</row>
    <row r="243" spans="1:32" x14ac:dyDescent="0.2">
      <c r="A243" s="110">
        <v>22401</v>
      </c>
      <c r="B243" s="35" t="s">
        <v>187</v>
      </c>
      <c r="C243" s="79">
        <f>SUM(C244:C248)-C245</f>
        <v>538530187000</v>
      </c>
      <c r="D243" s="79">
        <f>SUM(D244:D248)-D245</f>
        <v>-313000000000</v>
      </c>
      <c r="E243" s="80">
        <f t="shared" si="18"/>
        <v>225530187000</v>
      </c>
      <c r="F243" s="104">
        <f t="shared" si="19"/>
        <v>1.1002250342491651</v>
      </c>
      <c r="G243" s="79">
        <f>SUM(G244:G248)-G245</f>
        <v>225530187000</v>
      </c>
      <c r="H243" s="31">
        <f t="shared" si="16"/>
        <v>100</v>
      </c>
      <c r="I243" s="104">
        <f t="shared" si="17"/>
        <v>0</v>
      </c>
      <c r="J243" s="86"/>
      <c r="K243" s="79">
        <f>SUM('ing anual'!C243+'ingresos ese'!E243+[3]ictas!C243)</f>
        <v>538530187000</v>
      </c>
      <c r="L243" s="86">
        <f t="shared" si="15"/>
        <v>0</v>
      </c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</row>
    <row r="244" spans="1:32" x14ac:dyDescent="0.2">
      <c r="A244" s="110">
        <v>2240101</v>
      </c>
      <c r="B244" s="35" t="s">
        <v>1084</v>
      </c>
      <c r="C244" s="79">
        <f>SUM('ing anual'!C244+'ingresos ese'!E244+[3]ictas!C244)</f>
        <v>538530187000</v>
      </c>
      <c r="D244" s="79">
        <f>SUM('ing anual'!D244+'ingresos ese'!F244+[3]ictas!D244)</f>
        <v>-313000000000</v>
      </c>
      <c r="E244" s="80">
        <f t="shared" si="18"/>
        <v>225530187000</v>
      </c>
      <c r="F244" s="104">
        <f t="shared" si="19"/>
        <v>1.1002250342491651</v>
      </c>
      <c r="G244" s="79">
        <f>SUM('ing anual'!G244+'ingresos ese'!I244+[3]ictas!G244)</f>
        <v>225530187000</v>
      </c>
      <c r="H244" s="31">
        <f t="shared" si="16"/>
        <v>100</v>
      </c>
      <c r="I244" s="104">
        <f t="shared" si="17"/>
        <v>0</v>
      </c>
      <c r="J244" s="86"/>
      <c r="K244" s="79">
        <f>SUM('ing anual'!C244+'ingresos ese'!E244+[3]ictas!C244)</f>
        <v>538530187000</v>
      </c>
      <c r="L244" s="86">
        <f t="shared" si="15"/>
        <v>0</v>
      </c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</row>
    <row r="245" spans="1:32" x14ac:dyDescent="0.2">
      <c r="A245" s="110">
        <v>2240102</v>
      </c>
      <c r="B245" s="109" t="s">
        <v>1085</v>
      </c>
      <c r="C245" s="79">
        <f>SUM(C246:C247)</f>
        <v>0</v>
      </c>
      <c r="D245" s="79">
        <f>SUM(D246:D247)</f>
        <v>0</v>
      </c>
      <c r="E245" s="80">
        <f t="shared" si="18"/>
        <v>0</v>
      </c>
      <c r="F245" s="104">
        <f t="shared" si="19"/>
        <v>0</v>
      </c>
      <c r="G245" s="79">
        <f>SUM(G246:G247)</f>
        <v>0</v>
      </c>
      <c r="H245" s="31">
        <f t="shared" si="16"/>
        <v>0</v>
      </c>
      <c r="I245" s="104">
        <f t="shared" si="17"/>
        <v>0</v>
      </c>
      <c r="J245" s="86"/>
      <c r="K245" s="79">
        <f>SUM('ing anual'!C245+'ingresos ese'!E245+[3]ictas!C245)</f>
        <v>0</v>
      </c>
      <c r="L245" s="86">
        <f t="shared" si="15"/>
        <v>0</v>
      </c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</row>
    <row r="246" spans="1:32" x14ac:dyDescent="0.2">
      <c r="A246" s="110">
        <v>224010201</v>
      </c>
      <c r="B246" s="109" t="s">
        <v>1086</v>
      </c>
      <c r="C246" s="79">
        <f>SUM('ing anual'!C246+'ingresos ese'!E246+[3]ictas!C246)</f>
        <v>0</v>
      </c>
      <c r="D246" s="79">
        <f>SUM('ing anual'!D246+'ingresos ese'!F246+[3]ictas!D246)</f>
        <v>0</v>
      </c>
      <c r="E246" s="80">
        <f t="shared" si="18"/>
        <v>0</v>
      </c>
      <c r="F246" s="104">
        <f t="shared" si="19"/>
        <v>0</v>
      </c>
      <c r="G246" s="79">
        <f>SUM('ing anual'!G246+'ingresos ese'!I246+[3]ictas!G246)</f>
        <v>0</v>
      </c>
      <c r="H246" s="31">
        <f t="shared" si="16"/>
        <v>0</v>
      </c>
      <c r="I246" s="104">
        <f t="shared" si="17"/>
        <v>0</v>
      </c>
      <c r="J246" s="86"/>
      <c r="K246" s="79">
        <f>SUM('ing anual'!C246+'ingresos ese'!E246+[3]ictas!C246)</f>
        <v>0</v>
      </c>
      <c r="L246" s="86">
        <f t="shared" si="15"/>
        <v>0</v>
      </c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</row>
    <row r="247" spans="1:32" x14ac:dyDescent="0.2">
      <c r="A247" s="110">
        <v>224010202</v>
      </c>
      <c r="B247" s="109" t="s">
        <v>1087</v>
      </c>
      <c r="C247" s="79">
        <f>SUM('ing anual'!C247+'ingresos ese'!E247+[3]ictas!C247)</f>
        <v>0</v>
      </c>
      <c r="D247" s="79">
        <f>SUM('ing anual'!D247+'ingresos ese'!F247+[3]ictas!D247)</f>
        <v>0</v>
      </c>
      <c r="E247" s="80">
        <f t="shared" si="18"/>
        <v>0</v>
      </c>
      <c r="F247" s="104">
        <f t="shared" si="19"/>
        <v>0</v>
      </c>
      <c r="G247" s="79">
        <f>SUM('ing anual'!G247+'ingresos ese'!I247+[3]ictas!G247)</f>
        <v>0</v>
      </c>
      <c r="H247" s="31">
        <f t="shared" si="16"/>
        <v>0</v>
      </c>
      <c r="I247" s="104">
        <f t="shared" si="17"/>
        <v>0</v>
      </c>
      <c r="J247" s="86"/>
      <c r="K247" s="79">
        <f>SUM('ing anual'!C247+'ingresos ese'!E247+[3]ictas!C247)</f>
        <v>0</v>
      </c>
      <c r="L247" s="86">
        <f t="shared" si="15"/>
        <v>0</v>
      </c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</row>
    <row r="248" spans="1:32" x14ac:dyDescent="0.2">
      <c r="A248" s="110">
        <v>2240103</v>
      </c>
      <c r="B248" s="109" t="s">
        <v>1088</v>
      </c>
      <c r="C248" s="79">
        <f>SUM('ing anual'!C248+'ingresos ese'!E248+[3]ictas!C248)</f>
        <v>0</v>
      </c>
      <c r="D248" s="79">
        <f>SUM('ing anual'!D248+'ingresos ese'!F248+[3]ictas!D248)</f>
        <v>0</v>
      </c>
      <c r="E248" s="80">
        <f t="shared" si="18"/>
        <v>0</v>
      </c>
      <c r="F248" s="104">
        <f t="shared" si="19"/>
        <v>0</v>
      </c>
      <c r="G248" s="79">
        <f>SUM('ing anual'!G248+'ingresos ese'!I248+[3]ictas!G248)</f>
        <v>0</v>
      </c>
      <c r="H248" s="31">
        <f t="shared" si="16"/>
        <v>0</v>
      </c>
      <c r="I248" s="104">
        <f t="shared" si="17"/>
        <v>0</v>
      </c>
      <c r="J248" s="86"/>
      <c r="K248" s="79">
        <f>SUM('ing anual'!C248+'ingresos ese'!E248+[3]ictas!C248)</f>
        <v>0</v>
      </c>
      <c r="L248" s="86">
        <f t="shared" si="15"/>
        <v>0</v>
      </c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</row>
    <row r="249" spans="1:32" x14ac:dyDescent="0.2">
      <c r="A249" s="110">
        <v>22402</v>
      </c>
      <c r="B249" s="109" t="s">
        <v>1089</v>
      </c>
      <c r="C249" s="79">
        <f>SUM(C253:C256)+C250</f>
        <v>0</v>
      </c>
      <c r="D249" s="79">
        <f>SUM(D253:D256)+D250</f>
        <v>0</v>
      </c>
      <c r="E249" s="80">
        <f t="shared" si="18"/>
        <v>0</v>
      </c>
      <c r="F249" s="104">
        <f t="shared" si="19"/>
        <v>0</v>
      </c>
      <c r="G249" s="79">
        <f>SUM(G253:G256)+G250</f>
        <v>0</v>
      </c>
      <c r="H249" s="31">
        <f t="shared" si="16"/>
        <v>0</v>
      </c>
      <c r="I249" s="104">
        <f t="shared" si="17"/>
        <v>0</v>
      </c>
      <c r="J249" s="86"/>
      <c r="K249" s="79">
        <f>SUM('ing anual'!C249+'ingresos ese'!E249+[3]ictas!C249)</f>
        <v>0</v>
      </c>
      <c r="L249" s="86">
        <f t="shared" si="15"/>
        <v>0</v>
      </c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</row>
    <row r="250" spans="1:32" x14ac:dyDescent="0.2">
      <c r="A250" s="110">
        <v>2240201</v>
      </c>
      <c r="B250" s="109" t="s">
        <v>1090</v>
      </c>
      <c r="C250" s="79">
        <f>SUM('ing anual'!C250+'ingresos ese'!E250+[3]ictas!C250)</f>
        <v>0</v>
      </c>
      <c r="D250" s="79">
        <f>SUM('ing anual'!D250+'ingresos ese'!F250+[3]ictas!D250)</f>
        <v>0</v>
      </c>
      <c r="E250" s="80">
        <f t="shared" si="18"/>
        <v>0</v>
      </c>
      <c r="F250" s="104">
        <f t="shared" si="19"/>
        <v>0</v>
      </c>
      <c r="G250" s="79">
        <f>SUM('ing anual'!G250+'ingresos ese'!I250+[3]ictas!G250)</f>
        <v>0</v>
      </c>
      <c r="H250" s="31">
        <f t="shared" si="16"/>
        <v>0</v>
      </c>
      <c r="I250" s="104">
        <f t="shared" si="17"/>
        <v>0</v>
      </c>
      <c r="J250" s="86"/>
      <c r="K250" s="79">
        <f>SUM('ing anual'!C250+'ingresos ese'!E250+[3]ictas!C250)</f>
        <v>0</v>
      </c>
      <c r="L250" s="86">
        <f t="shared" si="15"/>
        <v>0</v>
      </c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</row>
    <row r="251" spans="1:32" x14ac:dyDescent="0.2">
      <c r="A251" s="110">
        <v>2240202</v>
      </c>
      <c r="B251" s="109" t="s">
        <v>1091</v>
      </c>
      <c r="C251" s="79">
        <f>SUM(C252)</f>
        <v>0</v>
      </c>
      <c r="D251" s="79">
        <f>SUM(D252)</f>
        <v>0</v>
      </c>
      <c r="E251" s="80">
        <f t="shared" si="18"/>
        <v>0</v>
      </c>
      <c r="F251" s="104">
        <f t="shared" si="19"/>
        <v>0</v>
      </c>
      <c r="G251" s="79">
        <f>SUM(G252)</f>
        <v>0</v>
      </c>
      <c r="H251" s="31">
        <f t="shared" si="16"/>
        <v>0</v>
      </c>
      <c r="I251" s="104">
        <f t="shared" si="17"/>
        <v>0</v>
      </c>
      <c r="J251" s="86"/>
      <c r="K251" s="79">
        <f>SUM('ing anual'!C251+'ingresos ese'!E251+[3]ictas!C251)</f>
        <v>0</v>
      </c>
      <c r="L251" s="86">
        <f t="shared" si="15"/>
        <v>0</v>
      </c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</row>
    <row r="252" spans="1:32" x14ac:dyDescent="0.2">
      <c r="A252" s="110">
        <v>224020201</v>
      </c>
      <c r="B252" s="109" t="s">
        <v>1054</v>
      </c>
      <c r="C252" s="79">
        <f>SUM(C253)</f>
        <v>0</v>
      </c>
      <c r="D252" s="79">
        <f>SUM(D253)</f>
        <v>0</v>
      </c>
      <c r="E252" s="80">
        <f t="shared" si="18"/>
        <v>0</v>
      </c>
      <c r="F252" s="104">
        <f t="shared" si="19"/>
        <v>0</v>
      </c>
      <c r="G252" s="79">
        <f>SUM(G253)</f>
        <v>0</v>
      </c>
      <c r="H252" s="31">
        <f t="shared" si="16"/>
        <v>0</v>
      </c>
      <c r="I252" s="104">
        <f t="shared" si="17"/>
        <v>0</v>
      </c>
      <c r="J252" s="86"/>
      <c r="K252" s="79">
        <f>SUM('ing anual'!C252+'ingresos ese'!E252+[3]ictas!C252)</f>
        <v>0</v>
      </c>
      <c r="L252" s="86">
        <f t="shared" si="15"/>
        <v>0</v>
      </c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</row>
    <row r="253" spans="1:32" x14ac:dyDescent="0.2">
      <c r="A253" s="110">
        <v>22402020101</v>
      </c>
      <c r="B253" s="109" t="s">
        <v>1055</v>
      </c>
      <c r="C253" s="79">
        <f>SUM('ing anual'!C253+'ingresos ese'!E253+[3]ictas!C253)</f>
        <v>0</v>
      </c>
      <c r="D253" s="79">
        <f>SUM('ing anual'!D253+'ingresos ese'!F253+[3]ictas!D253)</f>
        <v>0</v>
      </c>
      <c r="E253" s="80">
        <f t="shared" si="18"/>
        <v>0</v>
      </c>
      <c r="F253" s="104">
        <f t="shared" si="19"/>
        <v>0</v>
      </c>
      <c r="G253" s="79">
        <f>SUM('ing anual'!G253+'ingresos ese'!I253+[3]ictas!G253)</f>
        <v>0</v>
      </c>
      <c r="H253" s="31">
        <f t="shared" si="16"/>
        <v>0</v>
      </c>
      <c r="I253" s="104">
        <f t="shared" si="17"/>
        <v>0</v>
      </c>
      <c r="J253" s="86"/>
      <c r="K253" s="79">
        <f>SUM('ing anual'!C253+'ingresos ese'!E253+[3]ictas!C253)</f>
        <v>0</v>
      </c>
      <c r="L253" s="86">
        <f t="shared" si="15"/>
        <v>0</v>
      </c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</row>
    <row r="254" spans="1:32" x14ac:dyDescent="0.2">
      <c r="A254" s="110">
        <v>2240203</v>
      </c>
      <c r="B254" s="109" t="s">
        <v>1092</v>
      </c>
      <c r="C254" s="79">
        <f>SUM('ing anual'!C254+'ingresos ese'!E254+[3]ictas!C254)</f>
        <v>0</v>
      </c>
      <c r="D254" s="79">
        <f>SUM('ing anual'!D254+'ingresos ese'!F254+[3]ictas!D254)</f>
        <v>0</v>
      </c>
      <c r="E254" s="80">
        <f t="shared" si="18"/>
        <v>0</v>
      </c>
      <c r="F254" s="104">
        <f t="shared" si="19"/>
        <v>0</v>
      </c>
      <c r="G254" s="79">
        <f>SUM('ing anual'!G254+'ingresos ese'!I254+[3]ictas!G254)</f>
        <v>0</v>
      </c>
      <c r="H254" s="31">
        <f t="shared" si="16"/>
        <v>0</v>
      </c>
      <c r="I254" s="104">
        <f t="shared" si="17"/>
        <v>0</v>
      </c>
      <c r="J254" s="86"/>
      <c r="K254" s="79">
        <f>SUM('ing anual'!C254+'ingresos ese'!E254+[3]ictas!C254)</f>
        <v>0</v>
      </c>
      <c r="L254" s="86">
        <f t="shared" si="15"/>
        <v>0</v>
      </c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</row>
    <row r="255" spans="1:32" x14ac:dyDescent="0.2">
      <c r="A255" s="110">
        <v>2240204</v>
      </c>
      <c r="B255" s="109" t="s">
        <v>1093</v>
      </c>
      <c r="C255" s="79">
        <f>SUM('ing anual'!C255+'ingresos ese'!E255+[3]ictas!C255)</f>
        <v>0</v>
      </c>
      <c r="D255" s="79">
        <f>SUM('ing anual'!D255+'ingresos ese'!F255+[3]ictas!D255)</f>
        <v>0</v>
      </c>
      <c r="E255" s="80">
        <f t="shared" si="18"/>
        <v>0</v>
      </c>
      <c r="F255" s="104">
        <f t="shared" si="19"/>
        <v>0</v>
      </c>
      <c r="G255" s="79">
        <f>SUM('ing anual'!G255+'ingresos ese'!I255+[3]ictas!G255)</f>
        <v>0</v>
      </c>
      <c r="H255" s="31">
        <f t="shared" si="16"/>
        <v>0</v>
      </c>
      <c r="I255" s="104">
        <f t="shared" si="17"/>
        <v>0</v>
      </c>
      <c r="J255" s="86"/>
      <c r="K255" s="79">
        <f>SUM('ing anual'!C255+'ingresos ese'!E255+[3]ictas!C255)</f>
        <v>0</v>
      </c>
      <c r="L255" s="86">
        <f t="shared" si="15"/>
        <v>0</v>
      </c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</row>
    <row r="256" spans="1:32" x14ac:dyDescent="0.2">
      <c r="A256" s="110">
        <v>2240205</v>
      </c>
      <c r="B256" s="109" t="s">
        <v>1094</v>
      </c>
      <c r="C256" s="79">
        <f>SUM('ing anual'!C256+'ingresos ese'!E256+[3]ictas!C256)</f>
        <v>0</v>
      </c>
      <c r="D256" s="79">
        <f>SUM('ing anual'!D256+'ingresos ese'!F256+[3]ictas!D256)</f>
        <v>0</v>
      </c>
      <c r="E256" s="80">
        <f t="shared" si="18"/>
        <v>0</v>
      </c>
      <c r="F256" s="104">
        <f t="shared" si="19"/>
        <v>0</v>
      </c>
      <c r="G256" s="79">
        <f>SUM('ing anual'!G256+'ingresos ese'!I256+[3]ictas!G256)</f>
        <v>0</v>
      </c>
      <c r="H256" s="31">
        <f t="shared" si="16"/>
        <v>0</v>
      </c>
      <c r="I256" s="104">
        <f t="shared" si="17"/>
        <v>0</v>
      </c>
      <c r="J256" s="86"/>
      <c r="K256" s="79">
        <f>SUM('ing anual'!C256+'ingresos ese'!E256+[3]ictas!C256)</f>
        <v>0</v>
      </c>
      <c r="L256" s="86">
        <f t="shared" si="15"/>
        <v>0</v>
      </c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</row>
    <row r="257" spans="1:32" x14ac:dyDescent="0.2">
      <c r="A257" s="110">
        <v>22403</v>
      </c>
      <c r="B257" s="109" t="s">
        <v>1095</v>
      </c>
      <c r="C257" s="79">
        <f>SUM('ing anual'!C257+'ingresos ese'!E257+[3]ictas!C257)</f>
        <v>0</v>
      </c>
      <c r="D257" s="79">
        <f>SUM('ing anual'!D257+'ingresos ese'!F257+[3]ictas!D257)</f>
        <v>0</v>
      </c>
      <c r="E257" s="80">
        <f t="shared" si="18"/>
        <v>0</v>
      </c>
      <c r="F257" s="104">
        <f t="shared" si="19"/>
        <v>0</v>
      </c>
      <c r="G257" s="79">
        <f>SUM('ing anual'!G257+'ingresos ese'!I257+[3]ictas!G257)</f>
        <v>0</v>
      </c>
      <c r="H257" s="31">
        <f t="shared" si="16"/>
        <v>0</v>
      </c>
      <c r="I257" s="104">
        <f t="shared" si="17"/>
        <v>0</v>
      </c>
      <c r="J257" s="86"/>
      <c r="K257" s="79">
        <f>SUM('ing anual'!C257+'ingresos ese'!E257+[3]ictas!C257)</f>
        <v>0</v>
      </c>
      <c r="L257" s="86">
        <f t="shared" si="15"/>
        <v>0</v>
      </c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</row>
    <row r="258" spans="1:32" x14ac:dyDescent="0.2">
      <c r="A258" s="110">
        <v>22404</v>
      </c>
      <c r="B258" s="109" t="s">
        <v>1096</v>
      </c>
      <c r="C258" s="79">
        <f>SUM('ing anual'!C258+'ingresos ese'!E258+[3]ictas!C258)</f>
        <v>0</v>
      </c>
      <c r="D258" s="79">
        <f>SUM('ing anual'!D258+'ingresos ese'!F258+[3]ictas!D258)</f>
        <v>0</v>
      </c>
      <c r="E258" s="80">
        <f t="shared" si="18"/>
        <v>0</v>
      </c>
      <c r="F258" s="104">
        <f t="shared" si="19"/>
        <v>0</v>
      </c>
      <c r="G258" s="79">
        <f>SUM('ing anual'!G258+'ingresos ese'!I258+[3]ictas!G258)</f>
        <v>0</v>
      </c>
      <c r="H258" s="31">
        <f t="shared" si="16"/>
        <v>0</v>
      </c>
      <c r="I258" s="104">
        <f t="shared" si="17"/>
        <v>0</v>
      </c>
      <c r="J258" s="86"/>
      <c r="K258" s="79">
        <f>SUM('ing anual'!C258+'ingresos ese'!E258+[3]ictas!C258)</f>
        <v>0</v>
      </c>
      <c r="L258" s="86">
        <f t="shared" si="15"/>
        <v>0</v>
      </c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</row>
    <row r="259" spans="1:32" x14ac:dyDescent="0.2">
      <c r="A259" s="110">
        <v>22405</v>
      </c>
      <c r="B259" s="109" t="s">
        <v>1097</v>
      </c>
      <c r="C259" s="79">
        <f>SUM(C260)</f>
        <v>0</v>
      </c>
      <c r="D259" s="79">
        <f>SUM(D260)</f>
        <v>0</v>
      </c>
      <c r="E259" s="80">
        <f t="shared" si="18"/>
        <v>0</v>
      </c>
      <c r="F259" s="104">
        <f t="shared" si="19"/>
        <v>0</v>
      </c>
      <c r="G259" s="79">
        <f>SUM(G260)</f>
        <v>0</v>
      </c>
      <c r="H259" s="31">
        <f t="shared" si="16"/>
        <v>0</v>
      </c>
      <c r="I259" s="104">
        <f t="shared" si="17"/>
        <v>0</v>
      </c>
      <c r="J259" s="86"/>
      <c r="K259" s="79">
        <f>SUM('ing anual'!C259+'ingresos ese'!E259+[3]ictas!C259)</f>
        <v>0</v>
      </c>
      <c r="L259" s="86">
        <f t="shared" si="15"/>
        <v>0</v>
      </c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</row>
    <row r="260" spans="1:32" x14ac:dyDescent="0.2">
      <c r="A260" s="110">
        <v>2240501</v>
      </c>
      <c r="B260" s="109" t="s">
        <v>1098</v>
      </c>
      <c r="C260" s="79">
        <f>SUM('ing anual'!C260+'ingresos ese'!E260+[3]ictas!C260)</f>
        <v>0</v>
      </c>
      <c r="D260" s="79">
        <f>SUM('ing anual'!D260+'ingresos ese'!F260+[3]ictas!D260)</f>
        <v>0</v>
      </c>
      <c r="E260" s="80">
        <f t="shared" si="18"/>
        <v>0</v>
      </c>
      <c r="F260" s="104">
        <f t="shared" si="19"/>
        <v>0</v>
      </c>
      <c r="G260" s="79">
        <f>SUM('ing anual'!G260+'ingresos ese'!I260+[3]ictas!G260)</f>
        <v>0</v>
      </c>
      <c r="H260" s="31">
        <f t="shared" si="16"/>
        <v>0</v>
      </c>
      <c r="I260" s="104">
        <f t="shared" si="17"/>
        <v>0</v>
      </c>
      <c r="J260" s="86"/>
      <c r="K260" s="79">
        <f>SUM('ing anual'!C260+'ingresos ese'!E260+[3]ictas!C260)</f>
        <v>0</v>
      </c>
      <c r="L260" s="86">
        <f t="shared" si="15"/>
        <v>0</v>
      </c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</row>
    <row r="261" spans="1:32" x14ac:dyDescent="0.2">
      <c r="A261" s="110">
        <v>22406</v>
      </c>
      <c r="B261" s="109" t="s">
        <v>1099</v>
      </c>
      <c r="C261" s="79">
        <f>SUM('ing anual'!C261+'ingresos ese'!E261+[3]ictas!C261)</f>
        <v>0</v>
      </c>
      <c r="D261" s="79">
        <f>SUM('ing anual'!D261+'ingresos ese'!F261+[3]ictas!D261)</f>
        <v>0</v>
      </c>
      <c r="E261" s="80">
        <f t="shared" si="18"/>
        <v>0</v>
      </c>
      <c r="F261" s="104">
        <f t="shared" si="19"/>
        <v>0</v>
      </c>
      <c r="G261" s="79">
        <f>SUM('ing anual'!G261+'ingresos ese'!I261+[3]ictas!G261)</f>
        <v>0</v>
      </c>
      <c r="H261" s="31">
        <f t="shared" si="16"/>
        <v>0</v>
      </c>
      <c r="I261" s="104">
        <f t="shared" si="17"/>
        <v>0</v>
      </c>
      <c r="J261" s="86"/>
      <c r="K261" s="79">
        <f>SUM('ing anual'!C261+'ingresos ese'!E261+[3]ictas!C261)</f>
        <v>0</v>
      </c>
      <c r="L261" s="86">
        <f t="shared" si="15"/>
        <v>0</v>
      </c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</row>
    <row r="262" spans="1:32" x14ac:dyDescent="0.2">
      <c r="A262" s="110">
        <v>22407</v>
      </c>
      <c r="B262" s="109" t="s">
        <v>1100</v>
      </c>
      <c r="C262" s="79">
        <f>SUM('ing anual'!C262+'ingresos ese'!E262+[3]ictas!C262)</f>
        <v>0</v>
      </c>
      <c r="D262" s="79">
        <f>SUM('ing anual'!D262+'ingresos ese'!F262+[3]ictas!D262)</f>
        <v>0</v>
      </c>
      <c r="E262" s="80">
        <f t="shared" si="18"/>
        <v>0</v>
      </c>
      <c r="F262" s="104">
        <f t="shared" si="19"/>
        <v>0</v>
      </c>
      <c r="G262" s="79">
        <f>SUM('ing anual'!G262+'ingresos ese'!I262+[3]ictas!G262)</f>
        <v>0</v>
      </c>
      <c r="H262" s="31">
        <f t="shared" si="16"/>
        <v>0</v>
      </c>
      <c r="I262" s="104">
        <f t="shared" si="17"/>
        <v>0</v>
      </c>
      <c r="J262" s="86"/>
      <c r="K262" s="79">
        <f>SUM('ing anual'!C262+'ingresos ese'!E262+[3]ictas!C262)</f>
        <v>0</v>
      </c>
      <c r="L262" s="86">
        <f t="shared" si="15"/>
        <v>0</v>
      </c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</row>
    <row r="263" spans="1:32" x14ac:dyDescent="0.2">
      <c r="A263" s="110">
        <v>22408</v>
      </c>
      <c r="B263" s="109" t="s">
        <v>146</v>
      </c>
      <c r="C263" s="79">
        <f>SUM('ing anual'!C263+'ingresos ese'!E263+[3]ictas!C263)</f>
        <v>0</v>
      </c>
      <c r="D263" s="79">
        <f>SUM('ing anual'!D263+'ingresos ese'!F263+[3]ictas!D263)</f>
        <v>0</v>
      </c>
      <c r="E263" s="80">
        <f t="shared" si="18"/>
        <v>0</v>
      </c>
      <c r="F263" s="104">
        <f t="shared" si="19"/>
        <v>0</v>
      </c>
      <c r="G263" s="79">
        <f>SUM('ing anual'!G263+'ingresos ese'!I263+[3]ictas!G263)</f>
        <v>0</v>
      </c>
      <c r="H263" s="31">
        <f t="shared" si="16"/>
        <v>0</v>
      </c>
      <c r="I263" s="104">
        <f t="shared" si="17"/>
        <v>0</v>
      </c>
      <c r="J263" s="86"/>
      <c r="K263" s="79">
        <f>SUM('ing anual'!C263+'ingresos ese'!E263+[3]ictas!C263)</f>
        <v>0</v>
      </c>
      <c r="L263" s="86">
        <f t="shared" si="15"/>
        <v>0</v>
      </c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</row>
    <row r="264" spans="1:32" x14ac:dyDescent="0.2">
      <c r="A264" s="110">
        <v>22409</v>
      </c>
      <c r="B264" s="105" t="s">
        <v>893</v>
      </c>
      <c r="C264" s="79">
        <f>SUM('ing anual'!C264+'ingresos ese'!E264+[3]ictas!C264)</f>
        <v>0</v>
      </c>
      <c r="D264" s="79">
        <f>SUM('ing anual'!D264+'ingresos ese'!F264+[3]ictas!D264)</f>
        <v>0</v>
      </c>
      <c r="E264" s="80">
        <f t="shared" si="18"/>
        <v>0</v>
      </c>
      <c r="F264" s="104">
        <f t="shared" si="19"/>
        <v>0</v>
      </c>
      <c r="G264" s="79">
        <f>SUM('ing anual'!G264+'ingresos ese'!I264+[3]ictas!G264)</f>
        <v>0</v>
      </c>
      <c r="H264" s="31">
        <f t="shared" si="16"/>
        <v>0</v>
      </c>
      <c r="I264" s="104">
        <f t="shared" si="17"/>
        <v>0</v>
      </c>
      <c r="J264" s="86"/>
      <c r="K264" s="79">
        <f>SUM('ing anual'!C264+'ingresos ese'!E264+[3]ictas!C264)</f>
        <v>0</v>
      </c>
      <c r="L264" s="86">
        <f t="shared" ref="L264:L319" si="20">SUM(C264-K264)</f>
        <v>0</v>
      </c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</row>
    <row r="265" spans="1:32" x14ac:dyDescent="0.2">
      <c r="A265" s="78">
        <v>22411</v>
      </c>
      <c r="B265" s="103" t="s">
        <v>1101</v>
      </c>
      <c r="C265" s="79">
        <f>SUM('ing anual'!C265+'ingresos ese'!E265+[3]ictas!C265)</f>
        <v>66774229000</v>
      </c>
      <c r="D265" s="79">
        <f>SUM('ing anual'!D265+'ingresos ese'!F265+[3]ictas!D265)</f>
        <v>74525139613</v>
      </c>
      <c r="E265" s="80">
        <f t="shared" si="18"/>
        <v>141299368613</v>
      </c>
      <c r="F265" s="104">
        <f t="shared" si="19"/>
        <v>0.68931394390952783</v>
      </c>
      <c r="G265" s="79">
        <f>SUM('ing anual'!G265+'ingresos ese'!I265+[3]ictas!G265)</f>
        <v>0</v>
      </c>
      <c r="H265" s="31">
        <f t="shared" si="16"/>
        <v>0</v>
      </c>
      <c r="I265" s="104">
        <f t="shared" si="17"/>
        <v>141299368613</v>
      </c>
      <c r="J265" s="86"/>
      <c r="K265" s="79">
        <f>SUM('ing anual'!C265+'ingresos ese'!E265+[3]ictas!C265)</f>
        <v>66774229000</v>
      </c>
      <c r="L265" s="86">
        <f t="shared" si="20"/>
        <v>0</v>
      </c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</row>
    <row r="266" spans="1:32" x14ac:dyDescent="0.2">
      <c r="A266" s="78">
        <v>22412</v>
      </c>
      <c r="B266" s="103" t="s">
        <v>479</v>
      </c>
      <c r="C266" s="79">
        <f>SUM('ing anual'!C266+'ingresos ese'!E266+[3]ictas!C266)</f>
        <v>0</v>
      </c>
      <c r="D266" s="79">
        <f>SUM('ing anual'!D266+'ingresos ese'!F266+[3]ictas!D266)</f>
        <v>0</v>
      </c>
      <c r="E266" s="80">
        <f t="shared" si="18"/>
        <v>0</v>
      </c>
      <c r="F266" s="104">
        <f t="shared" si="19"/>
        <v>0</v>
      </c>
      <c r="G266" s="79">
        <f>SUM('ing anual'!G266+'ingresos ese'!I266+[3]ictas!G266)</f>
        <v>0</v>
      </c>
      <c r="H266" s="31">
        <f t="shared" si="16"/>
        <v>0</v>
      </c>
      <c r="I266" s="104">
        <f t="shared" si="17"/>
        <v>0</v>
      </c>
      <c r="J266" s="86"/>
      <c r="K266" s="79">
        <f>SUM('ing anual'!C266+'ingresos ese'!E266+[3]ictas!C266)</f>
        <v>0</v>
      </c>
      <c r="L266" s="86">
        <f t="shared" si="20"/>
        <v>0</v>
      </c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</row>
    <row r="267" spans="1:32" x14ac:dyDescent="0.2">
      <c r="A267" s="78">
        <v>22413</v>
      </c>
      <c r="B267" s="103" t="s">
        <v>1102</v>
      </c>
      <c r="C267" s="79">
        <f>SUM('ing anual'!C267+'ingresos ese'!E267+[3]ictas!C267)</f>
        <v>0</v>
      </c>
      <c r="D267" s="79">
        <f>SUM('ing anual'!D267+'ingresos ese'!F267+[3]ictas!D267)</f>
        <v>750000000</v>
      </c>
      <c r="E267" s="80">
        <f t="shared" si="18"/>
        <v>750000000</v>
      </c>
      <c r="F267" s="104">
        <f t="shared" si="19"/>
        <v>3.658795244500346E-3</v>
      </c>
      <c r="G267" s="79">
        <f>SUM('ing anual'!G267+'ingresos ese'!I267+[3]ictas!G267)</f>
        <v>750000000</v>
      </c>
      <c r="H267" s="31">
        <f t="shared" si="16"/>
        <v>100</v>
      </c>
      <c r="I267" s="104">
        <f t="shared" si="17"/>
        <v>0</v>
      </c>
      <c r="J267" s="86"/>
      <c r="K267" s="79">
        <f>SUM('ing anual'!C267+'ingresos ese'!E267+[3]ictas!C267)</f>
        <v>0</v>
      </c>
      <c r="L267" s="86">
        <f t="shared" si="20"/>
        <v>0</v>
      </c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</row>
    <row r="268" spans="1:32" x14ac:dyDescent="0.2">
      <c r="A268" s="78">
        <v>22414</v>
      </c>
      <c r="B268" s="103" t="s">
        <v>1103</v>
      </c>
      <c r="C268" s="79">
        <f>SUM('ing anual'!C268+'ingresos ese'!E268+[3]ictas!C268)</f>
        <v>0</v>
      </c>
      <c r="D268" s="79">
        <f>SUM('ing anual'!D268+'ingresos ese'!F268+[3]ictas!D268)</f>
        <v>4140665</v>
      </c>
      <c r="E268" s="80">
        <f t="shared" si="18"/>
        <v>4140665</v>
      </c>
      <c r="F268" s="104">
        <f t="shared" si="19"/>
        <v>2.0199793881425368E-5</v>
      </c>
      <c r="G268" s="79">
        <f>SUM('ing anual'!G268+'ingresos ese'!I268+[3]ictas!G268)</f>
        <v>4140665</v>
      </c>
      <c r="H268" s="31">
        <f t="shared" si="16"/>
        <v>100</v>
      </c>
      <c r="I268" s="104">
        <f t="shared" si="17"/>
        <v>0</v>
      </c>
      <c r="J268" s="86"/>
      <c r="K268" s="79">
        <f>SUM('ing anual'!C268+'ingresos ese'!E268+[3]ictas!C268)</f>
        <v>0</v>
      </c>
      <c r="L268" s="86">
        <f t="shared" si="20"/>
        <v>0</v>
      </c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</row>
    <row r="269" spans="1:32" x14ac:dyDescent="0.2">
      <c r="A269" s="78">
        <v>22415</v>
      </c>
      <c r="B269" s="103" t="s">
        <v>1104</v>
      </c>
      <c r="C269" s="79">
        <f>SUM('ing anual'!C269+'ingresos ese'!E269+[3]ictas!C269)</f>
        <v>598000000000</v>
      </c>
      <c r="D269" s="79">
        <f>SUM('ing anual'!D269+'ingresos ese'!F269+[3]ictas!D269)</f>
        <v>20000000000</v>
      </c>
      <c r="E269" s="80">
        <f t="shared" si="18"/>
        <v>618000000000</v>
      </c>
      <c r="F269" s="104">
        <f t="shared" si="19"/>
        <v>3.0148472814682856</v>
      </c>
      <c r="G269" s="79">
        <f>SUM('ing anual'!G269+'ingresos ese'!I269+[3]ictas!G269)</f>
        <v>618000000000</v>
      </c>
      <c r="H269" s="31">
        <f t="shared" si="16"/>
        <v>100</v>
      </c>
      <c r="I269" s="104">
        <f t="shared" si="17"/>
        <v>0</v>
      </c>
      <c r="J269" s="86"/>
      <c r="K269" s="79">
        <f>SUM('ing anual'!C269+'ingresos ese'!E269+[3]ictas!C269)</f>
        <v>598000000000</v>
      </c>
      <c r="L269" s="86">
        <f t="shared" si="20"/>
        <v>0</v>
      </c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</row>
    <row r="270" spans="1:32" x14ac:dyDescent="0.2">
      <c r="A270" s="78">
        <v>22416</v>
      </c>
      <c r="B270" s="103" t="s">
        <v>1105</v>
      </c>
      <c r="C270" s="79">
        <f>SUM('ing anual'!C270+'ingresos ese'!E270+[3]ictas!C270)</f>
        <v>17352272000</v>
      </c>
      <c r="D270" s="79">
        <f>SUM('ing anual'!D270+'ingresos ese'!F270+[3]ictas!D270)</f>
        <v>-17352272000</v>
      </c>
      <c r="E270" s="80">
        <f t="shared" si="18"/>
        <v>0</v>
      </c>
      <c r="F270" s="104">
        <f t="shared" si="19"/>
        <v>0</v>
      </c>
      <c r="G270" s="79">
        <f>SUM('ing anual'!G270+'ingresos ese'!I270+[3]ictas!G270)</f>
        <v>0</v>
      </c>
      <c r="H270" s="31">
        <f t="shared" si="16"/>
        <v>0</v>
      </c>
      <c r="I270" s="104">
        <f t="shared" si="17"/>
        <v>0</v>
      </c>
      <c r="J270" s="86"/>
      <c r="K270" s="79">
        <f>SUM('ing anual'!C270+'ingresos ese'!E270+[3]ictas!C270)</f>
        <v>17352272000</v>
      </c>
      <c r="L270" s="86">
        <f t="shared" si="20"/>
        <v>0</v>
      </c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</row>
    <row r="271" spans="1:32" x14ac:dyDescent="0.2">
      <c r="A271" s="78">
        <v>22417</v>
      </c>
      <c r="B271" s="103" t="s">
        <v>1106</v>
      </c>
      <c r="C271" s="79">
        <f>SUM('ing anual'!C271+'ingresos ese'!E271+[3]ictas!C271)</f>
        <v>62255843718</v>
      </c>
      <c r="D271" s="79">
        <f>SUM('ing anual'!D271+'ingresos ese'!F271+[3]ictas!D271)</f>
        <v>0</v>
      </c>
      <c r="E271" s="80">
        <f t="shared" si="18"/>
        <v>62255843718</v>
      </c>
      <c r="F271" s="104">
        <f t="shared" si="19"/>
        <v>0.30370851325036685</v>
      </c>
      <c r="G271" s="79">
        <f>SUM('ing anual'!G271+'ingresos ese'!I271+[3]ictas!G271)</f>
        <v>58317053644</v>
      </c>
      <c r="H271" s="31">
        <f t="shared" si="16"/>
        <v>93.673220313515444</v>
      </c>
      <c r="I271" s="104">
        <f t="shared" si="17"/>
        <v>3938790074</v>
      </c>
      <c r="J271" s="86"/>
      <c r="K271" s="79">
        <f>SUM('ing anual'!C271+'ingresos ese'!E271+[3]ictas!C271)</f>
        <v>62255843718</v>
      </c>
      <c r="L271" s="86">
        <f t="shared" si="20"/>
        <v>0</v>
      </c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</row>
    <row r="272" spans="1:32" x14ac:dyDescent="0.2">
      <c r="A272" s="78">
        <v>22418</v>
      </c>
      <c r="B272" s="103" t="s">
        <v>1107</v>
      </c>
      <c r="C272" s="79">
        <f>SUM('ing anual'!C272+'ingresos ese'!E272+[3]ictas!C272)</f>
        <v>40000000000</v>
      </c>
      <c r="D272" s="79">
        <f>SUM('ing anual'!D272+'ingresos ese'!F272+[3]ictas!D272)</f>
        <v>-12000000000</v>
      </c>
      <c r="E272" s="80">
        <f t="shared" si="18"/>
        <v>28000000000</v>
      </c>
      <c r="F272" s="104">
        <f t="shared" si="19"/>
        <v>0.13659502246134628</v>
      </c>
      <c r="G272" s="79">
        <f>SUM('ing anual'!G272+'ingresos ese'!I272+[3]ictas!G272)</f>
        <v>1595677875</v>
      </c>
      <c r="H272" s="31">
        <f t="shared" si="16"/>
        <v>5.6988495535714287</v>
      </c>
      <c r="I272" s="104">
        <f t="shared" si="17"/>
        <v>26404322125</v>
      </c>
      <c r="J272" s="86"/>
      <c r="K272" s="79">
        <f>SUM('ing anual'!C272+'ingresos ese'!E272+[3]ictas!C272)</f>
        <v>40000000000</v>
      </c>
      <c r="L272" s="86">
        <f t="shared" si="20"/>
        <v>0</v>
      </c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</row>
    <row r="273" spans="1:32" x14ac:dyDescent="0.2">
      <c r="A273" s="78">
        <v>22319</v>
      </c>
      <c r="B273" s="103" t="s">
        <v>1108</v>
      </c>
      <c r="C273" s="79">
        <f>SUM('ing anual'!C273+'ingresos ese'!E273+[3]ictas!C273)</f>
        <v>2540572000</v>
      </c>
      <c r="D273" s="79">
        <f>SUM('ing anual'!D273+'ingresos ese'!F273+[3]ictas!D273)</f>
        <v>-2540572000</v>
      </c>
      <c r="E273" s="80"/>
      <c r="F273" s="104"/>
      <c r="G273" s="79">
        <f>SUM('ing anual'!G273+'ingresos ese'!I273+[3]ictas!G273)</f>
        <v>0</v>
      </c>
      <c r="H273" s="31"/>
      <c r="I273" s="104"/>
      <c r="J273" s="86"/>
      <c r="K273" s="79">
        <f>SUM('ing anual'!C273+'ingresos ese'!E273+[3]ictas!C273)</f>
        <v>2540572000</v>
      </c>
      <c r="L273" s="86">
        <f t="shared" si="20"/>
        <v>0</v>
      </c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</row>
    <row r="274" spans="1:32" x14ac:dyDescent="0.2">
      <c r="A274" s="78">
        <v>22320</v>
      </c>
      <c r="B274" s="103" t="s">
        <v>1109</v>
      </c>
      <c r="C274" s="79">
        <f>SUM('ing anual'!C274+'ingresos ese'!E274+[3]ictas!C274)</f>
        <v>46927000</v>
      </c>
      <c r="D274" s="79">
        <f>SUM('ing anual'!D274+'ingresos ese'!F274+[3]ictas!D274)</f>
        <v>-46927000</v>
      </c>
      <c r="E274" s="80"/>
      <c r="F274" s="104"/>
      <c r="G274" s="79">
        <f>SUM('ing anual'!G274+'ingresos ese'!I274+[3]ictas!G274)</f>
        <v>0</v>
      </c>
      <c r="H274" s="31"/>
      <c r="I274" s="104"/>
      <c r="J274" s="86"/>
      <c r="K274" s="79">
        <f>SUM('ing anual'!C274+'ingresos ese'!E274+[3]ictas!C274)</f>
        <v>46927000</v>
      </c>
      <c r="L274" s="86">
        <f t="shared" si="20"/>
        <v>0</v>
      </c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</row>
    <row r="275" spans="1:32" x14ac:dyDescent="0.2">
      <c r="A275" s="53">
        <v>226</v>
      </c>
      <c r="B275" s="27" t="s">
        <v>1110</v>
      </c>
      <c r="C275" s="79">
        <f>SUM(C276:C277)</f>
        <v>66150027000</v>
      </c>
      <c r="D275" s="79">
        <f>SUM(D276:D277)</f>
        <v>-53595244758</v>
      </c>
      <c r="E275" s="80">
        <f t="shared" si="18"/>
        <v>12554782242</v>
      </c>
      <c r="F275" s="104">
        <f t="shared" si="19"/>
        <v>6.1247170083689323E-2</v>
      </c>
      <c r="G275" s="79">
        <f>SUM(G276:G277)</f>
        <v>10434950325</v>
      </c>
      <c r="H275" s="31">
        <f t="shared" si="16"/>
        <v>83.115343013210989</v>
      </c>
      <c r="I275" s="104">
        <f t="shared" si="17"/>
        <v>2119831917</v>
      </c>
      <c r="J275" s="86"/>
      <c r="K275" s="79">
        <f>SUM('ing anual'!C275+'ingresos ese'!E275+[3]ictas!C275)</f>
        <v>66150027000</v>
      </c>
      <c r="L275" s="86">
        <f t="shared" si="20"/>
        <v>0</v>
      </c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</row>
    <row r="276" spans="1:32" ht="25.5" x14ac:dyDescent="0.2">
      <c r="A276" s="110">
        <v>226005</v>
      </c>
      <c r="B276" s="35" t="s">
        <v>1111</v>
      </c>
      <c r="C276" s="79">
        <f>SUM('ing anual'!C276+'ingresos ese'!E276+[3]ictas!C276)</f>
        <v>63716322000</v>
      </c>
      <c r="D276" s="79">
        <f>SUM('ing anual'!D276+'ingresos ese'!F276+[3]ictas!D276)</f>
        <v>-53595244758</v>
      </c>
      <c r="E276" s="80">
        <f t="shared" si="18"/>
        <v>10121077242</v>
      </c>
      <c r="F276" s="104">
        <f t="shared" si="19"/>
        <v>4.9374599043000372E-2</v>
      </c>
      <c r="G276" s="79">
        <f>SUM('ing anual'!G276+'ingresos ese'!I276+[3]ictas!G276)</f>
        <v>8001245725</v>
      </c>
      <c r="H276" s="31">
        <f t="shared" si="16"/>
        <v>79.055277750443224</v>
      </c>
      <c r="I276" s="104">
        <f t="shared" si="17"/>
        <v>2119831517</v>
      </c>
      <c r="J276" s="86"/>
      <c r="K276" s="79">
        <f>SUM('ing anual'!C276+'ingresos ese'!E276+[3]ictas!C276)</f>
        <v>63716322000</v>
      </c>
      <c r="L276" s="86">
        <f t="shared" si="20"/>
        <v>0</v>
      </c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</row>
    <row r="277" spans="1:32" x14ac:dyDescent="0.2">
      <c r="A277" s="110">
        <v>226099</v>
      </c>
      <c r="B277" s="27" t="s">
        <v>1112</v>
      </c>
      <c r="C277" s="79">
        <f>SUM('ing anual'!C277+'ingresos ese'!E277+[3]ictas!C277)</f>
        <v>2433705000</v>
      </c>
      <c r="D277" s="79">
        <f>SUM('ing anual'!D277+'ingresos ese'!F277+[3]ictas!D277)</f>
        <v>0</v>
      </c>
      <c r="E277" s="80">
        <f t="shared" si="18"/>
        <v>2433705000</v>
      </c>
      <c r="F277" s="104">
        <f t="shared" si="19"/>
        <v>1.1872571040688954E-2</v>
      </c>
      <c r="G277" s="79">
        <f>SUM('ing anual'!G277+'ingresos ese'!I277+[3]ictas!G277)</f>
        <v>2433704600</v>
      </c>
      <c r="H277" s="31">
        <f t="shared" si="16"/>
        <v>99.999983564154235</v>
      </c>
      <c r="I277" s="104">
        <f t="shared" si="17"/>
        <v>400</v>
      </c>
      <c r="J277" s="86"/>
      <c r="K277" s="79">
        <f>SUM('ing anual'!C277+'ingresos ese'!E277+[3]ictas!C277)</f>
        <v>2433705000</v>
      </c>
      <c r="L277" s="86">
        <f t="shared" si="20"/>
        <v>0</v>
      </c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</row>
    <row r="278" spans="1:32" x14ac:dyDescent="0.2">
      <c r="A278" s="113">
        <v>24</v>
      </c>
      <c r="B278" s="38" t="s">
        <v>1113</v>
      </c>
      <c r="C278" s="76">
        <f>SUM(C308:C313)+C295+C290+C279</f>
        <v>4968809868014</v>
      </c>
      <c r="D278" s="76">
        <f>SUM(D308:D313)+D295+D290+D279</f>
        <v>-413337214510.87714</v>
      </c>
      <c r="E278" s="77">
        <f t="shared" si="18"/>
        <v>4555472653503.123</v>
      </c>
      <c r="F278" s="102">
        <f t="shared" si="19"/>
        <v>22.223388908118135</v>
      </c>
      <c r="G278" s="76">
        <f>SUM(G308:G313)+G295+G290+G279</f>
        <v>3717768347672</v>
      </c>
      <c r="H278" s="24">
        <f t="shared" si="16"/>
        <v>81.611034253779678</v>
      </c>
      <c r="I278" s="102">
        <f t="shared" si="17"/>
        <v>837704305831.12305</v>
      </c>
      <c r="J278" s="86"/>
      <c r="K278" s="79">
        <f>SUM('ing anual'!C278+'ingresos ese'!E278+[3]ictas!C278)</f>
        <v>4968809868014</v>
      </c>
      <c r="L278" s="86">
        <f t="shared" si="20"/>
        <v>0</v>
      </c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</row>
    <row r="279" spans="1:32" x14ac:dyDescent="0.2">
      <c r="A279" s="114">
        <v>2401</v>
      </c>
      <c r="B279" s="56" t="s">
        <v>1114</v>
      </c>
      <c r="C279" s="79">
        <f>SUM(C280:C289)-C285</f>
        <v>2270415623668</v>
      </c>
      <c r="D279" s="79">
        <f>SUM(D280:D289)-D285</f>
        <v>143494103663.00018</v>
      </c>
      <c r="E279" s="80">
        <f t="shared" si="18"/>
        <v>2413909727331</v>
      </c>
      <c r="F279" s="104">
        <f t="shared" si="19"/>
        <v>11.77600190801572</v>
      </c>
      <c r="G279" s="79">
        <f>SUM(G280:G289)-G285</f>
        <v>2342809116553</v>
      </c>
      <c r="H279" s="31">
        <f t="shared" ref="H279:H319" si="21">IF(OR(G279=0,E279=0),0,G279/E279)*100</f>
        <v>97.054545579191384</v>
      </c>
      <c r="I279" s="104">
        <f t="shared" si="17"/>
        <v>71100610778</v>
      </c>
      <c r="J279" s="86"/>
      <c r="K279" s="79">
        <f>SUM('ing anual'!C279+'ingresos ese'!E279+[3]ictas!C279)</f>
        <v>2270415623668</v>
      </c>
      <c r="L279" s="86">
        <f t="shared" si="20"/>
        <v>0</v>
      </c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</row>
    <row r="280" spans="1:32" x14ac:dyDescent="0.2">
      <c r="A280" s="110">
        <v>240103</v>
      </c>
      <c r="B280" s="35" t="s">
        <v>1115</v>
      </c>
      <c r="C280" s="79">
        <f>SUM('ing anual'!C280+'ingresos ese'!E280+[3]ictas!C280)</f>
        <v>1032794668</v>
      </c>
      <c r="D280" s="79">
        <f>SUM('ing anual'!D280+'ingresos ese'!F280+[3]ictas!D280)</f>
        <v>1.6912343922969453E-4</v>
      </c>
      <c r="E280" s="80">
        <f t="shared" si="18"/>
        <v>1032794668.0001692</v>
      </c>
      <c r="F280" s="104">
        <f t="shared" si="19"/>
        <v>5.0383789597657777E-3</v>
      </c>
      <c r="G280" s="79">
        <f>SUM('ing anual'!G280+'ingresos ese'!I280+[3]ictas!G280)</f>
        <v>887416693</v>
      </c>
      <c r="H280" s="31">
        <f t="shared" si="21"/>
        <v>85.923825954517284</v>
      </c>
      <c r="I280" s="104">
        <f t="shared" ref="I280:I319" si="22">SUM(E280-G280)</f>
        <v>145377975.00016916</v>
      </c>
      <c r="J280" s="86"/>
      <c r="K280" s="79">
        <f>SUM('ing anual'!C280+'ingresos ese'!E280+[3]ictas!C280)</f>
        <v>1032794668</v>
      </c>
      <c r="L280" s="86">
        <f t="shared" si="20"/>
        <v>0</v>
      </c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</row>
    <row r="281" spans="1:32" x14ac:dyDescent="0.2">
      <c r="A281" s="110">
        <v>240104</v>
      </c>
      <c r="B281" s="35" t="s">
        <v>1116</v>
      </c>
      <c r="C281" s="79">
        <f>SUM('ing anual'!C281+'ingresos ese'!E281+[3]ictas!C281)</f>
        <v>0</v>
      </c>
      <c r="D281" s="79">
        <f>SUM('ing anual'!D281+'ingresos ese'!F281+[3]ictas!D281)</f>
        <v>0</v>
      </c>
      <c r="E281" s="80">
        <f t="shared" ref="E281:E319" si="23">SUM(C281:D281)</f>
        <v>0</v>
      </c>
      <c r="F281" s="104">
        <f t="shared" ref="F281:F319" si="24">IF(OR(E281=0,E$7=0),0,E281/E$7)*100</f>
        <v>0</v>
      </c>
      <c r="G281" s="79">
        <f>SUM('ing anual'!G281+'ingresos ese'!I281+[3]ictas!G281)</f>
        <v>0</v>
      </c>
      <c r="H281" s="31">
        <f t="shared" si="21"/>
        <v>0</v>
      </c>
      <c r="I281" s="104">
        <f t="shared" si="22"/>
        <v>0</v>
      </c>
      <c r="J281" s="86"/>
      <c r="K281" s="79">
        <f>SUM('ing anual'!C281+'ingresos ese'!E281+[3]ictas!C281)</f>
        <v>0</v>
      </c>
      <c r="L281" s="86">
        <f t="shared" si="20"/>
        <v>0</v>
      </c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</row>
    <row r="282" spans="1:32" x14ac:dyDescent="0.2">
      <c r="A282" s="110">
        <v>240105</v>
      </c>
      <c r="B282" s="35" t="s">
        <v>1117</v>
      </c>
      <c r="C282" s="79">
        <f>SUM('ing anual'!C282+'ingresos ese'!E282+[3]ictas!C282)</f>
        <v>0</v>
      </c>
      <c r="D282" s="79">
        <f>SUM('ing anual'!D282+'ingresos ese'!F282+[3]ictas!D282)</f>
        <v>302751962305</v>
      </c>
      <c r="E282" s="80">
        <f t="shared" si="23"/>
        <v>302751962305</v>
      </c>
      <c r="F282" s="104">
        <f t="shared" si="24"/>
        <v>1.4769432532595761</v>
      </c>
      <c r="G282" s="79">
        <f>SUM('ing anual'!G282+'ingresos ese'!I282+[3]ictas!G282)</f>
        <v>302751962305</v>
      </c>
      <c r="H282" s="31">
        <f t="shared" si="21"/>
        <v>100</v>
      </c>
      <c r="I282" s="104">
        <f t="shared" si="22"/>
        <v>0</v>
      </c>
      <c r="J282" s="86"/>
      <c r="K282" s="79">
        <f>SUM('ing anual'!C282+'ingresos ese'!E282+[3]ictas!C282)</f>
        <v>0</v>
      </c>
      <c r="L282" s="86">
        <f t="shared" si="20"/>
        <v>0</v>
      </c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</row>
    <row r="283" spans="1:32" x14ac:dyDescent="0.2">
      <c r="A283" s="110">
        <v>240106</v>
      </c>
      <c r="B283" s="35" t="s">
        <v>1118</v>
      </c>
      <c r="C283" s="79">
        <f>SUM('ing anual'!C283+'ingresos ese'!E283+[3]ictas!C283)</f>
        <v>170943490000</v>
      </c>
      <c r="D283" s="79">
        <f>SUM('ing anual'!D283+'ingresos ese'!F283+[3]ictas!D283)</f>
        <v>49695246529</v>
      </c>
      <c r="E283" s="80">
        <f t="shared" si="23"/>
        <v>220638736529</v>
      </c>
      <c r="F283" s="104">
        <f t="shared" si="24"/>
        <v>1.0763626132864934</v>
      </c>
      <c r="G283" s="79">
        <f>SUM('ing anual'!G283+'ingresos ese'!I283+[3]ictas!G283)</f>
        <v>214795659570</v>
      </c>
      <c r="H283" s="31">
        <f t="shared" si="21"/>
        <v>97.351744733984191</v>
      </c>
      <c r="I283" s="104">
        <f t="shared" si="22"/>
        <v>5843076959</v>
      </c>
      <c r="J283" s="86"/>
      <c r="K283" s="79">
        <f>SUM('ing anual'!C283+'ingresos ese'!E283+[3]ictas!C283)</f>
        <v>170943490000</v>
      </c>
      <c r="L283" s="86">
        <f t="shared" si="20"/>
        <v>0</v>
      </c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</row>
    <row r="284" spans="1:32" x14ac:dyDescent="0.2">
      <c r="A284" s="110">
        <v>240107</v>
      </c>
      <c r="B284" s="35" t="s">
        <v>1119</v>
      </c>
      <c r="C284" s="79">
        <f>SUM('ing anual'!C284+'ingresos ese'!E284+[3]ictas!C284)</f>
        <v>0</v>
      </c>
      <c r="D284" s="79">
        <f>SUM('ing anual'!D284+'ingresos ese'!F284+[3]ictas!D284)</f>
        <v>128121754</v>
      </c>
      <c r="E284" s="80">
        <f t="shared" si="23"/>
        <v>128121754</v>
      </c>
      <c r="F284" s="104">
        <f t="shared" si="24"/>
        <v>6.2502835233632431E-4</v>
      </c>
      <c r="G284" s="79">
        <f>SUM('ing anual'!G284+'ingresos ese'!I284+[3]ictas!G284)</f>
        <v>128121754</v>
      </c>
      <c r="H284" s="31">
        <f t="shared" si="21"/>
        <v>100</v>
      </c>
      <c r="I284" s="104">
        <f t="shared" si="22"/>
        <v>0</v>
      </c>
      <c r="J284" s="86"/>
      <c r="K284" s="79">
        <f>SUM('ing anual'!C284+'ingresos ese'!E284+[3]ictas!C284)</f>
        <v>0</v>
      </c>
      <c r="L284" s="86">
        <f t="shared" si="20"/>
        <v>0</v>
      </c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</row>
    <row r="285" spans="1:32" x14ac:dyDescent="0.2">
      <c r="A285" s="110">
        <v>240108</v>
      </c>
      <c r="B285" s="35" t="s">
        <v>1120</v>
      </c>
      <c r="C285" s="79">
        <f>SUM(C286:C287)</f>
        <v>2087354872000</v>
      </c>
      <c r="D285" s="79">
        <f>SUM(D286:D287)</f>
        <v>-204372949721</v>
      </c>
      <c r="E285" s="80">
        <f t="shared" si="23"/>
        <v>1882981922279</v>
      </c>
      <c r="F285" s="104">
        <f t="shared" si="24"/>
        <v>9.1859270702860343</v>
      </c>
      <c r="G285" s="79">
        <f>SUM(G286:G287)</f>
        <v>1817869766435</v>
      </c>
      <c r="H285" s="31">
        <f t="shared" si="21"/>
        <v>96.542072174267417</v>
      </c>
      <c r="I285" s="104">
        <f t="shared" si="22"/>
        <v>65112155844</v>
      </c>
      <c r="J285" s="86"/>
      <c r="K285" s="79">
        <f>SUM('ing anual'!C285+'ingresos ese'!E285+[3]ictas!C285)</f>
        <v>2087354872000</v>
      </c>
      <c r="L285" s="86">
        <f t="shared" si="20"/>
        <v>0</v>
      </c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</row>
    <row r="286" spans="1:32" x14ac:dyDescent="0.2">
      <c r="A286" s="110">
        <v>24010801</v>
      </c>
      <c r="B286" s="35" t="s">
        <v>1121</v>
      </c>
      <c r="C286" s="79">
        <f>SUM('ing anual'!C286+'ingresos ese'!E286+[3]ictas!C286)</f>
        <v>1175356844000</v>
      </c>
      <c r="D286" s="79">
        <f>SUM('ing anual'!D286+'ingresos ese'!F286+[3]ictas!D286)</f>
        <v>-155929649577</v>
      </c>
      <c r="E286" s="80">
        <f t="shared" si="23"/>
        <v>1019427194423</v>
      </c>
      <c r="F286" s="104">
        <f t="shared" si="24"/>
        <v>4.9731671614256037</v>
      </c>
      <c r="G286" s="79">
        <f>SUM('ing anual'!G286+'ingresos ese'!I286+[3]ictas!G286)</f>
        <v>1020173299528</v>
      </c>
      <c r="H286" s="31"/>
      <c r="I286" s="104"/>
      <c r="J286" s="86"/>
      <c r="K286" s="79">
        <f>SUM('ing anual'!C286+'ingresos ese'!E286+[3]ictas!C286)</f>
        <v>1175356844000</v>
      </c>
      <c r="L286" s="86">
        <f t="shared" si="20"/>
        <v>0</v>
      </c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</row>
    <row r="287" spans="1:32" x14ac:dyDescent="0.2">
      <c r="A287" s="110">
        <v>24010802</v>
      </c>
      <c r="B287" s="35" t="s">
        <v>1122</v>
      </c>
      <c r="C287" s="79">
        <f>SUM('ing anual'!C287+'ingresos ese'!E287+[3]ictas!C287)</f>
        <v>911998028000</v>
      </c>
      <c r="D287" s="79">
        <f>SUM('ing anual'!D287+'ingresos ese'!F287+[3]ictas!D287)</f>
        <v>-48443300144</v>
      </c>
      <c r="E287" s="80">
        <f t="shared" si="23"/>
        <v>863554727856</v>
      </c>
      <c r="F287" s="104">
        <f t="shared" si="24"/>
        <v>4.2127599088604315</v>
      </c>
      <c r="G287" s="79">
        <f>SUM('ing anual'!G287+'ingresos ese'!I287+[3]ictas!G287)</f>
        <v>797696466907</v>
      </c>
      <c r="H287" s="31"/>
      <c r="I287" s="104"/>
      <c r="J287" s="86"/>
      <c r="K287" s="79">
        <f>SUM('ing anual'!C287+'ingresos ese'!E287+[3]ictas!C287)</f>
        <v>911998028000</v>
      </c>
      <c r="L287" s="86">
        <f t="shared" si="20"/>
        <v>0</v>
      </c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</row>
    <row r="288" spans="1:32" x14ac:dyDescent="0.2">
      <c r="A288" s="110">
        <v>240109</v>
      </c>
      <c r="B288" s="35" t="s">
        <v>1123</v>
      </c>
      <c r="C288" s="79">
        <f>SUM('ing anual'!C288+'ingresos ese'!E288+[3]ictas!C288)</f>
        <v>0</v>
      </c>
      <c r="D288" s="79">
        <f>SUM('ing anual'!D288+'ingresos ese'!F288+[3]ictas!D288)</f>
        <v>6376189796</v>
      </c>
      <c r="E288" s="80">
        <f t="shared" si="23"/>
        <v>6376189796</v>
      </c>
      <c r="F288" s="104">
        <f t="shared" si="24"/>
        <v>3.1105563871515245E-2</v>
      </c>
      <c r="G288" s="79">
        <f>SUM('ing anual'!G288+'ingresos ese'!I288+[3]ictas!G288)</f>
        <v>6376189796</v>
      </c>
      <c r="H288" s="31">
        <f t="shared" si="21"/>
        <v>100</v>
      </c>
      <c r="I288" s="104">
        <f t="shared" si="22"/>
        <v>0</v>
      </c>
      <c r="J288" s="86"/>
      <c r="K288" s="79">
        <f>SUM('ing anual'!C288+'ingresos ese'!E288+[3]ictas!C288)</f>
        <v>0</v>
      </c>
      <c r="L288" s="86">
        <f t="shared" si="20"/>
        <v>0</v>
      </c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</row>
    <row r="289" spans="1:32" x14ac:dyDescent="0.2">
      <c r="A289" s="110">
        <v>240110</v>
      </c>
      <c r="B289" s="35" t="s">
        <v>1124</v>
      </c>
      <c r="C289" s="79">
        <f>SUM('ing anual'!C289+'ingresos ese'!E289+[3]ictas!C289)</f>
        <v>11084467000</v>
      </c>
      <c r="D289" s="79">
        <f>SUM('ing anual'!D289+'ingresos ese'!F289+[3]ictas!D289)</f>
        <v>-11084467000</v>
      </c>
      <c r="E289" s="80">
        <f t="shared" si="23"/>
        <v>0</v>
      </c>
      <c r="F289" s="104">
        <f t="shared" si="24"/>
        <v>0</v>
      </c>
      <c r="G289" s="79">
        <f>SUM('ing anual'!G289+'ingresos ese'!I289+[3]ictas!G289)</f>
        <v>0</v>
      </c>
      <c r="H289" s="31">
        <f t="shared" si="21"/>
        <v>0</v>
      </c>
      <c r="I289" s="104">
        <f t="shared" si="22"/>
        <v>0</v>
      </c>
      <c r="J289" s="86"/>
      <c r="K289" s="79">
        <f>SUM('ing anual'!C289+'ingresos ese'!E289+[3]ictas!C289)</f>
        <v>11084467000</v>
      </c>
      <c r="L289" s="86">
        <f t="shared" si="20"/>
        <v>0</v>
      </c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</row>
    <row r="290" spans="1:32" x14ac:dyDescent="0.2">
      <c r="A290" s="114">
        <v>2402</v>
      </c>
      <c r="B290" s="56" t="s">
        <v>1125</v>
      </c>
      <c r="C290" s="79">
        <f>SUM(C291:C294)</f>
        <v>1838089148000</v>
      </c>
      <c r="D290" s="79">
        <f>SUM(D291:D294)</f>
        <v>-711302217546</v>
      </c>
      <c r="E290" s="80">
        <f t="shared" si="23"/>
        <v>1126786930454</v>
      </c>
      <c r="F290" s="104">
        <f t="shared" si="24"/>
        <v>5.4969102169469837</v>
      </c>
      <c r="G290" s="79">
        <f>SUM(G291:G294)</f>
        <v>62897527069</v>
      </c>
      <c r="H290" s="31">
        <f t="shared" si="21"/>
        <v>5.582024903648608</v>
      </c>
      <c r="I290" s="104">
        <f t="shared" si="22"/>
        <v>1063889403385</v>
      </c>
      <c r="J290" s="86"/>
      <c r="K290" s="79">
        <f>SUM('ing anual'!C290+'ingresos ese'!E290+[3]ictas!C290)</f>
        <v>1838089148000</v>
      </c>
      <c r="L290" s="86">
        <f t="shared" si="20"/>
        <v>0</v>
      </c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</row>
    <row r="291" spans="1:32" x14ac:dyDescent="0.2">
      <c r="A291" s="78">
        <v>240201</v>
      </c>
      <c r="B291" s="103" t="s">
        <v>1126</v>
      </c>
      <c r="C291" s="79">
        <f>SUM('ing anual'!C291+'ingresos ese'!E291+[3]ictas!C291)</f>
        <v>3333333000</v>
      </c>
      <c r="D291" s="79">
        <f>SUM('ing anual'!D291+'ingresos ese'!F291+[3]ictas!D291)</f>
        <v>-1583333000</v>
      </c>
      <c r="E291" s="80">
        <f t="shared" si="23"/>
        <v>1750000000</v>
      </c>
      <c r="F291" s="104">
        <f t="shared" si="24"/>
        <v>8.5371889038341423E-3</v>
      </c>
      <c r="G291" s="79">
        <f>SUM('ing anual'!G291+'ingresos ese'!I291+[3]ictas!G291)</f>
        <v>1750000000</v>
      </c>
      <c r="H291" s="31">
        <f t="shared" si="21"/>
        <v>100</v>
      </c>
      <c r="I291" s="104">
        <f t="shared" si="22"/>
        <v>0</v>
      </c>
      <c r="J291" s="86"/>
      <c r="K291" s="79">
        <f>SUM('ing anual'!C291+'ingresos ese'!E291+[3]ictas!C291)</f>
        <v>3333333000</v>
      </c>
      <c r="L291" s="86">
        <f t="shared" si="20"/>
        <v>0</v>
      </c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</row>
    <row r="292" spans="1:32" x14ac:dyDescent="0.2">
      <c r="A292" s="78">
        <v>240202</v>
      </c>
      <c r="B292" s="103" t="s">
        <v>1127</v>
      </c>
      <c r="C292" s="79">
        <f>SUM('ing anual'!C292+'ingresos ese'!E292+[3]ictas!C292)</f>
        <v>0</v>
      </c>
      <c r="D292" s="79">
        <f>SUM('ing anual'!D292+'ingresos ese'!F292+[3]ictas!D292)</f>
        <v>0</v>
      </c>
      <c r="E292" s="80">
        <f t="shared" si="23"/>
        <v>0</v>
      </c>
      <c r="F292" s="104">
        <f t="shared" si="24"/>
        <v>0</v>
      </c>
      <c r="G292" s="79">
        <f>SUM('ing anual'!G292+'ingresos ese'!I292+[3]ictas!G292)</f>
        <v>0</v>
      </c>
      <c r="H292" s="31">
        <f t="shared" si="21"/>
        <v>0</v>
      </c>
      <c r="I292" s="104">
        <f t="shared" si="22"/>
        <v>0</v>
      </c>
      <c r="J292" s="86"/>
      <c r="K292" s="79">
        <f>SUM('ing anual'!C292+'ingresos ese'!E292+[3]ictas!C292)</f>
        <v>0</v>
      </c>
      <c r="L292" s="86">
        <f t="shared" si="20"/>
        <v>0</v>
      </c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</row>
    <row r="293" spans="1:32" x14ac:dyDescent="0.2">
      <c r="A293" s="78">
        <v>240203</v>
      </c>
      <c r="B293" s="109" t="s">
        <v>1128</v>
      </c>
      <c r="C293" s="79">
        <f>SUM('ing anual'!C293+'ingresos ese'!E293+[3]ictas!C293)</f>
        <v>1833097161000</v>
      </c>
      <c r="D293" s="79">
        <f>SUM('ing anual'!D293+'ingresos ese'!F293+[3]ictas!D293)</f>
        <v>-709718884546</v>
      </c>
      <c r="E293" s="80">
        <f t="shared" si="23"/>
        <v>1123378276454</v>
      </c>
      <c r="F293" s="104">
        <f t="shared" si="24"/>
        <v>5.4802814608865207</v>
      </c>
      <c r="G293" s="79">
        <f>SUM('ing anual'!G293+'ingresos ese'!I293+[3]ictas!G293)</f>
        <v>0</v>
      </c>
      <c r="H293" s="31">
        <f t="shared" si="21"/>
        <v>0</v>
      </c>
      <c r="I293" s="104">
        <f t="shared" si="22"/>
        <v>1123378276454</v>
      </c>
      <c r="J293" s="86"/>
      <c r="K293" s="79">
        <f>SUM('ing anual'!C293+'ingresos ese'!E293+[3]ictas!C293)</f>
        <v>1833097161000</v>
      </c>
      <c r="L293" s="86">
        <f t="shared" si="20"/>
        <v>0</v>
      </c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</row>
    <row r="294" spans="1:32" x14ac:dyDescent="0.2">
      <c r="A294" s="78">
        <v>240204</v>
      </c>
      <c r="B294" s="109" t="s">
        <v>1129</v>
      </c>
      <c r="C294" s="79">
        <f>SUM('ing anual'!C294+'ingresos ese'!E294+[3]ictas!C294)</f>
        <v>1658654000</v>
      </c>
      <c r="D294" s="79">
        <f>SUM('ing anual'!D294+'ingresos ese'!F294+[3]ictas!D294)</f>
        <v>0</v>
      </c>
      <c r="E294" s="80">
        <f t="shared" si="23"/>
        <v>1658654000</v>
      </c>
      <c r="F294" s="104">
        <f t="shared" si="24"/>
        <v>8.0915671566286363E-3</v>
      </c>
      <c r="G294" s="79">
        <f>SUM('ing anual'!G294+'ingresos ese'!I294+[3]ictas!G294)</f>
        <v>61147527069</v>
      </c>
      <c r="H294" s="31">
        <f t="shared" si="21"/>
        <v>3686.5752030863582</v>
      </c>
      <c r="I294" s="104">
        <f t="shared" si="22"/>
        <v>-59488873069</v>
      </c>
      <c r="J294" s="86"/>
      <c r="K294" s="79">
        <f>SUM('ing anual'!C294+'ingresos ese'!E294+[3]ictas!C294)</f>
        <v>1658654000</v>
      </c>
      <c r="L294" s="86">
        <f t="shared" si="20"/>
        <v>0</v>
      </c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</row>
    <row r="295" spans="1:32" x14ac:dyDescent="0.2">
      <c r="A295" s="78">
        <v>2403</v>
      </c>
      <c r="B295" s="56" t="s">
        <v>1130</v>
      </c>
      <c r="C295" s="79">
        <f>SUM(C296:C307)-C303</f>
        <v>323141499890</v>
      </c>
      <c r="D295" s="79">
        <f>SUM(D296:D307)-D303</f>
        <v>14866562212.118317</v>
      </c>
      <c r="E295" s="80">
        <f t="shared" si="23"/>
        <v>338008062102.11829</v>
      </c>
      <c r="F295" s="104">
        <f t="shared" si="24"/>
        <v>1.6489363869626776</v>
      </c>
      <c r="G295" s="79">
        <f>SUM(G296:G307)-G303</f>
        <v>488573738339</v>
      </c>
      <c r="H295" s="31">
        <f t="shared" si="21"/>
        <v>144.54499555439395</v>
      </c>
      <c r="I295" s="104">
        <f t="shared" si="22"/>
        <v>-150565676236.88171</v>
      </c>
      <c r="J295" s="86"/>
      <c r="K295" s="79">
        <f>SUM('ing anual'!C295+'ingresos ese'!E295+[3]ictas!C295)</f>
        <v>323141499890</v>
      </c>
      <c r="L295" s="86">
        <f t="shared" si="20"/>
        <v>0</v>
      </c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</row>
    <row r="296" spans="1:32" ht="25.5" x14ac:dyDescent="0.2">
      <c r="A296" s="78">
        <v>240301</v>
      </c>
      <c r="B296" s="35" t="s">
        <v>1131</v>
      </c>
      <c r="C296" s="79">
        <f>SUM('ing anual'!C296+'ingresos ese'!E296+[3]ictas!C296)</f>
        <v>104651085000</v>
      </c>
      <c r="D296" s="79">
        <f>SUM('ing anual'!D296+'ingresos ese'!F296+[3]ictas!D296)</f>
        <v>11264123000</v>
      </c>
      <c r="E296" s="80">
        <f t="shared" si="23"/>
        <v>115915208000</v>
      </c>
      <c r="F296" s="104">
        <f t="shared" si="24"/>
        <v>0.56548001572755802</v>
      </c>
      <c r="G296" s="79">
        <f>SUM('ing anual'!G296+'ingresos ese'!I296+[3]ictas!G296)</f>
        <v>169497927562</v>
      </c>
      <c r="H296" s="31">
        <f t="shared" si="21"/>
        <v>146.22578908023871</v>
      </c>
      <c r="I296" s="104">
        <f t="shared" si="22"/>
        <v>-53582719562</v>
      </c>
      <c r="J296" s="86"/>
      <c r="K296" s="79">
        <f>SUM('ing anual'!C296+'ingresos ese'!E296+[3]ictas!C296)</f>
        <v>104651085000</v>
      </c>
      <c r="L296" s="86">
        <f t="shared" si="20"/>
        <v>0</v>
      </c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</row>
    <row r="297" spans="1:32" ht="25.5" x14ac:dyDescent="0.2">
      <c r="A297" s="78">
        <v>240302</v>
      </c>
      <c r="B297" s="35" t="s">
        <v>1132</v>
      </c>
      <c r="C297" s="79">
        <f>SUM('ing anual'!C297+'ingresos ese'!E297+[3]ictas!C297)</f>
        <v>119931049000</v>
      </c>
      <c r="D297" s="79">
        <f>SUM('ing anual'!D297+'ingresos ese'!F297+[3]ictas!D297)</f>
        <v>0</v>
      </c>
      <c r="E297" s="80">
        <f t="shared" si="23"/>
        <v>119931049000</v>
      </c>
      <c r="F297" s="104">
        <f t="shared" si="24"/>
        <v>0.58507086899885064</v>
      </c>
      <c r="G297" s="79">
        <f>SUM('ing anual'!G297+'ingresos ese'!I297+[3]ictas!G297)</f>
        <v>205017806708</v>
      </c>
      <c r="H297" s="31">
        <f t="shared" si="21"/>
        <v>170.94639663161789</v>
      </c>
      <c r="I297" s="104">
        <f t="shared" si="22"/>
        <v>-85086757708</v>
      </c>
      <c r="J297" s="86"/>
      <c r="K297" s="79">
        <f>SUM('ing anual'!C297+'ingresos ese'!E297+[3]ictas!C297)</f>
        <v>119931049000</v>
      </c>
      <c r="L297" s="86">
        <f t="shared" si="20"/>
        <v>0</v>
      </c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</row>
    <row r="298" spans="1:32" x14ac:dyDescent="0.2">
      <c r="A298" s="78">
        <v>240303</v>
      </c>
      <c r="B298" s="103" t="s">
        <v>1133</v>
      </c>
      <c r="C298" s="79">
        <f>SUM('ing anual'!C298+'ingresos ese'!E298+[3]ictas!C298)</f>
        <v>40281600</v>
      </c>
      <c r="D298" s="79">
        <f>SUM('ing anual'!D298+'ingresos ese'!F298+[3]ictas!D298)</f>
        <v>558377922</v>
      </c>
      <c r="E298" s="80">
        <f t="shared" si="23"/>
        <v>598659522</v>
      </c>
      <c r="F298" s="104">
        <f t="shared" si="24"/>
        <v>2.9204968162246008E-3</v>
      </c>
      <c r="G298" s="79">
        <f>SUM('ing anual'!G298+'ingresos ese'!I298+[3]ictas!G298)</f>
        <v>589452784</v>
      </c>
      <c r="H298" s="31">
        <f t="shared" si="21"/>
        <v>98.462107815600731</v>
      </c>
      <c r="I298" s="104">
        <f t="shared" si="22"/>
        <v>9206738</v>
      </c>
      <c r="J298" s="86"/>
      <c r="K298" s="79">
        <f>SUM('ing anual'!C298+'ingresos ese'!E298+[3]ictas!C298)</f>
        <v>40281600</v>
      </c>
      <c r="L298" s="86">
        <f t="shared" si="20"/>
        <v>0</v>
      </c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</row>
    <row r="299" spans="1:32" x14ac:dyDescent="0.2">
      <c r="A299" s="78">
        <v>240304</v>
      </c>
      <c r="B299" s="103" t="s">
        <v>1134</v>
      </c>
      <c r="C299" s="79">
        <f>SUM('ing anual'!C299+'ingresos ese'!E299+[3]ictas!C299)</f>
        <v>0</v>
      </c>
      <c r="D299" s="79">
        <f>SUM('ing anual'!D299+'ingresos ese'!F299+[3]ictas!D299)</f>
        <v>0</v>
      </c>
      <c r="E299" s="80">
        <f t="shared" si="23"/>
        <v>0</v>
      </c>
      <c r="F299" s="104">
        <f t="shared" si="24"/>
        <v>0</v>
      </c>
      <c r="G299" s="79">
        <f>SUM('ing anual'!G299+'ingresos ese'!I299+[3]ictas!G299)</f>
        <v>740379085</v>
      </c>
      <c r="H299" s="31">
        <f t="shared" si="21"/>
        <v>0</v>
      </c>
      <c r="I299" s="104">
        <f t="shared" si="22"/>
        <v>-740379085</v>
      </c>
      <c r="J299" s="86"/>
      <c r="K299" s="79">
        <f>SUM('ing anual'!C299+'ingresos ese'!E299+[3]ictas!C299)</f>
        <v>0</v>
      </c>
      <c r="L299" s="86">
        <f t="shared" si="20"/>
        <v>0</v>
      </c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</row>
    <row r="300" spans="1:32" x14ac:dyDescent="0.2">
      <c r="A300" s="78">
        <v>240305</v>
      </c>
      <c r="B300" s="103" t="s">
        <v>1135</v>
      </c>
      <c r="C300" s="79">
        <f>SUM('ing anual'!C300+'ingresos ese'!E300+[3]ictas!C300)</f>
        <v>0</v>
      </c>
      <c r="D300" s="79">
        <f>SUM('ing anual'!D300+'ingresos ese'!F300+[3]ictas!D300)</f>
        <v>3748379176</v>
      </c>
      <c r="E300" s="80">
        <f t="shared" si="23"/>
        <v>3748379176</v>
      </c>
      <c r="F300" s="104">
        <f t="shared" si="24"/>
        <v>1.8286069204977235E-2</v>
      </c>
      <c r="G300" s="79">
        <f>SUM('ing anual'!G300+'ingresos ese'!I300+[3]ictas!G300)</f>
        <v>7894157404</v>
      </c>
      <c r="H300" s="31">
        <f t="shared" si="21"/>
        <v>210.6018903995747</v>
      </c>
      <c r="I300" s="104">
        <f t="shared" si="22"/>
        <v>-4145778228</v>
      </c>
      <c r="J300" s="86"/>
      <c r="K300" s="79">
        <f>SUM('ing anual'!C300+'ingresos ese'!E300+[3]ictas!C300)</f>
        <v>0</v>
      </c>
      <c r="L300" s="86">
        <f t="shared" si="20"/>
        <v>0</v>
      </c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</row>
    <row r="301" spans="1:32" x14ac:dyDescent="0.2">
      <c r="A301" s="78">
        <v>240306</v>
      </c>
      <c r="B301" s="103" t="s">
        <v>1136</v>
      </c>
      <c r="C301" s="79">
        <f>SUM('ing anual'!C301+'ingresos ese'!E301+[3]ictas!C301)</f>
        <v>0</v>
      </c>
      <c r="D301" s="79">
        <f>SUM('ing anual'!D301+'ingresos ese'!F301+[3]ictas!D301)</f>
        <v>0</v>
      </c>
      <c r="E301" s="80">
        <f t="shared" si="23"/>
        <v>0</v>
      </c>
      <c r="F301" s="104">
        <f t="shared" si="24"/>
        <v>0</v>
      </c>
      <c r="G301" s="79">
        <f>SUM('ing anual'!G301+'ingresos ese'!I301+[3]ictas!G301)</f>
        <v>538789737</v>
      </c>
      <c r="H301" s="31">
        <f t="shared" si="21"/>
        <v>0</v>
      </c>
      <c r="I301" s="104">
        <f t="shared" si="22"/>
        <v>-538789737</v>
      </c>
      <c r="J301" s="86"/>
      <c r="K301" s="79">
        <f>SUM('ing anual'!C301+'ingresos ese'!E301+[3]ictas!C301)</f>
        <v>0</v>
      </c>
      <c r="L301" s="86">
        <f t="shared" si="20"/>
        <v>0</v>
      </c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</row>
    <row r="302" spans="1:32" x14ac:dyDescent="0.2">
      <c r="A302" s="78">
        <v>240307</v>
      </c>
      <c r="B302" s="103" t="s">
        <v>1137</v>
      </c>
      <c r="C302" s="79">
        <f>SUM('ing anual'!C302+'ingresos ese'!E302+[3]ictas!C302)</f>
        <v>51462000000</v>
      </c>
      <c r="D302" s="79">
        <f>SUM('ing anual'!D302+'ingresos ese'!F302+[3]ictas!D302)</f>
        <v>-8536832578</v>
      </c>
      <c r="E302" s="80">
        <f t="shared" si="23"/>
        <v>42925167422</v>
      </c>
      <c r="F302" s="104">
        <f t="shared" si="24"/>
        <v>0.20940586457732641</v>
      </c>
      <c r="G302" s="79">
        <f>SUM('ing anual'!G302+'ingresos ese'!I302+[3]ictas!G302)</f>
        <v>36260577379</v>
      </c>
      <c r="H302" s="31">
        <f t="shared" si="21"/>
        <v>84.4739334910916</v>
      </c>
      <c r="I302" s="104">
        <f t="shared" si="22"/>
        <v>6664590043</v>
      </c>
      <c r="J302" s="86"/>
      <c r="K302" s="79">
        <f>SUM('ing anual'!C302+'ingresos ese'!E302+[3]ictas!C302)</f>
        <v>51462000000</v>
      </c>
      <c r="L302" s="86">
        <f t="shared" si="20"/>
        <v>0</v>
      </c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</row>
    <row r="303" spans="1:32" x14ac:dyDescent="0.2">
      <c r="A303" s="78">
        <v>240308</v>
      </c>
      <c r="B303" s="103" t="s">
        <v>1138</v>
      </c>
      <c r="C303" s="79">
        <f>SUM(C304:C306)</f>
        <v>30181286183</v>
      </c>
      <c r="D303" s="79">
        <f>SUM(D304:D306)</f>
        <v>19632514692</v>
      </c>
      <c r="E303" s="80">
        <f t="shared" si="23"/>
        <v>49813800875</v>
      </c>
      <c r="F303" s="104">
        <f t="shared" si="24"/>
        <v>0.24301133033591626</v>
      </c>
      <c r="G303" s="79">
        <f>SUM(G304:G306)</f>
        <v>59629045623</v>
      </c>
      <c r="H303" s="31">
        <f t="shared" si="21"/>
        <v>119.70386634946775</v>
      </c>
      <c r="I303" s="104">
        <f t="shared" si="22"/>
        <v>-9815244748</v>
      </c>
      <c r="J303" s="86"/>
      <c r="K303" s="79">
        <f>SUM('ing anual'!C303+'ingresos ese'!E303+[3]ictas!C303)</f>
        <v>30181286183</v>
      </c>
      <c r="L303" s="86">
        <f t="shared" si="20"/>
        <v>0</v>
      </c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</row>
    <row r="304" spans="1:32" x14ac:dyDescent="0.2">
      <c r="A304" s="78">
        <v>24030801</v>
      </c>
      <c r="B304" s="103" t="s">
        <v>1139</v>
      </c>
      <c r="C304" s="79">
        <f>SUM('ing anual'!C304+'ingresos ese'!E304+[3]ictas!C304)</f>
        <v>0</v>
      </c>
      <c r="D304" s="79">
        <f>SUM('ing anual'!D304+'ingresos ese'!F304+[3]ictas!D304)</f>
        <v>0</v>
      </c>
      <c r="E304" s="80">
        <f t="shared" si="23"/>
        <v>0</v>
      </c>
      <c r="F304" s="104">
        <f t="shared" si="24"/>
        <v>0</v>
      </c>
      <c r="G304" s="79">
        <f>SUM('ing anual'!G304+'ingresos ese'!I304+[3]ictas!G304)</f>
        <v>334941463</v>
      </c>
      <c r="H304" s="31">
        <f t="shared" si="21"/>
        <v>0</v>
      </c>
      <c r="I304" s="104">
        <f t="shared" si="22"/>
        <v>-334941463</v>
      </c>
      <c r="J304" s="86"/>
      <c r="K304" s="79">
        <f>SUM('ing anual'!C304+'ingresos ese'!E304+[3]ictas!C304)</f>
        <v>0</v>
      </c>
      <c r="L304" s="86">
        <f t="shared" si="20"/>
        <v>0</v>
      </c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</row>
    <row r="305" spans="1:32" x14ac:dyDescent="0.2">
      <c r="A305" s="78">
        <v>24030802</v>
      </c>
      <c r="B305" s="103" t="s">
        <v>1140</v>
      </c>
      <c r="C305" s="79">
        <f>SUM('ing anual'!C305+'ingresos ese'!E305+[3]ictas!C305)</f>
        <v>30181286183</v>
      </c>
      <c r="D305" s="79">
        <f>SUM('ing anual'!D305+'ingresos ese'!F305+[3]ictas!D305)</f>
        <v>8597609965</v>
      </c>
      <c r="E305" s="80">
        <f t="shared" si="23"/>
        <v>38778896148</v>
      </c>
      <c r="F305" s="104">
        <f t="shared" si="24"/>
        <v>0.18917872108436692</v>
      </c>
      <c r="G305" s="79">
        <f>SUM('ing anual'!G305+'ingresos ese'!I305+[3]ictas!G305)</f>
        <v>40639570257</v>
      </c>
      <c r="H305" s="31">
        <f t="shared" si="21"/>
        <v>104.79816161321023</v>
      </c>
      <c r="I305" s="104">
        <f t="shared" si="22"/>
        <v>-1860674109</v>
      </c>
      <c r="J305" s="86"/>
      <c r="K305" s="79">
        <f>SUM('ing anual'!C305+'ingresos ese'!E305+[3]ictas!C305)</f>
        <v>30181286183</v>
      </c>
      <c r="L305" s="86">
        <f t="shared" si="20"/>
        <v>0</v>
      </c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</row>
    <row r="306" spans="1:32" x14ac:dyDescent="0.2">
      <c r="A306" s="78">
        <v>24030803</v>
      </c>
      <c r="B306" s="103" t="s">
        <v>1141</v>
      </c>
      <c r="C306" s="79">
        <f>SUM('ing anual'!C306+'ingresos ese'!E306+[3]ictas!C306)</f>
        <v>0</v>
      </c>
      <c r="D306" s="79">
        <f>SUM('ing anual'!D306+'ingresos ese'!F306+[3]ictas!D306)</f>
        <v>11034904727</v>
      </c>
      <c r="E306" s="80">
        <f t="shared" si="23"/>
        <v>11034904727</v>
      </c>
      <c r="F306" s="104">
        <f t="shared" si="24"/>
        <v>5.383260925154932E-2</v>
      </c>
      <c r="G306" s="79">
        <f>SUM('ing anual'!G306+'ingresos ese'!I306+[3]ictas!G306)</f>
        <v>18654533903</v>
      </c>
      <c r="H306" s="31">
        <f t="shared" si="21"/>
        <v>169.05024886491708</v>
      </c>
      <c r="I306" s="104">
        <f t="shared" si="22"/>
        <v>-7619629176</v>
      </c>
      <c r="J306" s="86"/>
      <c r="K306" s="79">
        <f>SUM('ing anual'!C306+'ingresos ese'!E306+[3]ictas!C306)</f>
        <v>0</v>
      </c>
      <c r="L306" s="86">
        <f t="shared" si="20"/>
        <v>0</v>
      </c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</row>
    <row r="307" spans="1:32" x14ac:dyDescent="0.2">
      <c r="A307" s="78">
        <v>240309</v>
      </c>
      <c r="B307" s="103" t="s">
        <v>1130</v>
      </c>
      <c r="C307" s="79">
        <f>SUM('ing anual'!C307+'ingresos ese'!E307+[3]ictas!C307)</f>
        <v>16875798107</v>
      </c>
      <c r="D307" s="79">
        <f>SUM('ing anual'!D307+'ingresos ese'!F307+[3]ictas!D307)</f>
        <v>-11799999999.88168</v>
      </c>
      <c r="E307" s="80">
        <f t="shared" si="23"/>
        <v>5075798107.1183205</v>
      </c>
      <c r="F307" s="104">
        <f t="shared" si="24"/>
        <v>2.4761741301824493E-2</v>
      </c>
      <c r="G307" s="79">
        <f>SUM('ing anual'!G307+'ingresos ese'!I307+[3]ictas!G307)</f>
        <v>8405602057</v>
      </c>
      <c r="H307" s="31">
        <f t="shared" si="21"/>
        <v>165.60158382209781</v>
      </c>
      <c r="I307" s="104">
        <f t="shared" si="22"/>
        <v>-3329803949.8816795</v>
      </c>
      <c r="J307" s="86"/>
      <c r="K307" s="79">
        <f>SUM('ing anual'!C307+'ingresos ese'!E307+[3]ictas!C307)</f>
        <v>16875798107</v>
      </c>
      <c r="L307" s="86">
        <f t="shared" si="20"/>
        <v>0</v>
      </c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</row>
    <row r="308" spans="1:32" x14ac:dyDescent="0.2">
      <c r="A308" s="78">
        <v>2404</v>
      </c>
      <c r="B308" s="56" t="s">
        <v>1142</v>
      </c>
      <c r="C308" s="79">
        <f>SUM('ing anual'!C308+'ingresos ese'!E308+[3]ictas!C308)</f>
        <v>0</v>
      </c>
      <c r="D308" s="79">
        <f>SUM('ing anual'!D308+'ingresos ese'!F308+[3]ictas!D308)</f>
        <v>0</v>
      </c>
      <c r="E308" s="80">
        <f t="shared" si="23"/>
        <v>0</v>
      </c>
      <c r="F308" s="104">
        <f t="shared" si="24"/>
        <v>0</v>
      </c>
      <c r="G308" s="79">
        <f>SUM('ing anual'!G308+'ingresos ese'!I308+[3]ictas!G308)</f>
        <v>4823089</v>
      </c>
      <c r="H308" s="31">
        <f t="shared" si="21"/>
        <v>0</v>
      </c>
      <c r="I308" s="104">
        <f t="shared" si="22"/>
        <v>-4823089</v>
      </c>
      <c r="J308" s="86"/>
      <c r="K308" s="79">
        <f>SUM('ing anual'!C308+'ingresos ese'!E308+[3]ictas!C308)</f>
        <v>0</v>
      </c>
      <c r="L308" s="86">
        <f t="shared" si="20"/>
        <v>0</v>
      </c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</row>
    <row r="309" spans="1:32" ht="25.5" x14ac:dyDescent="0.2">
      <c r="A309" s="78">
        <v>2405</v>
      </c>
      <c r="B309" s="56" t="s">
        <v>1143</v>
      </c>
      <c r="C309" s="79">
        <f>SUM('ing anual'!C309+'ingresos ese'!E309+[3]ictas!C309)</f>
        <v>424615637000</v>
      </c>
      <c r="D309" s="79">
        <f>SUM('ing anual'!D309+'ingresos ese'!F309+[3]ictas!D309)</f>
        <v>2618869012</v>
      </c>
      <c r="E309" s="80">
        <f t="shared" si="23"/>
        <v>427234506012</v>
      </c>
      <c r="F309" s="104">
        <f t="shared" si="24"/>
        <v>2.084218105177547</v>
      </c>
      <c r="G309" s="79">
        <f>SUM('ing anual'!G309+'ingresos ese'!I309+[3]ictas!G309)</f>
        <v>623540354112</v>
      </c>
      <c r="H309" s="31">
        <f t="shared" si="21"/>
        <v>145.94803213167577</v>
      </c>
      <c r="I309" s="104">
        <f t="shared" si="22"/>
        <v>-196305848100</v>
      </c>
      <c r="J309" s="86"/>
      <c r="K309" s="79">
        <f>SUM('ing anual'!C309+'ingresos ese'!E309+[3]ictas!C309)</f>
        <v>424615637000</v>
      </c>
      <c r="L309" s="86">
        <f t="shared" si="20"/>
        <v>0</v>
      </c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</row>
    <row r="310" spans="1:32" x14ac:dyDescent="0.2">
      <c r="A310" s="78">
        <v>2406</v>
      </c>
      <c r="B310" s="56" t="s">
        <v>1144</v>
      </c>
      <c r="C310" s="79">
        <f>SUM('ing anual'!C310+'ingresos ese'!E310+[3]ictas!C310)</f>
        <v>0</v>
      </c>
      <c r="D310" s="79">
        <f>SUM('ing anual'!D310+'ingresos ese'!F310+[3]ictas!D310)</f>
        <v>0</v>
      </c>
      <c r="E310" s="80">
        <f t="shared" si="23"/>
        <v>0</v>
      </c>
      <c r="F310" s="104">
        <f t="shared" si="24"/>
        <v>0</v>
      </c>
      <c r="G310" s="79">
        <f>SUM('ing anual'!G310+'ingresos ese'!I310+[3]ictas!G310)</f>
        <v>896366138</v>
      </c>
      <c r="H310" s="31">
        <f t="shared" si="21"/>
        <v>0</v>
      </c>
      <c r="I310" s="104">
        <f t="shared" si="22"/>
        <v>-896366138</v>
      </c>
      <c r="J310" s="86"/>
      <c r="K310" s="79">
        <f>SUM('ing anual'!C310+'ingresos ese'!E310+[3]ictas!C310)</f>
        <v>0</v>
      </c>
      <c r="L310" s="86">
        <f t="shared" si="20"/>
        <v>0</v>
      </c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</row>
    <row r="311" spans="1:32" x14ac:dyDescent="0.2">
      <c r="A311" s="78">
        <v>2407</v>
      </c>
      <c r="B311" s="103" t="s">
        <v>846</v>
      </c>
      <c r="C311" s="79">
        <f>SUM('ing anual'!C311+'ingresos ese'!E311+[3]ictas!C311)</f>
        <v>20200000000</v>
      </c>
      <c r="D311" s="79">
        <f>SUM('ing anual'!D311+'ingresos ese'!F311+[3]ictas!D311)</f>
        <v>0</v>
      </c>
      <c r="E311" s="80">
        <f t="shared" si="23"/>
        <v>20200000000</v>
      </c>
      <c r="F311" s="104">
        <f t="shared" si="24"/>
        <v>9.8543551918542666E-2</v>
      </c>
      <c r="G311" s="79">
        <f>SUM('ing anual'!G311+'ingresos ese'!I311+[3]ictas!G311)</f>
        <v>15400000000</v>
      </c>
      <c r="H311" s="31">
        <f t="shared" si="21"/>
        <v>76.237623762376245</v>
      </c>
      <c r="I311" s="104">
        <f t="shared" si="22"/>
        <v>4800000000</v>
      </c>
      <c r="J311" s="86"/>
      <c r="K311" s="79">
        <f>SUM('ing anual'!C311+'ingresos ese'!E311+[3]ictas!C311)</f>
        <v>20200000000</v>
      </c>
      <c r="L311" s="86">
        <f t="shared" si="20"/>
        <v>0</v>
      </c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</row>
    <row r="312" spans="1:32" x14ac:dyDescent="0.2">
      <c r="A312" s="78">
        <v>2408</v>
      </c>
      <c r="B312" s="103" t="s">
        <v>1145</v>
      </c>
      <c r="C312" s="79">
        <f>SUM('ing anual'!C312+'ingresos ese'!E312+[3]ictas!C312)</f>
        <v>0</v>
      </c>
      <c r="D312" s="79">
        <f>SUM('ing anual'!D312+'ingresos ese'!F312+[3]ictas!D312)</f>
        <v>0</v>
      </c>
      <c r="E312" s="80">
        <f t="shared" si="23"/>
        <v>0</v>
      </c>
      <c r="F312" s="104">
        <f t="shared" si="24"/>
        <v>0</v>
      </c>
      <c r="G312" s="79">
        <f>SUM('ing anual'!G312+'ingresos ese'!I312+[3]ictas!G312)</f>
        <v>928476301</v>
      </c>
      <c r="H312" s="31">
        <f t="shared" si="21"/>
        <v>0</v>
      </c>
      <c r="I312" s="104">
        <f t="shared" si="22"/>
        <v>-928476301</v>
      </c>
      <c r="J312" s="86"/>
      <c r="K312" s="79">
        <f>SUM('ing anual'!C312+'ingresos ese'!E312+[3]ictas!C312)</f>
        <v>0</v>
      </c>
      <c r="L312" s="86">
        <f t="shared" si="20"/>
        <v>0</v>
      </c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</row>
    <row r="313" spans="1:32" x14ac:dyDescent="0.2">
      <c r="A313" s="78">
        <v>2499</v>
      </c>
      <c r="B313" s="56" t="s">
        <v>1146</v>
      </c>
      <c r="C313" s="79">
        <f>SUM(C314:C318)</f>
        <v>92347959456</v>
      </c>
      <c r="D313" s="79">
        <f>SUM(D314:D318)</f>
        <v>136985468148.00433</v>
      </c>
      <c r="E313" s="80">
        <f t="shared" si="23"/>
        <v>229333427604.00433</v>
      </c>
      <c r="F313" s="104">
        <f t="shared" si="24"/>
        <v>1.1187787390966608</v>
      </c>
      <c r="G313" s="79">
        <f>SUM(G314:G318)</f>
        <v>182717946071</v>
      </c>
      <c r="H313" s="31">
        <f t="shared" si="21"/>
        <v>79.673490245174179</v>
      </c>
      <c r="I313" s="104">
        <f t="shared" si="22"/>
        <v>46615481533.004333</v>
      </c>
      <c r="J313" s="86"/>
      <c r="K313" s="79">
        <f>SUM('ing anual'!C313+'ingresos ese'!E313+[3]ictas!C313)</f>
        <v>92347959456</v>
      </c>
      <c r="L313" s="86">
        <f t="shared" si="20"/>
        <v>0</v>
      </c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</row>
    <row r="314" spans="1:32" x14ac:dyDescent="0.2">
      <c r="A314" s="78">
        <v>249901</v>
      </c>
      <c r="B314" s="103" t="s">
        <v>1147</v>
      </c>
      <c r="C314" s="79">
        <f>SUM('ing anual'!C314+'ingresos ese'!E314+[3]ictas!C314)</f>
        <v>16000000000</v>
      </c>
      <c r="D314" s="79">
        <f>SUM('ing anual'!D314+'ingresos ese'!F314+[3]ictas!D314)</f>
        <v>4059753100</v>
      </c>
      <c r="E314" s="80">
        <f t="shared" si="23"/>
        <v>20059753100</v>
      </c>
      <c r="F314" s="104">
        <f t="shared" si="24"/>
        <v>9.7859372330841451E-2</v>
      </c>
      <c r="G314" s="79">
        <f>SUM('ing anual'!G314+'ingresos ese'!I314+[3]ictas!G314)</f>
        <v>15377006758</v>
      </c>
      <c r="H314" s="31">
        <f t="shared" si="21"/>
        <v>76.656012072252281</v>
      </c>
      <c r="I314" s="104">
        <f t="shared" si="22"/>
        <v>4682746342</v>
      </c>
      <c r="J314" s="86"/>
      <c r="K314" s="79">
        <f>SUM('ing anual'!C314+'ingresos ese'!E314+[3]ictas!C314)</f>
        <v>16000000000</v>
      </c>
      <c r="L314" s="86">
        <f t="shared" si="20"/>
        <v>0</v>
      </c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</row>
    <row r="315" spans="1:32" x14ac:dyDescent="0.2">
      <c r="A315" s="78">
        <v>249903</v>
      </c>
      <c r="B315" s="103" t="s">
        <v>1148</v>
      </c>
      <c r="C315" s="79">
        <f>SUM('ing anual'!C315+'ingresos ese'!E315+[3]ictas!C315)</f>
        <v>300000000</v>
      </c>
      <c r="D315" s="79">
        <f>SUM('ing anual'!D315+'ingresos ese'!F315+[3]ictas!D315)</f>
        <v>38395358</v>
      </c>
      <c r="E315" s="80">
        <f t="shared" si="23"/>
        <v>338395358</v>
      </c>
      <c r="F315" s="104">
        <f t="shared" si="24"/>
        <v>1.6508257688151895E-3</v>
      </c>
      <c r="G315" s="79">
        <f>SUM('ing anual'!G315+'ingresos ese'!I315+[3]ictas!G315)</f>
        <v>430394343</v>
      </c>
      <c r="H315" s="31">
        <f t="shared" si="21"/>
        <v>127.18683422365386</v>
      </c>
      <c r="I315" s="104">
        <f t="shared" si="22"/>
        <v>-91998985</v>
      </c>
      <c r="J315" s="86"/>
      <c r="K315" s="79">
        <f>SUM('ing anual'!C315+'ingresos ese'!E315+[3]ictas!C315)</f>
        <v>300000000</v>
      </c>
      <c r="L315" s="86">
        <f t="shared" si="20"/>
        <v>0</v>
      </c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</row>
    <row r="316" spans="1:32" x14ac:dyDescent="0.2">
      <c r="A316" s="78">
        <v>249904</v>
      </c>
      <c r="B316" s="103" t="s">
        <v>1149</v>
      </c>
      <c r="C316" s="79">
        <f>SUM('ing anual'!C316+'ingresos ese'!E316+[3]ictas!C316)</f>
        <v>0</v>
      </c>
      <c r="D316" s="79">
        <f>SUM('ing anual'!D316+'ingresos ese'!F316+[3]ictas!D316)</f>
        <v>0</v>
      </c>
      <c r="E316" s="80">
        <f t="shared" si="23"/>
        <v>0</v>
      </c>
      <c r="F316" s="104">
        <f t="shared" si="24"/>
        <v>0</v>
      </c>
      <c r="G316" s="79">
        <f>SUM('ing anual'!G316+'ingresos ese'!I316+[3]ictas!G316)</f>
        <v>936266706</v>
      </c>
      <c r="H316" s="31">
        <f t="shared" si="21"/>
        <v>0</v>
      </c>
      <c r="I316" s="104">
        <f t="shared" si="22"/>
        <v>-936266706</v>
      </c>
      <c r="J316" s="86"/>
      <c r="K316" s="79">
        <f>SUM('ing anual'!C316+'ingresos ese'!E316+[3]ictas!C316)</f>
        <v>0</v>
      </c>
      <c r="L316" s="86">
        <f t="shared" si="20"/>
        <v>0</v>
      </c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</row>
    <row r="317" spans="1:32" x14ac:dyDescent="0.2">
      <c r="A317" s="78">
        <v>249905</v>
      </c>
      <c r="B317" s="103" t="s">
        <v>1150</v>
      </c>
      <c r="C317" s="79">
        <f>SUM('ing anual'!C317+'ingresos ese'!E317+[3]ictas!C317)</f>
        <v>0</v>
      </c>
      <c r="D317" s="79">
        <f>SUM('ing anual'!D317+'ingresos ese'!F317+[3]ictas!D317)</f>
        <v>89355045716</v>
      </c>
      <c r="E317" s="80"/>
      <c r="F317" s="104"/>
      <c r="G317" s="79">
        <f>SUM('ing anual'!G317+'ingresos ese'!I317+[3]ictas!G317)</f>
        <v>89355045716</v>
      </c>
      <c r="H317" s="31"/>
      <c r="I317" s="104"/>
      <c r="J317" s="86"/>
      <c r="K317" s="79">
        <f>SUM('ing anual'!C317+'ingresos ese'!E317+[3]ictas!C317)</f>
        <v>0</v>
      </c>
      <c r="L317" s="86">
        <f t="shared" si="20"/>
        <v>0</v>
      </c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</row>
    <row r="318" spans="1:32" x14ac:dyDescent="0.2">
      <c r="A318" s="78">
        <v>249999</v>
      </c>
      <c r="B318" s="103" t="s">
        <v>1146</v>
      </c>
      <c r="C318" s="79">
        <f>SUM('ing anual'!C318+'ingresos ese'!E318+[3]ictas!C318)</f>
        <v>76047959456</v>
      </c>
      <c r="D318" s="79">
        <f>SUM('ing anual'!D318+'ingresos ese'!F318+[3]ictas!D318)</f>
        <v>43532273974.004333</v>
      </c>
      <c r="E318" s="80">
        <f t="shared" si="23"/>
        <v>119580233430.00433</v>
      </c>
      <c r="F318" s="104">
        <f t="shared" si="24"/>
        <v>0.58335945254658828</v>
      </c>
      <c r="G318" s="79">
        <f>SUM('ing anual'!G318+'ingresos ese'!I318+[3]ictas!G318)</f>
        <v>76619232548</v>
      </c>
      <c r="H318" s="31">
        <f t="shared" si="21"/>
        <v>64.07349304335375</v>
      </c>
      <c r="I318" s="104">
        <f t="shared" si="22"/>
        <v>42961000882.004333</v>
      </c>
      <c r="J318" s="86"/>
      <c r="K318" s="79">
        <f>SUM('ing anual'!C318+'ingresos ese'!E318+[3]ictas!C318)</f>
        <v>76047959456</v>
      </c>
      <c r="L318" s="86">
        <f t="shared" si="20"/>
        <v>0</v>
      </c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</row>
    <row r="319" spans="1:32" ht="13.5" thickBot="1" x14ac:dyDescent="0.25">
      <c r="A319" s="115">
        <v>2</v>
      </c>
      <c r="B319" s="116" t="s">
        <v>1151</v>
      </c>
      <c r="C319" s="84">
        <f>SUM(C8+C12)</f>
        <v>21056941753826</v>
      </c>
      <c r="D319" s="84">
        <f>SUM(D8+D12)</f>
        <v>-558391004714</v>
      </c>
      <c r="E319" s="85">
        <f t="shared" si="23"/>
        <v>20498550749112</v>
      </c>
      <c r="F319" s="117">
        <f t="shared" si="24"/>
        <v>100</v>
      </c>
      <c r="G319" s="84">
        <f>SUM(G8+G12)</f>
        <v>18004246727147</v>
      </c>
      <c r="H319" s="71">
        <f t="shared" si="21"/>
        <v>87.831803074795161</v>
      </c>
      <c r="I319" s="117">
        <f t="shared" si="22"/>
        <v>2494304021965</v>
      </c>
      <c r="J319" s="86"/>
      <c r="K319" s="79">
        <f>SUM('ing anual'!C319+'ingresos ese'!E319+[3]ictas!C319)</f>
        <v>21056941753826</v>
      </c>
      <c r="L319" s="86">
        <f t="shared" si="20"/>
        <v>0</v>
      </c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</row>
    <row r="320" spans="1:32" x14ac:dyDescent="0.2"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</row>
    <row r="321" spans="2:32" x14ac:dyDescent="0.2">
      <c r="B321" s="87" t="s">
        <v>1152</v>
      </c>
      <c r="C321" s="86">
        <v>1186801000000</v>
      </c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</row>
    <row r="322" spans="2:32" x14ac:dyDescent="0.2">
      <c r="C322" s="86">
        <f>+C319-C321</f>
        <v>19870140753826</v>
      </c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</row>
    <row r="323" spans="2:32" x14ac:dyDescent="0.2">
      <c r="B323" s="87" t="s">
        <v>849</v>
      </c>
      <c r="C323" s="86"/>
      <c r="D323" s="86"/>
      <c r="E323" s="86"/>
      <c r="F323" s="86"/>
      <c r="G323" s="86" t="e">
        <f>SUM('[1]ing ent'!U66)</f>
        <v>#REF!</v>
      </c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</row>
    <row r="324" spans="2:32" x14ac:dyDescent="0.2">
      <c r="B324" s="87" t="s">
        <v>850</v>
      </c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</row>
    <row r="325" spans="2:32" x14ac:dyDescent="0.2"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</row>
    <row r="326" spans="2:32" x14ac:dyDescent="0.2"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</row>
    <row r="327" spans="2:32" x14ac:dyDescent="0.2"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</row>
    <row r="328" spans="2:32" x14ac:dyDescent="0.2"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</row>
    <row r="329" spans="2:32" x14ac:dyDescent="0.2"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</row>
    <row r="330" spans="2:32" x14ac:dyDescent="0.2"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</row>
    <row r="331" spans="2:32" x14ac:dyDescent="0.2"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</row>
    <row r="332" spans="2:32" x14ac:dyDescent="0.2"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</row>
    <row r="333" spans="2:32" x14ac:dyDescent="0.2"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</row>
    <row r="334" spans="2:32" x14ac:dyDescent="0.2"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</row>
    <row r="335" spans="2:32" x14ac:dyDescent="0.2"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</row>
    <row r="336" spans="2:32" x14ac:dyDescent="0.2"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</row>
    <row r="337" spans="3:32" x14ac:dyDescent="0.2"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</row>
    <row r="338" spans="3:32" x14ac:dyDescent="0.2"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</row>
    <row r="339" spans="3:32" x14ac:dyDescent="0.2"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</row>
    <row r="340" spans="3:32" x14ac:dyDescent="0.2"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</row>
    <row r="341" spans="3:32" x14ac:dyDescent="0.2"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</row>
    <row r="342" spans="3:32" x14ac:dyDescent="0.2"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</row>
    <row r="343" spans="3:32" x14ac:dyDescent="0.2"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</row>
    <row r="344" spans="3:32" x14ac:dyDescent="0.2"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</row>
    <row r="345" spans="3:32" x14ac:dyDescent="0.2"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</row>
    <row r="346" spans="3:32" x14ac:dyDescent="0.2"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</row>
    <row r="347" spans="3:32" x14ac:dyDescent="0.2"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</row>
    <row r="348" spans="3:32" x14ac:dyDescent="0.2"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</row>
    <row r="349" spans="3:32" x14ac:dyDescent="0.2"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</row>
    <row r="350" spans="3:32" x14ac:dyDescent="0.2"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</row>
    <row r="351" spans="3:32" x14ac:dyDescent="0.2"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</row>
    <row r="352" spans="3:32" x14ac:dyDescent="0.2"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</row>
    <row r="353" spans="3:32" x14ac:dyDescent="0.2"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</row>
    <row r="354" spans="3:32" x14ac:dyDescent="0.2"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</row>
    <row r="355" spans="3:32" x14ac:dyDescent="0.2"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</row>
    <row r="356" spans="3:32" x14ac:dyDescent="0.2"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</row>
    <row r="357" spans="3:32" x14ac:dyDescent="0.2"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</row>
    <row r="358" spans="3:32" x14ac:dyDescent="0.2"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</row>
    <row r="359" spans="3:32" x14ac:dyDescent="0.2"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</row>
    <row r="360" spans="3:32" x14ac:dyDescent="0.2"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</row>
    <row r="361" spans="3:32" x14ac:dyDescent="0.2"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</row>
    <row r="362" spans="3:32" x14ac:dyDescent="0.2"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</row>
    <row r="363" spans="3:32" x14ac:dyDescent="0.2"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</row>
    <row r="364" spans="3:32" x14ac:dyDescent="0.2"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</row>
    <row r="365" spans="3:32" x14ac:dyDescent="0.2"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</row>
    <row r="366" spans="3:32" x14ac:dyDescent="0.2"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</row>
    <row r="367" spans="3:32" x14ac:dyDescent="0.2"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</row>
    <row r="368" spans="3:32" x14ac:dyDescent="0.2"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</row>
    <row r="369" spans="3:32" x14ac:dyDescent="0.2"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</row>
    <row r="370" spans="3:32" x14ac:dyDescent="0.2"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</row>
    <row r="371" spans="3:32" x14ac:dyDescent="0.2"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</row>
    <row r="372" spans="3:32" x14ac:dyDescent="0.2"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</row>
    <row r="373" spans="3:32" x14ac:dyDescent="0.2"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</row>
    <row r="374" spans="3:32" x14ac:dyDescent="0.2"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</row>
    <row r="375" spans="3:32" x14ac:dyDescent="0.2"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</row>
    <row r="376" spans="3:32" x14ac:dyDescent="0.2"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</row>
    <row r="377" spans="3:32" x14ac:dyDescent="0.2"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</row>
    <row r="378" spans="3:32" x14ac:dyDescent="0.2"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</row>
    <row r="379" spans="3:32" x14ac:dyDescent="0.2"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</row>
    <row r="380" spans="3:32" x14ac:dyDescent="0.2"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</row>
    <row r="381" spans="3:32" x14ac:dyDescent="0.2"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</row>
    <row r="382" spans="3:32" x14ac:dyDescent="0.2"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</row>
    <row r="383" spans="3:32" x14ac:dyDescent="0.2"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</row>
    <row r="384" spans="3:32" x14ac:dyDescent="0.2"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</row>
    <row r="385" spans="3:32" x14ac:dyDescent="0.2"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</row>
    <row r="386" spans="3:32" x14ac:dyDescent="0.2"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</row>
    <row r="387" spans="3:32" x14ac:dyDescent="0.2"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</row>
    <row r="388" spans="3:32" x14ac:dyDescent="0.2"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</row>
    <row r="389" spans="3:32" x14ac:dyDescent="0.2"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</row>
    <row r="390" spans="3:32" x14ac:dyDescent="0.2"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</row>
    <row r="391" spans="3:32" x14ac:dyDescent="0.2"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</row>
    <row r="392" spans="3:32" x14ac:dyDescent="0.2"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</row>
    <row r="393" spans="3:32" x14ac:dyDescent="0.2"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</row>
    <row r="394" spans="3:32" x14ac:dyDescent="0.2"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</row>
    <row r="395" spans="3:32" x14ac:dyDescent="0.2"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</row>
    <row r="396" spans="3:32" x14ac:dyDescent="0.2"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</row>
    <row r="397" spans="3:32" x14ac:dyDescent="0.2"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</row>
    <row r="398" spans="3:32" x14ac:dyDescent="0.2"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</row>
    <row r="399" spans="3:32" x14ac:dyDescent="0.2"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</row>
    <row r="400" spans="3:32" x14ac:dyDescent="0.2"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</row>
    <row r="401" spans="3:32" x14ac:dyDescent="0.2"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</row>
    <row r="402" spans="3:32" x14ac:dyDescent="0.2"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</row>
    <row r="403" spans="3:32" x14ac:dyDescent="0.2"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</row>
    <row r="404" spans="3:32" x14ac:dyDescent="0.2"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</row>
    <row r="405" spans="3:32" x14ac:dyDescent="0.2"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</row>
    <row r="406" spans="3:32" x14ac:dyDescent="0.2"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</row>
    <row r="407" spans="3:32" x14ac:dyDescent="0.2"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</row>
    <row r="408" spans="3:32" x14ac:dyDescent="0.2"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</row>
    <row r="409" spans="3:32" x14ac:dyDescent="0.2"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</row>
    <row r="410" spans="3:32" x14ac:dyDescent="0.2"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</row>
    <row r="411" spans="3:32" x14ac:dyDescent="0.2"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</row>
    <row r="412" spans="3:32" x14ac:dyDescent="0.2"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</row>
    <row r="413" spans="3:32" x14ac:dyDescent="0.2"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</row>
    <row r="414" spans="3:32" x14ac:dyDescent="0.2"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</row>
    <row r="415" spans="3:32" x14ac:dyDescent="0.2"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</row>
    <row r="416" spans="3:32" x14ac:dyDescent="0.2"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</row>
    <row r="417" spans="3:32" x14ac:dyDescent="0.2"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</row>
    <row r="418" spans="3:32" x14ac:dyDescent="0.2"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</row>
    <row r="419" spans="3:32" x14ac:dyDescent="0.2"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</row>
    <row r="420" spans="3:32" x14ac:dyDescent="0.2"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</row>
    <row r="421" spans="3:32" x14ac:dyDescent="0.2"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</row>
    <row r="422" spans="3:32" x14ac:dyDescent="0.2"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</row>
    <row r="423" spans="3:32" x14ac:dyDescent="0.2"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</row>
    <row r="424" spans="3:32" x14ac:dyDescent="0.2"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</row>
    <row r="425" spans="3:32" x14ac:dyDescent="0.2"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</row>
    <row r="426" spans="3:32" x14ac:dyDescent="0.2"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</row>
    <row r="427" spans="3:32" x14ac:dyDescent="0.2"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</row>
    <row r="428" spans="3:32" x14ac:dyDescent="0.2"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</row>
    <row r="429" spans="3:32" x14ac:dyDescent="0.2"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</row>
    <row r="430" spans="3:32" x14ac:dyDescent="0.2"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</row>
    <row r="431" spans="3:32" x14ac:dyDescent="0.2"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</row>
    <row r="432" spans="3:32" x14ac:dyDescent="0.2"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</row>
    <row r="433" spans="3:32" x14ac:dyDescent="0.2"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</row>
    <row r="434" spans="3:32" x14ac:dyDescent="0.2"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</row>
    <row r="435" spans="3:32" x14ac:dyDescent="0.2"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</row>
    <row r="436" spans="3:32" x14ac:dyDescent="0.2"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</row>
    <row r="437" spans="3:32" x14ac:dyDescent="0.2"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</row>
    <row r="438" spans="3:32" x14ac:dyDescent="0.2"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</row>
    <row r="439" spans="3:32" x14ac:dyDescent="0.2"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</row>
    <row r="440" spans="3:32" x14ac:dyDescent="0.2"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</row>
    <row r="441" spans="3:32" x14ac:dyDescent="0.2"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</row>
    <row r="442" spans="3:32" x14ac:dyDescent="0.2"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</row>
    <row r="443" spans="3:32" x14ac:dyDescent="0.2"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</row>
    <row r="444" spans="3:32" x14ac:dyDescent="0.2"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</row>
    <row r="445" spans="3:32" x14ac:dyDescent="0.2"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</row>
    <row r="446" spans="3:32" x14ac:dyDescent="0.2"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</row>
    <row r="447" spans="3:32" x14ac:dyDescent="0.2"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</row>
    <row r="448" spans="3:32" x14ac:dyDescent="0.2"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</row>
    <row r="449" spans="3:32" x14ac:dyDescent="0.2"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</row>
    <row r="450" spans="3:32" x14ac:dyDescent="0.2"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</row>
    <row r="451" spans="3:32" x14ac:dyDescent="0.2"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</row>
    <row r="452" spans="3:32" x14ac:dyDescent="0.2"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</row>
    <row r="453" spans="3:32" x14ac:dyDescent="0.2"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</row>
    <row r="454" spans="3:32" x14ac:dyDescent="0.2"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</row>
    <row r="455" spans="3:32" x14ac:dyDescent="0.2"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</row>
    <row r="456" spans="3:32" x14ac:dyDescent="0.2"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</row>
    <row r="457" spans="3:32" x14ac:dyDescent="0.2"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</row>
    <row r="458" spans="3:32" x14ac:dyDescent="0.2"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</row>
    <row r="459" spans="3:32" x14ac:dyDescent="0.2"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</row>
    <row r="460" spans="3:32" x14ac:dyDescent="0.2"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</row>
    <row r="461" spans="3:32" x14ac:dyDescent="0.2"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</row>
    <row r="462" spans="3:32" x14ac:dyDescent="0.2"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</row>
    <row r="463" spans="3:32" x14ac:dyDescent="0.2"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</row>
    <row r="464" spans="3:32" x14ac:dyDescent="0.2"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</row>
    <row r="465" spans="3:32" x14ac:dyDescent="0.2"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</row>
    <row r="466" spans="3:32" x14ac:dyDescent="0.2"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</row>
    <row r="467" spans="3:32" x14ac:dyDescent="0.2"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</row>
    <row r="468" spans="3:32" x14ac:dyDescent="0.2"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</row>
    <row r="469" spans="3:32" x14ac:dyDescent="0.2"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</row>
    <row r="470" spans="3:32" x14ac:dyDescent="0.2"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</row>
    <row r="471" spans="3:32" x14ac:dyDescent="0.2"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</row>
    <row r="472" spans="3:32" x14ac:dyDescent="0.2"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</row>
    <row r="473" spans="3:32" x14ac:dyDescent="0.2"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</row>
    <row r="474" spans="3:32" x14ac:dyDescent="0.2"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</row>
    <row r="475" spans="3:32" x14ac:dyDescent="0.2"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</row>
    <row r="476" spans="3:32" x14ac:dyDescent="0.2"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</row>
    <row r="477" spans="3:32" x14ac:dyDescent="0.2"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</row>
    <row r="478" spans="3:32" x14ac:dyDescent="0.2"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</row>
    <row r="479" spans="3:32" x14ac:dyDescent="0.2"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</row>
    <row r="480" spans="3:32" x14ac:dyDescent="0.2"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</row>
    <row r="481" spans="3:32" x14ac:dyDescent="0.2"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</row>
    <row r="482" spans="3:32" x14ac:dyDescent="0.2"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</row>
    <row r="483" spans="3:32" x14ac:dyDescent="0.2"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</row>
    <row r="484" spans="3:32" x14ac:dyDescent="0.2"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</row>
    <row r="485" spans="3:32" x14ac:dyDescent="0.2"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</row>
    <row r="486" spans="3:32" x14ac:dyDescent="0.2"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</row>
    <row r="487" spans="3:32" x14ac:dyDescent="0.2"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</row>
    <row r="488" spans="3:32" x14ac:dyDescent="0.2"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</row>
    <row r="489" spans="3:32" x14ac:dyDescent="0.2"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</row>
    <row r="490" spans="3:32" x14ac:dyDescent="0.2"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</row>
    <row r="491" spans="3:32" x14ac:dyDescent="0.2"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</row>
    <row r="492" spans="3:32" x14ac:dyDescent="0.2"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</row>
    <row r="493" spans="3:32" x14ac:dyDescent="0.2"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</row>
    <row r="494" spans="3:32" x14ac:dyDescent="0.2"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</row>
    <row r="495" spans="3:32" x14ac:dyDescent="0.2"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</row>
    <row r="496" spans="3:32" x14ac:dyDescent="0.2"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</row>
    <row r="497" spans="3:32" x14ac:dyDescent="0.2"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</row>
    <row r="498" spans="3:32" x14ac:dyDescent="0.2"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</row>
    <row r="499" spans="3:32" x14ac:dyDescent="0.2"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</row>
    <row r="500" spans="3:32" x14ac:dyDescent="0.2"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</row>
    <row r="501" spans="3:32" x14ac:dyDescent="0.2"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</row>
    <row r="502" spans="3:32" x14ac:dyDescent="0.2"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</row>
    <row r="503" spans="3:32" x14ac:dyDescent="0.2"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</row>
    <row r="504" spans="3:32" x14ac:dyDescent="0.2"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</row>
    <row r="505" spans="3:32" x14ac:dyDescent="0.2"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</row>
    <row r="506" spans="3:32" x14ac:dyDescent="0.2"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</row>
    <row r="507" spans="3:32" x14ac:dyDescent="0.2"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</row>
    <row r="508" spans="3:32" x14ac:dyDescent="0.2"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</row>
    <row r="509" spans="3:32" x14ac:dyDescent="0.2"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</row>
    <row r="510" spans="3:32" x14ac:dyDescent="0.2"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</row>
    <row r="511" spans="3:32" x14ac:dyDescent="0.2"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</row>
    <row r="512" spans="3:32" x14ac:dyDescent="0.2"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</row>
    <row r="513" spans="3:32" x14ac:dyDescent="0.2"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</row>
    <row r="514" spans="3:32" x14ac:dyDescent="0.2"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</row>
    <row r="515" spans="3:32" x14ac:dyDescent="0.2"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</row>
    <row r="516" spans="3:32" x14ac:dyDescent="0.2"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</row>
    <row r="517" spans="3:32" x14ac:dyDescent="0.2"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</row>
    <row r="518" spans="3:32" x14ac:dyDescent="0.2"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</row>
    <row r="519" spans="3:32" x14ac:dyDescent="0.2"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</row>
    <row r="520" spans="3:32" x14ac:dyDescent="0.2"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</row>
    <row r="521" spans="3:32" x14ac:dyDescent="0.2"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</row>
    <row r="522" spans="3:32" x14ac:dyDescent="0.2"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</row>
    <row r="523" spans="3:32" x14ac:dyDescent="0.2"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</row>
    <row r="524" spans="3:32" x14ac:dyDescent="0.2"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</row>
    <row r="525" spans="3:32" x14ac:dyDescent="0.2"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</row>
    <row r="526" spans="3:32" x14ac:dyDescent="0.2"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</row>
    <row r="527" spans="3:32" x14ac:dyDescent="0.2"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</row>
    <row r="528" spans="3:32" x14ac:dyDescent="0.2"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</row>
    <row r="529" spans="3:32" x14ac:dyDescent="0.2"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</row>
    <row r="530" spans="3:32" x14ac:dyDescent="0.2"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</row>
    <row r="531" spans="3:32" x14ac:dyDescent="0.2"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</row>
    <row r="532" spans="3:32" x14ac:dyDescent="0.2"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</row>
    <row r="533" spans="3:32" x14ac:dyDescent="0.2"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</row>
    <row r="534" spans="3:32" x14ac:dyDescent="0.2"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</row>
    <row r="535" spans="3:32" x14ac:dyDescent="0.2"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</row>
    <row r="536" spans="3:32" x14ac:dyDescent="0.2"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</row>
    <row r="537" spans="3:32" x14ac:dyDescent="0.2"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</row>
    <row r="538" spans="3:32" x14ac:dyDescent="0.2"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</row>
    <row r="539" spans="3:32" x14ac:dyDescent="0.2"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</row>
    <row r="540" spans="3:32" x14ac:dyDescent="0.2"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</row>
    <row r="541" spans="3:32" x14ac:dyDescent="0.2"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</row>
    <row r="542" spans="3:32" x14ac:dyDescent="0.2"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</row>
    <row r="543" spans="3:32" x14ac:dyDescent="0.2"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</row>
    <row r="544" spans="3:32" x14ac:dyDescent="0.2"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</row>
    <row r="545" spans="3:32" x14ac:dyDescent="0.2"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</row>
    <row r="546" spans="3:32" x14ac:dyDescent="0.2"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</row>
    <row r="547" spans="3:32" x14ac:dyDescent="0.2"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</row>
    <row r="548" spans="3:32" x14ac:dyDescent="0.2"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</row>
    <row r="549" spans="3:32" x14ac:dyDescent="0.2"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</row>
    <row r="550" spans="3:32" x14ac:dyDescent="0.2"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</row>
    <row r="551" spans="3:32" x14ac:dyDescent="0.2"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</row>
    <row r="552" spans="3:32" x14ac:dyDescent="0.2"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</row>
    <row r="553" spans="3:32" x14ac:dyDescent="0.2"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</row>
    <row r="554" spans="3:32" x14ac:dyDescent="0.2"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</row>
    <row r="555" spans="3:32" x14ac:dyDescent="0.2"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</row>
    <row r="556" spans="3:32" x14ac:dyDescent="0.2"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</row>
    <row r="557" spans="3:32" x14ac:dyDescent="0.2"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</row>
    <row r="558" spans="3:32" x14ac:dyDescent="0.2"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</row>
    <row r="559" spans="3:32" x14ac:dyDescent="0.2"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</row>
    <row r="560" spans="3:32" x14ac:dyDescent="0.2"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5"/>
  <sheetViews>
    <sheetView topLeftCell="A326" workbookViewId="0">
      <selection activeCell="N327" sqref="N327"/>
    </sheetView>
  </sheetViews>
  <sheetFormatPr baseColWidth="10" defaultRowHeight="15.75" x14ac:dyDescent="0.25"/>
  <cols>
    <col min="1" max="1" width="17.125" style="3" bestFit="1" customWidth="1"/>
    <col min="2" max="2" width="39.25" style="73" customWidth="1"/>
    <col min="3" max="3" width="6" style="3" hidden="1" customWidth="1"/>
    <col min="4" max="4" width="15.25" style="3" customWidth="1"/>
    <col min="5" max="5" width="14.875" style="3" customWidth="1"/>
    <col min="6" max="6" width="16.375" style="3" customWidth="1"/>
    <col min="7" max="7" width="5.625" style="3" customWidth="1"/>
    <col min="8" max="8" width="15.125" style="3" customWidth="1"/>
    <col min="9" max="9" width="16.25" style="3" customWidth="1"/>
    <col min="10" max="10" width="15.75" style="3" customWidth="1"/>
    <col min="11" max="11" width="5.75" style="3" customWidth="1"/>
    <col min="12" max="12" width="15.75" style="3" customWidth="1"/>
    <col min="13" max="13" width="6.375" style="3" customWidth="1"/>
    <col min="14" max="14" width="15.25" style="3" customWidth="1"/>
    <col min="15" max="15" width="5.875" style="3" customWidth="1"/>
    <col min="16" max="16" width="15.625" style="3" customWidth="1"/>
    <col min="17" max="17" width="11" style="3" customWidth="1"/>
    <col min="18" max="18" width="15" style="3" bestFit="1" customWidth="1"/>
    <col min="19" max="19" width="16" style="3" bestFit="1" customWidth="1"/>
    <col min="20" max="252" width="11" style="3"/>
    <col min="253" max="253" width="15.75" style="3" bestFit="1" customWidth="1"/>
    <col min="254" max="254" width="26.125" style="3" customWidth="1"/>
    <col min="255" max="255" width="11" style="3" customWidth="1"/>
    <col min="256" max="256" width="12" style="3" customWidth="1"/>
    <col min="257" max="257" width="12.125" style="3" customWidth="1"/>
    <col min="258" max="258" width="11" style="3"/>
    <col min="259" max="259" width="5.625" style="3" customWidth="1"/>
    <col min="260" max="260" width="9.75" style="3" customWidth="1"/>
    <col min="261" max="261" width="11" style="3"/>
    <col min="262" max="262" width="11.125" style="3" customWidth="1"/>
    <col min="263" max="263" width="5.75" style="3" customWidth="1"/>
    <col min="264" max="264" width="11.5" style="3" customWidth="1"/>
    <col min="265" max="265" width="5.75" style="3" customWidth="1"/>
    <col min="266" max="266" width="12" style="3" bestFit="1" customWidth="1"/>
    <col min="267" max="267" width="5.375" style="3" customWidth="1"/>
    <col min="268" max="268" width="12.375" style="3" customWidth="1"/>
    <col min="269" max="270" width="11" style="3"/>
    <col min="271" max="271" width="13.875" style="3" customWidth="1"/>
    <col min="272" max="508" width="11" style="3"/>
    <col min="509" max="509" width="15.75" style="3" bestFit="1" customWidth="1"/>
    <col min="510" max="510" width="26.125" style="3" customWidth="1"/>
    <col min="511" max="511" width="11" style="3" customWidth="1"/>
    <col min="512" max="512" width="12" style="3" customWidth="1"/>
    <col min="513" max="513" width="12.125" style="3" customWidth="1"/>
    <col min="514" max="514" width="11" style="3"/>
    <col min="515" max="515" width="5.625" style="3" customWidth="1"/>
    <col min="516" max="516" width="9.75" style="3" customWidth="1"/>
    <col min="517" max="517" width="11" style="3"/>
    <col min="518" max="518" width="11.125" style="3" customWidth="1"/>
    <col min="519" max="519" width="5.75" style="3" customWidth="1"/>
    <col min="520" max="520" width="11.5" style="3" customWidth="1"/>
    <col min="521" max="521" width="5.75" style="3" customWidth="1"/>
    <col min="522" max="522" width="12" style="3" bestFit="1" customWidth="1"/>
    <col min="523" max="523" width="5.375" style="3" customWidth="1"/>
    <col min="524" max="524" width="12.375" style="3" customWidth="1"/>
    <col min="525" max="526" width="11" style="3"/>
    <col min="527" max="527" width="13.875" style="3" customWidth="1"/>
    <col min="528" max="764" width="11" style="3"/>
    <col min="765" max="765" width="15.75" style="3" bestFit="1" customWidth="1"/>
    <col min="766" max="766" width="26.125" style="3" customWidth="1"/>
    <col min="767" max="767" width="11" style="3" customWidth="1"/>
    <col min="768" max="768" width="12" style="3" customWidth="1"/>
    <col min="769" max="769" width="12.125" style="3" customWidth="1"/>
    <col min="770" max="770" width="11" style="3"/>
    <col min="771" max="771" width="5.625" style="3" customWidth="1"/>
    <col min="772" max="772" width="9.75" style="3" customWidth="1"/>
    <col min="773" max="773" width="11" style="3"/>
    <col min="774" max="774" width="11.125" style="3" customWidth="1"/>
    <col min="775" max="775" width="5.75" style="3" customWidth="1"/>
    <col min="776" max="776" width="11.5" style="3" customWidth="1"/>
    <col min="777" max="777" width="5.75" style="3" customWidth="1"/>
    <col min="778" max="778" width="12" style="3" bestFit="1" customWidth="1"/>
    <col min="779" max="779" width="5.375" style="3" customWidth="1"/>
    <col min="780" max="780" width="12.375" style="3" customWidth="1"/>
    <col min="781" max="782" width="11" style="3"/>
    <col min="783" max="783" width="13.875" style="3" customWidth="1"/>
    <col min="784" max="1020" width="11" style="3"/>
    <col min="1021" max="1021" width="15.75" style="3" bestFit="1" customWidth="1"/>
    <col min="1022" max="1022" width="26.125" style="3" customWidth="1"/>
    <col min="1023" max="1023" width="11" style="3" customWidth="1"/>
    <col min="1024" max="1024" width="12" style="3" customWidth="1"/>
    <col min="1025" max="1025" width="12.125" style="3" customWidth="1"/>
    <col min="1026" max="1026" width="11" style="3"/>
    <col min="1027" max="1027" width="5.625" style="3" customWidth="1"/>
    <col min="1028" max="1028" width="9.75" style="3" customWidth="1"/>
    <col min="1029" max="1029" width="11" style="3"/>
    <col min="1030" max="1030" width="11.125" style="3" customWidth="1"/>
    <col min="1031" max="1031" width="5.75" style="3" customWidth="1"/>
    <col min="1032" max="1032" width="11.5" style="3" customWidth="1"/>
    <col min="1033" max="1033" width="5.75" style="3" customWidth="1"/>
    <col min="1034" max="1034" width="12" style="3" bestFit="1" customWidth="1"/>
    <col min="1035" max="1035" width="5.375" style="3" customWidth="1"/>
    <col min="1036" max="1036" width="12.375" style="3" customWidth="1"/>
    <col min="1037" max="1038" width="11" style="3"/>
    <col min="1039" max="1039" width="13.875" style="3" customWidth="1"/>
    <col min="1040" max="1276" width="11" style="3"/>
    <col min="1277" max="1277" width="15.75" style="3" bestFit="1" customWidth="1"/>
    <col min="1278" max="1278" width="26.125" style="3" customWidth="1"/>
    <col min="1279" max="1279" width="11" style="3" customWidth="1"/>
    <col min="1280" max="1280" width="12" style="3" customWidth="1"/>
    <col min="1281" max="1281" width="12.125" style="3" customWidth="1"/>
    <col min="1282" max="1282" width="11" style="3"/>
    <col min="1283" max="1283" width="5.625" style="3" customWidth="1"/>
    <col min="1284" max="1284" width="9.75" style="3" customWidth="1"/>
    <col min="1285" max="1285" width="11" style="3"/>
    <col min="1286" max="1286" width="11.125" style="3" customWidth="1"/>
    <col min="1287" max="1287" width="5.75" style="3" customWidth="1"/>
    <col min="1288" max="1288" width="11.5" style="3" customWidth="1"/>
    <col min="1289" max="1289" width="5.75" style="3" customWidth="1"/>
    <col min="1290" max="1290" width="12" style="3" bestFit="1" customWidth="1"/>
    <col min="1291" max="1291" width="5.375" style="3" customWidth="1"/>
    <col min="1292" max="1292" width="12.375" style="3" customWidth="1"/>
    <col min="1293" max="1294" width="11" style="3"/>
    <col min="1295" max="1295" width="13.875" style="3" customWidth="1"/>
    <col min="1296" max="1532" width="11" style="3"/>
    <col min="1533" max="1533" width="15.75" style="3" bestFit="1" customWidth="1"/>
    <col min="1534" max="1534" width="26.125" style="3" customWidth="1"/>
    <col min="1535" max="1535" width="11" style="3" customWidth="1"/>
    <col min="1536" max="1536" width="12" style="3" customWidth="1"/>
    <col min="1537" max="1537" width="12.125" style="3" customWidth="1"/>
    <col min="1538" max="1538" width="11" style="3"/>
    <col min="1539" max="1539" width="5.625" style="3" customWidth="1"/>
    <col min="1540" max="1540" width="9.75" style="3" customWidth="1"/>
    <col min="1541" max="1541" width="11" style="3"/>
    <col min="1542" max="1542" width="11.125" style="3" customWidth="1"/>
    <col min="1543" max="1543" width="5.75" style="3" customWidth="1"/>
    <col min="1544" max="1544" width="11.5" style="3" customWidth="1"/>
    <col min="1545" max="1545" width="5.75" style="3" customWidth="1"/>
    <col min="1546" max="1546" width="12" style="3" bestFit="1" customWidth="1"/>
    <col min="1547" max="1547" width="5.375" style="3" customWidth="1"/>
    <col min="1548" max="1548" width="12.375" style="3" customWidth="1"/>
    <col min="1549" max="1550" width="11" style="3"/>
    <col min="1551" max="1551" width="13.875" style="3" customWidth="1"/>
    <col min="1552" max="1788" width="11" style="3"/>
    <col min="1789" max="1789" width="15.75" style="3" bestFit="1" customWidth="1"/>
    <col min="1790" max="1790" width="26.125" style="3" customWidth="1"/>
    <col min="1791" max="1791" width="11" style="3" customWidth="1"/>
    <col min="1792" max="1792" width="12" style="3" customWidth="1"/>
    <col min="1793" max="1793" width="12.125" style="3" customWidth="1"/>
    <col min="1794" max="1794" width="11" style="3"/>
    <col min="1795" max="1795" width="5.625" style="3" customWidth="1"/>
    <col min="1796" max="1796" width="9.75" style="3" customWidth="1"/>
    <col min="1797" max="1797" width="11" style="3"/>
    <col min="1798" max="1798" width="11.125" style="3" customWidth="1"/>
    <col min="1799" max="1799" width="5.75" style="3" customWidth="1"/>
    <col min="1800" max="1800" width="11.5" style="3" customWidth="1"/>
    <col min="1801" max="1801" width="5.75" style="3" customWidth="1"/>
    <col min="1802" max="1802" width="12" style="3" bestFit="1" customWidth="1"/>
    <col min="1803" max="1803" width="5.375" style="3" customWidth="1"/>
    <col min="1804" max="1804" width="12.375" style="3" customWidth="1"/>
    <col min="1805" max="1806" width="11" style="3"/>
    <col min="1807" max="1807" width="13.875" style="3" customWidth="1"/>
    <col min="1808" max="2044" width="11" style="3"/>
    <col min="2045" max="2045" width="15.75" style="3" bestFit="1" customWidth="1"/>
    <col min="2046" max="2046" width="26.125" style="3" customWidth="1"/>
    <col min="2047" max="2047" width="11" style="3" customWidth="1"/>
    <col min="2048" max="2048" width="12" style="3" customWidth="1"/>
    <col min="2049" max="2049" width="12.125" style="3" customWidth="1"/>
    <col min="2050" max="2050" width="11" style="3"/>
    <col min="2051" max="2051" width="5.625" style="3" customWidth="1"/>
    <col min="2052" max="2052" width="9.75" style="3" customWidth="1"/>
    <col min="2053" max="2053" width="11" style="3"/>
    <col min="2054" max="2054" width="11.125" style="3" customWidth="1"/>
    <col min="2055" max="2055" width="5.75" style="3" customWidth="1"/>
    <col min="2056" max="2056" width="11.5" style="3" customWidth="1"/>
    <col min="2057" max="2057" width="5.75" style="3" customWidth="1"/>
    <col min="2058" max="2058" width="12" style="3" bestFit="1" customWidth="1"/>
    <col min="2059" max="2059" width="5.375" style="3" customWidth="1"/>
    <col min="2060" max="2060" width="12.375" style="3" customWidth="1"/>
    <col min="2061" max="2062" width="11" style="3"/>
    <col min="2063" max="2063" width="13.875" style="3" customWidth="1"/>
    <col min="2064" max="2300" width="11" style="3"/>
    <col min="2301" max="2301" width="15.75" style="3" bestFit="1" customWidth="1"/>
    <col min="2302" max="2302" width="26.125" style="3" customWidth="1"/>
    <col min="2303" max="2303" width="11" style="3" customWidth="1"/>
    <col min="2304" max="2304" width="12" style="3" customWidth="1"/>
    <col min="2305" max="2305" width="12.125" style="3" customWidth="1"/>
    <col min="2306" max="2306" width="11" style="3"/>
    <col min="2307" max="2307" width="5.625" style="3" customWidth="1"/>
    <col min="2308" max="2308" width="9.75" style="3" customWidth="1"/>
    <col min="2309" max="2309" width="11" style="3"/>
    <col min="2310" max="2310" width="11.125" style="3" customWidth="1"/>
    <col min="2311" max="2311" width="5.75" style="3" customWidth="1"/>
    <col min="2312" max="2312" width="11.5" style="3" customWidth="1"/>
    <col min="2313" max="2313" width="5.75" style="3" customWidth="1"/>
    <col min="2314" max="2314" width="12" style="3" bestFit="1" customWidth="1"/>
    <col min="2315" max="2315" width="5.375" style="3" customWidth="1"/>
    <col min="2316" max="2316" width="12.375" style="3" customWidth="1"/>
    <col min="2317" max="2318" width="11" style="3"/>
    <col min="2319" max="2319" width="13.875" style="3" customWidth="1"/>
    <col min="2320" max="2556" width="11" style="3"/>
    <col min="2557" max="2557" width="15.75" style="3" bestFit="1" customWidth="1"/>
    <col min="2558" max="2558" width="26.125" style="3" customWidth="1"/>
    <col min="2559" max="2559" width="11" style="3" customWidth="1"/>
    <col min="2560" max="2560" width="12" style="3" customWidth="1"/>
    <col min="2561" max="2561" width="12.125" style="3" customWidth="1"/>
    <col min="2562" max="2562" width="11" style="3"/>
    <col min="2563" max="2563" width="5.625" style="3" customWidth="1"/>
    <col min="2564" max="2564" width="9.75" style="3" customWidth="1"/>
    <col min="2565" max="2565" width="11" style="3"/>
    <col min="2566" max="2566" width="11.125" style="3" customWidth="1"/>
    <col min="2567" max="2567" width="5.75" style="3" customWidth="1"/>
    <col min="2568" max="2568" width="11.5" style="3" customWidth="1"/>
    <col min="2569" max="2569" width="5.75" style="3" customWidth="1"/>
    <col min="2570" max="2570" width="12" style="3" bestFit="1" customWidth="1"/>
    <col min="2571" max="2571" width="5.375" style="3" customWidth="1"/>
    <col min="2572" max="2572" width="12.375" style="3" customWidth="1"/>
    <col min="2573" max="2574" width="11" style="3"/>
    <col min="2575" max="2575" width="13.875" style="3" customWidth="1"/>
    <col min="2576" max="2812" width="11" style="3"/>
    <col min="2813" max="2813" width="15.75" style="3" bestFit="1" customWidth="1"/>
    <col min="2814" max="2814" width="26.125" style="3" customWidth="1"/>
    <col min="2815" max="2815" width="11" style="3" customWidth="1"/>
    <col min="2816" max="2816" width="12" style="3" customWidth="1"/>
    <col min="2817" max="2817" width="12.125" style="3" customWidth="1"/>
    <col min="2818" max="2818" width="11" style="3"/>
    <col min="2819" max="2819" width="5.625" style="3" customWidth="1"/>
    <col min="2820" max="2820" width="9.75" style="3" customWidth="1"/>
    <col min="2821" max="2821" width="11" style="3"/>
    <col min="2822" max="2822" width="11.125" style="3" customWidth="1"/>
    <col min="2823" max="2823" width="5.75" style="3" customWidth="1"/>
    <col min="2824" max="2824" width="11.5" style="3" customWidth="1"/>
    <col min="2825" max="2825" width="5.75" style="3" customWidth="1"/>
    <col min="2826" max="2826" width="12" style="3" bestFit="1" customWidth="1"/>
    <col min="2827" max="2827" width="5.375" style="3" customWidth="1"/>
    <col min="2828" max="2828" width="12.375" style="3" customWidth="1"/>
    <col min="2829" max="2830" width="11" style="3"/>
    <col min="2831" max="2831" width="13.875" style="3" customWidth="1"/>
    <col min="2832" max="3068" width="11" style="3"/>
    <col min="3069" max="3069" width="15.75" style="3" bestFit="1" customWidth="1"/>
    <col min="3070" max="3070" width="26.125" style="3" customWidth="1"/>
    <col min="3071" max="3071" width="11" style="3" customWidth="1"/>
    <col min="3072" max="3072" width="12" style="3" customWidth="1"/>
    <col min="3073" max="3073" width="12.125" style="3" customWidth="1"/>
    <col min="3074" max="3074" width="11" style="3"/>
    <col min="3075" max="3075" width="5.625" style="3" customWidth="1"/>
    <col min="3076" max="3076" width="9.75" style="3" customWidth="1"/>
    <col min="3077" max="3077" width="11" style="3"/>
    <col min="3078" max="3078" width="11.125" style="3" customWidth="1"/>
    <col min="3079" max="3079" width="5.75" style="3" customWidth="1"/>
    <col min="3080" max="3080" width="11.5" style="3" customWidth="1"/>
    <col min="3081" max="3081" width="5.75" style="3" customWidth="1"/>
    <col min="3082" max="3082" width="12" style="3" bestFit="1" customWidth="1"/>
    <col min="3083" max="3083" width="5.375" style="3" customWidth="1"/>
    <col min="3084" max="3084" width="12.375" style="3" customWidth="1"/>
    <col min="3085" max="3086" width="11" style="3"/>
    <col min="3087" max="3087" width="13.875" style="3" customWidth="1"/>
    <col min="3088" max="3324" width="11" style="3"/>
    <col min="3325" max="3325" width="15.75" style="3" bestFit="1" customWidth="1"/>
    <col min="3326" max="3326" width="26.125" style="3" customWidth="1"/>
    <col min="3327" max="3327" width="11" style="3" customWidth="1"/>
    <col min="3328" max="3328" width="12" style="3" customWidth="1"/>
    <col min="3329" max="3329" width="12.125" style="3" customWidth="1"/>
    <col min="3330" max="3330" width="11" style="3"/>
    <col min="3331" max="3331" width="5.625" style="3" customWidth="1"/>
    <col min="3332" max="3332" width="9.75" style="3" customWidth="1"/>
    <col min="3333" max="3333" width="11" style="3"/>
    <col min="3334" max="3334" width="11.125" style="3" customWidth="1"/>
    <col min="3335" max="3335" width="5.75" style="3" customWidth="1"/>
    <col min="3336" max="3336" width="11.5" style="3" customWidth="1"/>
    <col min="3337" max="3337" width="5.75" style="3" customWidth="1"/>
    <col min="3338" max="3338" width="12" style="3" bestFit="1" customWidth="1"/>
    <col min="3339" max="3339" width="5.375" style="3" customWidth="1"/>
    <col min="3340" max="3340" width="12.375" style="3" customWidth="1"/>
    <col min="3341" max="3342" width="11" style="3"/>
    <col min="3343" max="3343" width="13.875" style="3" customWidth="1"/>
    <col min="3344" max="3580" width="11" style="3"/>
    <col min="3581" max="3581" width="15.75" style="3" bestFit="1" customWidth="1"/>
    <col min="3582" max="3582" width="26.125" style="3" customWidth="1"/>
    <col min="3583" max="3583" width="11" style="3" customWidth="1"/>
    <col min="3584" max="3584" width="12" style="3" customWidth="1"/>
    <col min="3585" max="3585" width="12.125" style="3" customWidth="1"/>
    <col min="3586" max="3586" width="11" style="3"/>
    <col min="3587" max="3587" width="5.625" style="3" customWidth="1"/>
    <col min="3588" max="3588" width="9.75" style="3" customWidth="1"/>
    <col min="3589" max="3589" width="11" style="3"/>
    <col min="3590" max="3590" width="11.125" style="3" customWidth="1"/>
    <col min="3591" max="3591" width="5.75" style="3" customWidth="1"/>
    <col min="3592" max="3592" width="11.5" style="3" customWidth="1"/>
    <col min="3593" max="3593" width="5.75" style="3" customWidth="1"/>
    <col min="3594" max="3594" width="12" style="3" bestFit="1" customWidth="1"/>
    <col min="3595" max="3595" width="5.375" style="3" customWidth="1"/>
    <col min="3596" max="3596" width="12.375" style="3" customWidth="1"/>
    <col min="3597" max="3598" width="11" style="3"/>
    <col min="3599" max="3599" width="13.875" style="3" customWidth="1"/>
    <col min="3600" max="3836" width="11" style="3"/>
    <col min="3837" max="3837" width="15.75" style="3" bestFit="1" customWidth="1"/>
    <col min="3838" max="3838" width="26.125" style="3" customWidth="1"/>
    <col min="3839" max="3839" width="11" style="3" customWidth="1"/>
    <col min="3840" max="3840" width="12" style="3" customWidth="1"/>
    <col min="3841" max="3841" width="12.125" style="3" customWidth="1"/>
    <col min="3842" max="3842" width="11" style="3"/>
    <col min="3843" max="3843" width="5.625" style="3" customWidth="1"/>
    <col min="3844" max="3844" width="9.75" style="3" customWidth="1"/>
    <col min="3845" max="3845" width="11" style="3"/>
    <col min="3846" max="3846" width="11.125" style="3" customWidth="1"/>
    <col min="3847" max="3847" width="5.75" style="3" customWidth="1"/>
    <col min="3848" max="3848" width="11.5" style="3" customWidth="1"/>
    <col min="3849" max="3849" width="5.75" style="3" customWidth="1"/>
    <col min="3850" max="3850" width="12" style="3" bestFit="1" customWidth="1"/>
    <col min="3851" max="3851" width="5.375" style="3" customWidth="1"/>
    <col min="3852" max="3852" width="12.375" style="3" customWidth="1"/>
    <col min="3853" max="3854" width="11" style="3"/>
    <col min="3855" max="3855" width="13.875" style="3" customWidth="1"/>
    <col min="3856" max="4092" width="11" style="3"/>
    <col min="4093" max="4093" width="15.75" style="3" bestFit="1" customWidth="1"/>
    <col min="4094" max="4094" width="26.125" style="3" customWidth="1"/>
    <col min="4095" max="4095" width="11" style="3" customWidth="1"/>
    <col min="4096" max="4096" width="12" style="3" customWidth="1"/>
    <col min="4097" max="4097" width="12.125" style="3" customWidth="1"/>
    <col min="4098" max="4098" width="11" style="3"/>
    <col min="4099" max="4099" width="5.625" style="3" customWidth="1"/>
    <col min="4100" max="4100" width="9.75" style="3" customWidth="1"/>
    <col min="4101" max="4101" width="11" style="3"/>
    <col min="4102" max="4102" width="11.125" style="3" customWidth="1"/>
    <col min="4103" max="4103" width="5.75" style="3" customWidth="1"/>
    <col min="4104" max="4104" width="11.5" style="3" customWidth="1"/>
    <col min="4105" max="4105" width="5.75" style="3" customWidth="1"/>
    <col min="4106" max="4106" width="12" style="3" bestFit="1" customWidth="1"/>
    <col min="4107" max="4107" width="5.375" style="3" customWidth="1"/>
    <col min="4108" max="4108" width="12.375" style="3" customWidth="1"/>
    <col min="4109" max="4110" width="11" style="3"/>
    <col min="4111" max="4111" width="13.875" style="3" customWidth="1"/>
    <col min="4112" max="4348" width="11" style="3"/>
    <col min="4349" max="4349" width="15.75" style="3" bestFit="1" customWidth="1"/>
    <col min="4350" max="4350" width="26.125" style="3" customWidth="1"/>
    <col min="4351" max="4351" width="11" style="3" customWidth="1"/>
    <col min="4352" max="4352" width="12" style="3" customWidth="1"/>
    <col min="4353" max="4353" width="12.125" style="3" customWidth="1"/>
    <col min="4354" max="4354" width="11" style="3"/>
    <col min="4355" max="4355" width="5.625" style="3" customWidth="1"/>
    <col min="4356" max="4356" width="9.75" style="3" customWidth="1"/>
    <col min="4357" max="4357" width="11" style="3"/>
    <col min="4358" max="4358" width="11.125" style="3" customWidth="1"/>
    <col min="4359" max="4359" width="5.75" style="3" customWidth="1"/>
    <col min="4360" max="4360" width="11.5" style="3" customWidth="1"/>
    <col min="4361" max="4361" width="5.75" style="3" customWidth="1"/>
    <col min="4362" max="4362" width="12" style="3" bestFit="1" customWidth="1"/>
    <col min="4363" max="4363" width="5.375" style="3" customWidth="1"/>
    <col min="4364" max="4364" width="12.375" style="3" customWidth="1"/>
    <col min="4365" max="4366" width="11" style="3"/>
    <col min="4367" max="4367" width="13.875" style="3" customWidth="1"/>
    <col min="4368" max="4604" width="11" style="3"/>
    <col min="4605" max="4605" width="15.75" style="3" bestFit="1" customWidth="1"/>
    <col min="4606" max="4606" width="26.125" style="3" customWidth="1"/>
    <col min="4607" max="4607" width="11" style="3" customWidth="1"/>
    <col min="4608" max="4608" width="12" style="3" customWidth="1"/>
    <col min="4609" max="4609" width="12.125" style="3" customWidth="1"/>
    <col min="4610" max="4610" width="11" style="3"/>
    <col min="4611" max="4611" width="5.625" style="3" customWidth="1"/>
    <col min="4612" max="4612" width="9.75" style="3" customWidth="1"/>
    <col min="4613" max="4613" width="11" style="3"/>
    <col min="4614" max="4614" width="11.125" style="3" customWidth="1"/>
    <col min="4615" max="4615" width="5.75" style="3" customWidth="1"/>
    <col min="4616" max="4616" width="11.5" style="3" customWidth="1"/>
    <col min="4617" max="4617" width="5.75" style="3" customWidth="1"/>
    <col min="4618" max="4618" width="12" style="3" bestFit="1" customWidth="1"/>
    <col min="4619" max="4619" width="5.375" style="3" customWidth="1"/>
    <col min="4620" max="4620" width="12.375" style="3" customWidth="1"/>
    <col min="4621" max="4622" width="11" style="3"/>
    <col min="4623" max="4623" width="13.875" style="3" customWidth="1"/>
    <col min="4624" max="4860" width="11" style="3"/>
    <col min="4861" max="4861" width="15.75" style="3" bestFit="1" customWidth="1"/>
    <col min="4862" max="4862" width="26.125" style="3" customWidth="1"/>
    <col min="4863" max="4863" width="11" style="3" customWidth="1"/>
    <col min="4864" max="4864" width="12" style="3" customWidth="1"/>
    <col min="4865" max="4865" width="12.125" style="3" customWidth="1"/>
    <col min="4866" max="4866" width="11" style="3"/>
    <col min="4867" max="4867" width="5.625" style="3" customWidth="1"/>
    <col min="4868" max="4868" width="9.75" style="3" customWidth="1"/>
    <col min="4869" max="4869" width="11" style="3"/>
    <col min="4870" max="4870" width="11.125" style="3" customWidth="1"/>
    <col min="4871" max="4871" width="5.75" style="3" customWidth="1"/>
    <col min="4872" max="4872" width="11.5" style="3" customWidth="1"/>
    <col min="4873" max="4873" width="5.75" style="3" customWidth="1"/>
    <col min="4874" max="4874" width="12" style="3" bestFit="1" customWidth="1"/>
    <col min="4875" max="4875" width="5.375" style="3" customWidth="1"/>
    <col min="4876" max="4876" width="12.375" style="3" customWidth="1"/>
    <col min="4877" max="4878" width="11" style="3"/>
    <col min="4879" max="4879" width="13.875" style="3" customWidth="1"/>
    <col min="4880" max="5116" width="11" style="3"/>
    <col min="5117" max="5117" width="15.75" style="3" bestFit="1" customWidth="1"/>
    <col min="5118" max="5118" width="26.125" style="3" customWidth="1"/>
    <col min="5119" max="5119" width="11" style="3" customWidth="1"/>
    <col min="5120" max="5120" width="12" style="3" customWidth="1"/>
    <col min="5121" max="5121" width="12.125" style="3" customWidth="1"/>
    <col min="5122" max="5122" width="11" style="3"/>
    <col min="5123" max="5123" width="5.625" style="3" customWidth="1"/>
    <col min="5124" max="5124" width="9.75" style="3" customWidth="1"/>
    <col min="5125" max="5125" width="11" style="3"/>
    <col min="5126" max="5126" width="11.125" style="3" customWidth="1"/>
    <col min="5127" max="5127" width="5.75" style="3" customWidth="1"/>
    <col min="5128" max="5128" width="11.5" style="3" customWidth="1"/>
    <col min="5129" max="5129" width="5.75" style="3" customWidth="1"/>
    <col min="5130" max="5130" width="12" style="3" bestFit="1" customWidth="1"/>
    <col min="5131" max="5131" width="5.375" style="3" customWidth="1"/>
    <col min="5132" max="5132" width="12.375" style="3" customWidth="1"/>
    <col min="5133" max="5134" width="11" style="3"/>
    <col min="5135" max="5135" width="13.875" style="3" customWidth="1"/>
    <col min="5136" max="5372" width="11" style="3"/>
    <col min="5373" max="5373" width="15.75" style="3" bestFit="1" customWidth="1"/>
    <col min="5374" max="5374" width="26.125" style="3" customWidth="1"/>
    <col min="5375" max="5375" width="11" style="3" customWidth="1"/>
    <col min="5376" max="5376" width="12" style="3" customWidth="1"/>
    <col min="5377" max="5377" width="12.125" style="3" customWidth="1"/>
    <col min="5378" max="5378" width="11" style="3"/>
    <col min="5379" max="5379" width="5.625" style="3" customWidth="1"/>
    <col min="5380" max="5380" width="9.75" style="3" customWidth="1"/>
    <col min="5381" max="5381" width="11" style="3"/>
    <col min="5382" max="5382" width="11.125" style="3" customWidth="1"/>
    <col min="5383" max="5383" width="5.75" style="3" customWidth="1"/>
    <col min="5384" max="5384" width="11.5" style="3" customWidth="1"/>
    <col min="5385" max="5385" width="5.75" style="3" customWidth="1"/>
    <col min="5386" max="5386" width="12" style="3" bestFit="1" customWidth="1"/>
    <col min="5387" max="5387" width="5.375" style="3" customWidth="1"/>
    <col min="5388" max="5388" width="12.375" style="3" customWidth="1"/>
    <col min="5389" max="5390" width="11" style="3"/>
    <col min="5391" max="5391" width="13.875" style="3" customWidth="1"/>
    <col min="5392" max="5628" width="11" style="3"/>
    <col min="5629" max="5629" width="15.75" style="3" bestFit="1" customWidth="1"/>
    <col min="5630" max="5630" width="26.125" style="3" customWidth="1"/>
    <col min="5631" max="5631" width="11" style="3" customWidth="1"/>
    <col min="5632" max="5632" width="12" style="3" customWidth="1"/>
    <col min="5633" max="5633" width="12.125" style="3" customWidth="1"/>
    <col min="5634" max="5634" width="11" style="3"/>
    <col min="5635" max="5635" width="5.625" style="3" customWidth="1"/>
    <col min="5636" max="5636" width="9.75" style="3" customWidth="1"/>
    <col min="5637" max="5637" width="11" style="3"/>
    <col min="5638" max="5638" width="11.125" style="3" customWidth="1"/>
    <col min="5639" max="5639" width="5.75" style="3" customWidth="1"/>
    <col min="5640" max="5640" width="11.5" style="3" customWidth="1"/>
    <col min="5641" max="5641" width="5.75" style="3" customWidth="1"/>
    <col min="5642" max="5642" width="12" style="3" bestFit="1" customWidth="1"/>
    <col min="5643" max="5643" width="5.375" style="3" customWidth="1"/>
    <col min="5644" max="5644" width="12.375" style="3" customWidth="1"/>
    <col min="5645" max="5646" width="11" style="3"/>
    <col min="5647" max="5647" width="13.875" style="3" customWidth="1"/>
    <col min="5648" max="5884" width="11" style="3"/>
    <col min="5885" max="5885" width="15.75" style="3" bestFit="1" customWidth="1"/>
    <col min="5886" max="5886" width="26.125" style="3" customWidth="1"/>
    <col min="5887" max="5887" width="11" style="3" customWidth="1"/>
    <col min="5888" max="5888" width="12" style="3" customWidth="1"/>
    <col min="5889" max="5889" width="12.125" style="3" customWidth="1"/>
    <col min="5890" max="5890" width="11" style="3"/>
    <col min="5891" max="5891" width="5.625" style="3" customWidth="1"/>
    <col min="5892" max="5892" width="9.75" style="3" customWidth="1"/>
    <col min="5893" max="5893" width="11" style="3"/>
    <col min="5894" max="5894" width="11.125" style="3" customWidth="1"/>
    <col min="5895" max="5895" width="5.75" style="3" customWidth="1"/>
    <col min="5896" max="5896" width="11.5" style="3" customWidth="1"/>
    <col min="5897" max="5897" width="5.75" style="3" customWidth="1"/>
    <col min="5898" max="5898" width="12" style="3" bestFit="1" customWidth="1"/>
    <col min="5899" max="5899" width="5.375" style="3" customWidth="1"/>
    <col min="5900" max="5900" width="12.375" style="3" customWidth="1"/>
    <col min="5901" max="5902" width="11" style="3"/>
    <col min="5903" max="5903" width="13.875" style="3" customWidth="1"/>
    <col min="5904" max="6140" width="11" style="3"/>
    <col min="6141" max="6141" width="15.75" style="3" bestFit="1" customWidth="1"/>
    <col min="6142" max="6142" width="26.125" style="3" customWidth="1"/>
    <col min="6143" max="6143" width="11" style="3" customWidth="1"/>
    <col min="6144" max="6144" width="12" style="3" customWidth="1"/>
    <col min="6145" max="6145" width="12.125" style="3" customWidth="1"/>
    <col min="6146" max="6146" width="11" style="3"/>
    <col min="6147" max="6147" width="5.625" style="3" customWidth="1"/>
    <col min="6148" max="6148" width="9.75" style="3" customWidth="1"/>
    <col min="6149" max="6149" width="11" style="3"/>
    <col min="6150" max="6150" width="11.125" style="3" customWidth="1"/>
    <col min="6151" max="6151" width="5.75" style="3" customWidth="1"/>
    <col min="6152" max="6152" width="11.5" style="3" customWidth="1"/>
    <col min="6153" max="6153" width="5.75" style="3" customWidth="1"/>
    <col min="6154" max="6154" width="12" style="3" bestFit="1" customWidth="1"/>
    <col min="6155" max="6155" width="5.375" style="3" customWidth="1"/>
    <col min="6156" max="6156" width="12.375" style="3" customWidth="1"/>
    <col min="6157" max="6158" width="11" style="3"/>
    <col min="6159" max="6159" width="13.875" style="3" customWidth="1"/>
    <col min="6160" max="6396" width="11" style="3"/>
    <col min="6397" max="6397" width="15.75" style="3" bestFit="1" customWidth="1"/>
    <col min="6398" max="6398" width="26.125" style="3" customWidth="1"/>
    <col min="6399" max="6399" width="11" style="3" customWidth="1"/>
    <col min="6400" max="6400" width="12" style="3" customWidth="1"/>
    <col min="6401" max="6401" width="12.125" style="3" customWidth="1"/>
    <col min="6402" max="6402" width="11" style="3"/>
    <col min="6403" max="6403" width="5.625" style="3" customWidth="1"/>
    <col min="6404" max="6404" width="9.75" style="3" customWidth="1"/>
    <col min="6405" max="6405" width="11" style="3"/>
    <col min="6406" max="6406" width="11.125" style="3" customWidth="1"/>
    <col min="6407" max="6407" width="5.75" style="3" customWidth="1"/>
    <col min="6408" max="6408" width="11.5" style="3" customWidth="1"/>
    <col min="6409" max="6409" width="5.75" style="3" customWidth="1"/>
    <col min="6410" max="6410" width="12" style="3" bestFit="1" customWidth="1"/>
    <col min="6411" max="6411" width="5.375" style="3" customWidth="1"/>
    <col min="6412" max="6412" width="12.375" style="3" customWidth="1"/>
    <col min="6413" max="6414" width="11" style="3"/>
    <col min="6415" max="6415" width="13.875" style="3" customWidth="1"/>
    <col min="6416" max="6652" width="11" style="3"/>
    <col min="6653" max="6653" width="15.75" style="3" bestFit="1" customWidth="1"/>
    <col min="6654" max="6654" width="26.125" style="3" customWidth="1"/>
    <col min="6655" max="6655" width="11" style="3" customWidth="1"/>
    <col min="6656" max="6656" width="12" style="3" customWidth="1"/>
    <col min="6657" max="6657" width="12.125" style="3" customWidth="1"/>
    <col min="6658" max="6658" width="11" style="3"/>
    <col min="6659" max="6659" width="5.625" style="3" customWidth="1"/>
    <col min="6660" max="6660" width="9.75" style="3" customWidth="1"/>
    <col min="6661" max="6661" width="11" style="3"/>
    <col min="6662" max="6662" width="11.125" style="3" customWidth="1"/>
    <col min="6663" max="6663" width="5.75" style="3" customWidth="1"/>
    <col min="6664" max="6664" width="11.5" style="3" customWidth="1"/>
    <col min="6665" max="6665" width="5.75" style="3" customWidth="1"/>
    <col min="6666" max="6666" width="12" style="3" bestFit="1" customWidth="1"/>
    <col min="6667" max="6667" width="5.375" style="3" customWidth="1"/>
    <col min="6668" max="6668" width="12.375" style="3" customWidth="1"/>
    <col min="6669" max="6670" width="11" style="3"/>
    <col min="6671" max="6671" width="13.875" style="3" customWidth="1"/>
    <col min="6672" max="6908" width="11" style="3"/>
    <col min="6909" max="6909" width="15.75" style="3" bestFit="1" customWidth="1"/>
    <col min="6910" max="6910" width="26.125" style="3" customWidth="1"/>
    <col min="6911" max="6911" width="11" style="3" customWidth="1"/>
    <col min="6912" max="6912" width="12" style="3" customWidth="1"/>
    <col min="6913" max="6913" width="12.125" style="3" customWidth="1"/>
    <col min="6914" max="6914" width="11" style="3"/>
    <col min="6915" max="6915" width="5.625" style="3" customWidth="1"/>
    <col min="6916" max="6916" width="9.75" style="3" customWidth="1"/>
    <col min="6917" max="6917" width="11" style="3"/>
    <col min="6918" max="6918" width="11.125" style="3" customWidth="1"/>
    <col min="6919" max="6919" width="5.75" style="3" customWidth="1"/>
    <col min="6920" max="6920" width="11.5" style="3" customWidth="1"/>
    <col min="6921" max="6921" width="5.75" style="3" customWidth="1"/>
    <col min="6922" max="6922" width="12" style="3" bestFit="1" customWidth="1"/>
    <col min="6923" max="6923" width="5.375" style="3" customWidth="1"/>
    <col min="6924" max="6924" width="12.375" style="3" customWidth="1"/>
    <col min="6925" max="6926" width="11" style="3"/>
    <col min="6927" max="6927" width="13.875" style="3" customWidth="1"/>
    <col min="6928" max="7164" width="11" style="3"/>
    <col min="7165" max="7165" width="15.75" style="3" bestFit="1" customWidth="1"/>
    <col min="7166" max="7166" width="26.125" style="3" customWidth="1"/>
    <col min="7167" max="7167" width="11" style="3" customWidth="1"/>
    <col min="7168" max="7168" width="12" style="3" customWidth="1"/>
    <col min="7169" max="7169" width="12.125" style="3" customWidth="1"/>
    <col min="7170" max="7170" width="11" style="3"/>
    <col min="7171" max="7171" width="5.625" style="3" customWidth="1"/>
    <col min="7172" max="7172" width="9.75" style="3" customWidth="1"/>
    <col min="7173" max="7173" width="11" style="3"/>
    <col min="7174" max="7174" width="11.125" style="3" customWidth="1"/>
    <col min="7175" max="7175" width="5.75" style="3" customWidth="1"/>
    <col min="7176" max="7176" width="11.5" style="3" customWidth="1"/>
    <col min="7177" max="7177" width="5.75" style="3" customWidth="1"/>
    <col min="7178" max="7178" width="12" style="3" bestFit="1" customWidth="1"/>
    <col min="7179" max="7179" width="5.375" style="3" customWidth="1"/>
    <col min="7180" max="7180" width="12.375" style="3" customWidth="1"/>
    <col min="7181" max="7182" width="11" style="3"/>
    <col min="7183" max="7183" width="13.875" style="3" customWidth="1"/>
    <col min="7184" max="7420" width="11" style="3"/>
    <col min="7421" max="7421" width="15.75" style="3" bestFit="1" customWidth="1"/>
    <col min="7422" max="7422" width="26.125" style="3" customWidth="1"/>
    <col min="7423" max="7423" width="11" style="3" customWidth="1"/>
    <col min="7424" max="7424" width="12" style="3" customWidth="1"/>
    <col min="7425" max="7425" width="12.125" style="3" customWidth="1"/>
    <col min="7426" max="7426" width="11" style="3"/>
    <col min="7427" max="7427" width="5.625" style="3" customWidth="1"/>
    <col min="7428" max="7428" width="9.75" style="3" customWidth="1"/>
    <col min="7429" max="7429" width="11" style="3"/>
    <col min="7430" max="7430" width="11.125" style="3" customWidth="1"/>
    <col min="7431" max="7431" width="5.75" style="3" customWidth="1"/>
    <col min="7432" max="7432" width="11.5" style="3" customWidth="1"/>
    <col min="7433" max="7433" width="5.75" style="3" customWidth="1"/>
    <col min="7434" max="7434" width="12" style="3" bestFit="1" customWidth="1"/>
    <col min="7435" max="7435" width="5.375" style="3" customWidth="1"/>
    <col min="7436" max="7436" width="12.375" style="3" customWidth="1"/>
    <col min="7437" max="7438" width="11" style="3"/>
    <col min="7439" max="7439" width="13.875" style="3" customWidth="1"/>
    <col min="7440" max="7676" width="11" style="3"/>
    <col min="7677" max="7677" width="15.75" style="3" bestFit="1" customWidth="1"/>
    <col min="7678" max="7678" width="26.125" style="3" customWidth="1"/>
    <col min="7679" max="7679" width="11" style="3" customWidth="1"/>
    <col min="7680" max="7680" width="12" style="3" customWidth="1"/>
    <col min="7681" max="7681" width="12.125" style="3" customWidth="1"/>
    <col min="7682" max="7682" width="11" style="3"/>
    <col min="7683" max="7683" width="5.625" style="3" customWidth="1"/>
    <col min="7684" max="7684" width="9.75" style="3" customWidth="1"/>
    <col min="7685" max="7685" width="11" style="3"/>
    <col min="7686" max="7686" width="11.125" style="3" customWidth="1"/>
    <col min="7687" max="7687" width="5.75" style="3" customWidth="1"/>
    <col min="7688" max="7688" width="11.5" style="3" customWidth="1"/>
    <col min="7689" max="7689" width="5.75" style="3" customWidth="1"/>
    <col min="7690" max="7690" width="12" style="3" bestFit="1" customWidth="1"/>
    <col min="7691" max="7691" width="5.375" style="3" customWidth="1"/>
    <col min="7692" max="7692" width="12.375" style="3" customWidth="1"/>
    <col min="7693" max="7694" width="11" style="3"/>
    <col min="7695" max="7695" width="13.875" style="3" customWidth="1"/>
    <col min="7696" max="7932" width="11" style="3"/>
    <col min="7933" max="7933" width="15.75" style="3" bestFit="1" customWidth="1"/>
    <col min="7934" max="7934" width="26.125" style="3" customWidth="1"/>
    <col min="7935" max="7935" width="11" style="3" customWidth="1"/>
    <col min="7936" max="7936" width="12" style="3" customWidth="1"/>
    <col min="7937" max="7937" width="12.125" style="3" customWidth="1"/>
    <col min="7938" max="7938" width="11" style="3"/>
    <col min="7939" max="7939" width="5.625" style="3" customWidth="1"/>
    <col min="7940" max="7940" width="9.75" style="3" customWidth="1"/>
    <col min="7941" max="7941" width="11" style="3"/>
    <col min="7942" max="7942" width="11.125" style="3" customWidth="1"/>
    <col min="7943" max="7943" width="5.75" style="3" customWidth="1"/>
    <col min="7944" max="7944" width="11.5" style="3" customWidth="1"/>
    <col min="7945" max="7945" width="5.75" style="3" customWidth="1"/>
    <col min="7946" max="7946" width="12" style="3" bestFit="1" customWidth="1"/>
    <col min="7947" max="7947" width="5.375" style="3" customWidth="1"/>
    <col min="7948" max="7948" width="12.375" style="3" customWidth="1"/>
    <col min="7949" max="7950" width="11" style="3"/>
    <col min="7951" max="7951" width="13.875" style="3" customWidth="1"/>
    <col min="7952" max="8188" width="11" style="3"/>
    <col min="8189" max="8189" width="15.75" style="3" bestFit="1" customWidth="1"/>
    <col min="8190" max="8190" width="26.125" style="3" customWidth="1"/>
    <col min="8191" max="8191" width="11" style="3" customWidth="1"/>
    <col min="8192" max="8192" width="12" style="3" customWidth="1"/>
    <col min="8193" max="8193" width="12.125" style="3" customWidth="1"/>
    <col min="8194" max="8194" width="11" style="3"/>
    <col min="8195" max="8195" width="5.625" style="3" customWidth="1"/>
    <col min="8196" max="8196" width="9.75" style="3" customWidth="1"/>
    <col min="8197" max="8197" width="11" style="3"/>
    <col min="8198" max="8198" width="11.125" style="3" customWidth="1"/>
    <col min="8199" max="8199" width="5.75" style="3" customWidth="1"/>
    <col min="8200" max="8200" width="11.5" style="3" customWidth="1"/>
    <col min="8201" max="8201" width="5.75" style="3" customWidth="1"/>
    <col min="8202" max="8202" width="12" style="3" bestFit="1" customWidth="1"/>
    <col min="8203" max="8203" width="5.375" style="3" customWidth="1"/>
    <col min="8204" max="8204" width="12.375" style="3" customWidth="1"/>
    <col min="8205" max="8206" width="11" style="3"/>
    <col min="8207" max="8207" width="13.875" style="3" customWidth="1"/>
    <col min="8208" max="8444" width="11" style="3"/>
    <col min="8445" max="8445" width="15.75" style="3" bestFit="1" customWidth="1"/>
    <col min="8446" max="8446" width="26.125" style="3" customWidth="1"/>
    <col min="8447" max="8447" width="11" style="3" customWidth="1"/>
    <col min="8448" max="8448" width="12" style="3" customWidth="1"/>
    <col min="8449" max="8449" width="12.125" style="3" customWidth="1"/>
    <col min="8450" max="8450" width="11" style="3"/>
    <col min="8451" max="8451" width="5.625" style="3" customWidth="1"/>
    <col min="8452" max="8452" width="9.75" style="3" customWidth="1"/>
    <col min="8453" max="8453" width="11" style="3"/>
    <col min="8454" max="8454" width="11.125" style="3" customWidth="1"/>
    <col min="8455" max="8455" width="5.75" style="3" customWidth="1"/>
    <col min="8456" max="8456" width="11.5" style="3" customWidth="1"/>
    <col min="8457" max="8457" width="5.75" style="3" customWidth="1"/>
    <col min="8458" max="8458" width="12" style="3" bestFit="1" customWidth="1"/>
    <col min="8459" max="8459" width="5.375" style="3" customWidth="1"/>
    <col min="8460" max="8460" width="12.375" style="3" customWidth="1"/>
    <col min="8461" max="8462" width="11" style="3"/>
    <col min="8463" max="8463" width="13.875" style="3" customWidth="1"/>
    <col min="8464" max="8700" width="11" style="3"/>
    <col min="8701" max="8701" width="15.75" style="3" bestFit="1" customWidth="1"/>
    <col min="8702" max="8702" width="26.125" style="3" customWidth="1"/>
    <col min="8703" max="8703" width="11" style="3" customWidth="1"/>
    <col min="8704" max="8704" width="12" style="3" customWidth="1"/>
    <col min="8705" max="8705" width="12.125" style="3" customWidth="1"/>
    <col min="8706" max="8706" width="11" style="3"/>
    <col min="8707" max="8707" width="5.625" style="3" customWidth="1"/>
    <col min="8708" max="8708" width="9.75" style="3" customWidth="1"/>
    <col min="8709" max="8709" width="11" style="3"/>
    <col min="8710" max="8710" width="11.125" style="3" customWidth="1"/>
    <col min="8711" max="8711" width="5.75" style="3" customWidth="1"/>
    <col min="8712" max="8712" width="11.5" style="3" customWidth="1"/>
    <col min="8713" max="8713" width="5.75" style="3" customWidth="1"/>
    <col min="8714" max="8714" width="12" style="3" bestFit="1" customWidth="1"/>
    <col min="8715" max="8715" width="5.375" style="3" customWidth="1"/>
    <col min="8716" max="8716" width="12.375" style="3" customWidth="1"/>
    <col min="8717" max="8718" width="11" style="3"/>
    <col min="8719" max="8719" width="13.875" style="3" customWidth="1"/>
    <col min="8720" max="8956" width="11" style="3"/>
    <col min="8957" max="8957" width="15.75" style="3" bestFit="1" customWidth="1"/>
    <col min="8958" max="8958" width="26.125" style="3" customWidth="1"/>
    <col min="8959" max="8959" width="11" style="3" customWidth="1"/>
    <col min="8960" max="8960" width="12" style="3" customWidth="1"/>
    <col min="8961" max="8961" width="12.125" style="3" customWidth="1"/>
    <col min="8962" max="8962" width="11" style="3"/>
    <col min="8963" max="8963" width="5.625" style="3" customWidth="1"/>
    <col min="8964" max="8964" width="9.75" style="3" customWidth="1"/>
    <col min="8965" max="8965" width="11" style="3"/>
    <col min="8966" max="8966" width="11.125" style="3" customWidth="1"/>
    <col min="8967" max="8967" width="5.75" style="3" customWidth="1"/>
    <col min="8968" max="8968" width="11.5" style="3" customWidth="1"/>
    <col min="8969" max="8969" width="5.75" style="3" customWidth="1"/>
    <col min="8970" max="8970" width="12" style="3" bestFit="1" customWidth="1"/>
    <col min="8971" max="8971" width="5.375" style="3" customWidth="1"/>
    <col min="8972" max="8972" width="12.375" style="3" customWidth="1"/>
    <col min="8973" max="8974" width="11" style="3"/>
    <col min="8975" max="8975" width="13.875" style="3" customWidth="1"/>
    <col min="8976" max="9212" width="11" style="3"/>
    <col min="9213" max="9213" width="15.75" style="3" bestFit="1" customWidth="1"/>
    <col min="9214" max="9214" width="26.125" style="3" customWidth="1"/>
    <col min="9215" max="9215" width="11" style="3" customWidth="1"/>
    <col min="9216" max="9216" width="12" style="3" customWidth="1"/>
    <col min="9217" max="9217" width="12.125" style="3" customWidth="1"/>
    <col min="9218" max="9218" width="11" style="3"/>
    <col min="9219" max="9219" width="5.625" style="3" customWidth="1"/>
    <col min="9220" max="9220" width="9.75" style="3" customWidth="1"/>
    <col min="9221" max="9221" width="11" style="3"/>
    <col min="9222" max="9222" width="11.125" style="3" customWidth="1"/>
    <col min="9223" max="9223" width="5.75" style="3" customWidth="1"/>
    <col min="9224" max="9224" width="11.5" style="3" customWidth="1"/>
    <col min="9225" max="9225" width="5.75" style="3" customWidth="1"/>
    <col min="9226" max="9226" width="12" style="3" bestFit="1" customWidth="1"/>
    <col min="9227" max="9227" width="5.375" style="3" customWidth="1"/>
    <col min="9228" max="9228" width="12.375" style="3" customWidth="1"/>
    <col min="9229" max="9230" width="11" style="3"/>
    <col min="9231" max="9231" width="13.875" style="3" customWidth="1"/>
    <col min="9232" max="9468" width="11" style="3"/>
    <col min="9469" max="9469" width="15.75" style="3" bestFit="1" customWidth="1"/>
    <col min="9470" max="9470" width="26.125" style="3" customWidth="1"/>
    <col min="9471" max="9471" width="11" style="3" customWidth="1"/>
    <col min="9472" max="9472" width="12" style="3" customWidth="1"/>
    <col min="9473" max="9473" width="12.125" style="3" customWidth="1"/>
    <col min="9474" max="9474" width="11" style="3"/>
    <col min="9475" max="9475" width="5.625" style="3" customWidth="1"/>
    <col min="9476" max="9476" width="9.75" style="3" customWidth="1"/>
    <col min="9477" max="9477" width="11" style="3"/>
    <col min="9478" max="9478" width="11.125" style="3" customWidth="1"/>
    <col min="9479" max="9479" width="5.75" style="3" customWidth="1"/>
    <col min="9480" max="9480" width="11.5" style="3" customWidth="1"/>
    <col min="9481" max="9481" width="5.75" style="3" customWidth="1"/>
    <col min="9482" max="9482" width="12" style="3" bestFit="1" customWidth="1"/>
    <col min="9483" max="9483" width="5.375" style="3" customWidth="1"/>
    <col min="9484" max="9484" width="12.375" style="3" customWidth="1"/>
    <col min="9485" max="9486" width="11" style="3"/>
    <col min="9487" max="9487" width="13.875" style="3" customWidth="1"/>
    <col min="9488" max="9724" width="11" style="3"/>
    <col min="9725" max="9725" width="15.75" style="3" bestFit="1" customWidth="1"/>
    <col min="9726" max="9726" width="26.125" style="3" customWidth="1"/>
    <col min="9727" max="9727" width="11" style="3" customWidth="1"/>
    <col min="9728" max="9728" width="12" style="3" customWidth="1"/>
    <col min="9729" max="9729" width="12.125" style="3" customWidth="1"/>
    <col min="9730" max="9730" width="11" style="3"/>
    <col min="9731" max="9731" width="5.625" style="3" customWidth="1"/>
    <col min="9732" max="9732" width="9.75" style="3" customWidth="1"/>
    <col min="9733" max="9733" width="11" style="3"/>
    <col min="9734" max="9734" width="11.125" style="3" customWidth="1"/>
    <col min="9735" max="9735" width="5.75" style="3" customWidth="1"/>
    <col min="9736" max="9736" width="11.5" style="3" customWidth="1"/>
    <col min="9737" max="9737" width="5.75" style="3" customWidth="1"/>
    <col min="9738" max="9738" width="12" style="3" bestFit="1" customWidth="1"/>
    <col min="9739" max="9739" width="5.375" style="3" customWidth="1"/>
    <col min="9740" max="9740" width="12.375" style="3" customWidth="1"/>
    <col min="9741" max="9742" width="11" style="3"/>
    <col min="9743" max="9743" width="13.875" style="3" customWidth="1"/>
    <col min="9744" max="9980" width="11" style="3"/>
    <col min="9981" max="9981" width="15.75" style="3" bestFit="1" customWidth="1"/>
    <col min="9982" max="9982" width="26.125" style="3" customWidth="1"/>
    <col min="9983" max="9983" width="11" style="3" customWidth="1"/>
    <col min="9984" max="9984" width="12" style="3" customWidth="1"/>
    <col min="9985" max="9985" width="12.125" style="3" customWidth="1"/>
    <col min="9986" max="9986" width="11" style="3"/>
    <col min="9987" max="9987" width="5.625" style="3" customWidth="1"/>
    <col min="9988" max="9988" width="9.75" style="3" customWidth="1"/>
    <col min="9989" max="9989" width="11" style="3"/>
    <col min="9990" max="9990" width="11.125" style="3" customWidth="1"/>
    <col min="9991" max="9991" width="5.75" style="3" customWidth="1"/>
    <col min="9992" max="9992" width="11.5" style="3" customWidth="1"/>
    <col min="9993" max="9993" width="5.75" style="3" customWidth="1"/>
    <col min="9994" max="9994" width="12" style="3" bestFit="1" customWidth="1"/>
    <col min="9995" max="9995" width="5.375" style="3" customWidth="1"/>
    <col min="9996" max="9996" width="12.375" style="3" customWidth="1"/>
    <col min="9997" max="9998" width="11" style="3"/>
    <col min="9999" max="9999" width="13.875" style="3" customWidth="1"/>
    <col min="10000" max="10236" width="11" style="3"/>
    <col min="10237" max="10237" width="15.75" style="3" bestFit="1" customWidth="1"/>
    <col min="10238" max="10238" width="26.125" style="3" customWidth="1"/>
    <col min="10239" max="10239" width="11" style="3" customWidth="1"/>
    <col min="10240" max="10240" width="12" style="3" customWidth="1"/>
    <col min="10241" max="10241" width="12.125" style="3" customWidth="1"/>
    <col min="10242" max="10242" width="11" style="3"/>
    <col min="10243" max="10243" width="5.625" style="3" customWidth="1"/>
    <col min="10244" max="10244" width="9.75" style="3" customWidth="1"/>
    <col min="10245" max="10245" width="11" style="3"/>
    <col min="10246" max="10246" width="11.125" style="3" customWidth="1"/>
    <col min="10247" max="10247" width="5.75" style="3" customWidth="1"/>
    <col min="10248" max="10248" width="11.5" style="3" customWidth="1"/>
    <col min="10249" max="10249" width="5.75" style="3" customWidth="1"/>
    <col min="10250" max="10250" width="12" style="3" bestFit="1" customWidth="1"/>
    <col min="10251" max="10251" width="5.375" style="3" customWidth="1"/>
    <col min="10252" max="10252" width="12.375" style="3" customWidth="1"/>
    <col min="10253" max="10254" width="11" style="3"/>
    <col min="10255" max="10255" width="13.875" style="3" customWidth="1"/>
    <col min="10256" max="10492" width="11" style="3"/>
    <col min="10493" max="10493" width="15.75" style="3" bestFit="1" customWidth="1"/>
    <col min="10494" max="10494" width="26.125" style="3" customWidth="1"/>
    <col min="10495" max="10495" width="11" style="3" customWidth="1"/>
    <col min="10496" max="10496" width="12" style="3" customWidth="1"/>
    <col min="10497" max="10497" width="12.125" style="3" customWidth="1"/>
    <col min="10498" max="10498" width="11" style="3"/>
    <col min="10499" max="10499" width="5.625" style="3" customWidth="1"/>
    <col min="10500" max="10500" width="9.75" style="3" customWidth="1"/>
    <col min="10501" max="10501" width="11" style="3"/>
    <col min="10502" max="10502" width="11.125" style="3" customWidth="1"/>
    <col min="10503" max="10503" width="5.75" style="3" customWidth="1"/>
    <col min="10504" max="10504" width="11.5" style="3" customWidth="1"/>
    <col min="10505" max="10505" width="5.75" style="3" customWidth="1"/>
    <col min="10506" max="10506" width="12" style="3" bestFit="1" customWidth="1"/>
    <col min="10507" max="10507" width="5.375" style="3" customWidth="1"/>
    <col min="10508" max="10508" width="12.375" style="3" customWidth="1"/>
    <col min="10509" max="10510" width="11" style="3"/>
    <col min="10511" max="10511" width="13.875" style="3" customWidth="1"/>
    <col min="10512" max="10748" width="11" style="3"/>
    <col min="10749" max="10749" width="15.75" style="3" bestFit="1" customWidth="1"/>
    <col min="10750" max="10750" width="26.125" style="3" customWidth="1"/>
    <col min="10751" max="10751" width="11" style="3" customWidth="1"/>
    <col min="10752" max="10752" width="12" style="3" customWidth="1"/>
    <col min="10753" max="10753" width="12.125" style="3" customWidth="1"/>
    <col min="10754" max="10754" width="11" style="3"/>
    <col min="10755" max="10755" width="5.625" style="3" customWidth="1"/>
    <col min="10756" max="10756" width="9.75" style="3" customWidth="1"/>
    <col min="10757" max="10757" width="11" style="3"/>
    <col min="10758" max="10758" width="11.125" style="3" customWidth="1"/>
    <col min="10759" max="10759" width="5.75" style="3" customWidth="1"/>
    <col min="10760" max="10760" width="11.5" style="3" customWidth="1"/>
    <col min="10761" max="10761" width="5.75" style="3" customWidth="1"/>
    <col min="10762" max="10762" width="12" style="3" bestFit="1" customWidth="1"/>
    <col min="10763" max="10763" width="5.375" style="3" customWidth="1"/>
    <col min="10764" max="10764" width="12.375" style="3" customWidth="1"/>
    <col min="10765" max="10766" width="11" style="3"/>
    <col min="10767" max="10767" width="13.875" style="3" customWidth="1"/>
    <col min="10768" max="11004" width="11" style="3"/>
    <col min="11005" max="11005" width="15.75" style="3" bestFit="1" customWidth="1"/>
    <col min="11006" max="11006" width="26.125" style="3" customWidth="1"/>
    <col min="11007" max="11007" width="11" style="3" customWidth="1"/>
    <col min="11008" max="11008" width="12" style="3" customWidth="1"/>
    <col min="11009" max="11009" width="12.125" style="3" customWidth="1"/>
    <col min="11010" max="11010" width="11" style="3"/>
    <col min="11011" max="11011" width="5.625" style="3" customWidth="1"/>
    <col min="11012" max="11012" width="9.75" style="3" customWidth="1"/>
    <col min="11013" max="11013" width="11" style="3"/>
    <col min="11014" max="11014" width="11.125" style="3" customWidth="1"/>
    <col min="11015" max="11015" width="5.75" style="3" customWidth="1"/>
    <col min="11016" max="11016" width="11.5" style="3" customWidth="1"/>
    <col min="11017" max="11017" width="5.75" style="3" customWidth="1"/>
    <col min="11018" max="11018" width="12" style="3" bestFit="1" customWidth="1"/>
    <col min="11019" max="11019" width="5.375" style="3" customWidth="1"/>
    <col min="11020" max="11020" width="12.375" style="3" customWidth="1"/>
    <col min="11021" max="11022" width="11" style="3"/>
    <col min="11023" max="11023" width="13.875" style="3" customWidth="1"/>
    <col min="11024" max="11260" width="11" style="3"/>
    <col min="11261" max="11261" width="15.75" style="3" bestFit="1" customWidth="1"/>
    <col min="11262" max="11262" width="26.125" style="3" customWidth="1"/>
    <col min="11263" max="11263" width="11" style="3" customWidth="1"/>
    <col min="11264" max="11264" width="12" style="3" customWidth="1"/>
    <col min="11265" max="11265" width="12.125" style="3" customWidth="1"/>
    <col min="11266" max="11266" width="11" style="3"/>
    <col min="11267" max="11267" width="5.625" style="3" customWidth="1"/>
    <col min="11268" max="11268" width="9.75" style="3" customWidth="1"/>
    <col min="11269" max="11269" width="11" style="3"/>
    <col min="11270" max="11270" width="11.125" style="3" customWidth="1"/>
    <col min="11271" max="11271" width="5.75" style="3" customWidth="1"/>
    <col min="11272" max="11272" width="11.5" style="3" customWidth="1"/>
    <col min="11273" max="11273" width="5.75" style="3" customWidth="1"/>
    <col min="11274" max="11274" width="12" style="3" bestFit="1" customWidth="1"/>
    <col min="11275" max="11275" width="5.375" style="3" customWidth="1"/>
    <col min="11276" max="11276" width="12.375" style="3" customWidth="1"/>
    <col min="11277" max="11278" width="11" style="3"/>
    <col min="11279" max="11279" width="13.875" style="3" customWidth="1"/>
    <col min="11280" max="11516" width="11" style="3"/>
    <col min="11517" max="11517" width="15.75" style="3" bestFit="1" customWidth="1"/>
    <col min="11518" max="11518" width="26.125" style="3" customWidth="1"/>
    <col min="11519" max="11519" width="11" style="3" customWidth="1"/>
    <col min="11520" max="11520" width="12" style="3" customWidth="1"/>
    <col min="11521" max="11521" width="12.125" style="3" customWidth="1"/>
    <col min="11522" max="11522" width="11" style="3"/>
    <col min="11523" max="11523" width="5.625" style="3" customWidth="1"/>
    <col min="11524" max="11524" width="9.75" style="3" customWidth="1"/>
    <col min="11525" max="11525" width="11" style="3"/>
    <col min="11526" max="11526" width="11.125" style="3" customWidth="1"/>
    <col min="11527" max="11527" width="5.75" style="3" customWidth="1"/>
    <col min="11528" max="11528" width="11.5" style="3" customWidth="1"/>
    <col min="11529" max="11529" width="5.75" style="3" customWidth="1"/>
    <col min="11530" max="11530" width="12" style="3" bestFit="1" customWidth="1"/>
    <col min="11531" max="11531" width="5.375" style="3" customWidth="1"/>
    <col min="11532" max="11532" width="12.375" style="3" customWidth="1"/>
    <col min="11533" max="11534" width="11" style="3"/>
    <col min="11535" max="11535" width="13.875" style="3" customWidth="1"/>
    <col min="11536" max="11772" width="11" style="3"/>
    <col min="11773" max="11773" width="15.75" style="3" bestFit="1" customWidth="1"/>
    <col min="11774" max="11774" width="26.125" style="3" customWidth="1"/>
    <col min="11775" max="11775" width="11" style="3" customWidth="1"/>
    <col min="11776" max="11776" width="12" style="3" customWidth="1"/>
    <col min="11777" max="11777" width="12.125" style="3" customWidth="1"/>
    <col min="11778" max="11778" width="11" style="3"/>
    <col min="11779" max="11779" width="5.625" style="3" customWidth="1"/>
    <col min="11780" max="11780" width="9.75" style="3" customWidth="1"/>
    <col min="11781" max="11781" width="11" style="3"/>
    <col min="11782" max="11782" width="11.125" style="3" customWidth="1"/>
    <col min="11783" max="11783" width="5.75" style="3" customWidth="1"/>
    <col min="11784" max="11784" width="11.5" style="3" customWidth="1"/>
    <col min="11785" max="11785" width="5.75" style="3" customWidth="1"/>
    <col min="11786" max="11786" width="12" style="3" bestFit="1" customWidth="1"/>
    <col min="11787" max="11787" width="5.375" style="3" customWidth="1"/>
    <col min="11788" max="11788" width="12.375" style="3" customWidth="1"/>
    <col min="11789" max="11790" width="11" style="3"/>
    <col min="11791" max="11791" width="13.875" style="3" customWidth="1"/>
    <col min="11792" max="12028" width="11" style="3"/>
    <col min="12029" max="12029" width="15.75" style="3" bestFit="1" customWidth="1"/>
    <col min="12030" max="12030" width="26.125" style="3" customWidth="1"/>
    <col min="12031" max="12031" width="11" style="3" customWidth="1"/>
    <col min="12032" max="12032" width="12" style="3" customWidth="1"/>
    <col min="12033" max="12033" width="12.125" style="3" customWidth="1"/>
    <col min="12034" max="12034" width="11" style="3"/>
    <col min="12035" max="12035" width="5.625" style="3" customWidth="1"/>
    <col min="12036" max="12036" width="9.75" style="3" customWidth="1"/>
    <col min="12037" max="12037" width="11" style="3"/>
    <col min="12038" max="12038" width="11.125" style="3" customWidth="1"/>
    <col min="12039" max="12039" width="5.75" style="3" customWidth="1"/>
    <col min="12040" max="12040" width="11.5" style="3" customWidth="1"/>
    <col min="12041" max="12041" width="5.75" style="3" customWidth="1"/>
    <col min="12042" max="12042" width="12" style="3" bestFit="1" customWidth="1"/>
    <col min="12043" max="12043" width="5.375" style="3" customWidth="1"/>
    <col min="12044" max="12044" width="12.375" style="3" customWidth="1"/>
    <col min="12045" max="12046" width="11" style="3"/>
    <col min="12047" max="12047" width="13.875" style="3" customWidth="1"/>
    <col min="12048" max="12284" width="11" style="3"/>
    <col min="12285" max="12285" width="15.75" style="3" bestFit="1" customWidth="1"/>
    <col min="12286" max="12286" width="26.125" style="3" customWidth="1"/>
    <col min="12287" max="12287" width="11" style="3" customWidth="1"/>
    <col min="12288" max="12288" width="12" style="3" customWidth="1"/>
    <col min="12289" max="12289" width="12.125" style="3" customWidth="1"/>
    <col min="12290" max="12290" width="11" style="3"/>
    <col min="12291" max="12291" width="5.625" style="3" customWidth="1"/>
    <col min="12292" max="12292" width="9.75" style="3" customWidth="1"/>
    <col min="12293" max="12293" width="11" style="3"/>
    <col min="12294" max="12294" width="11.125" style="3" customWidth="1"/>
    <col min="12295" max="12295" width="5.75" style="3" customWidth="1"/>
    <col min="12296" max="12296" width="11.5" style="3" customWidth="1"/>
    <col min="12297" max="12297" width="5.75" style="3" customWidth="1"/>
    <col min="12298" max="12298" width="12" style="3" bestFit="1" customWidth="1"/>
    <col min="12299" max="12299" width="5.375" style="3" customWidth="1"/>
    <col min="12300" max="12300" width="12.375" style="3" customWidth="1"/>
    <col min="12301" max="12302" width="11" style="3"/>
    <col min="12303" max="12303" width="13.875" style="3" customWidth="1"/>
    <col min="12304" max="12540" width="11" style="3"/>
    <col min="12541" max="12541" width="15.75" style="3" bestFit="1" customWidth="1"/>
    <col min="12542" max="12542" width="26.125" style="3" customWidth="1"/>
    <col min="12543" max="12543" width="11" style="3" customWidth="1"/>
    <col min="12544" max="12544" width="12" style="3" customWidth="1"/>
    <col min="12545" max="12545" width="12.125" style="3" customWidth="1"/>
    <col min="12546" max="12546" width="11" style="3"/>
    <col min="12547" max="12547" width="5.625" style="3" customWidth="1"/>
    <col min="12548" max="12548" width="9.75" style="3" customWidth="1"/>
    <col min="12549" max="12549" width="11" style="3"/>
    <col min="12550" max="12550" width="11.125" style="3" customWidth="1"/>
    <col min="12551" max="12551" width="5.75" style="3" customWidth="1"/>
    <col min="12552" max="12552" width="11.5" style="3" customWidth="1"/>
    <col min="12553" max="12553" width="5.75" style="3" customWidth="1"/>
    <col min="12554" max="12554" width="12" style="3" bestFit="1" customWidth="1"/>
    <col min="12555" max="12555" width="5.375" style="3" customWidth="1"/>
    <col min="12556" max="12556" width="12.375" style="3" customWidth="1"/>
    <col min="12557" max="12558" width="11" style="3"/>
    <col min="12559" max="12559" width="13.875" style="3" customWidth="1"/>
    <col min="12560" max="12796" width="11" style="3"/>
    <col min="12797" max="12797" width="15.75" style="3" bestFit="1" customWidth="1"/>
    <col min="12798" max="12798" width="26.125" style="3" customWidth="1"/>
    <col min="12799" max="12799" width="11" style="3" customWidth="1"/>
    <col min="12800" max="12800" width="12" style="3" customWidth="1"/>
    <col min="12801" max="12801" width="12.125" style="3" customWidth="1"/>
    <col min="12802" max="12802" width="11" style="3"/>
    <col min="12803" max="12803" width="5.625" style="3" customWidth="1"/>
    <col min="12804" max="12804" width="9.75" style="3" customWidth="1"/>
    <col min="12805" max="12805" width="11" style="3"/>
    <col min="12806" max="12806" width="11.125" style="3" customWidth="1"/>
    <col min="12807" max="12807" width="5.75" style="3" customWidth="1"/>
    <col min="12808" max="12808" width="11.5" style="3" customWidth="1"/>
    <col min="12809" max="12809" width="5.75" style="3" customWidth="1"/>
    <col min="12810" max="12810" width="12" style="3" bestFit="1" customWidth="1"/>
    <col min="12811" max="12811" width="5.375" style="3" customWidth="1"/>
    <col min="12812" max="12812" width="12.375" style="3" customWidth="1"/>
    <col min="12813" max="12814" width="11" style="3"/>
    <col min="12815" max="12815" width="13.875" style="3" customWidth="1"/>
    <col min="12816" max="13052" width="11" style="3"/>
    <col min="13053" max="13053" width="15.75" style="3" bestFit="1" customWidth="1"/>
    <col min="13054" max="13054" width="26.125" style="3" customWidth="1"/>
    <col min="13055" max="13055" width="11" style="3" customWidth="1"/>
    <col min="13056" max="13056" width="12" style="3" customWidth="1"/>
    <col min="13057" max="13057" width="12.125" style="3" customWidth="1"/>
    <col min="13058" max="13058" width="11" style="3"/>
    <col min="13059" max="13059" width="5.625" style="3" customWidth="1"/>
    <col min="13060" max="13060" width="9.75" style="3" customWidth="1"/>
    <col min="13061" max="13061" width="11" style="3"/>
    <col min="13062" max="13062" width="11.125" style="3" customWidth="1"/>
    <col min="13063" max="13063" width="5.75" style="3" customWidth="1"/>
    <col min="13064" max="13064" width="11.5" style="3" customWidth="1"/>
    <col min="13065" max="13065" width="5.75" style="3" customWidth="1"/>
    <col min="13066" max="13066" width="12" style="3" bestFit="1" customWidth="1"/>
    <col min="13067" max="13067" width="5.375" style="3" customWidth="1"/>
    <col min="13068" max="13068" width="12.375" style="3" customWidth="1"/>
    <col min="13069" max="13070" width="11" style="3"/>
    <col min="13071" max="13071" width="13.875" style="3" customWidth="1"/>
    <col min="13072" max="13308" width="11" style="3"/>
    <col min="13309" max="13309" width="15.75" style="3" bestFit="1" customWidth="1"/>
    <col min="13310" max="13310" width="26.125" style="3" customWidth="1"/>
    <col min="13311" max="13311" width="11" style="3" customWidth="1"/>
    <col min="13312" max="13312" width="12" style="3" customWidth="1"/>
    <col min="13313" max="13313" width="12.125" style="3" customWidth="1"/>
    <col min="13314" max="13314" width="11" style="3"/>
    <col min="13315" max="13315" width="5.625" style="3" customWidth="1"/>
    <col min="13316" max="13316" width="9.75" style="3" customWidth="1"/>
    <col min="13317" max="13317" width="11" style="3"/>
    <col min="13318" max="13318" width="11.125" style="3" customWidth="1"/>
    <col min="13319" max="13319" width="5.75" style="3" customWidth="1"/>
    <col min="13320" max="13320" width="11.5" style="3" customWidth="1"/>
    <col min="13321" max="13321" width="5.75" style="3" customWidth="1"/>
    <col min="13322" max="13322" width="12" style="3" bestFit="1" customWidth="1"/>
    <col min="13323" max="13323" width="5.375" style="3" customWidth="1"/>
    <col min="13324" max="13324" width="12.375" style="3" customWidth="1"/>
    <col min="13325" max="13326" width="11" style="3"/>
    <col min="13327" max="13327" width="13.875" style="3" customWidth="1"/>
    <col min="13328" max="13564" width="11" style="3"/>
    <col min="13565" max="13565" width="15.75" style="3" bestFit="1" customWidth="1"/>
    <col min="13566" max="13566" width="26.125" style="3" customWidth="1"/>
    <col min="13567" max="13567" width="11" style="3" customWidth="1"/>
    <col min="13568" max="13568" width="12" style="3" customWidth="1"/>
    <col min="13569" max="13569" width="12.125" style="3" customWidth="1"/>
    <col min="13570" max="13570" width="11" style="3"/>
    <col min="13571" max="13571" width="5.625" style="3" customWidth="1"/>
    <col min="13572" max="13572" width="9.75" style="3" customWidth="1"/>
    <col min="13573" max="13573" width="11" style="3"/>
    <col min="13574" max="13574" width="11.125" style="3" customWidth="1"/>
    <col min="13575" max="13575" width="5.75" style="3" customWidth="1"/>
    <col min="13576" max="13576" width="11.5" style="3" customWidth="1"/>
    <col min="13577" max="13577" width="5.75" style="3" customWidth="1"/>
    <col min="13578" max="13578" width="12" style="3" bestFit="1" customWidth="1"/>
    <col min="13579" max="13579" width="5.375" style="3" customWidth="1"/>
    <col min="13580" max="13580" width="12.375" style="3" customWidth="1"/>
    <col min="13581" max="13582" width="11" style="3"/>
    <col min="13583" max="13583" width="13.875" style="3" customWidth="1"/>
    <col min="13584" max="13820" width="11" style="3"/>
    <col min="13821" max="13821" width="15.75" style="3" bestFit="1" customWidth="1"/>
    <col min="13822" max="13822" width="26.125" style="3" customWidth="1"/>
    <col min="13823" max="13823" width="11" style="3" customWidth="1"/>
    <col min="13824" max="13824" width="12" style="3" customWidth="1"/>
    <col min="13825" max="13825" width="12.125" style="3" customWidth="1"/>
    <col min="13826" max="13826" width="11" style="3"/>
    <col min="13827" max="13827" width="5.625" style="3" customWidth="1"/>
    <col min="13828" max="13828" width="9.75" style="3" customWidth="1"/>
    <col min="13829" max="13829" width="11" style="3"/>
    <col min="13830" max="13830" width="11.125" style="3" customWidth="1"/>
    <col min="13831" max="13831" width="5.75" style="3" customWidth="1"/>
    <col min="13832" max="13832" width="11.5" style="3" customWidth="1"/>
    <col min="13833" max="13833" width="5.75" style="3" customWidth="1"/>
    <col min="13834" max="13834" width="12" style="3" bestFit="1" customWidth="1"/>
    <col min="13835" max="13835" width="5.375" style="3" customWidth="1"/>
    <col min="13836" max="13836" width="12.375" style="3" customWidth="1"/>
    <col min="13837" max="13838" width="11" style="3"/>
    <col min="13839" max="13839" width="13.875" style="3" customWidth="1"/>
    <col min="13840" max="14076" width="11" style="3"/>
    <col min="14077" max="14077" width="15.75" style="3" bestFit="1" customWidth="1"/>
    <col min="14078" max="14078" width="26.125" style="3" customWidth="1"/>
    <col min="14079" max="14079" width="11" style="3" customWidth="1"/>
    <col min="14080" max="14080" width="12" style="3" customWidth="1"/>
    <col min="14081" max="14081" width="12.125" style="3" customWidth="1"/>
    <col min="14082" max="14082" width="11" style="3"/>
    <col min="14083" max="14083" width="5.625" style="3" customWidth="1"/>
    <col min="14084" max="14084" width="9.75" style="3" customWidth="1"/>
    <col min="14085" max="14085" width="11" style="3"/>
    <col min="14086" max="14086" width="11.125" style="3" customWidth="1"/>
    <col min="14087" max="14087" width="5.75" style="3" customWidth="1"/>
    <col min="14088" max="14088" width="11.5" style="3" customWidth="1"/>
    <col min="14089" max="14089" width="5.75" style="3" customWidth="1"/>
    <col min="14090" max="14090" width="12" style="3" bestFit="1" customWidth="1"/>
    <col min="14091" max="14091" width="5.375" style="3" customWidth="1"/>
    <col min="14092" max="14092" width="12.375" style="3" customWidth="1"/>
    <col min="14093" max="14094" width="11" style="3"/>
    <col min="14095" max="14095" width="13.875" style="3" customWidth="1"/>
    <col min="14096" max="14332" width="11" style="3"/>
    <col min="14333" max="14333" width="15.75" style="3" bestFit="1" customWidth="1"/>
    <col min="14334" max="14334" width="26.125" style="3" customWidth="1"/>
    <col min="14335" max="14335" width="11" style="3" customWidth="1"/>
    <col min="14336" max="14336" width="12" style="3" customWidth="1"/>
    <col min="14337" max="14337" width="12.125" style="3" customWidth="1"/>
    <col min="14338" max="14338" width="11" style="3"/>
    <col min="14339" max="14339" width="5.625" style="3" customWidth="1"/>
    <col min="14340" max="14340" width="9.75" style="3" customWidth="1"/>
    <col min="14341" max="14341" width="11" style="3"/>
    <col min="14342" max="14342" width="11.125" style="3" customWidth="1"/>
    <col min="14343" max="14343" width="5.75" style="3" customWidth="1"/>
    <col min="14344" max="14344" width="11.5" style="3" customWidth="1"/>
    <col min="14345" max="14345" width="5.75" style="3" customWidth="1"/>
    <col min="14346" max="14346" width="12" style="3" bestFit="1" customWidth="1"/>
    <col min="14347" max="14347" width="5.375" style="3" customWidth="1"/>
    <col min="14348" max="14348" width="12.375" style="3" customWidth="1"/>
    <col min="14349" max="14350" width="11" style="3"/>
    <col min="14351" max="14351" width="13.875" style="3" customWidth="1"/>
    <col min="14352" max="14588" width="11" style="3"/>
    <col min="14589" max="14589" width="15.75" style="3" bestFit="1" customWidth="1"/>
    <col min="14590" max="14590" width="26.125" style="3" customWidth="1"/>
    <col min="14591" max="14591" width="11" style="3" customWidth="1"/>
    <col min="14592" max="14592" width="12" style="3" customWidth="1"/>
    <col min="14593" max="14593" width="12.125" style="3" customWidth="1"/>
    <col min="14594" max="14594" width="11" style="3"/>
    <col min="14595" max="14595" width="5.625" style="3" customWidth="1"/>
    <col min="14596" max="14596" width="9.75" style="3" customWidth="1"/>
    <col min="14597" max="14597" width="11" style="3"/>
    <col min="14598" max="14598" width="11.125" style="3" customWidth="1"/>
    <col min="14599" max="14599" width="5.75" style="3" customWidth="1"/>
    <col min="14600" max="14600" width="11.5" style="3" customWidth="1"/>
    <col min="14601" max="14601" width="5.75" style="3" customWidth="1"/>
    <col min="14602" max="14602" width="12" style="3" bestFit="1" customWidth="1"/>
    <col min="14603" max="14603" width="5.375" style="3" customWidth="1"/>
    <col min="14604" max="14604" width="12.375" style="3" customWidth="1"/>
    <col min="14605" max="14606" width="11" style="3"/>
    <col min="14607" max="14607" width="13.875" style="3" customWidth="1"/>
    <col min="14608" max="14844" width="11" style="3"/>
    <col min="14845" max="14845" width="15.75" style="3" bestFit="1" customWidth="1"/>
    <col min="14846" max="14846" width="26.125" style="3" customWidth="1"/>
    <col min="14847" max="14847" width="11" style="3" customWidth="1"/>
    <col min="14848" max="14848" width="12" style="3" customWidth="1"/>
    <col min="14849" max="14849" width="12.125" style="3" customWidth="1"/>
    <col min="14850" max="14850" width="11" style="3"/>
    <col min="14851" max="14851" width="5.625" style="3" customWidth="1"/>
    <col min="14852" max="14852" width="9.75" style="3" customWidth="1"/>
    <col min="14853" max="14853" width="11" style="3"/>
    <col min="14854" max="14854" width="11.125" style="3" customWidth="1"/>
    <col min="14855" max="14855" width="5.75" style="3" customWidth="1"/>
    <col min="14856" max="14856" width="11.5" style="3" customWidth="1"/>
    <col min="14857" max="14857" width="5.75" style="3" customWidth="1"/>
    <col min="14858" max="14858" width="12" style="3" bestFit="1" customWidth="1"/>
    <col min="14859" max="14859" width="5.375" style="3" customWidth="1"/>
    <col min="14860" max="14860" width="12.375" style="3" customWidth="1"/>
    <col min="14861" max="14862" width="11" style="3"/>
    <col min="14863" max="14863" width="13.875" style="3" customWidth="1"/>
    <col min="14864" max="15100" width="11" style="3"/>
    <col min="15101" max="15101" width="15.75" style="3" bestFit="1" customWidth="1"/>
    <col min="15102" max="15102" width="26.125" style="3" customWidth="1"/>
    <col min="15103" max="15103" width="11" style="3" customWidth="1"/>
    <col min="15104" max="15104" width="12" style="3" customWidth="1"/>
    <col min="15105" max="15105" width="12.125" style="3" customWidth="1"/>
    <col min="15106" max="15106" width="11" style="3"/>
    <col min="15107" max="15107" width="5.625" style="3" customWidth="1"/>
    <col min="15108" max="15108" width="9.75" style="3" customWidth="1"/>
    <col min="15109" max="15109" width="11" style="3"/>
    <col min="15110" max="15110" width="11.125" style="3" customWidth="1"/>
    <col min="15111" max="15111" width="5.75" style="3" customWidth="1"/>
    <col min="15112" max="15112" width="11.5" style="3" customWidth="1"/>
    <col min="15113" max="15113" width="5.75" style="3" customWidth="1"/>
    <col min="15114" max="15114" width="12" style="3" bestFit="1" customWidth="1"/>
    <col min="15115" max="15115" width="5.375" style="3" customWidth="1"/>
    <col min="15116" max="15116" width="12.375" style="3" customWidth="1"/>
    <col min="15117" max="15118" width="11" style="3"/>
    <col min="15119" max="15119" width="13.875" style="3" customWidth="1"/>
    <col min="15120" max="15356" width="11" style="3"/>
    <col min="15357" max="15357" width="15.75" style="3" bestFit="1" customWidth="1"/>
    <col min="15358" max="15358" width="26.125" style="3" customWidth="1"/>
    <col min="15359" max="15359" width="11" style="3" customWidth="1"/>
    <col min="15360" max="15360" width="12" style="3" customWidth="1"/>
    <col min="15361" max="15361" width="12.125" style="3" customWidth="1"/>
    <col min="15362" max="15362" width="11" style="3"/>
    <col min="15363" max="15363" width="5.625" style="3" customWidth="1"/>
    <col min="15364" max="15364" width="9.75" style="3" customWidth="1"/>
    <col min="15365" max="15365" width="11" style="3"/>
    <col min="15366" max="15366" width="11.125" style="3" customWidth="1"/>
    <col min="15367" max="15367" width="5.75" style="3" customWidth="1"/>
    <col min="15368" max="15368" width="11.5" style="3" customWidth="1"/>
    <col min="15369" max="15369" width="5.75" style="3" customWidth="1"/>
    <col min="15370" max="15370" width="12" style="3" bestFit="1" customWidth="1"/>
    <col min="15371" max="15371" width="5.375" style="3" customWidth="1"/>
    <col min="15372" max="15372" width="12.375" style="3" customWidth="1"/>
    <col min="15373" max="15374" width="11" style="3"/>
    <col min="15375" max="15375" width="13.875" style="3" customWidth="1"/>
    <col min="15376" max="15612" width="11" style="3"/>
    <col min="15613" max="15613" width="15.75" style="3" bestFit="1" customWidth="1"/>
    <col min="15614" max="15614" width="26.125" style="3" customWidth="1"/>
    <col min="15615" max="15615" width="11" style="3" customWidth="1"/>
    <col min="15616" max="15616" width="12" style="3" customWidth="1"/>
    <col min="15617" max="15617" width="12.125" style="3" customWidth="1"/>
    <col min="15618" max="15618" width="11" style="3"/>
    <col min="15619" max="15619" width="5.625" style="3" customWidth="1"/>
    <col min="15620" max="15620" width="9.75" style="3" customWidth="1"/>
    <col min="15621" max="15621" width="11" style="3"/>
    <col min="15622" max="15622" width="11.125" style="3" customWidth="1"/>
    <col min="15623" max="15623" width="5.75" style="3" customWidth="1"/>
    <col min="15624" max="15624" width="11.5" style="3" customWidth="1"/>
    <col min="15625" max="15625" width="5.75" style="3" customWidth="1"/>
    <col min="15626" max="15626" width="12" style="3" bestFit="1" customWidth="1"/>
    <col min="15627" max="15627" width="5.375" style="3" customWidth="1"/>
    <col min="15628" max="15628" width="12.375" style="3" customWidth="1"/>
    <col min="15629" max="15630" width="11" style="3"/>
    <col min="15631" max="15631" width="13.875" style="3" customWidth="1"/>
    <col min="15632" max="15868" width="11" style="3"/>
    <col min="15869" max="15869" width="15.75" style="3" bestFit="1" customWidth="1"/>
    <col min="15870" max="15870" width="26.125" style="3" customWidth="1"/>
    <col min="15871" max="15871" width="11" style="3" customWidth="1"/>
    <col min="15872" max="15872" width="12" style="3" customWidth="1"/>
    <col min="15873" max="15873" width="12.125" style="3" customWidth="1"/>
    <col min="15874" max="15874" width="11" style="3"/>
    <col min="15875" max="15875" width="5.625" style="3" customWidth="1"/>
    <col min="15876" max="15876" width="9.75" style="3" customWidth="1"/>
    <col min="15877" max="15877" width="11" style="3"/>
    <col min="15878" max="15878" width="11.125" style="3" customWidth="1"/>
    <col min="15879" max="15879" width="5.75" style="3" customWidth="1"/>
    <col min="15880" max="15880" width="11.5" style="3" customWidth="1"/>
    <col min="15881" max="15881" width="5.75" style="3" customWidth="1"/>
    <col min="15882" max="15882" width="12" style="3" bestFit="1" customWidth="1"/>
    <col min="15883" max="15883" width="5.375" style="3" customWidth="1"/>
    <col min="15884" max="15884" width="12.375" style="3" customWidth="1"/>
    <col min="15885" max="15886" width="11" style="3"/>
    <col min="15887" max="15887" width="13.875" style="3" customWidth="1"/>
    <col min="15888" max="16124" width="11" style="3"/>
    <col min="16125" max="16125" width="15.75" style="3" bestFit="1" customWidth="1"/>
    <col min="16126" max="16126" width="26.125" style="3" customWidth="1"/>
    <col min="16127" max="16127" width="11" style="3" customWidth="1"/>
    <col min="16128" max="16128" width="12" style="3" customWidth="1"/>
    <col min="16129" max="16129" width="12.125" style="3" customWidth="1"/>
    <col min="16130" max="16130" width="11" style="3"/>
    <col min="16131" max="16131" width="5.625" style="3" customWidth="1"/>
    <col min="16132" max="16132" width="9.75" style="3" customWidth="1"/>
    <col min="16133" max="16133" width="11" style="3"/>
    <col min="16134" max="16134" width="11.125" style="3" customWidth="1"/>
    <col min="16135" max="16135" width="5.75" style="3" customWidth="1"/>
    <col min="16136" max="16136" width="11.5" style="3" customWidth="1"/>
    <col min="16137" max="16137" width="5.75" style="3" customWidth="1"/>
    <col min="16138" max="16138" width="12" style="3" bestFit="1" customWidth="1"/>
    <col min="16139" max="16139" width="5.375" style="3" customWidth="1"/>
    <col min="16140" max="16140" width="12.375" style="3" customWidth="1"/>
    <col min="16141" max="16142" width="11" style="3"/>
    <col min="16143" max="16143" width="13.875" style="3" customWidth="1"/>
    <col min="16144" max="16384" width="11" style="3"/>
  </cols>
  <sheetData>
    <row r="1" spans="1:19" x14ac:dyDescent="0.25">
      <c r="A1" s="1"/>
      <c r="B1" s="2"/>
      <c r="C1" s="2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</row>
    <row r="2" spans="1:19" x14ac:dyDescent="0.25">
      <c r="A2" s="267" t="s">
        <v>0</v>
      </c>
      <c r="B2" s="267"/>
      <c r="C2" s="4"/>
      <c r="D2" s="277" t="s">
        <v>1</v>
      </c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</row>
    <row r="3" spans="1:19" x14ac:dyDescent="0.25">
      <c r="A3" s="267" t="s">
        <v>2</v>
      </c>
      <c r="B3" s="267"/>
      <c r="C3" s="4"/>
      <c r="D3" s="277" t="s">
        <v>1291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</row>
    <row r="4" spans="1:19" ht="27.75" thickBot="1" x14ac:dyDescent="0.3">
      <c r="A4" s="5"/>
      <c r="B4" s="6"/>
      <c r="C4" s="4"/>
      <c r="D4" s="276" t="s">
        <v>4</v>
      </c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</row>
    <row r="5" spans="1:19" x14ac:dyDescent="0.25">
      <c r="A5" s="269" t="s">
        <v>5</v>
      </c>
      <c r="B5" s="270"/>
      <c r="C5" s="271" t="s">
        <v>6</v>
      </c>
      <c r="D5" s="273" t="s">
        <v>7</v>
      </c>
      <c r="E5" s="273"/>
      <c r="F5" s="273"/>
      <c r="G5" s="273"/>
      <c r="H5" s="273"/>
      <c r="I5" s="270"/>
      <c r="J5" s="274" t="s">
        <v>8</v>
      </c>
      <c r="K5" s="273"/>
      <c r="L5" s="273"/>
      <c r="M5" s="273"/>
      <c r="N5" s="273"/>
      <c r="O5" s="273"/>
      <c r="P5" s="270" t="s">
        <v>9</v>
      </c>
    </row>
    <row r="6" spans="1:19" ht="16.5" thickBot="1" x14ac:dyDescent="0.3">
      <c r="A6" s="7" t="s">
        <v>10</v>
      </c>
      <c r="B6" s="118" t="s">
        <v>11</v>
      </c>
      <c r="C6" s="272"/>
      <c r="D6" s="9" t="s">
        <v>12</v>
      </c>
      <c r="E6" s="9" t="s">
        <v>13</v>
      </c>
      <c r="F6" s="9" t="s">
        <v>14</v>
      </c>
      <c r="G6" s="9" t="s">
        <v>15</v>
      </c>
      <c r="H6" s="9" t="s">
        <v>16</v>
      </c>
      <c r="I6" s="118" t="s">
        <v>17</v>
      </c>
      <c r="J6" s="10" t="s">
        <v>18</v>
      </c>
      <c r="K6" s="9" t="s">
        <v>19</v>
      </c>
      <c r="L6" s="9" t="s">
        <v>20</v>
      </c>
      <c r="M6" s="9" t="s">
        <v>19</v>
      </c>
      <c r="N6" s="9" t="s">
        <v>21</v>
      </c>
      <c r="O6" s="9" t="s">
        <v>22</v>
      </c>
      <c r="P6" s="275"/>
    </row>
    <row r="7" spans="1:19" x14ac:dyDescent="0.25">
      <c r="A7" s="12"/>
      <c r="B7" s="13" t="s">
        <v>23</v>
      </c>
      <c r="C7" s="14"/>
      <c r="D7" s="15">
        <f>SUM(D8+D1287)</f>
        <v>20594413344224</v>
      </c>
      <c r="E7" s="15">
        <f>SUM(E8+E1287)</f>
        <v>-92171667551</v>
      </c>
      <c r="F7" s="16">
        <f>SUM(D7+E7)</f>
        <v>20502241676673</v>
      </c>
      <c r="G7" s="17">
        <f>IF(OR(F7=0,F$7=0),0,F7/F$7)*100</f>
        <v>100</v>
      </c>
      <c r="H7" s="15">
        <f>SUM(H8+H1287)</f>
        <v>115406400000</v>
      </c>
      <c r="I7" s="18">
        <f>SUM(F7-H7)</f>
        <v>20386835276673</v>
      </c>
      <c r="J7" s="15">
        <f>SUM(J8+J1287)</f>
        <v>14250476622782.77</v>
      </c>
      <c r="K7" s="17">
        <f>IF(OR(J7=0,F7=0),0,J7/F7)*100</f>
        <v>69.506919523813096</v>
      </c>
      <c r="L7" s="16">
        <f>SUM(N7-J7)</f>
        <v>3610421539238.3906</v>
      </c>
      <c r="M7" s="17">
        <f>IF(OR(L7=0,F7=0),0,L7/F7)*100</f>
        <v>17.609886743976141</v>
      </c>
      <c r="N7" s="15">
        <f>SUM(N8+N1287)</f>
        <v>17860898162021.16</v>
      </c>
      <c r="O7" s="17">
        <f>IF(OR(N7=0,F7=0),0,N7/F7)*100</f>
        <v>87.116806267789229</v>
      </c>
      <c r="P7" s="18">
        <f>SUM(F7-N7)</f>
        <v>2641343514651.8398</v>
      </c>
      <c r="R7" s="33">
        <f>SUM('anual gastos'!N7+'eses gastos'!N7+[3]ctas!N7)</f>
        <v>17860898162021.16</v>
      </c>
      <c r="S7" s="62">
        <f>+N7-R7</f>
        <v>0</v>
      </c>
    </row>
    <row r="8" spans="1:19" x14ac:dyDescent="0.25">
      <c r="A8" s="19">
        <v>3</v>
      </c>
      <c r="B8" s="20" t="s">
        <v>24</v>
      </c>
      <c r="C8" s="21"/>
      <c r="D8" s="22">
        <f>SUM(D9+D188+D306+D324)</f>
        <v>20450860069671</v>
      </c>
      <c r="E8" s="22">
        <f>SUM(E9+E188+E306+E324)</f>
        <v>-130160396682</v>
      </c>
      <c r="F8" s="23">
        <f t="shared" ref="F8:F71" si="0">SUM(D8+E8)</f>
        <v>20320699672989</v>
      </c>
      <c r="G8" s="24">
        <f t="shared" ref="G8:G71" si="1">IF(OR(F8=0,F$7=0),0,F8/F$7)*100</f>
        <v>99.114526076967707</v>
      </c>
      <c r="H8" s="22">
        <f>SUM(H9+H188+H306+H324)</f>
        <v>115406400000</v>
      </c>
      <c r="I8" s="25">
        <f t="shared" ref="I8:I71" si="2">SUM(F8-H8)</f>
        <v>20205293272989</v>
      </c>
      <c r="J8" s="22">
        <f>SUM(J9+J188+J306+J324)</f>
        <v>14250476622782.77</v>
      </c>
      <c r="K8" s="24">
        <f t="shared" ref="K8:K71" si="3">IF(OR(J8=0,F8=0),0,J8/F8)*100</f>
        <v>70.127883646275293</v>
      </c>
      <c r="L8" s="23">
        <f t="shared" ref="L8:L79" si="4">SUM(N8-J8)</f>
        <v>3610421539238.3906</v>
      </c>
      <c r="M8" s="24">
        <f t="shared" ref="M8:M71" si="5">IF(OR(L8=0,F8=0),0,L8/F8)*100</f>
        <v>17.767210762124947</v>
      </c>
      <c r="N8" s="22">
        <f>SUM(N9+N188+N306+N324)</f>
        <v>17860898162021.16</v>
      </c>
      <c r="O8" s="24">
        <f t="shared" ref="O8:O71" si="6">IF(OR(N8=0,F8=0),0,N8/F8)*100</f>
        <v>87.89509440840024</v>
      </c>
      <c r="P8" s="25">
        <f t="shared" ref="P8:P79" si="7">SUM(F8-N8)</f>
        <v>2459801510967.8398</v>
      </c>
      <c r="R8" s="33">
        <f>SUM('anual gastos'!N8+'eses gastos'!N8+[3]ctas!N8)</f>
        <v>17860898162021.16</v>
      </c>
      <c r="S8" s="62">
        <f t="shared" ref="S8:S71" si="8">+N8-R8</f>
        <v>0</v>
      </c>
    </row>
    <row r="9" spans="1:19" x14ac:dyDescent="0.25">
      <c r="A9" s="19">
        <v>31</v>
      </c>
      <c r="B9" s="20" t="s">
        <v>25</v>
      </c>
      <c r="C9" s="21"/>
      <c r="D9" s="22">
        <f>SUM(D10+D64+D109+D184+D186+D185)</f>
        <v>3335380449689</v>
      </c>
      <c r="E9" s="22">
        <f>SUM(E10+E64+E109+E184+E186+E185)</f>
        <v>386042987764</v>
      </c>
      <c r="F9" s="23">
        <f t="shared" si="0"/>
        <v>3721423437453</v>
      </c>
      <c r="G9" s="24">
        <f t="shared" si="1"/>
        <v>18.151300214586552</v>
      </c>
      <c r="H9" s="22">
        <f>SUM(H10+H64+H109+H184+H186+H185)</f>
        <v>0</v>
      </c>
      <c r="I9" s="25">
        <f t="shared" si="2"/>
        <v>3721423437453</v>
      </c>
      <c r="J9" s="22">
        <f>SUM(J10+J64+J109+J184+J186+J185)</f>
        <v>3162083939325.77</v>
      </c>
      <c r="K9" s="24">
        <f t="shared" si="3"/>
        <v>84.969743230562045</v>
      </c>
      <c r="L9" s="23">
        <f t="shared" si="4"/>
        <v>244819507653.39014</v>
      </c>
      <c r="M9" s="24">
        <f t="shared" si="5"/>
        <v>6.5786522756181816</v>
      </c>
      <c r="N9" s="22">
        <f>SUM(N10+N64+N109+N184+N186+N185)</f>
        <v>3406903446979.1602</v>
      </c>
      <c r="O9" s="24">
        <f t="shared" si="6"/>
        <v>91.548395506180242</v>
      </c>
      <c r="P9" s="25">
        <f t="shared" si="7"/>
        <v>314519990473.83984</v>
      </c>
      <c r="R9" s="33">
        <f>SUM('anual gastos'!N9+'eses gastos'!N9+[3]ctas!N9)</f>
        <v>3406904161539.1602</v>
      </c>
      <c r="S9" s="62">
        <f t="shared" si="8"/>
        <v>-714560</v>
      </c>
    </row>
    <row r="10" spans="1:19" x14ac:dyDescent="0.25">
      <c r="A10" s="19">
        <v>311</v>
      </c>
      <c r="B10" s="20" t="s">
        <v>26</v>
      </c>
      <c r="C10" s="21"/>
      <c r="D10" s="22">
        <f>SUM(D11+D37+D46)</f>
        <v>1554722141014</v>
      </c>
      <c r="E10" s="22">
        <f>SUM(E11+E37+E46)</f>
        <v>16682506883</v>
      </c>
      <c r="F10" s="23">
        <f t="shared" si="0"/>
        <v>1571404647897</v>
      </c>
      <c r="G10" s="24">
        <f t="shared" si="1"/>
        <v>7.6645504071143096</v>
      </c>
      <c r="H10" s="22">
        <f>SUM(H11+H37+H46)</f>
        <v>0</v>
      </c>
      <c r="I10" s="25">
        <f t="shared" si="2"/>
        <v>1571404647897</v>
      </c>
      <c r="J10" s="22">
        <f>SUM(J11+J37+J46)</f>
        <v>1433583416593</v>
      </c>
      <c r="K10" s="24">
        <f t="shared" si="3"/>
        <v>91.229424484110737</v>
      </c>
      <c r="L10" s="23">
        <f t="shared" si="4"/>
        <v>30811790842</v>
      </c>
      <c r="M10" s="24">
        <f t="shared" si="5"/>
        <v>1.9607801773550311</v>
      </c>
      <c r="N10" s="22">
        <f>SUM(N11+N37+N46)</f>
        <v>1464395207435</v>
      </c>
      <c r="O10" s="24">
        <f t="shared" si="6"/>
        <v>93.190204661465785</v>
      </c>
      <c r="P10" s="25">
        <f t="shared" si="7"/>
        <v>107009440462</v>
      </c>
      <c r="R10" s="33">
        <f>SUM('anual gastos'!N10+'eses gastos'!N10+[3]ctas!N10)</f>
        <v>1464395207435</v>
      </c>
      <c r="S10" s="62">
        <f t="shared" si="8"/>
        <v>0</v>
      </c>
    </row>
    <row r="11" spans="1:19" x14ac:dyDescent="0.25">
      <c r="A11" s="26">
        <v>31101</v>
      </c>
      <c r="B11" s="27" t="s">
        <v>27</v>
      </c>
      <c r="C11" s="28"/>
      <c r="D11" s="29">
        <f>SUM(D12:D36)-D30</f>
        <v>1018227436939</v>
      </c>
      <c r="E11" s="29">
        <f>SUM(E12:E36)-E30</f>
        <v>-27687697082</v>
      </c>
      <c r="F11" s="30">
        <f t="shared" si="0"/>
        <v>990539739857</v>
      </c>
      <c r="G11" s="31">
        <f t="shared" si="1"/>
        <v>4.8313728590177254</v>
      </c>
      <c r="H11" s="29">
        <f>SUM(H12:H36)-H30</f>
        <v>0</v>
      </c>
      <c r="I11" s="32">
        <f t="shared" si="2"/>
        <v>990539739857</v>
      </c>
      <c r="J11" s="29">
        <f>SUM(J12:J36)-J30</f>
        <v>926062340169</v>
      </c>
      <c r="K11" s="31">
        <f t="shared" si="3"/>
        <v>93.490680172275745</v>
      </c>
      <c r="L11" s="30">
        <f t="shared" si="4"/>
        <v>3291104375</v>
      </c>
      <c r="M11" s="31">
        <f t="shared" si="5"/>
        <v>0.33225364340002378</v>
      </c>
      <c r="N11" s="29">
        <f>SUM(N12:N36)-N30</f>
        <v>929353444544</v>
      </c>
      <c r="O11" s="31">
        <f t="shared" si="6"/>
        <v>93.822933815675768</v>
      </c>
      <c r="P11" s="32">
        <f t="shared" si="7"/>
        <v>61186295313</v>
      </c>
      <c r="R11" s="33">
        <f>SUM('anual gastos'!N11+'eses gastos'!N11+[3]ctas!N11)</f>
        <v>929353444544</v>
      </c>
      <c r="S11" s="62">
        <f t="shared" si="8"/>
        <v>0</v>
      </c>
    </row>
    <row r="12" spans="1:19" x14ac:dyDescent="0.25">
      <c r="A12" s="26">
        <v>3110101</v>
      </c>
      <c r="B12" s="27" t="s">
        <v>28</v>
      </c>
      <c r="C12" s="28"/>
      <c r="D12" s="33">
        <f>SUM('anual gastos'!D12+'eses gastos'!D12+[3]ctas!D12)</f>
        <v>569276939887</v>
      </c>
      <c r="E12" s="33">
        <f>SUM('anual gastos'!E12+'eses gastos'!E12+[3]ctas!E12)</f>
        <v>-21355263105</v>
      </c>
      <c r="F12" s="30">
        <f t="shared" si="0"/>
        <v>547921676782</v>
      </c>
      <c r="G12" s="31">
        <f t="shared" si="1"/>
        <v>2.672496429526598</v>
      </c>
      <c r="H12" s="33">
        <f>SUM('anual gastos'!H12+'eses gastos'!H12+[3]ctas!H12)</f>
        <v>0</v>
      </c>
      <c r="I12" s="32">
        <f t="shared" si="2"/>
        <v>547921676782</v>
      </c>
      <c r="J12" s="33">
        <f>SUM('anual gastos'!J12+'eses gastos'!J12+[3]ctas!J12)</f>
        <v>520664411047</v>
      </c>
      <c r="K12" s="31">
        <f t="shared" si="3"/>
        <v>95.02533539189676</v>
      </c>
      <c r="L12" s="30">
        <f t="shared" si="4"/>
        <v>56636683</v>
      </c>
      <c r="M12" s="31">
        <f t="shared" si="5"/>
        <v>1.0336638501442948E-2</v>
      </c>
      <c r="N12" s="33">
        <f>SUM('anual gastos'!N12+'eses gastos'!N12+[3]ctas!N12)</f>
        <v>520721047730</v>
      </c>
      <c r="O12" s="31">
        <f t="shared" si="6"/>
        <v>95.035672030398203</v>
      </c>
      <c r="P12" s="32">
        <f t="shared" si="7"/>
        <v>27200629052</v>
      </c>
      <c r="R12" s="33">
        <f>SUM('anual gastos'!N12+'eses gastos'!N12+[3]ctas!N12)</f>
        <v>520721047730</v>
      </c>
      <c r="S12" s="62">
        <f t="shared" si="8"/>
        <v>0</v>
      </c>
    </row>
    <row r="13" spans="1:19" x14ac:dyDescent="0.25">
      <c r="A13" s="26">
        <v>3110104</v>
      </c>
      <c r="B13" s="27" t="s">
        <v>29</v>
      </c>
      <c r="C13" s="28"/>
      <c r="D13" s="33">
        <f>SUM('anual gastos'!D13+'eses gastos'!D13+[3]ctas!D13)</f>
        <v>30863718648</v>
      </c>
      <c r="E13" s="33">
        <f>SUM('anual gastos'!E13+'eses gastos'!E13+[3]ctas!E13)</f>
        <v>-992210099</v>
      </c>
      <c r="F13" s="30">
        <f t="shared" si="0"/>
        <v>29871508549</v>
      </c>
      <c r="G13" s="31">
        <f t="shared" si="1"/>
        <v>0.14569874367926872</v>
      </c>
      <c r="H13" s="33">
        <f>SUM('anual gastos'!H13+'eses gastos'!H13+[3]ctas!H13)</f>
        <v>0</v>
      </c>
      <c r="I13" s="32">
        <f t="shared" si="2"/>
        <v>29871508549</v>
      </c>
      <c r="J13" s="33">
        <f>SUM('anual gastos'!J13+'eses gastos'!J13+[3]ctas!J13)</f>
        <v>27528901030</v>
      </c>
      <c r="K13" s="31">
        <f t="shared" si="3"/>
        <v>92.157719402897641</v>
      </c>
      <c r="L13" s="30">
        <f t="shared" si="4"/>
        <v>18249508</v>
      </c>
      <c r="M13" s="31">
        <f t="shared" si="5"/>
        <v>6.1093359145435372E-2</v>
      </c>
      <c r="N13" s="33">
        <f>SUM('anual gastos'!N13+'eses gastos'!N13+[3]ctas!N13)</f>
        <v>27547150538</v>
      </c>
      <c r="O13" s="31">
        <f t="shared" si="6"/>
        <v>92.218812762043072</v>
      </c>
      <c r="P13" s="32">
        <f t="shared" si="7"/>
        <v>2324358011</v>
      </c>
      <c r="R13" s="33">
        <f>SUM('anual gastos'!N13+'eses gastos'!N13+[3]ctas!N13)</f>
        <v>27547150538</v>
      </c>
      <c r="S13" s="62">
        <f t="shared" si="8"/>
        <v>0</v>
      </c>
    </row>
    <row r="14" spans="1:19" ht="26.25" x14ac:dyDescent="0.25">
      <c r="A14" s="26">
        <v>3110105</v>
      </c>
      <c r="B14" s="27" t="s">
        <v>30</v>
      </c>
      <c r="C14" s="28"/>
      <c r="D14" s="33">
        <f>SUM('anual gastos'!D14+'eses gastos'!D14+[3]ctas!D14)</f>
        <v>27182544056</v>
      </c>
      <c r="E14" s="33">
        <f>SUM('anual gastos'!E14+'eses gastos'!E14+[3]ctas!E14)</f>
        <v>2558724769</v>
      </c>
      <c r="F14" s="30">
        <f t="shared" si="0"/>
        <v>29741268825</v>
      </c>
      <c r="G14" s="31">
        <f t="shared" si="1"/>
        <v>0.14506349741667013</v>
      </c>
      <c r="H14" s="33">
        <f>SUM('anual gastos'!H14+'eses gastos'!H14+[3]ctas!H14)</f>
        <v>0</v>
      </c>
      <c r="I14" s="32">
        <f t="shared" si="2"/>
        <v>29741268825</v>
      </c>
      <c r="J14" s="33">
        <f>SUM('anual gastos'!J14+'eses gastos'!J14+[3]ctas!J14)</f>
        <v>27898231043</v>
      </c>
      <c r="K14" s="31">
        <f t="shared" si="3"/>
        <v>93.803096320992282</v>
      </c>
      <c r="L14" s="30">
        <f t="shared" si="4"/>
        <v>104911173</v>
      </c>
      <c r="M14" s="31">
        <f t="shared" si="5"/>
        <v>0.35274612397105759</v>
      </c>
      <c r="N14" s="33">
        <f>SUM('anual gastos'!N14+'eses gastos'!N14+[3]ctas!N14)</f>
        <v>28003142216</v>
      </c>
      <c r="O14" s="31">
        <f t="shared" si="6"/>
        <v>94.155842444963341</v>
      </c>
      <c r="P14" s="32">
        <f t="shared" si="7"/>
        <v>1738126609</v>
      </c>
      <c r="R14" s="33">
        <f>SUM('anual gastos'!N14+'eses gastos'!N14+[3]ctas!N14)</f>
        <v>28003142216</v>
      </c>
      <c r="S14" s="62">
        <f t="shared" si="8"/>
        <v>0</v>
      </c>
    </row>
    <row r="15" spans="1:19" x14ac:dyDescent="0.25">
      <c r="A15" s="26">
        <v>3110106</v>
      </c>
      <c r="B15" s="27" t="s">
        <v>31</v>
      </c>
      <c r="C15" s="28"/>
      <c r="D15" s="33">
        <f>SUM('anual gastos'!D15+'eses gastos'!D15+[3]ctas!D15)</f>
        <v>2813511672</v>
      </c>
      <c r="E15" s="33">
        <f>SUM('anual gastos'!E15+'eses gastos'!E15+[3]ctas!E15)</f>
        <v>-159147117</v>
      </c>
      <c r="F15" s="30">
        <f t="shared" si="0"/>
        <v>2654364555</v>
      </c>
      <c r="G15" s="31">
        <f t="shared" si="1"/>
        <v>1.2946704057342556E-2</v>
      </c>
      <c r="H15" s="33">
        <f>SUM('anual gastos'!H15+'eses gastos'!H15+[3]ctas!H15)</f>
        <v>0</v>
      </c>
      <c r="I15" s="32">
        <f t="shared" si="2"/>
        <v>2654364555</v>
      </c>
      <c r="J15" s="33">
        <f>SUM('anual gastos'!J15+'eses gastos'!J15+[3]ctas!J15)</f>
        <v>2386339911</v>
      </c>
      <c r="K15" s="31">
        <f t="shared" si="3"/>
        <v>89.902493103476516</v>
      </c>
      <c r="L15" s="30">
        <f t="shared" si="4"/>
        <v>0</v>
      </c>
      <c r="M15" s="31">
        <f t="shared" si="5"/>
        <v>0</v>
      </c>
      <c r="N15" s="33">
        <f>SUM('anual gastos'!N15+'eses gastos'!N15+[3]ctas!N15)</f>
        <v>2386339911</v>
      </c>
      <c r="O15" s="31">
        <f t="shared" si="6"/>
        <v>89.902493103476516</v>
      </c>
      <c r="P15" s="32">
        <f t="shared" si="7"/>
        <v>268024644</v>
      </c>
      <c r="R15" s="33">
        <f>SUM('anual gastos'!N15+'eses gastos'!N15+[3]ctas!N15)</f>
        <v>2386339911</v>
      </c>
      <c r="S15" s="62">
        <f t="shared" si="8"/>
        <v>0</v>
      </c>
    </row>
    <row r="16" spans="1:19" x14ac:dyDescent="0.25">
      <c r="A16" s="26">
        <v>3110107</v>
      </c>
      <c r="B16" s="27" t="s">
        <v>32</v>
      </c>
      <c r="C16" s="28"/>
      <c r="D16" s="33">
        <f>SUM('anual gastos'!D16+'eses gastos'!D16+[3]ctas!D16)</f>
        <v>9106073203</v>
      </c>
      <c r="E16" s="33">
        <f>SUM('anual gastos'!E16+'eses gastos'!E16+[3]ctas!E16)</f>
        <v>-8200966</v>
      </c>
      <c r="F16" s="30">
        <f t="shared" si="0"/>
        <v>9097872237</v>
      </c>
      <c r="G16" s="31">
        <f t="shared" si="1"/>
        <v>4.437501215953063E-2</v>
      </c>
      <c r="H16" s="33">
        <f>SUM('anual gastos'!H16+'eses gastos'!H16+[3]ctas!H16)</f>
        <v>0</v>
      </c>
      <c r="I16" s="32">
        <f t="shared" si="2"/>
        <v>9097872237</v>
      </c>
      <c r="J16" s="33">
        <f>SUM('anual gastos'!J16+'eses gastos'!J16+[3]ctas!J16)</f>
        <v>8474582581</v>
      </c>
      <c r="K16" s="31">
        <f t="shared" si="3"/>
        <v>93.149061233623925</v>
      </c>
      <c r="L16" s="30">
        <f t="shared" si="4"/>
        <v>0</v>
      </c>
      <c r="M16" s="31">
        <f t="shared" si="5"/>
        <v>0</v>
      </c>
      <c r="N16" s="33">
        <f>SUM('anual gastos'!N16+'eses gastos'!N16+[3]ctas!N16)</f>
        <v>8474582581</v>
      </c>
      <c r="O16" s="31">
        <f t="shared" si="6"/>
        <v>93.149061233623925</v>
      </c>
      <c r="P16" s="32">
        <f t="shared" si="7"/>
        <v>623289656</v>
      </c>
      <c r="R16" s="33">
        <f>SUM('anual gastos'!N16+'eses gastos'!N16+[3]ctas!N16)</f>
        <v>8474582581</v>
      </c>
      <c r="S16" s="62">
        <f t="shared" si="8"/>
        <v>0</v>
      </c>
    </row>
    <row r="17" spans="1:19" x14ac:dyDescent="0.25">
      <c r="A17" s="26">
        <v>3110108</v>
      </c>
      <c r="B17" s="27" t="s">
        <v>33</v>
      </c>
      <c r="C17" s="28"/>
      <c r="D17" s="33">
        <f>SUM('anual gastos'!D17+'eses gastos'!D17+[3]ctas!D17)</f>
        <v>15533586535</v>
      </c>
      <c r="E17" s="33">
        <f>SUM('anual gastos'!E17+'eses gastos'!E17+[3]ctas!E17)</f>
        <v>138299428</v>
      </c>
      <c r="F17" s="30">
        <f t="shared" si="0"/>
        <v>15671885963</v>
      </c>
      <c r="G17" s="31">
        <f t="shared" si="1"/>
        <v>7.6439865504224977E-2</v>
      </c>
      <c r="H17" s="33">
        <f>SUM('anual gastos'!H17+'eses gastos'!H17+[3]ctas!H17)</f>
        <v>0</v>
      </c>
      <c r="I17" s="32">
        <f t="shared" si="2"/>
        <v>15671885963</v>
      </c>
      <c r="J17" s="33">
        <f>SUM('anual gastos'!J17+'eses gastos'!J17+[3]ctas!J17)</f>
        <v>13625305185</v>
      </c>
      <c r="K17" s="31">
        <f t="shared" si="3"/>
        <v>86.941068976434593</v>
      </c>
      <c r="L17" s="30">
        <f t="shared" si="4"/>
        <v>701970</v>
      </c>
      <c r="M17" s="31">
        <f t="shared" si="5"/>
        <v>4.4791673552072283E-3</v>
      </c>
      <c r="N17" s="33">
        <f>SUM('anual gastos'!N17+'eses gastos'!N17+[3]ctas!N17)</f>
        <v>13626007155</v>
      </c>
      <c r="O17" s="31">
        <f t="shared" si="6"/>
        <v>86.945548143789793</v>
      </c>
      <c r="P17" s="32">
        <f t="shared" si="7"/>
        <v>2045878808</v>
      </c>
      <c r="R17" s="33">
        <f>SUM('anual gastos'!N17+'eses gastos'!N17+[3]ctas!N17)</f>
        <v>13626007155</v>
      </c>
      <c r="S17" s="62">
        <f t="shared" si="8"/>
        <v>0</v>
      </c>
    </row>
    <row r="18" spans="1:19" x14ac:dyDescent="0.25">
      <c r="A18" s="26">
        <v>3110111</v>
      </c>
      <c r="B18" s="27" t="s">
        <v>34</v>
      </c>
      <c r="C18" s="28"/>
      <c r="D18" s="33">
        <f>SUM('anual gastos'!D18+'eses gastos'!D18+[3]ctas!D18)</f>
        <v>71014508681</v>
      </c>
      <c r="E18" s="33">
        <f>SUM('anual gastos'!E18+'eses gastos'!E18+[3]ctas!E18)</f>
        <v>-4930528487</v>
      </c>
      <c r="F18" s="30">
        <f t="shared" si="0"/>
        <v>66083980194</v>
      </c>
      <c r="G18" s="31">
        <f t="shared" si="1"/>
        <v>0.3223256326608856</v>
      </c>
      <c r="H18" s="33">
        <f>SUM('anual gastos'!H18+'eses gastos'!H18+[3]ctas!H18)</f>
        <v>0</v>
      </c>
      <c r="I18" s="32">
        <f t="shared" si="2"/>
        <v>66083980194</v>
      </c>
      <c r="J18" s="33">
        <f>SUM('anual gastos'!J18+'eses gastos'!J18+[3]ctas!J18)</f>
        <v>62703168658</v>
      </c>
      <c r="K18" s="31">
        <f t="shared" si="3"/>
        <v>94.884067929814321</v>
      </c>
      <c r="L18" s="30">
        <f t="shared" si="4"/>
        <v>14241020</v>
      </c>
      <c r="M18" s="31">
        <f t="shared" si="5"/>
        <v>2.1549882374205107E-2</v>
      </c>
      <c r="N18" s="33">
        <f>SUM('anual gastos'!N18+'eses gastos'!N18+[3]ctas!N18)</f>
        <v>62717409678</v>
      </c>
      <c r="O18" s="31">
        <f t="shared" si="6"/>
        <v>94.905617812188524</v>
      </c>
      <c r="P18" s="32">
        <f t="shared" si="7"/>
        <v>3366570516</v>
      </c>
      <c r="R18" s="33">
        <f>SUM('anual gastos'!N18+'eses gastos'!N18+[3]ctas!N18)</f>
        <v>62717409678</v>
      </c>
      <c r="S18" s="62">
        <f t="shared" si="8"/>
        <v>0</v>
      </c>
    </row>
    <row r="19" spans="1:19" x14ac:dyDescent="0.25">
      <c r="A19" s="26">
        <v>3110112</v>
      </c>
      <c r="B19" s="27" t="s">
        <v>35</v>
      </c>
      <c r="C19" s="28"/>
      <c r="D19" s="33">
        <f>SUM('anual gastos'!D19+'eses gastos'!D19+[3]ctas!D19)</f>
        <v>10822258855</v>
      </c>
      <c r="E19" s="33">
        <f>SUM('anual gastos'!E19+'eses gastos'!E19+[3]ctas!E19)</f>
        <v>-150793417</v>
      </c>
      <c r="F19" s="30">
        <f t="shared" si="0"/>
        <v>10671465438</v>
      </c>
      <c r="G19" s="31">
        <f t="shared" si="1"/>
        <v>5.2050237268160576E-2</v>
      </c>
      <c r="H19" s="33">
        <f>SUM('anual gastos'!H19+'eses gastos'!H19+[3]ctas!H19)</f>
        <v>0</v>
      </c>
      <c r="I19" s="32">
        <f t="shared" si="2"/>
        <v>10671465438</v>
      </c>
      <c r="J19" s="33">
        <f>SUM('anual gastos'!J19+'eses gastos'!J19+[3]ctas!J19)</f>
        <v>9740355840</v>
      </c>
      <c r="K19" s="31">
        <f t="shared" si="3"/>
        <v>91.274772865923239</v>
      </c>
      <c r="L19" s="30">
        <f t="shared" si="4"/>
        <v>1976661</v>
      </c>
      <c r="M19" s="31">
        <f t="shared" si="5"/>
        <v>1.8522863719928395E-2</v>
      </c>
      <c r="N19" s="33">
        <f>SUM('anual gastos'!N19+'eses gastos'!N19+[3]ctas!N19)</f>
        <v>9742332501</v>
      </c>
      <c r="O19" s="31">
        <f t="shared" si="6"/>
        <v>91.293295729643162</v>
      </c>
      <c r="P19" s="32">
        <f t="shared" si="7"/>
        <v>929132937</v>
      </c>
      <c r="R19" s="33">
        <f>SUM('anual gastos'!N19+'eses gastos'!N19+[3]ctas!N19)</f>
        <v>9742332501</v>
      </c>
      <c r="S19" s="62">
        <f t="shared" si="8"/>
        <v>0</v>
      </c>
    </row>
    <row r="20" spans="1:19" x14ac:dyDescent="0.25">
      <c r="A20" s="26">
        <v>3110113</v>
      </c>
      <c r="B20" s="27" t="s">
        <v>36</v>
      </c>
      <c r="C20" s="28"/>
      <c r="D20" s="33">
        <f>SUM('anual gastos'!D20+'eses gastos'!D20+[3]ctas!D20)</f>
        <v>76354394216</v>
      </c>
      <c r="E20" s="33">
        <f>SUM('anual gastos'!E20+'eses gastos'!E20+[3]ctas!E20)</f>
        <v>-923958583</v>
      </c>
      <c r="F20" s="30">
        <f t="shared" si="0"/>
        <v>75430435633</v>
      </c>
      <c r="G20" s="31">
        <f t="shared" si="1"/>
        <v>0.36791311322226333</v>
      </c>
      <c r="H20" s="33">
        <f>SUM('anual gastos'!H20+'eses gastos'!H20+[3]ctas!H20)</f>
        <v>0</v>
      </c>
      <c r="I20" s="32">
        <f t="shared" si="2"/>
        <v>75430435633</v>
      </c>
      <c r="J20" s="33">
        <f>SUM('anual gastos'!J20+'eses gastos'!J20+[3]ctas!J20)</f>
        <v>69717911748</v>
      </c>
      <c r="K20" s="31">
        <f t="shared" si="3"/>
        <v>92.426765353982873</v>
      </c>
      <c r="L20" s="30">
        <f t="shared" si="4"/>
        <v>20271232</v>
      </c>
      <c r="M20" s="31">
        <f t="shared" si="5"/>
        <v>2.6874075205700596E-2</v>
      </c>
      <c r="N20" s="33">
        <f>SUM('anual gastos'!N20+'eses gastos'!N20+[3]ctas!N20)</f>
        <v>69738182980</v>
      </c>
      <c r="O20" s="31">
        <f t="shared" si="6"/>
        <v>92.453639429188584</v>
      </c>
      <c r="P20" s="32">
        <f t="shared" si="7"/>
        <v>5692252653</v>
      </c>
      <c r="R20" s="33">
        <f>SUM('anual gastos'!N20+'eses gastos'!N20+[3]ctas!N20)</f>
        <v>69738182980</v>
      </c>
      <c r="S20" s="62">
        <f t="shared" si="8"/>
        <v>0</v>
      </c>
    </row>
    <row r="21" spans="1:19" x14ac:dyDescent="0.25">
      <c r="A21" s="26">
        <v>3110114</v>
      </c>
      <c r="B21" s="27" t="s">
        <v>37</v>
      </c>
      <c r="C21" s="28"/>
      <c r="D21" s="33">
        <f>SUM('anual gastos'!D21+'eses gastos'!D21+[3]ctas!D21)</f>
        <v>44219575270</v>
      </c>
      <c r="E21" s="33">
        <f>SUM('anual gastos'!E21+'eses gastos'!E21+[3]ctas!E21)</f>
        <v>-964825593</v>
      </c>
      <c r="F21" s="30">
        <f t="shared" si="0"/>
        <v>43254749677</v>
      </c>
      <c r="G21" s="31">
        <f t="shared" si="1"/>
        <v>0.21097570870123095</v>
      </c>
      <c r="H21" s="33">
        <f>SUM('anual gastos'!H21+'eses gastos'!H21+[3]ctas!H21)</f>
        <v>0</v>
      </c>
      <c r="I21" s="32">
        <f t="shared" si="2"/>
        <v>43254749677</v>
      </c>
      <c r="J21" s="33">
        <f>SUM('anual gastos'!J21+'eses gastos'!J21+[3]ctas!J21)</f>
        <v>37085401543</v>
      </c>
      <c r="K21" s="31">
        <f t="shared" si="3"/>
        <v>85.737177581493555</v>
      </c>
      <c r="L21" s="30">
        <f t="shared" si="4"/>
        <v>2777558505</v>
      </c>
      <c r="M21" s="31">
        <f t="shared" si="5"/>
        <v>6.4213953975947309</v>
      </c>
      <c r="N21" s="33">
        <f>SUM('anual gastos'!N21+'eses gastos'!N21+[3]ctas!N21)</f>
        <v>39862960048</v>
      </c>
      <c r="O21" s="31">
        <f t="shared" si="6"/>
        <v>92.158572979088277</v>
      </c>
      <c r="P21" s="32">
        <f t="shared" si="7"/>
        <v>3391789629</v>
      </c>
      <c r="R21" s="33">
        <f>SUM('anual gastos'!N21+'eses gastos'!N21+[3]ctas!N21)</f>
        <v>39862960048</v>
      </c>
      <c r="S21" s="62">
        <f t="shared" si="8"/>
        <v>0</v>
      </c>
    </row>
    <row r="22" spans="1:19" x14ac:dyDescent="0.25">
      <c r="A22" s="26">
        <v>3110115</v>
      </c>
      <c r="B22" s="27" t="s">
        <v>38</v>
      </c>
      <c r="C22" s="28"/>
      <c r="D22" s="33">
        <f>SUM('anual gastos'!D22+'eses gastos'!D22+[3]ctas!D22)</f>
        <v>116944774423</v>
      </c>
      <c r="E22" s="33">
        <f>SUM('anual gastos'!E22+'eses gastos'!E22+[3]ctas!E22)</f>
        <v>-3825787692</v>
      </c>
      <c r="F22" s="30">
        <f t="shared" si="0"/>
        <v>113118986731</v>
      </c>
      <c r="G22" s="31">
        <f t="shared" si="1"/>
        <v>0.55173960250260978</v>
      </c>
      <c r="H22" s="33">
        <f>SUM('anual gastos'!H22+'eses gastos'!H22+[3]ctas!H22)</f>
        <v>0</v>
      </c>
      <c r="I22" s="32">
        <f t="shared" si="2"/>
        <v>113118986731</v>
      </c>
      <c r="J22" s="33">
        <f>SUM('anual gastos'!J22+'eses gastos'!J22+[3]ctas!J22)</f>
        <v>104228518130</v>
      </c>
      <c r="K22" s="31">
        <f t="shared" si="3"/>
        <v>92.140604457373925</v>
      </c>
      <c r="L22" s="30">
        <f t="shared" si="4"/>
        <v>0</v>
      </c>
      <c r="M22" s="31">
        <f t="shared" si="5"/>
        <v>0</v>
      </c>
      <c r="N22" s="33">
        <f>SUM('anual gastos'!N22+'eses gastos'!N22+[3]ctas!N22)</f>
        <v>104228518130</v>
      </c>
      <c r="O22" s="31">
        <f t="shared" si="6"/>
        <v>92.140604457373925</v>
      </c>
      <c r="P22" s="32">
        <f t="shared" si="7"/>
        <v>8890468601</v>
      </c>
      <c r="R22" s="33">
        <f>SUM('anual gastos'!N22+'eses gastos'!N22+[3]ctas!N22)</f>
        <v>104228518130</v>
      </c>
      <c r="S22" s="62">
        <f t="shared" si="8"/>
        <v>0</v>
      </c>
    </row>
    <row r="23" spans="1:19" x14ac:dyDescent="0.25">
      <c r="A23" s="26">
        <v>3110116</v>
      </c>
      <c r="B23" s="27" t="s">
        <v>39</v>
      </c>
      <c r="C23" s="28"/>
      <c r="D23" s="33">
        <f>SUM('anual gastos'!D23+'eses gastos'!D23+[3]ctas!D23)</f>
        <v>14105998282</v>
      </c>
      <c r="E23" s="33">
        <f>SUM('anual gastos'!E23+'eses gastos'!E23+[3]ctas!E23)</f>
        <v>-862071091</v>
      </c>
      <c r="F23" s="30">
        <f t="shared" si="0"/>
        <v>13243927191</v>
      </c>
      <c r="G23" s="31">
        <f t="shared" si="1"/>
        <v>6.4597459145497485E-2</v>
      </c>
      <c r="H23" s="33">
        <f>SUM('anual gastos'!H23+'eses gastos'!H23+[3]ctas!H23)</f>
        <v>0</v>
      </c>
      <c r="I23" s="32">
        <f t="shared" si="2"/>
        <v>13243927191</v>
      </c>
      <c r="J23" s="33">
        <f>SUM('anual gastos'!J23+'eses gastos'!J23+[3]ctas!J23)</f>
        <v>11870352531</v>
      </c>
      <c r="K23" s="31">
        <f t="shared" si="3"/>
        <v>89.628645339175364</v>
      </c>
      <c r="L23" s="30">
        <f t="shared" si="4"/>
        <v>900000</v>
      </c>
      <c r="M23" s="31">
        <f t="shared" si="5"/>
        <v>6.7955674100322822E-3</v>
      </c>
      <c r="N23" s="33">
        <f>SUM('anual gastos'!N23+'eses gastos'!N23+[3]ctas!N23)</f>
        <v>11871252531</v>
      </c>
      <c r="O23" s="31">
        <f t="shared" si="6"/>
        <v>89.635440906585401</v>
      </c>
      <c r="P23" s="32">
        <f t="shared" si="7"/>
        <v>1372674660</v>
      </c>
      <c r="R23" s="33">
        <f>SUM('anual gastos'!N23+'eses gastos'!N23+[3]ctas!N23)</f>
        <v>11871252531</v>
      </c>
      <c r="S23" s="62">
        <f t="shared" si="8"/>
        <v>0</v>
      </c>
    </row>
    <row r="24" spans="1:19" x14ac:dyDescent="0.25">
      <c r="A24" s="26">
        <v>3110117</v>
      </c>
      <c r="B24" s="27" t="s">
        <v>40</v>
      </c>
      <c r="C24" s="28"/>
      <c r="D24" s="33">
        <f>SUM('anual gastos'!D24+'eses gastos'!D24+[3]ctas!D24)</f>
        <v>580849608</v>
      </c>
      <c r="E24" s="33">
        <f>SUM('anual gastos'!E24+'eses gastos'!E24+[3]ctas!E24)</f>
        <v>-25811689</v>
      </c>
      <c r="F24" s="30">
        <f t="shared" si="0"/>
        <v>555037919</v>
      </c>
      <c r="G24" s="31">
        <f t="shared" si="1"/>
        <v>2.7072060107042341E-3</v>
      </c>
      <c r="H24" s="33">
        <f>SUM('anual gastos'!H24+'eses gastos'!H24+[3]ctas!H24)</f>
        <v>0</v>
      </c>
      <c r="I24" s="32">
        <f t="shared" si="2"/>
        <v>555037919</v>
      </c>
      <c r="J24" s="33">
        <f>SUM('anual gastos'!J24+'eses gastos'!J24+[3]ctas!J24)</f>
        <v>482345986</v>
      </c>
      <c r="K24" s="31">
        <f t="shared" si="3"/>
        <v>86.903249217464733</v>
      </c>
      <c r="L24" s="30">
        <f t="shared" si="4"/>
        <v>0</v>
      </c>
      <c r="M24" s="31">
        <f t="shared" si="5"/>
        <v>0</v>
      </c>
      <c r="N24" s="33">
        <f>SUM('anual gastos'!N24+'eses gastos'!N24+[3]ctas!N24)</f>
        <v>482345986</v>
      </c>
      <c r="O24" s="31">
        <f t="shared" si="6"/>
        <v>86.903249217464733</v>
      </c>
      <c r="P24" s="32">
        <f t="shared" si="7"/>
        <v>72691933</v>
      </c>
      <c r="R24" s="33">
        <f>SUM('anual gastos'!N24+'eses gastos'!N24+[3]ctas!N24)</f>
        <v>482345986</v>
      </c>
      <c r="S24" s="62">
        <f t="shared" si="8"/>
        <v>0</v>
      </c>
    </row>
    <row r="25" spans="1:19" x14ac:dyDescent="0.25">
      <c r="A25" s="26">
        <v>3110118</v>
      </c>
      <c r="B25" s="27" t="s">
        <v>41</v>
      </c>
      <c r="C25" s="28"/>
      <c r="D25" s="33">
        <f>SUM('anual gastos'!D25+'eses gastos'!D25+[3]ctas!D25)</f>
        <v>1592532958</v>
      </c>
      <c r="E25" s="33">
        <f>SUM('anual gastos'!E25+'eses gastos'!E25+[3]ctas!E25)</f>
        <v>-26595262</v>
      </c>
      <c r="F25" s="30">
        <f t="shared" si="0"/>
        <v>1565937696</v>
      </c>
      <c r="G25" s="31">
        <f t="shared" si="1"/>
        <v>7.6378852649156377E-3</v>
      </c>
      <c r="H25" s="33">
        <f>SUM('anual gastos'!H25+'eses gastos'!H25+[3]ctas!H25)</f>
        <v>0</v>
      </c>
      <c r="I25" s="32">
        <f t="shared" si="2"/>
        <v>1565937696</v>
      </c>
      <c r="J25" s="33">
        <f>SUM('anual gastos'!J25+'eses gastos'!J25+[3]ctas!J25)</f>
        <v>1275997454</v>
      </c>
      <c r="K25" s="31">
        <f t="shared" si="3"/>
        <v>81.484560800814904</v>
      </c>
      <c r="L25" s="30">
        <f t="shared" si="4"/>
        <v>0</v>
      </c>
      <c r="M25" s="31">
        <f t="shared" si="5"/>
        <v>0</v>
      </c>
      <c r="N25" s="33">
        <f>SUM('anual gastos'!N25+'eses gastos'!N25+[3]ctas!N25)</f>
        <v>1275997454</v>
      </c>
      <c r="O25" s="31">
        <f t="shared" si="6"/>
        <v>81.484560800814904</v>
      </c>
      <c r="P25" s="32">
        <f t="shared" si="7"/>
        <v>289940242</v>
      </c>
      <c r="R25" s="33">
        <f>SUM('anual gastos'!N25+'eses gastos'!N25+[3]ctas!N25)</f>
        <v>1275997454</v>
      </c>
      <c r="S25" s="62">
        <f t="shared" si="8"/>
        <v>0</v>
      </c>
    </row>
    <row r="26" spans="1:19" x14ac:dyDescent="0.25">
      <c r="A26" s="26">
        <v>3110120</v>
      </c>
      <c r="B26" s="27" t="s">
        <v>42</v>
      </c>
      <c r="C26" s="28"/>
      <c r="D26" s="33">
        <f>SUM('anual gastos'!D26+'eses gastos'!D26+[3]ctas!D26)</f>
        <v>5515819263</v>
      </c>
      <c r="E26" s="33">
        <f>SUM('anual gastos'!E26+'eses gastos'!E26+[3]ctas!E26)</f>
        <v>271144751</v>
      </c>
      <c r="F26" s="30">
        <f t="shared" si="0"/>
        <v>5786964014</v>
      </c>
      <c r="G26" s="31">
        <f t="shared" si="1"/>
        <v>2.8226006235134181E-2</v>
      </c>
      <c r="H26" s="33">
        <f>SUM('anual gastos'!H26+'eses gastos'!H26+[3]ctas!H26)</f>
        <v>0</v>
      </c>
      <c r="I26" s="32">
        <f t="shared" si="2"/>
        <v>5786964014</v>
      </c>
      <c r="J26" s="33">
        <f>SUM('anual gastos'!J26+'eses gastos'!J26+[3]ctas!J26)</f>
        <v>4975211719</v>
      </c>
      <c r="K26" s="31">
        <f t="shared" si="3"/>
        <v>85.972743341133892</v>
      </c>
      <c r="L26" s="30">
        <f t="shared" si="4"/>
        <v>0</v>
      </c>
      <c r="M26" s="31">
        <f t="shared" si="5"/>
        <v>0</v>
      </c>
      <c r="N26" s="33">
        <f>SUM('anual gastos'!N26+'eses gastos'!N26+[3]ctas!N26)</f>
        <v>4975211719</v>
      </c>
      <c r="O26" s="31">
        <f t="shared" si="6"/>
        <v>85.972743341133892</v>
      </c>
      <c r="P26" s="32">
        <f t="shared" si="7"/>
        <v>811752295</v>
      </c>
      <c r="R26" s="33">
        <f>SUM('anual gastos'!N26+'eses gastos'!N26+[3]ctas!N26)</f>
        <v>4975211719</v>
      </c>
      <c r="S26" s="62">
        <f t="shared" si="8"/>
        <v>0</v>
      </c>
    </row>
    <row r="27" spans="1:19" x14ac:dyDescent="0.25">
      <c r="A27" s="26">
        <v>3110121</v>
      </c>
      <c r="B27" s="27" t="s">
        <v>43</v>
      </c>
      <c r="C27" s="28"/>
      <c r="D27" s="33">
        <f>SUM('anual gastos'!D27+'eses gastos'!D27+[3]ctas!D27)</f>
        <v>1050316223</v>
      </c>
      <c r="E27" s="33">
        <f>SUM('anual gastos'!E27+'eses gastos'!E27+[3]ctas!E27)</f>
        <v>5624736871</v>
      </c>
      <c r="F27" s="30">
        <f t="shared" si="0"/>
        <v>6675053094</v>
      </c>
      <c r="G27" s="31">
        <f t="shared" si="1"/>
        <v>3.2557674420523139E-2</v>
      </c>
      <c r="H27" s="33">
        <f>SUM('anual gastos'!H27+'eses gastos'!H27+[3]ctas!H27)</f>
        <v>0</v>
      </c>
      <c r="I27" s="32">
        <f t="shared" si="2"/>
        <v>6675053094</v>
      </c>
      <c r="J27" s="33">
        <f>SUM('anual gastos'!J27+'eses gastos'!J27+[3]ctas!J27)</f>
        <v>5974770634</v>
      </c>
      <c r="K27" s="31">
        <f t="shared" si="3"/>
        <v>89.508960451124167</v>
      </c>
      <c r="L27" s="30">
        <f t="shared" si="4"/>
        <v>5726657</v>
      </c>
      <c r="M27" s="31">
        <f t="shared" si="5"/>
        <v>8.5791931829688611E-2</v>
      </c>
      <c r="N27" s="33">
        <f>SUM('anual gastos'!N27+'eses gastos'!N27+[3]ctas!N27)</f>
        <v>5980497291</v>
      </c>
      <c r="O27" s="31">
        <f t="shared" si="6"/>
        <v>89.594752382953857</v>
      </c>
      <c r="P27" s="32">
        <f t="shared" si="7"/>
        <v>694555803</v>
      </c>
      <c r="R27" s="33">
        <f>SUM('anual gastos'!N27+'eses gastos'!N27+[3]ctas!N27)</f>
        <v>5980497291</v>
      </c>
      <c r="S27" s="62">
        <f t="shared" si="8"/>
        <v>0</v>
      </c>
    </row>
    <row r="28" spans="1:19" x14ac:dyDescent="0.25">
      <c r="A28" s="26">
        <v>3110123</v>
      </c>
      <c r="B28" s="27" t="s">
        <v>44</v>
      </c>
      <c r="C28" s="28"/>
      <c r="D28" s="33">
        <f>SUM('anual gastos'!D28+'eses gastos'!D28+[3]ctas!D28)</f>
        <v>326464647</v>
      </c>
      <c r="E28" s="33">
        <f>SUM('anual gastos'!E28+'eses gastos'!E28+[3]ctas!E28)</f>
        <v>1291469720</v>
      </c>
      <c r="F28" s="30">
        <f t="shared" si="0"/>
        <v>1617934367</v>
      </c>
      <c r="G28" s="31">
        <f t="shared" si="1"/>
        <v>7.8914998297032572E-3</v>
      </c>
      <c r="H28" s="33">
        <f>SUM('anual gastos'!H28+'eses gastos'!H28+[3]ctas!H28)</f>
        <v>0</v>
      </c>
      <c r="I28" s="32">
        <f t="shared" si="2"/>
        <v>1617934367</v>
      </c>
      <c r="J28" s="33">
        <f>SUM('anual gastos'!J28+'eses gastos'!J28+[3]ctas!J28)</f>
        <v>1593807469</v>
      </c>
      <c r="K28" s="31">
        <f t="shared" si="3"/>
        <v>98.508783885669203</v>
      </c>
      <c r="L28" s="30">
        <f t="shared" si="4"/>
        <v>0</v>
      </c>
      <c r="M28" s="31">
        <f t="shared" si="5"/>
        <v>0</v>
      </c>
      <c r="N28" s="33">
        <f>SUM('anual gastos'!N28+'eses gastos'!N28+[3]ctas!N28)</f>
        <v>1593807469</v>
      </c>
      <c r="O28" s="31">
        <f t="shared" si="6"/>
        <v>98.508783885669203</v>
      </c>
      <c r="P28" s="32">
        <f t="shared" si="7"/>
        <v>24126898</v>
      </c>
      <c r="R28" s="33">
        <f>SUM('anual gastos'!N28+'eses gastos'!N28+[3]ctas!N28)</f>
        <v>1593807469</v>
      </c>
      <c r="S28" s="62">
        <f t="shared" si="8"/>
        <v>0</v>
      </c>
    </row>
    <row r="29" spans="1:19" x14ac:dyDescent="0.25">
      <c r="A29" s="26">
        <v>3110124</v>
      </c>
      <c r="B29" s="27" t="s">
        <v>45</v>
      </c>
      <c r="C29" s="28"/>
      <c r="D29" s="33">
        <f>SUM('anual gastos'!D29+'eses gastos'!D29+[3]ctas!D29)</f>
        <v>3130490000</v>
      </c>
      <c r="E29" s="33">
        <f>SUM('anual gastos'!E29+'eses gastos'!E29+[3]ctas!E29)</f>
        <v>-3130490000</v>
      </c>
      <c r="F29" s="30">
        <f t="shared" si="0"/>
        <v>0</v>
      </c>
      <c r="G29" s="31">
        <f t="shared" si="1"/>
        <v>0</v>
      </c>
      <c r="H29" s="33">
        <f>SUM('anual gastos'!H29+'eses gastos'!H29+[3]ctas!H29)</f>
        <v>0</v>
      </c>
      <c r="I29" s="32">
        <f t="shared" si="2"/>
        <v>0</v>
      </c>
      <c r="J29" s="33">
        <f>SUM('anual gastos'!J29+'eses gastos'!J29+[3]ctas!J29)</f>
        <v>0</v>
      </c>
      <c r="K29" s="31">
        <f t="shared" si="3"/>
        <v>0</v>
      </c>
      <c r="L29" s="30">
        <f t="shared" si="4"/>
        <v>0</v>
      </c>
      <c r="M29" s="31">
        <f t="shared" si="5"/>
        <v>0</v>
      </c>
      <c r="N29" s="33">
        <f>SUM('anual gastos'!N29+'eses gastos'!N29+[3]ctas!N29)</f>
        <v>0</v>
      </c>
      <c r="O29" s="31">
        <f t="shared" si="6"/>
        <v>0</v>
      </c>
      <c r="P29" s="32">
        <f t="shared" si="7"/>
        <v>0</v>
      </c>
      <c r="R29" s="33">
        <f>SUM('anual gastos'!N29+'eses gastos'!N29+[3]ctas!N29)</f>
        <v>0</v>
      </c>
      <c r="S29" s="62">
        <f t="shared" si="8"/>
        <v>0</v>
      </c>
    </row>
    <row r="30" spans="1:19" x14ac:dyDescent="0.25">
      <c r="A30" s="26">
        <v>3110125</v>
      </c>
      <c r="B30" s="27" t="s">
        <v>46</v>
      </c>
      <c r="C30" s="28"/>
      <c r="D30" s="29">
        <f>SUM(D31:D33)</f>
        <v>8109602880</v>
      </c>
      <c r="E30" s="29">
        <f>SUM(E31:E33)</f>
        <v>-654324656</v>
      </c>
      <c r="F30" s="30">
        <f t="shared" si="0"/>
        <v>7455278224</v>
      </c>
      <c r="G30" s="31">
        <f t="shared" si="1"/>
        <v>3.6363234526117463E-2</v>
      </c>
      <c r="H30" s="29">
        <f>SUM(H31:H33)</f>
        <v>0</v>
      </c>
      <c r="I30" s="32">
        <f t="shared" si="2"/>
        <v>7455278224</v>
      </c>
      <c r="J30" s="29">
        <f>SUM(J31:J33)</f>
        <v>6953308283</v>
      </c>
      <c r="K30" s="31">
        <f t="shared" si="3"/>
        <v>93.266918739745208</v>
      </c>
      <c r="L30" s="30">
        <f t="shared" si="4"/>
        <v>289807530</v>
      </c>
      <c r="M30" s="31">
        <f t="shared" si="5"/>
        <v>3.8872798746403965</v>
      </c>
      <c r="N30" s="29">
        <f>SUM(N31:N33)</f>
        <v>7243115813</v>
      </c>
      <c r="O30" s="31">
        <f t="shared" si="6"/>
        <v>97.154198614385606</v>
      </c>
      <c r="P30" s="32">
        <f t="shared" si="7"/>
        <v>212162411</v>
      </c>
      <c r="R30" s="33">
        <f>SUM('anual gastos'!N30+'eses gastos'!N30+[3]ctas!N30)</f>
        <v>7243115813</v>
      </c>
      <c r="S30" s="62">
        <f t="shared" si="8"/>
        <v>0</v>
      </c>
    </row>
    <row r="31" spans="1:19" x14ac:dyDescent="0.25">
      <c r="A31" s="26">
        <v>311012501</v>
      </c>
      <c r="B31" s="27" t="s">
        <v>47</v>
      </c>
      <c r="C31" s="28"/>
      <c r="D31" s="33">
        <f>SUM('anual gastos'!D31+'eses gastos'!D31+[3]ctas!D31)</f>
        <v>2171637916</v>
      </c>
      <c r="E31" s="33">
        <f>SUM('anual gastos'!E31+'eses gastos'!E31+[3]ctas!E31)</f>
        <v>-287126742</v>
      </c>
      <c r="F31" s="30">
        <f t="shared" si="0"/>
        <v>1884511174</v>
      </c>
      <c r="G31" s="31">
        <f t="shared" si="1"/>
        <v>9.1917323174672914E-3</v>
      </c>
      <c r="H31" s="33">
        <f>SUM('anual gastos'!H31+'eses gastos'!H31+[3]ctas!H31)</f>
        <v>0</v>
      </c>
      <c r="I31" s="32">
        <f t="shared" si="2"/>
        <v>1884511174</v>
      </c>
      <c r="J31" s="33">
        <f>SUM('anual gastos'!J31+'eses gastos'!J31+[3]ctas!J31)</f>
        <v>1466891992</v>
      </c>
      <c r="K31" s="31">
        <f t="shared" si="3"/>
        <v>77.839389452195419</v>
      </c>
      <c r="L31" s="30">
        <f t="shared" si="4"/>
        <v>285144124</v>
      </c>
      <c r="M31" s="31">
        <f t="shared" si="5"/>
        <v>15.13093304693772</v>
      </c>
      <c r="N31" s="33">
        <f>SUM('anual gastos'!N31+'eses gastos'!N31+[3]ctas!N31)</f>
        <v>1752036116</v>
      </c>
      <c r="O31" s="31">
        <f t="shared" si="6"/>
        <v>92.970322499133147</v>
      </c>
      <c r="P31" s="32">
        <f t="shared" si="7"/>
        <v>132475058</v>
      </c>
      <c r="R31" s="33">
        <f>SUM('anual gastos'!N31+'eses gastos'!N31+[3]ctas!N31)</f>
        <v>1752036116</v>
      </c>
      <c r="S31" s="62">
        <f t="shared" si="8"/>
        <v>0</v>
      </c>
    </row>
    <row r="32" spans="1:19" x14ac:dyDescent="0.25">
      <c r="A32" s="26">
        <v>311012502</v>
      </c>
      <c r="B32" s="27" t="s">
        <v>48</v>
      </c>
      <c r="C32" s="28"/>
      <c r="D32" s="33">
        <f>SUM('anual gastos'!D32+'eses gastos'!D32+[3]ctas!D32)</f>
        <v>475000000</v>
      </c>
      <c r="E32" s="33">
        <f>SUM('anual gastos'!E32+'eses gastos'!E32+[3]ctas!E32)</f>
        <v>0</v>
      </c>
      <c r="F32" s="30">
        <f t="shared" si="0"/>
        <v>475000000</v>
      </c>
      <c r="G32" s="31">
        <f t="shared" si="1"/>
        <v>2.3168198262946268E-3</v>
      </c>
      <c r="H32" s="33">
        <f>SUM('anual gastos'!H32+'eses gastos'!H32+[3]ctas!H32)</f>
        <v>0</v>
      </c>
      <c r="I32" s="32">
        <f t="shared" si="2"/>
        <v>475000000</v>
      </c>
      <c r="J32" s="33">
        <f>SUM('anual gastos'!J32+'eses gastos'!J32+[3]ctas!J32)</f>
        <v>469649089</v>
      </c>
      <c r="K32" s="31">
        <f t="shared" si="3"/>
        <v>98.873492421052632</v>
      </c>
      <c r="L32" s="30">
        <f t="shared" si="4"/>
        <v>4663406</v>
      </c>
      <c r="M32" s="31">
        <f t="shared" si="5"/>
        <v>0.98176968421052635</v>
      </c>
      <c r="N32" s="33">
        <f>SUM('anual gastos'!N32+'eses gastos'!N32+[3]ctas!N32)</f>
        <v>474312495</v>
      </c>
      <c r="O32" s="31">
        <f t="shared" si="6"/>
        <v>99.855262105263151</v>
      </c>
      <c r="P32" s="32">
        <f t="shared" si="7"/>
        <v>687505</v>
      </c>
      <c r="R32" s="33">
        <f>SUM('anual gastos'!N32+'eses gastos'!N32+[3]ctas!N32)</f>
        <v>474312495</v>
      </c>
      <c r="S32" s="62">
        <f t="shared" si="8"/>
        <v>0</v>
      </c>
    </row>
    <row r="33" spans="1:19" x14ac:dyDescent="0.25">
      <c r="A33" s="26">
        <v>311012503</v>
      </c>
      <c r="B33" s="27" t="s">
        <v>49</v>
      </c>
      <c r="C33" s="28"/>
      <c r="D33" s="33">
        <f>SUM('anual gastos'!D33+'eses gastos'!D33+[3]ctas!D33)</f>
        <v>5462964964</v>
      </c>
      <c r="E33" s="33">
        <f>SUM('anual gastos'!E33+'eses gastos'!E33+[3]ctas!E33)</f>
        <v>-367197914</v>
      </c>
      <c r="F33" s="30">
        <f t="shared" si="0"/>
        <v>5095767050</v>
      </c>
      <c r="G33" s="31">
        <f t="shared" si="1"/>
        <v>2.4854682382355543E-2</v>
      </c>
      <c r="H33" s="33">
        <f>SUM('anual gastos'!H33+'eses gastos'!H33+[3]ctas!H33)</f>
        <v>0</v>
      </c>
      <c r="I33" s="32">
        <f t="shared" si="2"/>
        <v>5095767050</v>
      </c>
      <c r="J33" s="33">
        <f>SUM('anual gastos'!J33+'eses gastos'!J33+[3]ctas!J33)</f>
        <v>5016767202</v>
      </c>
      <c r="K33" s="31">
        <f t="shared" si="3"/>
        <v>98.449696635955917</v>
      </c>
      <c r="L33" s="30">
        <f t="shared" si="4"/>
        <v>0</v>
      </c>
      <c r="M33" s="31">
        <f t="shared" si="5"/>
        <v>0</v>
      </c>
      <c r="N33" s="33">
        <f>SUM('anual gastos'!N33+'eses gastos'!N33+[3]ctas!N33)</f>
        <v>5016767202</v>
      </c>
      <c r="O33" s="31">
        <f t="shared" si="6"/>
        <v>98.449696635955917</v>
      </c>
      <c r="P33" s="32">
        <f t="shared" si="7"/>
        <v>78999848</v>
      </c>
      <c r="R33" s="33">
        <f>SUM('anual gastos'!N33+'eses gastos'!N33+[3]ctas!N33)</f>
        <v>5016767202</v>
      </c>
      <c r="S33" s="62">
        <f t="shared" si="8"/>
        <v>0</v>
      </c>
    </row>
    <row r="34" spans="1:19" x14ac:dyDescent="0.25">
      <c r="A34" s="26">
        <v>3110126</v>
      </c>
      <c r="B34" s="27" t="s">
        <v>50</v>
      </c>
      <c r="C34" s="28"/>
      <c r="D34" s="33">
        <f>SUM('anual gastos'!D34+'eses gastos'!D34+[3]ctas!D34)</f>
        <v>2314854890</v>
      </c>
      <c r="E34" s="33">
        <f>SUM('anual gastos'!E34+'eses gastos'!E34+[3]ctas!E34)</f>
        <v>11305409</v>
      </c>
      <c r="F34" s="30">
        <f t="shared" si="0"/>
        <v>2326160299</v>
      </c>
      <c r="G34" s="31">
        <f t="shared" si="1"/>
        <v>1.1345882736552921E-2</v>
      </c>
      <c r="H34" s="33">
        <f>SUM('anual gastos'!H34+'eses gastos'!H34+[3]ctas!H34)</f>
        <v>0</v>
      </c>
      <c r="I34" s="32">
        <f t="shared" si="2"/>
        <v>2326160299</v>
      </c>
      <c r="J34" s="33">
        <f>SUM('anual gastos'!J34+'eses gastos'!J34+[3]ctas!J34)</f>
        <v>1937645949</v>
      </c>
      <c r="K34" s="31">
        <f t="shared" si="3"/>
        <v>83.298040544883349</v>
      </c>
      <c r="L34" s="30">
        <f t="shared" si="4"/>
        <v>123436</v>
      </c>
      <c r="M34" s="31">
        <f t="shared" si="5"/>
        <v>5.3064270786954909E-3</v>
      </c>
      <c r="N34" s="33">
        <f>SUM('anual gastos'!N34+'eses gastos'!N34+[3]ctas!N34)</f>
        <v>1937769385</v>
      </c>
      <c r="O34" s="31">
        <f t="shared" si="6"/>
        <v>83.303346971962057</v>
      </c>
      <c r="P34" s="32">
        <f t="shared" si="7"/>
        <v>388390914</v>
      </c>
      <c r="R34" s="33">
        <f>SUM('anual gastos'!N34+'eses gastos'!N34+[3]ctas!N34)</f>
        <v>1937769385</v>
      </c>
      <c r="S34" s="62">
        <f t="shared" si="8"/>
        <v>0</v>
      </c>
    </row>
    <row r="35" spans="1:19" x14ac:dyDescent="0.25">
      <c r="A35" s="26">
        <v>3110127</v>
      </c>
      <c r="B35" s="35" t="s">
        <v>51</v>
      </c>
      <c r="C35" s="28"/>
      <c r="D35" s="33">
        <f>SUM('anual gastos'!D35+'eses gastos'!D35+[3]ctas!D35)</f>
        <v>33472000</v>
      </c>
      <c r="E35" s="33">
        <f>SUM('anual gastos'!E35+'eses gastos'!E35+[3]ctas!E35)</f>
        <v>-465000</v>
      </c>
      <c r="F35" s="30">
        <f t="shared" si="0"/>
        <v>33007000</v>
      </c>
      <c r="G35" s="31">
        <f t="shared" si="1"/>
        <v>1.6099215159264579E-4</v>
      </c>
      <c r="H35" s="33">
        <f>SUM('anual gastos'!H35+'eses gastos'!H35+[3]ctas!H35)</f>
        <v>0</v>
      </c>
      <c r="I35" s="32">
        <f t="shared" si="2"/>
        <v>33007000</v>
      </c>
      <c r="J35" s="33">
        <f>SUM('anual gastos'!J35+'eses gastos'!J35+[3]ctas!J35)</f>
        <v>32359051</v>
      </c>
      <c r="K35" s="31">
        <f t="shared" si="3"/>
        <v>98.036934589632509</v>
      </c>
      <c r="L35" s="30">
        <f t="shared" si="4"/>
        <v>0</v>
      </c>
      <c r="M35" s="31">
        <f t="shared" si="5"/>
        <v>0</v>
      </c>
      <c r="N35" s="33">
        <f>SUM('anual gastos'!N35+'eses gastos'!N35+[3]ctas!N35)</f>
        <v>32359051</v>
      </c>
      <c r="O35" s="31">
        <f t="shared" si="6"/>
        <v>98.036934589632509</v>
      </c>
      <c r="P35" s="32">
        <f t="shared" si="7"/>
        <v>647949</v>
      </c>
      <c r="R35" s="33">
        <f>SUM('anual gastos'!N35+'eses gastos'!N35+[3]ctas!N35)</f>
        <v>32359051</v>
      </c>
      <c r="S35" s="62">
        <f t="shared" si="8"/>
        <v>0</v>
      </c>
    </row>
    <row r="36" spans="1:19" ht="26.25" x14ac:dyDescent="0.25">
      <c r="A36" s="26">
        <v>3110128</v>
      </c>
      <c r="B36" s="27" t="s">
        <v>52</v>
      </c>
      <c r="C36" s="28"/>
      <c r="D36" s="33">
        <f>SUM('anual gastos'!D36+'eses gastos'!D36+[3]ctas!D36)</f>
        <v>7335150742</v>
      </c>
      <c r="E36" s="33">
        <f>SUM('anual gastos'!E36+'eses gastos'!E36+[3]ctas!E36)</f>
        <v>427094727</v>
      </c>
      <c r="F36" s="30">
        <f t="shared" si="0"/>
        <v>7762245469</v>
      </c>
      <c r="G36" s="31">
        <f t="shared" si="1"/>
        <v>3.7860471998199655E-2</v>
      </c>
      <c r="H36" s="33">
        <f>SUM('anual gastos'!H36+'eses gastos'!H36+[3]ctas!H36)</f>
        <v>0</v>
      </c>
      <c r="I36" s="32">
        <f t="shared" si="2"/>
        <v>7762245469</v>
      </c>
      <c r="J36" s="33">
        <f>SUM('anual gastos'!J36+'eses gastos'!J36+[3]ctas!J36)</f>
        <v>6913414377</v>
      </c>
      <c r="K36" s="31">
        <f t="shared" si="3"/>
        <v>89.064619311641607</v>
      </c>
      <c r="L36" s="30">
        <f t="shared" si="4"/>
        <v>0</v>
      </c>
      <c r="M36" s="31">
        <f t="shared" si="5"/>
        <v>0</v>
      </c>
      <c r="N36" s="33">
        <f>SUM('anual gastos'!N36+'eses gastos'!N36+[3]ctas!N36)</f>
        <v>6913414377</v>
      </c>
      <c r="O36" s="31">
        <f t="shared" si="6"/>
        <v>89.064619311641607</v>
      </c>
      <c r="P36" s="32">
        <f t="shared" si="7"/>
        <v>848831092</v>
      </c>
      <c r="R36" s="33">
        <f>SUM('anual gastos'!N36+'eses gastos'!N36+[3]ctas!N36)</f>
        <v>6913414377</v>
      </c>
      <c r="S36" s="62">
        <f t="shared" si="8"/>
        <v>0</v>
      </c>
    </row>
    <row r="37" spans="1:19" x14ac:dyDescent="0.25">
      <c r="A37" s="19">
        <v>31102</v>
      </c>
      <c r="B37" s="20" t="s">
        <v>53</v>
      </c>
      <c r="C37" s="21"/>
      <c r="D37" s="22">
        <f>SUM(D38:D45)-D40</f>
        <v>179748399729</v>
      </c>
      <c r="E37" s="22">
        <f>SUM(E38:E45)-E40</f>
        <v>47617324851</v>
      </c>
      <c r="F37" s="30">
        <f t="shared" si="0"/>
        <v>227365724580</v>
      </c>
      <c r="G37" s="24">
        <f t="shared" si="1"/>
        <v>1.1089798284774477</v>
      </c>
      <c r="H37" s="22">
        <f>SUM(H38:H45)-H40</f>
        <v>0</v>
      </c>
      <c r="I37" s="25">
        <f t="shared" si="2"/>
        <v>227365724580</v>
      </c>
      <c r="J37" s="22">
        <f>SUM(J38:J45)-J40</f>
        <v>194653356774</v>
      </c>
      <c r="K37" s="24">
        <f t="shared" si="3"/>
        <v>85.612445382245838</v>
      </c>
      <c r="L37" s="23">
        <f t="shared" si="4"/>
        <v>24599900722</v>
      </c>
      <c r="M37" s="24">
        <f t="shared" si="5"/>
        <v>10.819529094564286</v>
      </c>
      <c r="N37" s="22">
        <f>SUM(N38:N45)-N40</f>
        <v>219253257496</v>
      </c>
      <c r="O37" s="24">
        <f t="shared" si="6"/>
        <v>96.431974476810126</v>
      </c>
      <c r="P37" s="25">
        <f t="shared" si="7"/>
        <v>8112467084</v>
      </c>
      <c r="R37" s="33">
        <f>SUM('anual gastos'!N37+'eses gastos'!N37+[3]ctas!N37)</f>
        <v>219253257496</v>
      </c>
      <c r="S37" s="62">
        <f t="shared" si="8"/>
        <v>0</v>
      </c>
    </row>
    <row r="38" spans="1:19" x14ac:dyDescent="0.25">
      <c r="A38" s="26">
        <v>3110201</v>
      </c>
      <c r="B38" s="35" t="s">
        <v>54</v>
      </c>
      <c r="C38" s="28"/>
      <c r="D38" s="33">
        <f>SUM('anual gastos'!D38+'eses gastos'!D38+[3]ctas!D38)</f>
        <v>0</v>
      </c>
      <c r="E38" s="33">
        <f>SUM('anual gastos'!E38+'eses gastos'!E38+[3]ctas!E38)</f>
        <v>43189439</v>
      </c>
      <c r="F38" s="30">
        <f t="shared" si="0"/>
        <v>43189439</v>
      </c>
      <c r="G38" s="31">
        <f t="shared" si="1"/>
        <v>2.1065715486682607E-4</v>
      </c>
      <c r="H38" s="33">
        <f>SUM('anual gastos'!H38+'eses gastos'!H38+[3]ctas!H38)</f>
        <v>0</v>
      </c>
      <c r="I38" s="32">
        <f t="shared" si="2"/>
        <v>43189439</v>
      </c>
      <c r="J38" s="33">
        <f>SUM('anual gastos'!J38+'eses gastos'!J38+[3]ctas!J38)</f>
        <v>0</v>
      </c>
      <c r="K38" s="31">
        <f t="shared" si="3"/>
        <v>0</v>
      </c>
      <c r="L38" s="30">
        <f t="shared" si="4"/>
        <v>0</v>
      </c>
      <c r="M38" s="31">
        <f t="shared" si="5"/>
        <v>0</v>
      </c>
      <c r="N38" s="33">
        <f>SUM('anual gastos'!N38+'eses gastos'!N38+[3]ctas!N38)</f>
        <v>0</v>
      </c>
      <c r="O38" s="31">
        <f t="shared" si="6"/>
        <v>0</v>
      </c>
      <c r="P38" s="32">
        <f t="shared" si="7"/>
        <v>43189439</v>
      </c>
      <c r="R38" s="33">
        <f>SUM('anual gastos'!N38+'eses gastos'!N38+[3]ctas!N38)</f>
        <v>0</v>
      </c>
      <c r="S38" s="62">
        <f t="shared" si="8"/>
        <v>0</v>
      </c>
    </row>
    <row r="39" spans="1:19" x14ac:dyDescent="0.25">
      <c r="A39" s="26">
        <v>3110202</v>
      </c>
      <c r="B39" s="35" t="s">
        <v>55</v>
      </c>
      <c r="C39" s="28"/>
      <c r="D39" s="33">
        <f>SUM('anual gastos'!D39+'eses gastos'!D39+[3]ctas!D39)</f>
        <v>2000173000</v>
      </c>
      <c r="E39" s="33">
        <f>SUM('anual gastos'!E39+'eses gastos'!E39+[3]ctas!E39)</f>
        <v>-194387601</v>
      </c>
      <c r="F39" s="30">
        <f t="shared" si="0"/>
        <v>1805785399</v>
      </c>
      <c r="G39" s="31">
        <f t="shared" si="1"/>
        <v>8.8077461356559032E-3</v>
      </c>
      <c r="H39" s="33">
        <f>SUM('anual gastos'!H39+'eses gastos'!H39+[3]ctas!H39)</f>
        <v>0</v>
      </c>
      <c r="I39" s="32">
        <f t="shared" si="2"/>
        <v>1805785399</v>
      </c>
      <c r="J39" s="33">
        <f>SUM('anual gastos'!J39+'eses gastos'!J39+[3]ctas!J39)</f>
        <v>1763404424</v>
      </c>
      <c r="K39" s="31">
        <f t="shared" si="3"/>
        <v>97.653044762491177</v>
      </c>
      <c r="L39" s="30">
        <f t="shared" si="4"/>
        <v>0</v>
      </c>
      <c r="M39" s="31">
        <f t="shared" si="5"/>
        <v>0</v>
      </c>
      <c r="N39" s="33">
        <f>SUM('anual gastos'!N39+'eses gastos'!N39+[3]ctas!N39)</f>
        <v>1763404424</v>
      </c>
      <c r="O39" s="31">
        <f t="shared" si="6"/>
        <v>97.653044762491177</v>
      </c>
      <c r="P39" s="32">
        <f t="shared" si="7"/>
        <v>42380975</v>
      </c>
      <c r="R39" s="33">
        <f>SUM('anual gastos'!N39+'eses gastos'!N39+[3]ctas!N39)</f>
        <v>1763404424</v>
      </c>
      <c r="S39" s="62">
        <f t="shared" si="8"/>
        <v>0</v>
      </c>
    </row>
    <row r="40" spans="1:19" x14ac:dyDescent="0.25">
      <c r="A40" s="26">
        <v>3110203</v>
      </c>
      <c r="B40" s="27" t="s">
        <v>56</v>
      </c>
      <c r="C40" s="28"/>
      <c r="D40" s="29">
        <f>SUM(D41:D42)</f>
        <v>94784244436</v>
      </c>
      <c r="E40" s="29">
        <f>SUM(E41:E42)</f>
        <v>25722172411</v>
      </c>
      <c r="F40" s="30">
        <f t="shared" si="0"/>
        <v>120506416847</v>
      </c>
      <c r="G40" s="31">
        <f t="shared" si="1"/>
        <v>0.58777190683548308</v>
      </c>
      <c r="H40" s="29">
        <f>SUM(H41:H42)</f>
        <v>0</v>
      </c>
      <c r="I40" s="32">
        <f t="shared" si="2"/>
        <v>120506416847</v>
      </c>
      <c r="J40" s="29">
        <f>SUM(J41:J42)</f>
        <v>95890205970</v>
      </c>
      <c r="K40" s="31">
        <f t="shared" si="3"/>
        <v>79.572697022222656</v>
      </c>
      <c r="L40" s="30">
        <f t="shared" si="4"/>
        <v>19287113965</v>
      </c>
      <c r="M40" s="31">
        <f t="shared" si="5"/>
        <v>16.005051406920288</v>
      </c>
      <c r="N40" s="29">
        <f>SUM(N41:N42)</f>
        <v>115177319935</v>
      </c>
      <c r="O40" s="31">
        <f t="shared" si="6"/>
        <v>95.577748429142957</v>
      </c>
      <c r="P40" s="32">
        <f t="shared" si="7"/>
        <v>5329096912</v>
      </c>
      <c r="R40" s="33">
        <f>SUM('anual gastos'!N40+'eses gastos'!N40+[3]ctas!N40)</f>
        <v>115177319935</v>
      </c>
      <c r="S40" s="62">
        <f t="shared" si="8"/>
        <v>0</v>
      </c>
    </row>
    <row r="41" spans="1:19" x14ac:dyDescent="0.25">
      <c r="A41" s="26">
        <v>311020301</v>
      </c>
      <c r="B41" s="35" t="s">
        <v>57</v>
      </c>
      <c r="C41" s="28"/>
      <c r="D41" s="33">
        <f>SUM('anual gastos'!D41+'eses gastos'!D41+[3]ctas!D41)</f>
        <v>82286244436</v>
      </c>
      <c r="E41" s="33">
        <f>SUM('anual gastos'!E41+'eses gastos'!E41+[3]ctas!E41)</f>
        <v>25722172411</v>
      </c>
      <c r="F41" s="30">
        <f t="shared" si="0"/>
        <v>108008416847</v>
      </c>
      <c r="G41" s="31">
        <f t="shared" si="1"/>
        <v>0.52681271906910354</v>
      </c>
      <c r="H41" s="33">
        <f>SUM('anual gastos'!H41+'eses gastos'!H41+[3]ctas!H41)</f>
        <v>0</v>
      </c>
      <c r="I41" s="32">
        <f t="shared" si="2"/>
        <v>108008416847</v>
      </c>
      <c r="J41" s="33">
        <f>SUM('anual gastos'!J41+'eses gastos'!J41+[3]ctas!J41)</f>
        <v>83891265378</v>
      </c>
      <c r="K41" s="31">
        <f t="shared" si="3"/>
        <v>77.671044375029311</v>
      </c>
      <c r="L41" s="30">
        <f t="shared" si="4"/>
        <v>19287113965</v>
      </c>
      <c r="M41" s="31">
        <f t="shared" si="5"/>
        <v>17.857047189499394</v>
      </c>
      <c r="N41" s="33">
        <f>SUM('anual gastos'!N41+'eses gastos'!N41+[3]ctas!N41)</f>
        <v>103178379343</v>
      </c>
      <c r="O41" s="31">
        <f t="shared" si="6"/>
        <v>95.528091564528694</v>
      </c>
      <c r="P41" s="32">
        <f t="shared" si="7"/>
        <v>4830037504</v>
      </c>
      <c r="R41" s="33">
        <f>SUM('anual gastos'!N41+'eses gastos'!N41+[3]ctas!N41)</f>
        <v>103178379343</v>
      </c>
      <c r="S41" s="62">
        <f t="shared" si="8"/>
        <v>0</v>
      </c>
    </row>
    <row r="42" spans="1:19" x14ac:dyDescent="0.25">
      <c r="A42" s="26">
        <v>311020302</v>
      </c>
      <c r="B42" s="35" t="s">
        <v>58</v>
      </c>
      <c r="C42" s="28"/>
      <c r="D42" s="33">
        <f>SUM('anual gastos'!D42+'eses gastos'!D42+[3]ctas!D42)</f>
        <v>12498000000</v>
      </c>
      <c r="E42" s="33">
        <f>SUM('anual gastos'!E42+'eses gastos'!E42+[3]ctas!E42)</f>
        <v>0</v>
      </c>
      <c r="F42" s="30">
        <f t="shared" si="0"/>
        <v>12498000000</v>
      </c>
      <c r="G42" s="31">
        <f t="shared" si="1"/>
        <v>6.0959187766379465E-2</v>
      </c>
      <c r="H42" s="33">
        <f>SUM('anual gastos'!H42+'eses gastos'!H42+[3]ctas!H42)</f>
        <v>0</v>
      </c>
      <c r="I42" s="32">
        <f t="shared" si="2"/>
        <v>12498000000</v>
      </c>
      <c r="J42" s="33">
        <f>SUM('anual gastos'!J42+'eses gastos'!J42+[3]ctas!J42)</f>
        <v>11998940592</v>
      </c>
      <c r="K42" s="31">
        <f t="shared" si="3"/>
        <v>96.006885837734032</v>
      </c>
      <c r="L42" s="30">
        <f t="shared" si="4"/>
        <v>0</v>
      </c>
      <c r="M42" s="31">
        <f t="shared" si="5"/>
        <v>0</v>
      </c>
      <c r="N42" s="33">
        <f>SUM('anual gastos'!N42+'eses gastos'!N42+[3]ctas!N42)</f>
        <v>11998940592</v>
      </c>
      <c r="O42" s="31">
        <f t="shared" si="6"/>
        <v>96.006885837734032</v>
      </c>
      <c r="P42" s="32">
        <f t="shared" si="7"/>
        <v>499059408</v>
      </c>
      <c r="R42" s="33">
        <f>SUM('anual gastos'!N42+'eses gastos'!N42+[3]ctas!N42)</f>
        <v>11998940592</v>
      </c>
      <c r="S42" s="62">
        <f t="shared" si="8"/>
        <v>0</v>
      </c>
    </row>
    <row r="43" spans="1:19" x14ac:dyDescent="0.25">
      <c r="A43" s="26">
        <v>3110204</v>
      </c>
      <c r="B43" s="27" t="s">
        <v>59</v>
      </c>
      <c r="C43" s="28"/>
      <c r="D43" s="33">
        <f>SUM('anual gastos'!D43+'eses gastos'!D43+[3]ctas!D43)</f>
        <v>44445687644</v>
      </c>
      <c r="E43" s="33">
        <f>SUM('anual gastos'!E43+'eses gastos'!E43+[3]ctas!E43)</f>
        <v>13898685537</v>
      </c>
      <c r="F43" s="30">
        <f t="shared" si="0"/>
        <v>58344373181</v>
      </c>
      <c r="G43" s="31">
        <f t="shared" si="1"/>
        <v>0.28457558008099643</v>
      </c>
      <c r="H43" s="33">
        <f>SUM('anual gastos'!H43+'eses gastos'!H43+[3]ctas!H43)</f>
        <v>0</v>
      </c>
      <c r="I43" s="32">
        <f t="shared" si="2"/>
        <v>58344373181</v>
      </c>
      <c r="J43" s="33">
        <f>SUM('anual gastos'!J43+'eses gastos'!J43+[3]ctas!J43)</f>
        <v>53352088477</v>
      </c>
      <c r="K43" s="31">
        <f t="shared" si="3"/>
        <v>91.443417022387777</v>
      </c>
      <c r="L43" s="30">
        <f t="shared" si="4"/>
        <v>3527618033</v>
      </c>
      <c r="M43" s="31">
        <f t="shared" si="5"/>
        <v>6.0462009285049243</v>
      </c>
      <c r="N43" s="33">
        <f>SUM('anual gastos'!N43+'eses gastos'!N43+[3]ctas!N43)</f>
        <v>56879706510</v>
      </c>
      <c r="O43" s="31">
        <f t="shared" si="6"/>
        <v>97.489617950892693</v>
      </c>
      <c r="P43" s="32">
        <f t="shared" si="7"/>
        <v>1464666671</v>
      </c>
      <c r="R43" s="33">
        <f>SUM('anual gastos'!N43+'eses gastos'!N43+[3]ctas!N43)</f>
        <v>56879706510</v>
      </c>
      <c r="S43" s="62">
        <f t="shared" si="8"/>
        <v>0</v>
      </c>
    </row>
    <row r="44" spans="1:19" x14ac:dyDescent="0.25">
      <c r="A44" s="26">
        <v>3110205</v>
      </c>
      <c r="B44" s="35" t="s">
        <v>60</v>
      </c>
      <c r="C44" s="28"/>
      <c r="D44" s="33">
        <f>SUM('anual gastos'!D44+'eses gastos'!D44+[3]ctas!D44)</f>
        <v>250000000</v>
      </c>
      <c r="E44" s="33">
        <f>SUM('anual gastos'!E44+'eses gastos'!E44+[3]ctas!E44)</f>
        <v>0</v>
      </c>
      <c r="F44" s="30">
        <f t="shared" si="0"/>
        <v>250000000</v>
      </c>
      <c r="G44" s="31">
        <f t="shared" si="1"/>
        <v>1.2193788559445404E-3</v>
      </c>
      <c r="H44" s="33">
        <f>SUM('anual gastos'!H44+'eses gastos'!H44+[3]ctas!H44)</f>
        <v>0</v>
      </c>
      <c r="I44" s="32">
        <f t="shared" si="2"/>
        <v>250000000</v>
      </c>
      <c r="J44" s="33">
        <f>SUM('anual gastos'!J44+'eses gastos'!J44+[3]ctas!J44)</f>
        <v>247823133</v>
      </c>
      <c r="K44" s="31">
        <f t="shared" si="3"/>
        <v>99.129253199999994</v>
      </c>
      <c r="L44" s="30">
        <f t="shared" si="4"/>
        <v>0</v>
      </c>
      <c r="M44" s="31">
        <f t="shared" si="5"/>
        <v>0</v>
      </c>
      <c r="N44" s="33">
        <f>SUM('anual gastos'!N44+'eses gastos'!N44+[3]ctas!N44)</f>
        <v>247823133</v>
      </c>
      <c r="O44" s="31">
        <f t="shared" si="6"/>
        <v>99.129253199999994</v>
      </c>
      <c r="P44" s="32">
        <f t="shared" si="7"/>
        <v>2176867</v>
      </c>
      <c r="R44" s="33">
        <f>SUM('anual gastos'!N44+'eses gastos'!N44+[3]ctas!N44)</f>
        <v>247823133</v>
      </c>
      <c r="S44" s="62">
        <f t="shared" si="8"/>
        <v>0</v>
      </c>
    </row>
    <row r="45" spans="1:19" x14ac:dyDescent="0.25">
      <c r="A45" s="26">
        <v>3110299</v>
      </c>
      <c r="B45" s="35" t="s">
        <v>61</v>
      </c>
      <c r="C45" s="28"/>
      <c r="D45" s="33">
        <f>SUM('anual gastos'!D45+'eses gastos'!D45+[3]ctas!D45)</f>
        <v>38268294649</v>
      </c>
      <c r="E45" s="33">
        <f>SUM('anual gastos'!E45+'eses gastos'!E45+[3]ctas!E45)</f>
        <v>8147665065</v>
      </c>
      <c r="F45" s="30">
        <f t="shared" si="0"/>
        <v>46415959714</v>
      </c>
      <c r="G45" s="31">
        <f t="shared" si="1"/>
        <v>0.22639455941450082</v>
      </c>
      <c r="H45" s="33">
        <f>SUM('anual gastos'!H45+'eses gastos'!H45+[3]ctas!H45)</f>
        <v>0</v>
      </c>
      <c r="I45" s="32">
        <f t="shared" si="2"/>
        <v>46415959714</v>
      </c>
      <c r="J45" s="33">
        <f>SUM('anual gastos'!J45+'eses gastos'!J45+[3]ctas!J45)</f>
        <v>43399834770</v>
      </c>
      <c r="K45" s="31">
        <f t="shared" si="3"/>
        <v>93.501965783785622</v>
      </c>
      <c r="L45" s="30">
        <f t="shared" si="4"/>
        <v>1785168724</v>
      </c>
      <c r="M45" s="31">
        <f t="shared" si="5"/>
        <v>3.8460235121704414</v>
      </c>
      <c r="N45" s="33">
        <f>SUM('anual gastos'!N45+'eses gastos'!N45+[3]ctas!N45)</f>
        <v>45185003494</v>
      </c>
      <c r="O45" s="31">
        <f t="shared" si="6"/>
        <v>97.347989295956054</v>
      </c>
      <c r="P45" s="32">
        <f t="shared" si="7"/>
        <v>1230956220</v>
      </c>
      <c r="R45" s="33">
        <f>SUM('anual gastos'!N45+'eses gastos'!N45+[3]ctas!N45)</f>
        <v>45185003494</v>
      </c>
      <c r="S45" s="62">
        <f t="shared" si="8"/>
        <v>0</v>
      </c>
    </row>
    <row r="46" spans="1:19" x14ac:dyDescent="0.25">
      <c r="A46" s="19">
        <v>31103</v>
      </c>
      <c r="B46" s="20" t="s">
        <v>62</v>
      </c>
      <c r="C46" s="21"/>
      <c r="D46" s="22">
        <f>SUM(D47+D53+D63)</f>
        <v>356746304346</v>
      </c>
      <c r="E46" s="22">
        <f>SUM(E47+E53+E63)</f>
        <v>-3247120886</v>
      </c>
      <c r="F46" s="30">
        <f t="shared" si="0"/>
        <v>353499183460</v>
      </c>
      <c r="G46" s="24">
        <f t="shared" si="1"/>
        <v>1.724197719619136</v>
      </c>
      <c r="H46" s="22">
        <f>SUM(H47+H53+H63)</f>
        <v>0</v>
      </c>
      <c r="I46" s="25">
        <f t="shared" si="2"/>
        <v>353499183460</v>
      </c>
      <c r="J46" s="22">
        <f>SUM(J47+J53+J63)</f>
        <v>312867719650</v>
      </c>
      <c r="K46" s="24">
        <f t="shared" si="3"/>
        <v>88.50592428183144</v>
      </c>
      <c r="L46" s="23">
        <f t="shared" si="4"/>
        <v>2920785745</v>
      </c>
      <c r="M46" s="24">
        <f t="shared" si="5"/>
        <v>0.826249644033619</v>
      </c>
      <c r="N46" s="22">
        <f>SUM(N47+N53+N63)</f>
        <v>315788505395</v>
      </c>
      <c r="O46" s="24">
        <f t="shared" si="6"/>
        <v>89.33217392586505</v>
      </c>
      <c r="P46" s="25">
        <f t="shared" si="7"/>
        <v>37710678065</v>
      </c>
      <c r="R46" s="33">
        <f>SUM('anual gastos'!N46+'eses gastos'!N46+[3]ctas!N46)</f>
        <v>315788505395</v>
      </c>
      <c r="S46" s="62">
        <f t="shared" si="8"/>
        <v>0</v>
      </c>
    </row>
    <row r="47" spans="1:19" x14ac:dyDescent="0.25">
      <c r="A47" s="26">
        <v>3110301</v>
      </c>
      <c r="B47" s="27" t="s">
        <v>63</v>
      </c>
      <c r="C47" s="28"/>
      <c r="D47" s="29">
        <f>SUM(D48:D52)</f>
        <v>226784095227</v>
      </c>
      <c r="E47" s="29">
        <f>SUM(E48:E52)</f>
        <v>-6894353196</v>
      </c>
      <c r="F47" s="30">
        <f t="shared" si="0"/>
        <v>219889742031</v>
      </c>
      <c r="G47" s="31">
        <f t="shared" si="1"/>
        <v>1.0725156082868037</v>
      </c>
      <c r="H47" s="29">
        <f>SUM(H48:H52)</f>
        <v>0</v>
      </c>
      <c r="I47" s="32">
        <f t="shared" si="2"/>
        <v>219889742031</v>
      </c>
      <c r="J47" s="29">
        <f>SUM(J48:J52)</f>
        <v>188977010107</v>
      </c>
      <c r="K47" s="31">
        <f t="shared" si="3"/>
        <v>85.941712588101566</v>
      </c>
      <c r="L47" s="30">
        <f t="shared" si="4"/>
        <v>2496968603</v>
      </c>
      <c r="M47" s="31">
        <f t="shared" si="5"/>
        <v>1.135554837591277</v>
      </c>
      <c r="N47" s="29">
        <f>SUM(N48:N52)</f>
        <v>191473978710</v>
      </c>
      <c r="O47" s="31">
        <f t="shared" si="6"/>
        <v>87.077267425692852</v>
      </c>
      <c r="P47" s="32">
        <f t="shared" si="7"/>
        <v>28415763321</v>
      </c>
      <c r="R47" s="33">
        <f>SUM('anual gastos'!N47+'eses gastos'!N47+[3]ctas!N47)</f>
        <v>191473978710</v>
      </c>
      <c r="S47" s="62">
        <f t="shared" si="8"/>
        <v>0</v>
      </c>
    </row>
    <row r="48" spans="1:19" x14ac:dyDescent="0.25">
      <c r="A48" s="26">
        <v>311030101</v>
      </c>
      <c r="B48" s="27" t="s">
        <v>64</v>
      </c>
      <c r="C48" s="28"/>
      <c r="D48" s="33">
        <f>SUM('anual gastos'!D48+'eses gastos'!D48+[3]ctas!D48)</f>
        <v>45443050794</v>
      </c>
      <c r="E48" s="33">
        <f>SUM('anual gastos'!E48+'eses gastos'!E48+[3]ctas!E48)</f>
        <v>166474463</v>
      </c>
      <c r="F48" s="30">
        <f t="shared" si="0"/>
        <v>45609525257</v>
      </c>
      <c r="G48" s="31">
        <f t="shared" si="1"/>
        <v>0.22246116291221715</v>
      </c>
      <c r="H48" s="33">
        <f>SUM('anual gastos'!H48+'eses gastos'!H48+[3]ctas!H48)</f>
        <v>0</v>
      </c>
      <c r="I48" s="32">
        <f t="shared" si="2"/>
        <v>45609525257</v>
      </c>
      <c r="J48" s="33">
        <f>SUM('anual gastos'!J48+'eses gastos'!J48+[3]ctas!J48)</f>
        <v>34266726848</v>
      </c>
      <c r="K48" s="31">
        <f t="shared" si="3"/>
        <v>75.130636977504722</v>
      </c>
      <c r="L48" s="30">
        <f t="shared" si="4"/>
        <v>2214536498</v>
      </c>
      <c r="M48" s="31">
        <f t="shared" si="5"/>
        <v>4.8554254522965472</v>
      </c>
      <c r="N48" s="33">
        <f>SUM('anual gastos'!N48+'eses gastos'!N48+[3]ctas!N48)</f>
        <v>36481263346</v>
      </c>
      <c r="O48" s="31">
        <f t="shared" si="6"/>
        <v>79.986062429801279</v>
      </c>
      <c r="P48" s="32">
        <f t="shared" si="7"/>
        <v>9128261911</v>
      </c>
      <c r="R48" s="33">
        <f>SUM('anual gastos'!N48+'eses gastos'!N48+[3]ctas!N48)</f>
        <v>36481263346</v>
      </c>
      <c r="S48" s="62">
        <f t="shared" si="8"/>
        <v>0</v>
      </c>
    </row>
    <row r="49" spans="1:19" x14ac:dyDescent="0.25">
      <c r="A49" s="26">
        <v>311030102</v>
      </c>
      <c r="B49" s="27" t="s">
        <v>65</v>
      </c>
      <c r="C49" s="28"/>
      <c r="D49" s="33">
        <f>SUM('anual gastos'!D49+'eses gastos'!D49+[3]ctas!D49)</f>
        <v>56308973578</v>
      </c>
      <c r="E49" s="33">
        <f>SUM('anual gastos'!E49+'eses gastos'!E49+[3]ctas!E49)</f>
        <v>-1096038775</v>
      </c>
      <c r="F49" s="30">
        <f t="shared" si="0"/>
        <v>55212934803</v>
      </c>
      <c r="G49" s="31">
        <f t="shared" si="1"/>
        <v>0.26930194109369054</v>
      </c>
      <c r="H49" s="33">
        <f>SUM('anual gastos'!H49+'eses gastos'!H49+[3]ctas!H49)</f>
        <v>0</v>
      </c>
      <c r="I49" s="32">
        <f t="shared" si="2"/>
        <v>55212934803</v>
      </c>
      <c r="J49" s="33">
        <f>SUM('anual gastos'!J49+'eses gastos'!J49+[3]ctas!J49)</f>
        <v>46873914084</v>
      </c>
      <c r="K49" s="31">
        <f t="shared" si="3"/>
        <v>84.896617524944716</v>
      </c>
      <c r="L49" s="30">
        <f t="shared" si="4"/>
        <v>65666601</v>
      </c>
      <c r="M49" s="31">
        <f t="shared" si="5"/>
        <v>0.11893336449927672</v>
      </c>
      <c r="N49" s="33">
        <f>SUM('anual gastos'!N49+'eses gastos'!N49+[3]ctas!N49)</f>
        <v>46939580685</v>
      </c>
      <c r="O49" s="31">
        <f t="shared" si="6"/>
        <v>85.015550889443986</v>
      </c>
      <c r="P49" s="32">
        <f t="shared" si="7"/>
        <v>8273354118</v>
      </c>
      <c r="R49" s="33">
        <f>SUM('anual gastos'!N49+'eses gastos'!N49+[3]ctas!N49)</f>
        <v>46939580685</v>
      </c>
      <c r="S49" s="62">
        <f t="shared" si="8"/>
        <v>0</v>
      </c>
    </row>
    <row r="50" spans="1:19" x14ac:dyDescent="0.25">
      <c r="A50" s="26">
        <v>311030103</v>
      </c>
      <c r="B50" s="27" t="s">
        <v>66</v>
      </c>
      <c r="C50" s="28"/>
      <c r="D50" s="33">
        <f>SUM('anual gastos'!D50+'eses gastos'!D50+[3]ctas!D50)</f>
        <v>81641858351</v>
      </c>
      <c r="E50" s="33">
        <f>SUM('anual gastos'!E50+'eses gastos'!E50+[3]ctas!E50)</f>
        <v>-6115106217</v>
      </c>
      <c r="F50" s="30">
        <f t="shared" si="0"/>
        <v>75526752134</v>
      </c>
      <c r="G50" s="31">
        <f t="shared" si="1"/>
        <v>0.36838289844145522</v>
      </c>
      <c r="H50" s="33">
        <f>SUM('anual gastos'!H50+'eses gastos'!H50+[3]ctas!H50)</f>
        <v>0</v>
      </c>
      <c r="I50" s="32">
        <f t="shared" si="2"/>
        <v>75526752134</v>
      </c>
      <c r="J50" s="33">
        <f>SUM('anual gastos'!J50+'eses gastos'!J50+[3]ctas!J50)</f>
        <v>69295319898</v>
      </c>
      <c r="K50" s="31">
        <f t="shared" si="3"/>
        <v>91.749370838899367</v>
      </c>
      <c r="L50" s="30">
        <f t="shared" si="4"/>
        <v>109623742</v>
      </c>
      <c r="M50" s="31">
        <f t="shared" si="5"/>
        <v>0.14514557941734993</v>
      </c>
      <c r="N50" s="33">
        <f>SUM('anual gastos'!N50+'eses gastos'!N50+[3]ctas!N50)</f>
        <v>69404943640</v>
      </c>
      <c r="O50" s="31">
        <f t="shared" si="6"/>
        <v>91.894516418316712</v>
      </c>
      <c r="P50" s="32">
        <f t="shared" si="7"/>
        <v>6121808494</v>
      </c>
      <c r="R50" s="33">
        <f>SUM('anual gastos'!N50+'eses gastos'!N50+[3]ctas!N50)</f>
        <v>69404943640</v>
      </c>
      <c r="S50" s="62">
        <f t="shared" si="8"/>
        <v>0</v>
      </c>
    </row>
    <row r="51" spans="1:19" x14ac:dyDescent="0.25">
      <c r="A51" s="26">
        <v>311030104</v>
      </c>
      <c r="B51" s="27" t="s">
        <v>67</v>
      </c>
      <c r="C51" s="28"/>
      <c r="D51" s="33">
        <f>SUM('anual gastos'!D51+'eses gastos'!D51+[3]ctas!D51)</f>
        <v>6208932880</v>
      </c>
      <c r="E51" s="33">
        <f>SUM('anual gastos'!E51+'eses gastos'!E51+[3]ctas!E51)</f>
        <v>470372410</v>
      </c>
      <c r="F51" s="30">
        <f t="shared" si="0"/>
        <v>6679305290</v>
      </c>
      <c r="G51" s="31">
        <f t="shared" si="1"/>
        <v>3.2578414572098063E-2</v>
      </c>
      <c r="H51" s="33">
        <f>SUM('anual gastos'!H51+'eses gastos'!H51+[3]ctas!H51)</f>
        <v>0</v>
      </c>
      <c r="I51" s="32">
        <f t="shared" si="2"/>
        <v>6679305290</v>
      </c>
      <c r="J51" s="33">
        <f>SUM('anual gastos'!J51+'eses gastos'!J51+[3]ctas!J51)</f>
        <v>5687502743</v>
      </c>
      <c r="K51" s="31">
        <f t="shared" si="3"/>
        <v>85.151112219935669</v>
      </c>
      <c r="L51" s="30">
        <f t="shared" si="4"/>
        <v>5282294</v>
      </c>
      <c r="M51" s="31">
        <f t="shared" si="5"/>
        <v>7.9084482152783894E-2</v>
      </c>
      <c r="N51" s="33">
        <f>SUM('anual gastos'!N51+'eses gastos'!N51+[3]ctas!N51)</f>
        <v>5692785037</v>
      </c>
      <c r="O51" s="31">
        <f t="shared" si="6"/>
        <v>85.230196702088463</v>
      </c>
      <c r="P51" s="32">
        <f t="shared" si="7"/>
        <v>986520253</v>
      </c>
      <c r="R51" s="33">
        <f>SUM('anual gastos'!N51+'eses gastos'!N51+[3]ctas!N51)</f>
        <v>5692785037</v>
      </c>
      <c r="S51" s="62">
        <f t="shared" si="8"/>
        <v>0</v>
      </c>
    </row>
    <row r="52" spans="1:19" x14ac:dyDescent="0.25">
      <c r="A52" s="26">
        <v>311030105</v>
      </c>
      <c r="B52" s="27" t="s">
        <v>68</v>
      </c>
      <c r="C52" s="28"/>
      <c r="D52" s="33">
        <f>SUM('anual gastos'!D52+'eses gastos'!D52+[3]ctas!D52)</f>
        <v>37181279624</v>
      </c>
      <c r="E52" s="33">
        <f>SUM('anual gastos'!E52+'eses gastos'!E52+[3]ctas!E52)</f>
        <v>-320055077</v>
      </c>
      <c r="F52" s="30">
        <f t="shared" si="0"/>
        <v>36861224547</v>
      </c>
      <c r="G52" s="31">
        <f t="shared" si="1"/>
        <v>0.17979119126734269</v>
      </c>
      <c r="H52" s="33">
        <f>SUM('anual gastos'!H52+'eses gastos'!H52+[3]ctas!H52)</f>
        <v>0</v>
      </c>
      <c r="I52" s="32">
        <f t="shared" si="2"/>
        <v>36861224547</v>
      </c>
      <c r="J52" s="33">
        <f>SUM('anual gastos'!J52+'eses gastos'!J52+[3]ctas!J52)</f>
        <v>32853546534</v>
      </c>
      <c r="K52" s="31">
        <f t="shared" si="3"/>
        <v>89.127659044831788</v>
      </c>
      <c r="L52" s="30">
        <f t="shared" si="4"/>
        <v>101859468</v>
      </c>
      <c r="M52" s="31">
        <f t="shared" si="5"/>
        <v>0.27633229566240758</v>
      </c>
      <c r="N52" s="33">
        <f>SUM('anual gastos'!N52+'eses gastos'!N52+[3]ctas!N52)</f>
        <v>32955406002</v>
      </c>
      <c r="O52" s="31">
        <f t="shared" si="6"/>
        <v>89.403991340494187</v>
      </c>
      <c r="P52" s="32">
        <f t="shared" si="7"/>
        <v>3905818545</v>
      </c>
      <c r="R52" s="33">
        <f>SUM('anual gastos'!N52+'eses gastos'!N52+[3]ctas!N52)</f>
        <v>32955406002</v>
      </c>
      <c r="S52" s="62">
        <f t="shared" si="8"/>
        <v>0</v>
      </c>
    </row>
    <row r="53" spans="1:19" x14ac:dyDescent="0.25">
      <c r="A53" s="26">
        <v>3110302</v>
      </c>
      <c r="B53" s="27" t="s">
        <v>69</v>
      </c>
      <c r="C53" s="28"/>
      <c r="D53" s="29">
        <f>SUM(D54:D62)</f>
        <v>129933709119</v>
      </c>
      <c r="E53" s="29">
        <f>SUM(E54:E62)</f>
        <v>3648232310</v>
      </c>
      <c r="F53" s="30">
        <f t="shared" si="0"/>
        <v>133581941429</v>
      </c>
      <c r="G53" s="31">
        <f t="shared" si="1"/>
        <v>0.65154797965817857</v>
      </c>
      <c r="H53" s="29">
        <f>SUM(H54:H62)</f>
        <v>0</v>
      </c>
      <c r="I53" s="32">
        <f t="shared" si="2"/>
        <v>133581941429</v>
      </c>
      <c r="J53" s="29">
        <f>SUM(J54:J62)</f>
        <v>123876819720</v>
      </c>
      <c r="K53" s="31">
        <f t="shared" si="3"/>
        <v>92.734705301346182</v>
      </c>
      <c r="L53" s="30">
        <f t="shared" si="4"/>
        <v>419410508</v>
      </c>
      <c r="M53" s="31">
        <f t="shared" si="5"/>
        <v>0.3139724602841773</v>
      </c>
      <c r="N53" s="29">
        <f>SUM(N54:N62)</f>
        <v>124296230228</v>
      </c>
      <c r="O53" s="31">
        <f t="shared" si="6"/>
        <v>93.048677761630344</v>
      </c>
      <c r="P53" s="32">
        <f t="shared" si="7"/>
        <v>9285711201</v>
      </c>
      <c r="R53" s="33">
        <f>SUM('anual gastos'!N53+'eses gastos'!N53+[3]ctas!N53)</f>
        <v>124296230228</v>
      </c>
      <c r="S53" s="62">
        <f t="shared" si="8"/>
        <v>0</v>
      </c>
    </row>
    <row r="54" spans="1:19" x14ac:dyDescent="0.25">
      <c r="A54" s="26">
        <v>311030201</v>
      </c>
      <c r="B54" s="27" t="s">
        <v>70</v>
      </c>
      <c r="C54" s="28"/>
      <c r="D54" s="33">
        <f>SUM('anual gastos'!D54+'eses gastos'!D54+[3]ctas!D54)</f>
        <v>41354215286</v>
      </c>
      <c r="E54" s="33">
        <f>SUM('anual gastos'!E54+'eses gastos'!E54+[3]ctas!E54)</f>
        <v>5515292226</v>
      </c>
      <c r="F54" s="30">
        <f t="shared" si="0"/>
        <v>46869507512</v>
      </c>
      <c r="G54" s="31">
        <f t="shared" si="1"/>
        <v>0.22860674579466642</v>
      </c>
      <c r="H54" s="33">
        <f>SUM('anual gastos'!H54+'eses gastos'!H54+[3]ctas!H54)</f>
        <v>0</v>
      </c>
      <c r="I54" s="32">
        <f t="shared" si="2"/>
        <v>46869507512</v>
      </c>
      <c r="J54" s="33">
        <f>SUM('anual gastos'!J54+'eses gastos'!J54+[3]ctas!J54)</f>
        <v>44145874458</v>
      </c>
      <c r="K54" s="31">
        <f t="shared" si="3"/>
        <v>94.188901913887904</v>
      </c>
      <c r="L54" s="30">
        <f t="shared" si="4"/>
        <v>190296344</v>
      </c>
      <c r="M54" s="31">
        <f t="shared" si="5"/>
        <v>0.40601310767193027</v>
      </c>
      <c r="N54" s="33">
        <f>SUM('anual gastos'!N54+'eses gastos'!N54+[3]ctas!N54)</f>
        <v>44336170802</v>
      </c>
      <c r="O54" s="31">
        <f t="shared" si="6"/>
        <v>94.594915021559828</v>
      </c>
      <c r="P54" s="32">
        <f t="shared" si="7"/>
        <v>2533336710</v>
      </c>
      <c r="R54" s="33">
        <f>SUM('anual gastos'!N54+'eses gastos'!N54+[3]ctas!N54)</f>
        <v>44336170802</v>
      </c>
      <c r="S54" s="62">
        <f t="shared" si="8"/>
        <v>0</v>
      </c>
    </row>
    <row r="55" spans="1:19" x14ac:dyDescent="0.25">
      <c r="A55" s="26">
        <v>311030202</v>
      </c>
      <c r="B55" s="27" t="s">
        <v>71</v>
      </c>
      <c r="C55" s="28"/>
      <c r="D55" s="33">
        <f>SUM('anual gastos'!D55+'eses gastos'!D55+[3]ctas!D55)</f>
        <v>40260632081</v>
      </c>
      <c r="E55" s="33">
        <f>SUM('anual gastos'!E55+'eses gastos'!E55+[3]ctas!E55)</f>
        <v>3786886435</v>
      </c>
      <c r="F55" s="30">
        <f t="shared" si="0"/>
        <v>44047518516</v>
      </c>
      <c r="G55" s="31">
        <f t="shared" si="1"/>
        <v>0.21484245094094417</v>
      </c>
      <c r="H55" s="33">
        <f>SUM('anual gastos'!H55+'eses gastos'!H55+[3]ctas!H55)</f>
        <v>0</v>
      </c>
      <c r="I55" s="32">
        <f t="shared" si="2"/>
        <v>44047518516</v>
      </c>
      <c r="J55" s="33">
        <f>SUM('anual gastos'!J55+'eses gastos'!J55+[3]ctas!J55)</f>
        <v>42606675847</v>
      </c>
      <c r="K55" s="31">
        <f t="shared" si="3"/>
        <v>96.728890258649585</v>
      </c>
      <c r="L55" s="30">
        <f t="shared" si="4"/>
        <v>112853927</v>
      </c>
      <c r="M55" s="31">
        <f t="shared" si="5"/>
        <v>0.25620950010840332</v>
      </c>
      <c r="N55" s="33">
        <f>SUM('anual gastos'!N55+'eses gastos'!N55+[3]ctas!N55)</f>
        <v>42719529774</v>
      </c>
      <c r="O55" s="31">
        <f t="shared" si="6"/>
        <v>96.985099758757997</v>
      </c>
      <c r="P55" s="32">
        <f t="shared" si="7"/>
        <v>1327988742</v>
      </c>
      <c r="R55" s="33">
        <f>SUM('anual gastos'!N55+'eses gastos'!N55+[3]ctas!N55)</f>
        <v>42719529774</v>
      </c>
      <c r="S55" s="62">
        <f t="shared" si="8"/>
        <v>0</v>
      </c>
    </row>
    <row r="56" spans="1:19" x14ac:dyDescent="0.25">
      <c r="A56" s="26">
        <v>311030203</v>
      </c>
      <c r="B56" s="27" t="s">
        <v>72</v>
      </c>
      <c r="C56" s="28"/>
      <c r="D56" s="33">
        <f>SUM('anual gastos'!D56+'eses gastos'!D56+[3]ctas!D56)</f>
        <v>3113135294</v>
      </c>
      <c r="E56" s="33">
        <f>SUM('anual gastos'!E56+'eses gastos'!E56+[3]ctas!E56)</f>
        <v>-2532285737</v>
      </c>
      <c r="F56" s="30">
        <f t="shared" si="0"/>
        <v>580849557</v>
      </c>
      <c r="G56" s="31">
        <f t="shared" si="1"/>
        <v>2.8331026731622123E-3</v>
      </c>
      <c r="H56" s="33">
        <f>SUM('anual gastos'!H56+'eses gastos'!H56+[3]ctas!H56)</f>
        <v>0</v>
      </c>
      <c r="I56" s="32">
        <f t="shared" si="2"/>
        <v>580849557</v>
      </c>
      <c r="J56" s="33">
        <f>SUM('anual gastos'!J56+'eses gastos'!J56+[3]ctas!J56)</f>
        <v>322393339</v>
      </c>
      <c r="K56" s="31">
        <f t="shared" si="3"/>
        <v>55.503759125704214</v>
      </c>
      <c r="L56" s="30">
        <f t="shared" si="4"/>
        <v>10000</v>
      </c>
      <c r="M56" s="31">
        <f t="shared" si="5"/>
        <v>1.7216161877868143E-3</v>
      </c>
      <c r="N56" s="33">
        <f>SUM('anual gastos'!N56+'eses gastos'!N56+[3]ctas!N56)</f>
        <v>322403339</v>
      </c>
      <c r="O56" s="31">
        <f t="shared" si="6"/>
        <v>55.505480741892001</v>
      </c>
      <c r="P56" s="32">
        <f t="shared" si="7"/>
        <v>258446218</v>
      </c>
      <c r="R56" s="33">
        <f>SUM('anual gastos'!N56+'eses gastos'!N56+[3]ctas!N56)</f>
        <v>322403339</v>
      </c>
      <c r="S56" s="62">
        <f t="shared" si="8"/>
        <v>0</v>
      </c>
    </row>
    <row r="57" spans="1:19" x14ac:dyDescent="0.25">
      <c r="A57" s="26">
        <v>311030204</v>
      </c>
      <c r="B57" s="27" t="s">
        <v>73</v>
      </c>
      <c r="C57" s="28"/>
      <c r="D57" s="33">
        <f>SUM('anual gastos'!D57+'eses gastos'!D57+[3]ctas!D57)</f>
        <v>2098875000</v>
      </c>
      <c r="E57" s="33">
        <f>SUM('anual gastos'!E57+'eses gastos'!E57+[3]ctas!E57)</f>
        <v>208302109</v>
      </c>
      <c r="F57" s="30">
        <f t="shared" si="0"/>
        <v>2307177109</v>
      </c>
      <c r="G57" s="31">
        <f t="shared" si="1"/>
        <v>1.1253291934535409E-2</v>
      </c>
      <c r="H57" s="33">
        <f>SUM('anual gastos'!H57+'eses gastos'!H57+[3]ctas!H57)</f>
        <v>0</v>
      </c>
      <c r="I57" s="32">
        <f t="shared" si="2"/>
        <v>2307177109</v>
      </c>
      <c r="J57" s="33">
        <f>SUM('anual gastos'!J57+'eses gastos'!J57+[3]ctas!J57)</f>
        <v>2003670048</v>
      </c>
      <c r="K57" s="31">
        <f t="shared" si="3"/>
        <v>86.845090486722569</v>
      </c>
      <c r="L57" s="30">
        <f t="shared" si="4"/>
        <v>1563312</v>
      </c>
      <c r="M57" s="31">
        <f t="shared" si="5"/>
        <v>6.7758647305476538E-2</v>
      </c>
      <c r="N57" s="33">
        <f>SUM('anual gastos'!N57+'eses gastos'!N57+[3]ctas!N57)</f>
        <v>2005233360</v>
      </c>
      <c r="O57" s="31">
        <f t="shared" si="6"/>
        <v>86.912849134028065</v>
      </c>
      <c r="P57" s="32">
        <f t="shared" si="7"/>
        <v>301943749</v>
      </c>
      <c r="R57" s="33">
        <f>SUM('anual gastos'!N57+'eses gastos'!N57+[3]ctas!N57)</f>
        <v>2005233360</v>
      </c>
      <c r="S57" s="62">
        <f t="shared" si="8"/>
        <v>0</v>
      </c>
    </row>
    <row r="58" spans="1:19" x14ac:dyDescent="0.25">
      <c r="A58" s="26">
        <v>311030205</v>
      </c>
      <c r="B58" s="35" t="s">
        <v>74</v>
      </c>
      <c r="C58" s="28"/>
      <c r="D58" s="33">
        <f>SUM('anual gastos'!D58+'eses gastos'!D58+[3]ctas!D58)</f>
        <v>2524451000</v>
      </c>
      <c r="E58" s="33">
        <f>SUM('anual gastos'!E58+'eses gastos'!E58+[3]ctas!E58)</f>
        <v>-58977044</v>
      </c>
      <c r="F58" s="30">
        <f t="shared" si="0"/>
        <v>2465473956</v>
      </c>
      <c r="G58" s="31">
        <f t="shared" si="1"/>
        <v>1.2025387247313361E-2</v>
      </c>
      <c r="H58" s="33">
        <f>SUM('anual gastos'!H58+'eses gastos'!H58+[3]ctas!H58)</f>
        <v>0</v>
      </c>
      <c r="I58" s="32">
        <f t="shared" si="2"/>
        <v>2465473956</v>
      </c>
      <c r="J58" s="33">
        <f>SUM('anual gastos'!J58+'eses gastos'!J58+[3]ctas!J58)</f>
        <v>2118928376</v>
      </c>
      <c r="K58" s="31">
        <f t="shared" si="3"/>
        <v>85.944058376417104</v>
      </c>
      <c r="L58" s="30">
        <f t="shared" si="4"/>
        <v>0</v>
      </c>
      <c r="M58" s="31">
        <f t="shared" si="5"/>
        <v>0</v>
      </c>
      <c r="N58" s="33">
        <f>SUM('anual gastos'!N58+'eses gastos'!N58+[3]ctas!N58)</f>
        <v>2118928376</v>
      </c>
      <c r="O58" s="31">
        <f t="shared" si="6"/>
        <v>85.944058376417104</v>
      </c>
      <c r="P58" s="32">
        <f t="shared" si="7"/>
        <v>346545580</v>
      </c>
      <c r="R58" s="33">
        <f>SUM('anual gastos'!N58+'eses gastos'!N58+[3]ctas!N58)</f>
        <v>2118928376</v>
      </c>
      <c r="S58" s="62">
        <f t="shared" si="8"/>
        <v>0</v>
      </c>
    </row>
    <row r="59" spans="1:19" x14ac:dyDescent="0.25">
      <c r="A59" s="26">
        <v>311030206</v>
      </c>
      <c r="B59" s="35" t="s">
        <v>75</v>
      </c>
      <c r="C59" s="28"/>
      <c r="D59" s="33">
        <f>SUM('anual gastos'!D59+'eses gastos'!D59+[3]ctas!D59)</f>
        <v>26437956885</v>
      </c>
      <c r="E59" s="33">
        <f>SUM('anual gastos'!E59+'eses gastos'!E59+[3]ctas!E59)</f>
        <v>-2300889295</v>
      </c>
      <c r="F59" s="30">
        <f t="shared" si="0"/>
        <v>24137067590</v>
      </c>
      <c r="G59" s="31">
        <f t="shared" si="1"/>
        <v>0.11772891945500098</v>
      </c>
      <c r="H59" s="33">
        <f>SUM('anual gastos'!H59+'eses gastos'!H59+[3]ctas!H59)</f>
        <v>0</v>
      </c>
      <c r="I59" s="32">
        <f t="shared" si="2"/>
        <v>24137067590</v>
      </c>
      <c r="J59" s="33">
        <f>SUM('anual gastos'!J59+'eses gastos'!J59+[3]ctas!J59)</f>
        <v>21207622913</v>
      </c>
      <c r="K59" s="31">
        <f t="shared" si="3"/>
        <v>87.863295049918705</v>
      </c>
      <c r="L59" s="30">
        <f t="shared" si="4"/>
        <v>71603992</v>
      </c>
      <c r="M59" s="31">
        <f t="shared" si="5"/>
        <v>0.29665572146661912</v>
      </c>
      <c r="N59" s="33">
        <f>SUM('anual gastos'!N59+'eses gastos'!N59+[3]ctas!N59)</f>
        <v>21279226905</v>
      </c>
      <c r="O59" s="31">
        <f t="shared" si="6"/>
        <v>88.159950771385326</v>
      </c>
      <c r="P59" s="32">
        <f t="shared" si="7"/>
        <v>2857840685</v>
      </c>
      <c r="R59" s="33">
        <f>SUM('anual gastos'!N59+'eses gastos'!N59+[3]ctas!N59)</f>
        <v>21279226905</v>
      </c>
      <c r="S59" s="62">
        <f t="shared" si="8"/>
        <v>0</v>
      </c>
    </row>
    <row r="60" spans="1:19" x14ac:dyDescent="0.25">
      <c r="A60" s="26">
        <v>311030207</v>
      </c>
      <c r="B60" s="35" t="s">
        <v>76</v>
      </c>
      <c r="C60" s="28"/>
      <c r="D60" s="33">
        <f>SUM('anual gastos'!D60+'eses gastos'!D60+[3]ctas!D60)</f>
        <v>9106331573</v>
      </c>
      <c r="E60" s="33">
        <f>SUM('anual gastos'!E60+'eses gastos'!E60+[3]ctas!E60)</f>
        <v>-1171841288</v>
      </c>
      <c r="F60" s="30">
        <f t="shared" si="0"/>
        <v>7934490285</v>
      </c>
      <c r="G60" s="31">
        <f t="shared" si="1"/>
        <v>3.870059874490548E-2</v>
      </c>
      <c r="H60" s="33">
        <f>SUM('anual gastos'!H60+'eses gastos'!H60+[3]ctas!H60)</f>
        <v>0</v>
      </c>
      <c r="I60" s="32">
        <f t="shared" si="2"/>
        <v>7934490285</v>
      </c>
      <c r="J60" s="33">
        <f>SUM('anual gastos'!J60+'eses gastos'!J60+[3]ctas!J60)</f>
        <v>6818680744</v>
      </c>
      <c r="K60" s="31">
        <f t="shared" si="3"/>
        <v>85.937224687143214</v>
      </c>
      <c r="L60" s="30">
        <f t="shared" si="4"/>
        <v>43082933</v>
      </c>
      <c r="M60" s="31">
        <f t="shared" si="5"/>
        <v>0.54298299515782955</v>
      </c>
      <c r="N60" s="33">
        <f>SUM('anual gastos'!N60+'eses gastos'!N60+[3]ctas!N60)</f>
        <v>6861763677</v>
      </c>
      <c r="O60" s="31">
        <f t="shared" si="6"/>
        <v>86.480207682301042</v>
      </c>
      <c r="P60" s="32">
        <f t="shared" si="7"/>
        <v>1072726608</v>
      </c>
      <c r="R60" s="33">
        <f>SUM('anual gastos'!N60+'eses gastos'!N60+[3]ctas!N60)</f>
        <v>6861763677</v>
      </c>
      <c r="S60" s="62">
        <f t="shared" si="8"/>
        <v>0</v>
      </c>
    </row>
    <row r="61" spans="1:19" x14ac:dyDescent="0.25">
      <c r="A61" s="26">
        <v>311030208</v>
      </c>
      <c r="B61" s="35" t="s">
        <v>77</v>
      </c>
      <c r="C61" s="28"/>
      <c r="D61" s="33">
        <f>SUM('anual gastos'!D61+'eses gastos'!D61+[3]ctas!D61)</f>
        <v>4839330000</v>
      </c>
      <c r="E61" s="33">
        <f>SUM('anual gastos'!E61+'eses gastos'!E61+[3]ctas!E61)</f>
        <v>-56051489</v>
      </c>
      <c r="F61" s="30">
        <f t="shared" si="0"/>
        <v>4783278511</v>
      </c>
      <c r="G61" s="31">
        <f t="shared" si="1"/>
        <v>2.3330514713629142E-2</v>
      </c>
      <c r="H61" s="33">
        <f>SUM('anual gastos'!H61+'eses gastos'!H61+[3]ctas!H61)</f>
        <v>0</v>
      </c>
      <c r="I61" s="32">
        <f t="shared" si="2"/>
        <v>4783278511</v>
      </c>
      <c r="J61" s="33">
        <f>SUM('anual gastos'!J61+'eses gastos'!J61+[3]ctas!J61)</f>
        <v>4237936316</v>
      </c>
      <c r="K61" s="31">
        <f t="shared" si="3"/>
        <v>88.598987206245923</v>
      </c>
      <c r="L61" s="30">
        <f t="shared" si="4"/>
        <v>0</v>
      </c>
      <c r="M61" s="31">
        <f t="shared" si="5"/>
        <v>0</v>
      </c>
      <c r="N61" s="33">
        <f>SUM('anual gastos'!N61+'eses gastos'!N61+[3]ctas!N61)</f>
        <v>4237936316</v>
      </c>
      <c r="O61" s="31">
        <f t="shared" si="6"/>
        <v>88.598987206245923</v>
      </c>
      <c r="P61" s="32">
        <f t="shared" si="7"/>
        <v>545342195</v>
      </c>
      <c r="R61" s="33">
        <f>SUM('anual gastos'!N61+'eses gastos'!N61+[3]ctas!N61)</f>
        <v>4237936316</v>
      </c>
      <c r="S61" s="62">
        <f t="shared" si="8"/>
        <v>0</v>
      </c>
    </row>
    <row r="62" spans="1:19" x14ac:dyDescent="0.25">
      <c r="A62" s="26">
        <v>311030209</v>
      </c>
      <c r="B62" s="27" t="s">
        <v>78</v>
      </c>
      <c r="C62" s="28"/>
      <c r="D62" s="33">
        <f>SUM('anual gastos'!D62+'eses gastos'!D62+[3]ctas!D62)</f>
        <v>198782000</v>
      </c>
      <c r="E62" s="33">
        <f>SUM('anual gastos'!E62+'eses gastos'!E62+[3]ctas!E62)</f>
        <v>257796393</v>
      </c>
      <c r="F62" s="30">
        <f t="shared" si="0"/>
        <v>456578393</v>
      </c>
      <c r="G62" s="31">
        <f t="shared" si="1"/>
        <v>2.2269681540213471E-3</v>
      </c>
      <c r="H62" s="33">
        <f>SUM('anual gastos'!H62+'eses gastos'!H62+[3]ctas!H62)</f>
        <v>0</v>
      </c>
      <c r="I62" s="32">
        <f t="shared" si="2"/>
        <v>456578393</v>
      </c>
      <c r="J62" s="33">
        <f>SUM('anual gastos'!J62+'eses gastos'!J62+[3]ctas!J62)</f>
        <v>415037679</v>
      </c>
      <c r="K62" s="31">
        <f t="shared" si="3"/>
        <v>90.901734589967774</v>
      </c>
      <c r="L62" s="30">
        <f t="shared" si="4"/>
        <v>0</v>
      </c>
      <c r="M62" s="31">
        <f t="shared" si="5"/>
        <v>0</v>
      </c>
      <c r="N62" s="33">
        <f>SUM('anual gastos'!N62+'eses gastos'!N62+[3]ctas!N62)</f>
        <v>415037679</v>
      </c>
      <c r="O62" s="31">
        <f t="shared" si="6"/>
        <v>90.901734589967774</v>
      </c>
      <c r="P62" s="32">
        <f t="shared" si="7"/>
        <v>41540714</v>
      </c>
      <c r="R62" s="33">
        <f>SUM('anual gastos'!N62+'eses gastos'!N62+[3]ctas!N62)</f>
        <v>415037679</v>
      </c>
      <c r="S62" s="62">
        <f t="shared" si="8"/>
        <v>0</v>
      </c>
    </row>
    <row r="63" spans="1:19" x14ac:dyDescent="0.25">
      <c r="A63" s="26">
        <v>3110303</v>
      </c>
      <c r="B63" s="27" t="s">
        <v>79</v>
      </c>
      <c r="C63" s="28"/>
      <c r="D63" s="33">
        <f>SUM('anual gastos'!D63+'eses gastos'!D63+[3]ctas!D63)</f>
        <v>28500000</v>
      </c>
      <c r="E63" s="33">
        <f>SUM('anual gastos'!E63+'eses gastos'!E63+[3]ctas!E63)</f>
        <v>-1000000</v>
      </c>
      <c r="F63" s="30">
        <f t="shared" si="0"/>
        <v>27500000</v>
      </c>
      <c r="G63" s="31">
        <f t="shared" si="1"/>
        <v>1.3413167415389946E-4</v>
      </c>
      <c r="H63" s="33">
        <f>SUM('anual gastos'!H63+'eses gastos'!H63+[3]ctas!H63)</f>
        <v>0</v>
      </c>
      <c r="I63" s="32">
        <f t="shared" si="2"/>
        <v>27500000</v>
      </c>
      <c r="J63" s="33">
        <f>SUM('anual gastos'!J63+'eses gastos'!J63+[3]ctas!J63)</f>
        <v>13889823</v>
      </c>
      <c r="K63" s="31">
        <f>IF(OR(J63=0,F63=0),0,J63/F63)*100</f>
        <v>50.508447272727274</v>
      </c>
      <c r="L63" s="30">
        <f>SUM(N63-J63)</f>
        <v>4406634</v>
      </c>
      <c r="M63" s="31">
        <f>IF(OR(L63=0,F63=0),0,L63/F63)*100</f>
        <v>16.024123636363637</v>
      </c>
      <c r="N63" s="33">
        <f>SUM('anual gastos'!N63+'eses gastos'!N63+[3]ctas!N63)</f>
        <v>18296457</v>
      </c>
      <c r="O63" s="31">
        <f>IF(OR(N63=0,F63=0),0,N63/F63)*100</f>
        <v>66.532570909090907</v>
      </c>
      <c r="P63" s="32">
        <f>SUM(F63-N63)</f>
        <v>9203543</v>
      </c>
      <c r="R63" s="33">
        <f>SUM('anual gastos'!N63+'eses gastos'!N63+[3]ctas!N63)</f>
        <v>18296457</v>
      </c>
      <c r="S63" s="62">
        <f t="shared" si="8"/>
        <v>0</v>
      </c>
    </row>
    <row r="64" spans="1:19" x14ac:dyDescent="0.25">
      <c r="A64" s="36">
        <v>312</v>
      </c>
      <c r="B64" s="20" t="s">
        <v>80</v>
      </c>
      <c r="C64" s="21"/>
      <c r="D64" s="22">
        <f>SUM(D65+D71+D102)</f>
        <v>743373521717</v>
      </c>
      <c r="E64" s="22">
        <f>SUM(E65+E71+E102)</f>
        <v>54886550233</v>
      </c>
      <c r="F64" s="30">
        <f t="shared" si="0"/>
        <v>798260071950</v>
      </c>
      <c r="G64" s="24">
        <f t="shared" si="1"/>
        <v>3.8935258131223902</v>
      </c>
      <c r="H64" s="22">
        <f>SUM(H65+H71+H102)</f>
        <v>0</v>
      </c>
      <c r="I64" s="25">
        <f t="shared" si="2"/>
        <v>798260071950</v>
      </c>
      <c r="J64" s="22">
        <f>SUM(J65+J71+J102)</f>
        <v>585473649155.77002</v>
      </c>
      <c r="K64" s="24">
        <f t="shared" si="3"/>
        <v>73.343722143782969</v>
      </c>
      <c r="L64" s="23">
        <f t="shared" si="4"/>
        <v>164788657767.38989</v>
      </c>
      <c r="M64" s="24">
        <f t="shared" si="5"/>
        <v>20.643479933155373</v>
      </c>
      <c r="N64" s="22">
        <f>SUM(N65+N71+N102)</f>
        <v>750262306923.15991</v>
      </c>
      <c r="O64" s="24">
        <f t="shared" si="6"/>
        <v>93.987202076938345</v>
      </c>
      <c r="P64" s="25">
        <f t="shared" si="7"/>
        <v>47997765026.840088</v>
      </c>
      <c r="R64" s="33">
        <f>SUM('anual gastos'!N64+'eses gastos'!N64+[3]ctas!N64)</f>
        <v>750263021483.16003</v>
      </c>
      <c r="S64" s="62">
        <f t="shared" si="8"/>
        <v>-714560.00012207031</v>
      </c>
    </row>
    <row r="65" spans="1:19" x14ac:dyDescent="0.25">
      <c r="A65" s="26">
        <v>31201</v>
      </c>
      <c r="B65" s="27" t="s">
        <v>81</v>
      </c>
      <c r="C65" s="28"/>
      <c r="D65" s="29">
        <f>SUM(D66:D70)</f>
        <v>107568307678</v>
      </c>
      <c r="E65" s="29">
        <f>SUM(E66:E70)</f>
        <v>-2458700344</v>
      </c>
      <c r="F65" s="30">
        <f t="shared" si="0"/>
        <v>105109607334</v>
      </c>
      <c r="G65" s="31">
        <f t="shared" si="1"/>
        <v>0.51267373095885116</v>
      </c>
      <c r="H65" s="29">
        <f>SUM(H66:H70)</f>
        <v>0</v>
      </c>
      <c r="I65" s="32">
        <f t="shared" si="2"/>
        <v>105109607334</v>
      </c>
      <c r="J65" s="29">
        <f>SUM(J66:J70)</f>
        <v>64417541461</v>
      </c>
      <c r="K65" s="31">
        <f t="shared" si="3"/>
        <v>61.286064228462536</v>
      </c>
      <c r="L65" s="30">
        <f t="shared" si="4"/>
        <v>32726238979</v>
      </c>
      <c r="M65" s="31">
        <f t="shared" si="5"/>
        <v>31.135345102192179</v>
      </c>
      <c r="N65" s="29">
        <f>SUM(N66:N70)</f>
        <v>97143780440</v>
      </c>
      <c r="O65" s="31">
        <f t="shared" si="6"/>
        <v>92.421409330654697</v>
      </c>
      <c r="P65" s="32">
        <f t="shared" si="7"/>
        <v>7965826894</v>
      </c>
      <c r="R65" s="33">
        <f>SUM('anual gastos'!N65+'eses gastos'!N65+[3]ctas!N65)</f>
        <v>97143780440</v>
      </c>
      <c r="S65" s="62">
        <f t="shared" si="8"/>
        <v>0</v>
      </c>
    </row>
    <row r="66" spans="1:19" x14ac:dyDescent="0.25">
      <c r="A66" s="26">
        <v>3120101</v>
      </c>
      <c r="B66" s="27" t="s">
        <v>82</v>
      </c>
      <c r="C66" s="28"/>
      <c r="D66" s="33">
        <f>SUM('anual gastos'!D66+'eses gastos'!D66+[3]ctas!D66)</f>
        <v>7684293371</v>
      </c>
      <c r="E66" s="33">
        <f>SUM('anual gastos'!E66+'eses gastos'!E66+[3]ctas!E66)</f>
        <v>1971334597</v>
      </c>
      <c r="F66" s="30">
        <f t="shared" si="0"/>
        <v>9655627968</v>
      </c>
      <c r="G66" s="31">
        <f t="shared" si="1"/>
        <v>4.7095474340183789E-2</v>
      </c>
      <c r="H66" s="33">
        <f>SUM('anual gastos'!H66+'eses gastos'!H66+[3]ctas!H66)</f>
        <v>0</v>
      </c>
      <c r="I66" s="32">
        <f t="shared" si="2"/>
        <v>9655627968</v>
      </c>
      <c r="J66" s="33">
        <f>SUM('anual gastos'!J66+'eses gastos'!J66+[3]ctas!J66)</f>
        <v>4526820895</v>
      </c>
      <c r="K66" s="31">
        <f t="shared" si="3"/>
        <v>46.882718659029429</v>
      </c>
      <c r="L66" s="30">
        <f t="shared" si="4"/>
        <v>4578141185</v>
      </c>
      <c r="M66" s="31">
        <f t="shared" si="5"/>
        <v>47.414225156277276</v>
      </c>
      <c r="N66" s="33">
        <f>SUM('anual gastos'!N66+'eses gastos'!N66+[3]ctas!N66)</f>
        <v>9104962080</v>
      </c>
      <c r="O66" s="31">
        <f t="shared" si="6"/>
        <v>94.296943815306705</v>
      </c>
      <c r="P66" s="32">
        <f t="shared" si="7"/>
        <v>550665888</v>
      </c>
      <c r="R66" s="33">
        <f>SUM('anual gastos'!N66+'eses gastos'!N66+[3]ctas!N66)</f>
        <v>9104962080</v>
      </c>
      <c r="S66" s="62">
        <f t="shared" si="8"/>
        <v>0</v>
      </c>
    </row>
    <row r="67" spans="1:19" x14ac:dyDescent="0.25">
      <c r="A67" s="26">
        <v>3120102</v>
      </c>
      <c r="B67" s="27" t="s">
        <v>83</v>
      </c>
      <c r="C67" s="28"/>
      <c r="D67" s="33">
        <f>SUM('anual gastos'!D67+'eses gastos'!D67+[3]ctas!D67)</f>
        <v>58333587088</v>
      </c>
      <c r="E67" s="33">
        <f>SUM('anual gastos'!E67+'eses gastos'!E67+[3]ctas!E67)</f>
        <v>-1788572724</v>
      </c>
      <c r="F67" s="30">
        <f t="shared" si="0"/>
        <v>56545014364</v>
      </c>
      <c r="G67" s="31">
        <f t="shared" si="1"/>
        <v>0.27579917969816775</v>
      </c>
      <c r="H67" s="33">
        <f>SUM('anual gastos'!H67+'eses gastos'!H67+[3]ctas!H67)</f>
        <v>0</v>
      </c>
      <c r="I67" s="32">
        <f t="shared" si="2"/>
        <v>56545014364</v>
      </c>
      <c r="J67" s="33">
        <f>SUM('anual gastos'!J67+'eses gastos'!J67+[3]ctas!J67)</f>
        <v>37260243294</v>
      </c>
      <c r="K67" s="31">
        <f t="shared" si="3"/>
        <v>65.894833900196403</v>
      </c>
      <c r="L67" s="30">
        <f t="shared" si="4"/>
        <v>15787074600</v>
      </c>
      <c r="M67" s="31">
        <f t="shared" si="5"/>
        <v>27.919481102919331</v>
      </c>
      <c r="N67" s="33">
        <f>SUM('anual gastos'!N67+'eses gastos'!N67+[3]ctas!N67)</f>
        <v>53047317894</v>
      </c>
      <c r="O67" s="31">
        <f t="shared" si="6"/>
        <v>93.814315003115738</v>
      </c>
      <c r="P67" s="32">
        <f t="shared" si="7"/>
        <v>3497696470</v>
      </c>
      <c r="R67" s="33">
        <f>SUM('anual gastos'!N67+'eses gastos'!N67+[3]ctas!N67)</f>
        <v>53047317894</v>
      </c>
      <c r="S67" s="62">
        <f t="shared" si="8"/>
        <v>0</v>
      </c>
    </row>
    <row r="68" spans="1:19" x14ac:dyDescent="0.25">
      <c r="A68" s="26">
        <v>3120103</v>
      </c>
      <c r="B68" s="27" t="s">
        <v>84</v>
      </c>
      <c r="C68" s="28"/>
      <c r="D68" s="33">
        <f>SUM('anual gastos'!D68+'eses gastos'!D68+[3]ctas!D68)</f>
        <v>10016400017</v>
      </c>
      <c r="E68" s="33">
        <f>SUM('anual gastos'!E68+'eses gastos'!E68+[3]ctas!E68)</f>
        <v>-611518053</v>
      </c>
      <c r="F68" s="30">
        <f t="shared" si="0"/>
        <v>9404881964</v>
      </c>
      <c r="G68" s="31">
        <f t="shared" si="1"/>
        <v>4.5872456838223052E-2</v>
      </c>
      <c r="H68" s="33">
        <f>SUM('anual gastos'!H68+'eses gastos'!H68+[3]ctas!H68)</f>
        <v>0</v>
      </c>
      <c r="I68" s="32">
        <f t="shared" si="2"/>
        <v>9404881964</v>
      </c>
      <c r="J68" s="33">
        <f>SUM('anual gastos'!J68+'eses gastos'!J68+[3]ctas!J68)</f>
        <v>6541357177</v>
      </c>
      <c r="K68" s="31">
        <f t="shared" si="3"/>
        <v>69.552783352720454</v>
      </c>
      <c r="L68" s="30">
        <f t="shared" si="4"/>
        <v>2427942769</v>
      </c>
      <c r="M68" s="31">
        <f t="shared" si="5"/>
        <v>25.815770769837172</v>
      </c>
      <c r="N68" s="33">
        <f>SUM('anual gastos'!N68+'eses gastos'!N68+[3]ctas!N68)</f>
        <v>8969299946</v>
      </c>
      <c r="O68" s="31">
        <f t="shared" si="6"/>
        <v>95.368554122557612</v>
      </c>
      <c r="P68" s="32">
        <f t="shared" si="7"/>
        <v>435582018</v>
      </c>
      <c r="R68" s="33">
        <f>SUM('anual gastos'!N68+'eses gastos'!N68+[3]ctas!N68)</f>
        <v>8969299946</v>
      </c>
      <c r="S68" s="62">
        <f t="shared" si="8"/>
        <v>0</v>
      </c>
    </row>
    <row r="69" spans="1:19" x14ac:dyDescent="0.25">
      <c r="A69" s="26">
        <v>3120104</v>
      </c>
      <c r="B69" s="27" t="s">
        <v>85</v>
      </c>
      <c r="C69" s="28"/>
      <c r="D69" s="33">
        <f>SUM('anual gastos'!D69+'eses gastos'!D69+[3]ctas!D69)</f>
        <v>30396339162</v>
      </c>
      <c r="E69" s="33">
        <f>SUM('anual gastos'!E69+'eses gastos'!E69+[3]ctas!E69)</f>
        <v>-1326316864</v>
      </c>
      <c r="F69" s="30">
        <f t="shared" si="0"/>
        <v>29070022298</v>
      </c>
      <c r="G69" s="31">
        <f t="shared" si="1"/>
        <v>0.14178948212807008</v>
      </c>
      <c r="H69" s="33">
        <f>SUM('anual gastos'!H69+'eses gastos'!H69+[3]ctas!H69)</f>
        <v>0</v>
      </c>
      <c r="I69" s="32">
        <f t="shared" si="2"/>
        <v>29070022298</v>
      </c>
      <c r="J69" s="33">
        <f>SUM('anual gastos'!J69+'eses gastos'!J69+[3]ctas!J69)</f>
        <v>15817885776</v>
      </c>
      <c r="K69" s="31">
        <f t="shared" si="3"/>
        <v>54.413050027444463</v>
      </c>
      <c r="L69" s="30">
        <f t="shared" si="4"/>
        <v>9861214152</v>
      </c>
      <c r="M69" s="31">
        <f t="shared" si="5"/>
        <v>33.922279284520691</v>
      </c>
      <c r="N69" s="33">
        <f>SUM('anual gastos'!N69+'eses gastos'!N69+[3]ctas!N69)</f>
        <v>25679099928</v>
      </c>
      <c r="O69" s="31">
        <f t="shared" si="6"/>
        <v>88.335329311965154</v>
      </c>
      <c r="P69" s="32">
        <f t="shared" si="7"/>
        <v>3390922370</v>
      </c>
      <c r="R69" s="33">
        <f>SUM('anual gastos'!N69+'eses gastos'!N69+[3]ctas!N69)</f>
        <v>25679099928</v>
      </c>
      <c r="S69" s="62">
        <f t="shared" si="8"/>
        <v>0</v>
      </c>
    </row>
    <row r="70" spans="1:19" x14ac:dyDescent="0.25">
      <c r="A70" s="26">
        <v>3120105</v>
      </c>
      <c r="B70" s="27" t="s">
        <v>86</v>
      </c>
      <c r="C70" s="28"/>
      <c r="D70" s="33">
        <f>SUM('anual gastos'!D70+'eses gastos'!D70+[3]ctas!D70)</f>
        <v>1137688040</v>
      </c>
      <c r="E70" s="33">
        <f>SUM('anual gastos'!E70+'eses gastos'!E70+[3]ctas!E70)</f>
        <v>-703627300</v>
      </c>
      <c r="F70" s="30">
        <f t="shared" si="0"/>
        <v>434060740</v>
      </c>
      <c r="G70" s="31">
        <f t="shared" si="1"/>
        <v>2.1171379542065626E-3</v>
      </c>
      <c r="H70" s="33">
        <f>SUM('anual gastos'!H70+'eses gastos'!H70+[3]ctas!H70)</f>
        <v>0</v>
      </c>
      <c r="I70" s="32">
        <f t="shared" si="2"/>
        <v>434060740</v>
      </c>
      <c r="J70" s="33">
        <f>SUM('anual gastos'!J70+'eses gastos'!J70+[3]ctas!J70)</f>
        <v>271234319</v>
      </c>
      <c r="K70" s="31">
        <f t="shared" si="3"/>
        <v>62.487641476167596</v>
      </c>
      <c r="L70" s="30">
        <f t="shared" si="4"/>
        <v>71866273</v>
      </c>
      <c r="M70" s="31">
        <f t="shared" si="5"/>
        <v>16.55673189885821</v>
      </c>
      <c r="N70" s="33">
        <f>SUM('anual gastos'!N70+'eses gastos'!N70+[3]ctas!N70)</f>
        <v>343100592</v>
      </c>
      <c r="O70" s="31">
        <f t="shared" si="6"/>
        <v>79.044373375025813</v>
      </c>
      <c r="P70" s="32">
        <f t="shared" si="7"/>
        <v>90960148</v>
      </c>
      <c r="R70" s="33">
        <f>SUM('anual gastos'!N70+'eses gastos'!N70+[3]ctas!N70)</f>
        <v>343100592</v>
      </c>
      <c r="S70" s="62">
        <f t="shared" si="8"/>
        <v>0</v>
      </c>
    </row>
    <row r="71" spans="1:19" x14ac:dyDescent="0.25">
      <c r="A71" s="26">
        <v>31202</v>
      </c>
      <c r="B71" s="27" t="s">
        <v>87</v>
      </c>
      <c r="C71" s="28"/>
      <c r="D71" s="29">
        <f>SUM(D72:D101)-D76-D79-D84-D90-D96</f>
        <v>387339088725</v>
      </c>
      <c r="E71" s="29">
        <f>SUM(E72:E101)-E76-E79-E84-E90-E96</f>
        <v>20865578572</v>
      </c>
      <c r="F71" s="30">
        <f t="shared" si="0"/>
        <v>408204667297</v>
      </c>
      <c r="G71" s="31">
        <f t="shared" si="1"/>
        <v>1.9910245607993506</v>
      </c>
      <c r="H71" s="29">
        <f>SUM(H72:H101)-H76-H79-H84-H90-H96</f>
        <v>0</v>
      </c>
      <c r="I71" s="32">
        <f t="shared" si="2"/>
        <v>408204667297</v>
      </c>
      <c r="J71" s="29">
        <f>SUM(J72:J101)-J76-J79-J84-J90-J96</f>
        <v>280951001924.15997</v>
      </c>
      <c r="K71" s="31">
        <f t="shared" si="3"/>
        <v>68.826014113098495</v>
      </c>
      <c r="L71" s="30">
        <f t="shared" si="4"/>
        <v>101669139476.99988</v>
      </c>
      <c r="M71" s="31">
        <f t="shared" si="5"/>
        <v>24.906412792930617</v>
      </c>
      <c r="N71" s="29">
        <f>SUM(N72:N101)-N76-N79-N84-N90-N96</f>
        <v>382620141401.15985</v>
      </c>
      <c r="O71" s="31">
        <f t="shared" si="6"/>
        <v>93.732426906029104</v>
      </c>
      <c r="P71" s="32">
        <f t="shared" si="7"/>
        <v>25584525895.840149</v>
      </c>
      <c r="R71" s="33">
        <f>SUM('anual gastos'!N71+'eses gastos'!N71+[3]ctas!N71)</f>
        <v>382620141401.16003</v>
      </c>
      <c r="S71" s="62">
        <f t="shared" si="8"/>
        <v>0</v>
      </c>
    </row>
    <row r="72" spans="1:19" x14ac:dyDescent="0.25">
      <c r="A72" s="26">
        <v>3120201</v>
      </c>
      <c r="B72" s="27" t="s">
        <v>88</v>
      </c>
      <c r="C72" s="28"/>
      <c r="D72" s="33">
        <f>SUM('anual gastos'!D72+'eses gastos'!D72+[3]ctas!D72)</f>
        <v>32017118412</v>
      </c>
      <c r="E72" s="33">
        <f>SUM('anual gastos'!E72+'eses gastos'!E72+[3]ctas!E72)</f>
        <v>8814543624</v>
      </c>
      <c r="F72" s="30">
        <f t="shared" ref="F72:F135" si="9">SUM(D72+E72)</f>
        <v>40831662036</v>
      </c>
      <c r="G72" s="31">
        <f t="shared" ref="G72:G135" si="10">IF(OR(F72=0,F$7=0),0,F72/F$7)*100</f>
        <v>0.19915706135908723</v>
      </c>
      <c r="H72" s="33">
        <f>SUM('anual gastos'!H72+'eses gastos'!H72+[3]ctas!H72)</f>
        <v>0</v>
      </c>
      <c r="I72" s="32">
        <f t="shared" ref="I72:I135" si="11">SUM(F72-H72)</f>
        <v>40831662036</v>
      </c>
      <c r="J72" s="33">
        <f>SUM('anual gastos'!J72+'eses gastos'!J72+[3]ctas!J72)</f>
        <v>29888708665</v>
      </c>
      <c r="K72" s="31">
        <f t="shared" ref="K72:K135" si="12">IF(OR(J72=0,F72=0),0,J72/F72)*100</f>
        <v>73.199833596408737</v>
      </c>
      <c r="L72" s="30">
        <f t="shared" si="4"/>
        <v>9775370226</v>
      </c>
      <c r="M72" s="31">
        <f t="shared" ref="M72:M135" si="13">IF(OR(L72=0,F72=0),0,L72/F72)*100</f>
        <v>23.940662070971694</v>
      </c>
      <c r="N72" s="33">
        <f>SUM('anual gastos'!N72+'eses gastos'!N72+[3]ctas!N72)</f>
        <v>39664078891</v>
      </c>
      <c r="O72" s="31">
        <f t="shared" ref="O72:O135" si="14">IF(OR(N72=0,F72=0),0,N72/F72)*100</f>
        <v>97.140495667380435</v>
      </c>
      <c r="P72" s="32">
        <f t="shared" si="7"/>
        <v>1167583145</v>
      </c>
      <c r="R72" s="33">
        <f>SUM('anual gastos'!N72+'eses gastos'!N72+[3]ctas!N72)</f>
        <v>39664078891</v>
      </c>
      <c r="S72" s="62">
        <f t="shared" ref="S72:S135" si="15">+N72-R72</f>
        <v>0</v>
      </c>
    </row>
    <row r="73" spans="1:19" x14ac:dyDescent="0.25">
      <c r="A73" s="26">
        <v>3120202</v>
      </c>
      <c r="B73" s="27" t="s">
        <v>89</v>
      </c>
      <c r="C73" s="28"/>
      <c r="D73" s="33">
        <f>SUM('anual gastos'!D73+'eses gastos'!D73+[3]ctas!D73)</f>
        <v>1723657460</v>
      </c>
      <c r="E73" s="33">
        <f>SUM('anual gastos'!E73+'eses gastos'!E73+[3]ctas!E73)</f>
        <v>854055216</v>
      </c>
      <c r="F73" s="30">
        <f t="shared" si="9"/>
        <v>2577712676</v>
      </c>
      <c r="G73" s="31">
        <f t="shared" si="10"/>
        <v>1.2572833335258479E-2</v>
      </c>
      <c r="H73" s="33">
        <f>SUM('anual gastos'!H73+'eses gastos'!H73+[3]ctas!H73)</f>
        <v>0</v>
      </c>
      <c r="I73" s="32">
        <f t="shared" si="11"/>
        <v>2577712676</v>
      </c>
      <c r="J73" s="33">
        <f>SUM('anual gastos'!J73+'eses gastos'!J73+[3]ctas!J73)</f>
        <v>2126134919</v>
      </c>
      <c r="K73" s="31">
        <f t="shared" si="12"/>
        <v>82.481454926902799</v>
      </c>
      <c r="L73" s="30">
        <f t="shared" si="4"/>
        <v>122271132</v>
      </c>
      <c r="M73" s="31">
        <f t="shared" si="13"/>
        <v>4.7433964668915651</v>
      </c>
      <c r="N73" s="33">
        <f>SUM('anual gastos'!N73+'eses gastos'!N73+[3]ctas!N73)</f>
        <v>2248406051</v>
      </c>
      <c r="O73" s="31">
        <f t="shared" si="14"/>
        <v>87.224851393794367</v>
      </c>
      <c r="P73" s="32">
        <f t="shared" si="7"/>
        <v>329306625</v>
      </c>
      <c r="R73" s="33">
        <f>SUM('anual gastos'!N73+'eses gastos'!N73+[3]ctas!N73)</f>
        <v>2248406051</v>
      </c>
      <c r="S73" s="62">
        <f t="shared" si="15"/>
        <v>0</v>
      </c>
    </row>
    <row r="74" spans="1:19" x14ac:dyDescent="0.25">
      <c r="A74" s="26">
        <v>3120203</v>
      </c>
      <c r="B74" s="27" t="s">
        <v>90</v>
      </c>
      <c r="C74" s="28"/>
      <c r="D74" s="33">
        <f>SUM('anual gastos'!D74+'eses gastos'!D74+[3]ctas!D74)</f>
        <v>41710506319</v>
      </c>
      <c r="E74" s="33">
        <f>SUM('anual gastos'!E74+'eses gastos'!E74+[3]ctas!E74)</f>
        <v>-983897130</v>
      </c>
      <c r="F74" s="30">
        <f t="shared" si="9"/>
        <v>40726609189</v>
      </c>
      <c r="G74" s="31">
        <f t="shared" si="10"/>
        <v>0.19864466447753293</v>
      </c>
      <c r="H74" s="33">
        <f>SUM('anual gastos'!H74+'eses gastos'!H74+[3]ctas!H74)</f>
        <v>0</v>
      </c>
      <c r="I74" s="32">
        <f t="shared" si="11"/>
        <v>40726609189</v>
      </c>
      <c r="J74" s="33">
        <f>SUM('anual gastos'!J74+'eses gastos'!J74+[3]ctas!J74)</f>
        <v>22932860546</v>
      </c>
      <c r="K74" s="31">
        <f t="shared" si="12"/>
        <v>56.30928035176084</v>
      </c>
      <c r="L74" s="30">
        <f t="shared" si="4"/>
        <v>14058308397</v>
      </c>
      <c r="M74" s="31">
        <f t="shared" si="13"/>
        <v>34.518730326307299</v>
      </c>
      <c r="N74" s="33">
        <f>SUM('anual gastos'!N74+'eses gastos'!N74+[3]ctas!N74)</f>
        <v>36991168943</v>
      </c>
      <c r="O74" s="31">
        <f t="shared" si="14"/>
        <v>90.828010678068139</v>
      </c>
      <c r="P74" s="32">
        <f t="shared" si="7"/>
        <v>3735440246</v>
      </c>
      <c r="R74" s="33">
        <f>SUM('anual gastos'!N74+'eses gastos'!N74+[3]ctas!N74)</f>
        <v>36991168943</v>
      </c>
      <c r="S74" s="62">
        <f t="shared" si="15"/>
        <v>0</v>
      </c>
    </row>
    <row r="75" spans="1:19" x14ac:dyDescent="0.25">
      <c r="A75" s="26">
        <v>3120204</v>
      </c>
      <c r="B75" s="27" t="s">
        <v>91</v>
      </c>
      <c r="C75" s="28"/>
      <c r="D75" s="33">
        <f>SUM('anual gastos'!D75+'eses gastos'!D75+[3]ctas!D75)</f>
        <v>11566637718</v>
      </c>
      <c r="E75" s="33">
        <f>SUM('anual gastos'!E75+'eses gastos'!E75+[3]ctas!E75)</f>
        <v>-1321750899</v>
      </c>
      <c r="F75" s="30">
        <f t="shared" si="9"/>
        <v>10244886819</v>
      </c>
      <c r="G75" s="31">
        <f t="shared" si="10"/>
        <v>4.9969593474534092E-2</v>
      </c>
      <c r="H75" s="33">
        <f>SUM('anual gastos'!H75+'eses gastos'!H75+[3]ctas!H75)</f>
        <v>0</v>
      </c>
      <c r="I75" s="32">
        <f t="shared" si="11"/>
        <v>10244886819</v>
      </c>
      <c r="J75" s="33">
        <f>SUM('anual gastos'!J75+'eses gastos'!J75+[3]ctas!J75)</f>
        <v>5527039495</v>
      </c>
      <c r="K75" s="31">
        <f t="shared" si="12"/>
        <v>53.949248953630637</v>
      </c>
      <c r="L75" s="30">
        <f t="shared" si="4"/>
        <v>3288534821</v>
      </c>
      <c r="M75" s="31">
        <f t="shared" si="13"/>
        <v>32.099279173110403</v>
      </c>
      <c r="N75" s="33">
        <f>SUM('anual gastos'!N75+'eses gastos'!N75+[3]ctas!N75)</f>
        <v>8815574316</v>
      </c>
      <c r="O75" s="31">
        <f t="shared" si="14"/>
        <v>86.048528126741033</v>
      </c>
      <c r="P75" s="32">
        <f t="shared" si="7"/>
        <v>1429312503</v>
      </c>
      <c r="R75" s="33">
        <f>SUM('anual gastos'!N75+'eses gastos'!N75+[3]ctas!N75)</f>
        <v>8815574316</v>
      </c>
      <c r="S75" s="62">
        <f t="shared" si="15"/>
        <v>0</v>
      </c>
    </row>
    <row r="76" spans="1:19" x14ac:dyDescent="0.25">
      <c r="A76" s="26">
        <v>3120205</v>
      </c>
      <c r="B76" s="27" t="s">
        <v>92</v>
      </c>
      <c r="C76" s="28"/>
      <c r="D76" s="29">
        <f>SUM(D77:D78)</f>
        <v>160687268450</v>
      </c>
      <c r="E76" s="29">
        <f>SUM(E77:E78)</f>
        <v>7728741213</v>
      </c>
      <c r="F76" s="30">
        <f t="shared" si="9"/>
        <v>168416009663</v>
      </c>
      <c r="G76" s="31">
        <f t="shared" si="10"/>
        <v>0.82145168474245456</v>
      </c>
      <c r="H76" s="29">
        <f>SUM(H77:H78)</f>
        <v>0</v>
      </c>
      <c r="I76" s="32">
        <f t="shared" si="11"/>
        <v>168416009663</v>
      </c>
      <c r="J76" s="29">
        <f>SUM(J77:J78)</f>
        <v>113339276261</v>
      </c>
      <c r="K76" s="31">
        <f t="shared" si="12"/>
        <v>67.297210335164451</v>
      </c>
      <c r="L76" s="30">
        <f t="shared" si="4"/>
        <v>47068436623</v>
      </c>
      <c r="M76" s="31">
        <f t="shared" si="13"/>
        <v>27.947721073064148</v>
      </c>
      <c r="N76" s="29">
        <f>SUM(N77:N78)</f>
        <v>160407712884</v>
      </c>
      <c r="O76" s="31">
        <f t="shared" si="14"/>
        <v>95.244931408228595</v>
      </c>
      <c r="P76" s="32">
        <f t="shared" si="7"/>
        <v>8008296779</v>
      </c>
      <c r="R76" s="33">
        <f>SUM('anual gastos'!N76+'eses gastos'!N76+[3]ctas!N76)</f>
        <v>160407712884</v>
      </c>
      <c r="S76" s="62">
        <f t="shared" si="15"/>
        <v>0</v>
      </c>
    </row>
    <row r="77" spans="1:19" x14ac:dyDescent="0.25">
      <c r="A77" s="26">
        <v>312020501</v>
      </c>
      <c r="B77" s="27" t="s">
        <v>93</v>
      </c>
      <c r="C77" s="28"/>
      <c r="D77" s="33">
        <f>SUM('anual gastos'!D77+'eses gastos'!D77+[3]ctas!D77)</f>
        <v>158141058450</v>
      </c>
      <c r="E77" s="33">
        <f>SUM('anual gastos'!E77+'eses gastos'!E77+[3]ctas!E77)</f>
        <v>7728741213</v>
      </c>
      <c r="F77" s="30">
        <f t="shared" si="9"/>
        <v>165869799663</v>
      </c>
      <c r="G77" s="31">
        <f t="shared" si="10"/>
        <v>0.80903250619527634</v>
      </c>
      <c r="H77" s="33">
        <f>SUM('anual gastos'!H77+'eses gastos'!H77+[3]ctas!H77)</f>
        <v>0</v>
      </c>
      <c r="I77" s="32">
        <f t="shared" si="11"/>
        <v>165869799663</v>
      </c>
      <c r="J77" s="33">
        <f>SUM('anual gastos'!J77+'eses gastos'!J77+[3]ctas!J77)</f>
        <v>111417427310</v>
      </c>
      <c r="K77" s="31">
        <f t="shared" si="12"/>
        <v>67.171617459217018</v>
      </c>
      <c r="L77" s="30">
        <f t="shared" si="4"/>
        <v>46444075574</v>
      </c>
      <c r="M77" s="31">
        <f t="shared" si="13"/>
        <v>28.000320533551665</v>
      </c>
      <c r="N77" s="33">
        <f>SUM('anual gastos'!N77+'eses gastos'!N77+[3]ctas!N77)</f>
        <v>157861502884</v>
      </c>
      <c r="O77" s="31">
        <f t="shared" si="14"/>
        <v>95.17193799276869</v>
      </c>
      <c r="P77" s="32">
        <f t="shared" si="7"/>
        <v>8008296779</v>
      </c>
      <c r="R77" s="33">
        <f>SUM('anual gastos'!N77+'eses gastos'!N77+[3]ctas!N77)</f>
        <v>157861502884</v>
      </c>
      <c r="S77" s="62">
        <f t="shared" si="15"/>
        <v>0</v>
      </c>
    </row>
    <row r="78" spans="1:19" x14ac:dyDescent="0.25">
      <c r="A78" s="26">
        <v>312020502</v>
      </c>
      <c r="B78" s="35" t="s">
        <v>94</v>
      </c>
      <c r="C78" s="28"/>
      <c r="D78" s="33">
        <f>SUM('anual gastos'!D78+'eses gastos'!D78+[3]ctas!D78)</f>
        <v>2546210000</v>
      </c>
      <c r="E78" s="33">
        <f>SUM('anual gastos'!E78+'eses gastos'!E78+[3]ctas!E78)</f>
        <v>0</v>
      </c>
      <c r="F78" s="30">
        <f t="shared" si="9"/>
        <v>2546210000</v>
      </c>
      <c r="G78" s="31">
        <f t="shared" si="10"/>
        <v>1.2419178547178195E-2</v>
      </c>
      <c r="H78" s="33">
        <f>SUM('anual gastos'!H78+'eses gastos'!H78+[3]ctas!H78)</f>
        <v>0</v>
      </c>
      <c r="I78" s="32">
        <f t="shared" si="11"/>
        <v>2546210000</v>
      </c>
      <c r="J78" s="33">
        <f>SUM('anual gastos'!J78+'eses gastos'!J78+[3]ctas!J78)</f>
        <v>1921848951</v>
      </c>
      <c r="K78" s="31">
        <f t="shared" si="12"/>
        <v>75.478807757411985</v>
      </c>
      <c r="L78" s="30">
        <f t="shared" si="4"/>
        <v>624361049</v>
      </c>
      <c r="M78" s="31">
        <f t="shared" si="13"/>
        <v>24.521192242588004</v>
      </c>
      <c r="N78" s="33">
        <f>SUM('anual gastos'!N78+'eses gastos'!N78+[3]ctas!N78)</f>
        <v>2546210000</v>
      </c>
      <c r="O78" s="31">
        <f t="shared" si="14"/>
        <v>100</v>
      </c>
      <c r="P78" s="32">
        <f t="shared" si="7"/>
        <v>0</v>
      </c>
      <c r="R78" s="33">
        <f>SUM('anual gastos'!N78+'eses gastos'!N78+[3]ctas!N78)</f>
        <v>2546210000</v>
      </c>
      <c r="S78" s="62">
        <f t="shared" si="15"/>
        <v>0</v>
      </c>
    </row>
    <row r="79" spans="1:19" x14ac:dyDescent="0.25">
      <c r="A79" s="26">
        <v>3120206</v>
      </c>
      <c r="B79" s="27" t="s">
        <v>95</v>
      </c>
      <c r="C79" s="28"/>
      <c r="D79" s="29">
        <f>SUM(D80:D82)</f>
        <v>44046661417</v>
      </c>
      <c r="E79" s="29">
        <f>SUM(E80:E82)</f>
        <v>6194944169</v>
      </c>
      <c r="F79" s="30">
        <f t="shared" si="9"/>
        <v>50241605586</v>
      </c>
      <c r="G79" s="31">
        <f t="shared" si="10"/>
        <v>0.24505420616109408</v>
      </c>
      <c r="H79" s="29">
        <f>SUM(H80:H82)</f>
        <v>0</v>
      </c>
      <c r="I79" s="32">
        <f t="shared" si="11"/>
        <v>50241605586</v>
      </c>
      <c r="J79" s="29">
        <f>SUM(J80:J82)</f>
        <v>39738696239</v>
      </c>
      <c r="K79" s="31">
        <f t="shared" si="12"/>
        <v>79.095195656074594</v>
      </c>
      <c r="L79" s="30">
        <f t="shared" si="4"/>
        <v>7408351971</v>
      </c>
      <c r="M79" s="31">
        <f t="shared" si="13"/>
        <v>14.745452269272946</v>
      </c>
      <c r="N79" s="29">
        <f>SUM(N80:N82)</f>
        <v>47147048210</v>
      </c>
      <c r="O79" s="31">
        <f t="shared" si="14"/>
        <v>93.840647925347525</v>
      </c>
      <c r="P79" s="32">
        <f t="shared" si="7"/>
        <v>3094557376</v>
      </c>
      <c r="R79" s="33">
        <f>SUM('anual gastos'!N79+'eses gastos'!N79+[3]ctas!N79)</f>
        <v>47147048210</v>
      </c>
      <c r="S79" s="62">
        <f t="shared" si="15"/>
        <v>0</v>
      </c>
    </row>
    <row r="80" spans="1:19" x14ac:dyDescent="0.25">
      <c r="A80" s="26">
        <v>312020601</v>
      </c>
      <c r="B80" s="35" t="s">
        <v>96</v>
      </c>
      <c r="C80" s="28"/>
      <c r="D80" s="33">
        <f>SUM('anual gastos'!D80+'eses gastos'!D80+[3]ctas!D80)</f>
        <v>42957661417</v>
      </c>
      <c r="E80" s="33">
        <f>SUM('anual gastos'!E80+'eses gastos'!E80+[3]ctas!E80)</f>
        <v>6194944169</v>
      </c>
      <c r="F80" s="30">
        <f t="shared" si="9"/>
        <v>49152605586</v>
      </c>
      <c r="G80" s="31">
        <f t="shared" si="10"/>
        <v>0.23974259186459965</v>
      </c>
      <c r="H80" s="33">
        <f>SUM('anual gastos'!H80+'eses gastos'!H80+[3]ctas!H80)</f>
        <v>0</v>
      </c>
      <c r="I80" s="32">
        <f t="shared" si="11"/>
        <v>49152605586</v>
      </c>
      <c r="J80" s="33">
        <f>SUM('anual gastos'!J80+'eses gastos'!J80+[3]ctas!J80)</f>
        <v>38722112939</v>
      </c>
      <c r="K80" s="31">
        <f t="shared" si="12"/>
        <v>78.779369836762243</v>
      </c>
      <c r="L80" s="30">
        <f t="shared" ref="L80:L143" si="16">SUM(N80-J80)</f>
        <v>7408351971</v>
      </c>
      <c r="M80" s="31">
        <f t="shared" si="13"/>
        <v>15.07214497111034</v>
      </c>
      <c r="N80" s="33">
        <f>SUM('anual gastos'!N80+'eses gastos'!N80+[3]ctas!N80)</f>
        <v>46130464910</v>
      </c>
      <c r="O80" s="31">
        <f t="shared" si="14"/>
        <v>93.85151480787259</v>
      </c>
      <c r="P80" s="32">
        <f t="shared" ref="P80:P142" si="17">SUM(F80-N80)</f>
        <v>3022140676</v>
      </c>
      <c r="R80" s="33">
        <f>SUM('anual gastos'!N80+'eses gastos'!N80+[3]ctas!N80)</f>
        <v>46130464910</v>
      </c>
      <c r="S80" s="62">
        <f t="shared" si="15"/>
        <v>0</v>
      </c>
    </row>
    <row r="81" spans="1:19" x14ac:dyDescent="0.25">
      <c r="A81" s="26">
        <v>312020602</v>
      </c>
      <c r="B81" s="35" t="s">
        <v>97</v>
      </c>
      <c r="C81" s="28"/>
      <c r="D81" s="33">
        <f>SUM('anual gastos'!D81+'eses gastos'!D81+[3]ctas!D81)</f>
        <v>44000000</v>
      </c>
      <c r="E81" s="33">
        <f>SUM('anual gastos'!E81+'eses gastos'!E81+[3]ctas!E81)</f>
        <v>0</v>
      </c>
      <c r="F81" s="30">
        <f t="shared" si="9"/>
        <v>44000000</v>
      </c>
      <c r="G81" s="31">
        <f t="shared" si="10"/>
        <v>2.1461067864623915E-4</v>
      </c>
      <c r="H81" s="33">
        <f>SUM('anual gastos'!H81+'eses gastos'!H81+[3]ctas!H81)</f>
        <v>0</v>
      </c>
      <c r="I81" s="32">
        <f t="shared" si="11"/>
        <v>44000000</v>
      </c>
      <c r="J81" s="33">
        <f>SUM('anual gastos'!J81+'eses gastos'!J81+[3]ctas!J81)</f>
        <v>0</v>
      </c>
      <c r="K81" s="31">
        <f t="shared" si="12"/>
        <v>0</v>
      </c>
      <c r="L81" s="30">
        <f t="shared" si="16"/>
        <v>0</v>
      </c>
      <c r="M81" s="31">
        <f t="shared" si="13"/>
        <v>0</v>
      </c>
      <c r="N81" s="33">
        <f>SUM('anual gastos'!N81+'eses gastos'!N81+[3]ctas!N81)</f>
        <v>0</v>
      </c>
      <c r="O81" s="31">
        <f t="shared" si="14"/>
        <v>0</v>
      </c>
      <c r="P81" s="32">
        <f t="shared" si="17"/>
        <v>44000000</v>
      </c>
      <c r="R81" s="33">
        <f>SUM('anual gastos'!N81+'eses gastos'!N81+[3]ctas!N81)</f>
        <v>0</v>
      </c>
      <c r="S81" s="62">
        <f t="shared" si="15"/>
        <v>0</v>
      </c>
    </row>
    <row r="82" spans="1:19" x14ac:dyDescent="0.25">
      <c r="A82" s="26">
        <v>312020603</v>
      </c>
      <c r="B82" s="35" t="s">
        <v>98</v>
      </c>
      <c r="C82" s="28"/>
      <c r="D82" s="33">
        <f>SUM('anual gastos'!D82+'eses gastos'!D82+[3]ctas!D82)</f>
        <v>1045000000</v>
      </c>
      <c r="E82" s="33">
        <f>SUM('anual gastos'!E82+'eses gastos'!E82+[3]ctas!E82)</f>
        <v>0</v>
      </c>
      <c r="F82" s="30">
        <f t="shared" si="9"/>
        <v>1045000000</v>
      </c>
      <c r="G82" s="31">
        <f t="shared" si="10"/>
        <v>5.097003617848179E-3</v>
      </c>
      <c r="H82" s="33">
        <f>SUM('anual gastos'!H82+'eses gastos'!H82+[3]ctas!H82)</f>
        <v>0</v>
      </c>
      <c r="I82" s="32">
        <f t="shared" si="11"/>
        <v>1045000000</v>
      </c>
      <c r="J82" s="33">
        <f>SUM('anual gastos'!J82+'eses gastos'!J82+[3]ctas!J82)</f>
        <v>1016583300</v>
      </c>
      <c r="K82" s="31">
        <f t="shared" si="12"/>
        <v>97.280698564593308</v>
      </c>
      <c r="L82" s="30">
        <f t="shared" si="16"/>
        <v>0</v>
      </c>
      <c r="M82" s="31">
        <f t="shared" si="13"/>
        <v>0</v>
      </c>
      <c r="N82" s="33">
        <f>SUM('anual gastos'!N82+'eses gastos'!N82+[3]ctas!N82)</f>
        <v>1016583300</v>
      </c>
      <c r="O82" s="31">
        <f t="shared" si="14"/>
        <v>97.280698564593308</v>
      </c>
      <c r="P82" s="32">
        <f t="shared" si="17"/>
        <v>28416700</v>
      </c>
      <c r="R82" s="33">
        <f>SUM('anual gastos'!N82+'eses gastos'!N82+[3]ctas!N82)</f>
        <v>1016583300</v>
      </c>
      <c r="S82" s="62">
        <f t="shared" si="15"/>
        <v>0</v>
      </c>
    </row>
    <row r="83" spans="1:19" x14ac:dyDescent="0.25">
      <c r="A83" s="26">
        <v>3120207</v>
      </c>
      <c r="B83" s="35" t="s">
        <v>99</v>
      </c>
      <c r="C83" s="28"/>
      <c r="D83" s="33">
        <f>SUM('anual gastos'!D83+'eses gastos'!D83+[3]ctas!D83)</f>
        <v>3554205075</v>
      </c>
      <c r="E83" s="33">
        <f>SUM('anual gastos'!E83+'eses gastos'!E83+[3]ctas!E83)</f>
        <v>-232511801</v>
      </c>
      <c r="F83" s="30">
        <f t="shared" si="9"/>
        <v>3321693274</v>
      </c>
      <c r="G83" s="31">
        <f t="shared" si="10"/>
        <v>1.6201610176995181E-2</v>
      </c>
      <c r="H83" s="33">
        <f>SUM('anual gastos'!H83+'eses gastos'!H83+[3]ctas!H83)</f>
        <v>0</v>
      </c>
      <c r="I83" s="32">
        <f t="shared" si="11"/>
        <v>3321693274</v>
      </c>
      <c r="J83" s="33">
        <f>SUM('anual gastos'!J83+'eses gastos'!J83+[3]ctas!J83)</f>
        <v>1932812986</v>
      </c>
      <c r="K83" s="31">
        <f t="shared" si="12"/>
        <v>58.187581650863777</v>
      </c>
      <c r="L83" s="30">
        <f t="shared" si="16"/>
        <v>1370602072</v>
      </c>
      <c r="M83" s="31">
        <f t="shared" si="13"/>
        <v>41.262150323395574</v>
      </c>
      <c r="N83" s="33">
        <f>SUM('anual gastos'!N83+'eses gastos'!N83+[3]ctas!N83)</f>
        <v>3303415058</v>
      </c>
      <c r="O83" s="31">
        <f t="shared" si="14"/>
        <v>99.44973197425935</v>
      </c>
      <c r="P83" s="32">
        <f t="shared" si="17"/>
        <v>18278216</v>
      </c>
      <c r="R83" s="33">
        <f>SUM('anual gastos'!N83+'eses gastos'!N83+[3]ctas!N83)</f>
        <v>3303415058</v>
      </c>
      <c r="S83" s="62">
        <f t="shared" si="15"/>
        <v>0</v>
      </c>
    </row>
    <row r="84" spans="1:19" x14ac:dyDescent="0.25">
      <c r="A84" s="26">
        <v>3120208</v>
      </c>
      <c r="B84" s="27" t="s">
        <v>100</v>
      </c>
      <c r="C84" s="28"/>
      <c r="D84" s="29">
        <f>SUM(D85:D89)</f>
        <v>47284694881</v>
      </c>
      <c r="E84" s="29">
        <f>SUM(E85:E89)</f>
        <v>414562929</v>
      </c>
      <c r="F84" s="30">
        <f t="shared" si="9"/>
        <v>47699257810</v>
      </c>
      <c r="G84" s="31">
        <f t="shared" si="10"/>
        <v>0.23265386567104593</v>
      </c>
      <c r="H84" s="29">
        <f>SUM(H85:H89)</f>
        <v>0</v>
      </c>
      <c r="I84" s="32">
        <f t="shared" si="11"/>
        <v>47699257810</v>
      </c>
      <c r="J84" s="29">
        <f>SUM(J85:J89)</f>
        <v>42439541440.159996</v>
      </c>
      <c r="K84" s="31">
        <f t="shared" si="12"/>
        <v>88.973169371332816</v>
      </c>
      <c r="L84" s="30">
        <f t="shared" si="16"/>
        <v>802391837</v>
      </c>
      <c r="M84" s="31">
        <f t="shared" si="13"/>
        <v>1.6821893543840025</v>
      </c>
      <c r="N84" s="29">
        <f>SUM(N85:N89)</f>
        <v>43241933277.159996</v>
      </c>
      <c r="O84" s="31">
        <f t="shared" si="14"/>
        <v>90.655358725716823</v>
      </c>
      <c r="P84" s="32">
        <f t="shared" si="17"/>
        <v>4457324532.840004</v>
      </c>
      <c r="R84" s="33">
        <f>SUM('anual gastos'!N84+'eses gastos'!N84+[3]ctas!N84)</f>
        <v>43241933277.160004</v>
      </c>
      <c r="S84" s="62">
        <f t="shared" si="15"/>
        <v>0</v>
      </c>
    </row>
    <row r="85" spans="1:19" x14ac:dyDescent="0.25">
      <c r="A85" s="26">
        <v>312020801</v>
      </c>
      <c r="B85" s="27" t="s">
        <v>101</v>
      </c>
      <c r="C85" s="28"/>
      <c r="D85" s="33">
        <f>SUM('anual gastos'!D85+'eses gastos'!D85+[3]ctas!D85)</f>
        <v>16706456625</v>
      </c>
      <c r="E85" s="33">
        <f>SUM('anual gastos'!E85+'eses gastos'!E85+[3]ctas!E85)</f>
        <v>1081301465</v>
      </c>
      <c r="F85" s="30">
        <f t="shared" si="9"/>
        <v>17787758090</v>
      </c>
      <c r="G85" s="31">
        <f t="shared" si="10"/>
        <v>8.6760064438409779E-2</v>
      </c>
      <c r="H85" s="33">
        <f>SUM('anual gastos'!H85+'eses gastos'!H85+[3]ctas!H85)</f>
        <v>0</v>
      </c>
      <c r="I85" s="32">
        <f t="shared" si="11"/>
        <v>17787758090</v>
      </c>
      <c r="J85" s="33">
        <f>SUM('anual gastos'!J85+'eses gastos'!J85+[3]ctas!J85)</f>
        <v>16421586104</v>
      </c>
      <c r="K85" s="31">
        <f t="shared" si="12"/>
        <v>92.319594301386189</v>
      </c>
      <c r="L85" s="30">
        <f t="shared" si="16"/>
        <v>145588833</v>
      </c>
      <c r="M85" s="31">
        <f t="shared" si="13"/>
        <v>0.81847769833258399</v>
      </c>
      <c r="N85" s="33">
        <f>SUM('anual gastos'!N85+'eses gastos'!N85+[3]ctas!N85)</f>
        <v>16567174937</v>
      </c>
      <c r="O85" s="31">
        <f t="shared" si="14"/>
        <v>93.138071999718761</v>
      </c>
      <c r="P85" s="32">
        <f t="shared" si="17"/>
        <v>1220583153</v>
      </c>
      <c r="R85" s="33">
        <f>SUM('anual gastos'!N85+'eses gastos'!N85+[3]ctas!N85)</f>
        <v>16567174937</v>
      </c>
      <c r="S85" s="62">
        <f t="shared" si="15"/>
        <v>0</v>
      </c>
    </row>
    <row r="86" spans="1:19" x14ac:dyDescent="0.25">
      <c r="A86" s="26">
        <v>312020802</v>
      </c>
      <c r="B86" s="27" t="s">
        <v>102</v>
      </c>
      <c r="C86" s="28"/>
      <c r="D86" s="33">
        <f>SUM('anual gastos'!D86+'eses gastos'!D86+[3]ctas!D86)</f>
        <v>8860666004</v>
      </c>
      <c r="E86" s="33">
        <f>SUM('anual gastos'!E86+'eses gastos'!E86+[3]ctas!E86)</f>
        <v>-165646168</v>
      </c>
      <c r="F86" s="30">
        <f t="shared" si="9"/>
        <v>8695019836</v>
      </c>
      <c r="G86" s="31">
        <f t="shared" si="10"/>
        <v>4.2410093360147068E-2</v>
      </c>
      <c r="H86" s="33">
        <f>SUM('anual gastos'!H86+'eses gastos'!H86+[3]ctas!H86)</f>
        <v>0</v>
      </c>
      <c r="I86" s="32">
        <f t="shared" si="11"/>
        <v>8695019836</v>
      </c>
      <c r="J86" s="33">
        <f>SUM('anual gastos'!J86+'eses gastos'!J86+[3]ctas!J86)</f>
        <v>7877857498.3600006</v>
      </c>
      <c r="K86" s="31">
        <f t="shared" si="12"/>
        <v>90.601949701636087</v>
      </c>
      <c r="L86" s="30">
        <f t="shared" si="16"/>
        <v>52725169</v>
      </c>
      <c r="M86" s="31">
        <f t="shared" si="13"/>
        <v>0.60638353901968034</v>
      </c>
      <c r="N86" s="33">
        <f>SUM('anual gastos'!N86+'eses gastos'!N86+[3]ctas!N86)</f>
        <v>7930582667.3600006</v>
      </c>
      <c r="O86" s="31">
        <f t="shared" si="14"/>
        <v>91.208333240655776</v>
      </c>
      <c r="P86" s="32">
        <f t="shared" si="17"/>
        <v>764437168.63999939</v>
      </c>
      <c r="R86" s="33">
        <f>SUM('anual gastos'!N86+'eses gastos'!N86+[3]ctas!N86)</f>
        <v>7930582667.3600006</v>
      </c>
      <c r="S86" s="62">
        <f t="shared" si="15"/>
        <v>0</v>
      </c>
    </row>
    <row r="87" spans="1:19" x14ac:dyDescent="0.25">
      <c r="A87" s="26">
        <v>312020803</v>
      </c>
      <c r="B87" s="27" t="s">
        <v>103</v>
      </c>
      <c r="C87" s="28"/>
      <c r="D87" s="33">
        <f>SUM('anual gastos'!D87+'eses gastos'!D87+[3]ctas!D87)</f>
        <v>3515310735</v>
      </c>
      <c r="E87" s="33">
        <f>SUM('anual gastos'!E87+'eses gastos'!E87+[3]ctas!E87)</f>
        <v>231710197</v>
      </c>
      <c r="F87" s="30">
        <f t="shared" si="9"/>
        <v>3747020932</v>
      </c>
      <c r="G87" s="31">
        <f t="shared" si="10"/>
        <v>1.8276152389049623E-2</v>
      </c>
      <c r="H87" s="33">
        <f>SUM('anual gastos'!H87+'eses gastos'!H87+[3]ctas!H87)</f>
        <v>0</v>
      </c>
      <c r="I87" s="32">
        <f t="shared" si="11"/>
        <v>3747020932</v>
      </c>
      <c r="J87" s="33">
        <f>SUM('anual gastos'!J87+'eses gastos'!J87+[3]ctas!J87)</f>
        <v>3274286360.6999998</v>
      </c>
      <c r="K87" s="31">
        <f t="shared" si="12"/>
        <v>87.383722165446386</v>
      </c>
      <c r="L87" s="30">
        <f t="shared" si="16"/>
        <v>41564514</v>
      </c>
      <c r="M87" s="31">
        <f t="shared" si="13"/>
        <v>1.1092682628227175</v>
      </c>
      <c r="N87" s="33">
        <f>SUM('anual gastos'!N87+'eses gastos'!N87+[3]ctas!N87)</f>
        <v>3315850874.6999998</v>
      </c>
      <c r="O87" s="31">
        <f t="shared" si="14"/>
        <v>88.49299042826911</v>
      </c>
      <c r="P87" s="32">
        <f t="shared" si="17"/>
        <v>431170057.30000019</v>
      </c>
      <c r="R87" s="33">
        <f>SUM('anual gastos'!N87+'eses gastos'!N87+[3]ctas!N87)</f>
        <v>3315850874.6999998</v>
      </c>
      <c r="S87" s="62">
        <f t="shared" si="15"/>
        <v>0</v>
      </c>
    </row>
    <row r="88" spans="1:19" x14ac:dyDescent="0.25">
      <c r="A88" s="26">
        <v>312020804</v>
      </c>
      <c r="B88" s="27" t="s">
        <v>104</v>
      </c>
      <c r="C88" s="28"/>
      <c r="D88" s="33">
        <f>SUM('anual gastos'!D88+'eses gastos'!D88+[3]ctas!D88)</f>
        <v>14865212141</v>
      </c>
      <c r="E88" s="33">
        <f>SUM('anual gastos'!E88+'eses gastos'!E88+[3]ctas!E88)</f>
        <v>-369759727</v>
      </c>
      <c r="F88" s="30">
        <f t="shared" si="9"/>
        <v>14495452414</v>
      </c>
      <c r="G88" s="31">
        <f t="shared" si="10"/>
        <v>7.070179272392739E-2</v>
      </c>
      <c r="H88" s="33">
        <f>SUM('anual gastos'!H88+'eses gastos'!H88+[3]ctas!H88)</f>
        <v>0</v>
      </c>
      <c r="I88" s="32">
        <f t="shared" si="11"/>
        <v>14495452414</v>
      </c>
      <c r="J88" s="33">
        <f>SUM('anual gastos'!J88+'eses gastos'!J88+[3]ctas!J88)</f>
        <v>12040139777</v>
      </c>
      <c r="K88" s="31">
        <f t="shared" si="12"/>
        <v>83.061497034555416</v>
      </c>
      <c r="L88" s="30">
        <f t="shared" si="16"/>
        <v>561059121</v>
      </c>
      <c r="M88" s="31">
        <f t="shared" si="13"/>
        <v>3.8705871674492744</v>
      </c>
      <c r="N88" s="33">
        <f>SUM('anual gastos'!N88+'eses gastos'!N88+[3]ctas!N88)</f>
        <v>12601198898</v>
      </c>
      <c r="O88" s="31">
        <f t="shared" si="14"/>
        <v>86.932084202004674</v>
      </c>
      <c r="P88" s="32">
        <f t="shared" si="17"/>
        <v>1894253516</v>
      </c>
      <c r="R88" s="33">
        <f>SUM('anual gastos'!N88+'eses gastos'!N88+[3]ctas!N88)</f>
        <v>12601198898</v>
      </c>
      <c r="S88" s="62">
        <f t="shared" si="15"/>
        <v>0</v>
      </c>
    </row>
    <row r="89" spans="1:19" x14ac:dyDescent="0.25">
      <c r="A89" s="26">
        <v>312020805</v>
      </c>
      <c r="B89" s="27" t="s">
        <v>105</v>
      </c>
      <c r="C89" s="28"/>
      <c r="D89" s="33">
        <f>SUM('anual gastos'!D89+'eses gastos'!D89+[3]ctas!D89)</f>
        <v>3337049376</v>
      </c>
      <c r="E89" s="33">
        <f>SUM('anual gastos'!E89+'eses gastos'!E89+[3]ctas!E89)</f>
        <v>-363042838</v>
      </c>
      <c r="F89" s="30">
        <f t="shared" si="9"/>
        <v>2974006538</v>
      </c>
      <c r="G89" s="31">
        <f t="shared" si="10"/>
        <v>1.4505762759512096E-2</v>
      </c>
      <c r="H89" s="33">
        <f>SUM('anual gastos'!H89+'eses gastos'!H89+[3]ctas!H89)</f>
        <v>0</v>
      </c>
      <c r="I89" s="32">
        <f t="shared" si="11"/>
        <v>2974006538</v>
      </c>
      <c r="J89" s="33">
        <f>SUM('anual gastos'!J89+'eses gastos'!J89+[3]ctas!J89)</f>
        <v>2825671700.0999999</v>
      </c>
      <c r="K89" s="31">
        <f t="shared" si="12"/>
        <v>95.012289448436988</v>
      </c>
      <c r="L89" s="30">
        <f t="shared" si="16"/>
        <v>1454200</v>
      </c>
      <c r="M89" s="31">
        <f t="shared" si="13"/>
        <v>4.8897000777205421E-2</v>
      </c>
      <c r="N89" s="33">
        <f>SUM('anual gastos'!N89+'eses gastos'!N89+[3]ctas!N89)</f>
        <v>2827125900.0999999</v>
      </c>
      <c r="O89" s="31">
        <f t="shared" si="14"/>
        <v>95.06118644921419</v>
      </c>
      <c r="P89" s="32">
        <f t="shared" si="17"/>
        <v>146880637.9000001</v>
      </c>
      <c r="R89" s="33">
        <f>SUM('anual gastos'!N89+'eses gastos'!N89+[3]ctas!N89)</f>
        <v>2827125900.0999999</v>
      </c>
      <c r="S89" s="62">
        <f t="shared" si="15"/>
        <v>0</v>
      </c>
    </row>
    <row r="90" spans="1:19" x14ac:dyDescent="0.25">
      <c r="A90" s="26">
        <v>3120209</v>
      </c>
      <c r="B90" s="27" t="s">
        <v>106</v>
      </c>
      <c r="C90" s="28"/>
      <c r="D90" s="29">
        <f>SUM(D91:D92)</f>
        <v>6773074875</v>
      </c>
      <c r="E90" s="29">
        <f>SUM(E91:E92)</f>
        <v>-683954381</v>
      </c>
      <c r="F90" s="30">
        <f t="shared" si="9"/>
        <v>6089120494</v>
      </c>
      <c r="G90" s="31">
        <f t="shared" si="10"/>
        <v>2.96997791267287E-2</v>
      </c>
      <c r="H90" s="29">
        <f>SUM(H91:H92)</f>
        <v>0</v>
      </c>
      <c r="I90" s="32">
        <f t="shared" si="11"/>
        <v>6089120494</v>
      </c>
      <c r="J90" s="29">
        <f>SUM(J91:J92)</f>
        <v>1946391049</v>
      </c>
      <c r="K90" s="31">
        <f t="shared" si="12"/>
        <v>31.965060486451264</v>
      </c>
      <c r="L90" s="30">
        <f t="shared" si="16"/>
        <v>3263740671</v>
      </c>
      <c r="M90" s="31">
        <f t="shared" si="13"/>
        <v>53.599541579378709</v>
      </c>
      <c r="N90" s="29">
        <f>SUM(N91:N92)</f>
        <v>5210131720</v>
      </c>
      <c r="O90" s="31">
        <f t="shared" si="14"/>
        <v>85.564602065829959</v>
      </c>
      <c r="P90" s="32">
        <f t="shared" si="17"/>
        <v>878988774</v>
      </c>
      <c r="R90" s="33">
        <f>SUM('anual gastos'!N90+'eses gastos'!N90+[3]ctas!N90)</f>
        <v>5210131720</v>
      </c>
      <c r="S90" s="62">
        <f t="shared" si="15"/>
        <v>0</v>
      </c>
    </row>
    <row r="91" spans="1:19" x14ac:dyDescent="0.25">
      <c r="A91" s="26">
        <v>312020901</v>
      </c>
      <c r="B91" s="35" t="s">
        <v>107</v>
      </c>
      <c r="C91" s="28"/>
      <c r="D91" s="33">
        <f>SUM('anual gastos'!D91+'eses gastos'!D91+[3]ctas!D91)</f>
        <v>6671574875</v>
      </c>
      <c r="E91" s="33">
        <f>SUM('anual gastos'!E91+'eses gastos'!E91+[3]ctas!E91)</f>
        <v>-686454381</v>
      </c>
      <c r="F91" s="30">
        <f t="shared" si="9"/>
        <v>5985120494</v>
      </c>
      <c r="G91" s="31">
        <f t="shared" si="10"/>
        <v>2.9192517522655771E-2</v>
      </c>
      <c r="H91" s="33">
        <f>SUM('anual gastos'!H91+'eses gastos'!H91+[3]ctas!H91)</f>
        <v>0</v>
      </c>
      <c r="I91" s="32">
        <f t="shared" si="11"/>
        <v>5985120494</v>
      </c>
      <c r="J91" s="33">
        <f>SUM('anual gastos'!J91+'eses gastos'!J91+[3]ctas!J91)</f>
        <v>1914709410</v>
      </c>
      <c r="K91" s="31">
        <f t="shared" si="12"/>
        <v>31.991158940233028</v>
      </c>
      <c r="L91" s="30">
        <f t="shared" si="16"/>
        <v>3233075540</v>
      </c>
      <c r="M91" s="31">
        <f t="shared" si="13"/>
        <v>54.01855389947643</v>
      </c>
      <c r="N91" s="33">
        <f>SUM('anual gastos'!N91+'eses gastos'!N91+[3]ctas!N91)</f>
        <v>5147784950</v>
      </c>
      <c r="O91" s="31">
        <f t="shared" si="14"/>
        <v>86.009712839709451</v>
      </c>
      <c r="P91" s="32">
        <f t="shared" si="17"/>
        <v>837335544</v>
      </c>
      <c r="R91" s="33">
        <f>SUM('anual gastos'!N91+'eses gastos'!N91+[3]ctas!N91)</f>
        <v>5147784950</v>
      </c>
      <c r="S91" s="62">
        <f t="shared" si="15"/>
        <v>0</v>
      </c>
    </row>
    <row r="92" spans="1:19" x14ac:dyDescent="0.25">
      <c r="A92" s="26">
        <v>312020902</v>
      </c>
      <c r="B92" s="35" t="s">
        <v>108</v>
      </c>
      <c r="C92" s="28"/>
      <c r="D92" s="33">
        <f>SUM('anual gastos'!D92+'eses gastos'!D92+[3]ctas!D92)</f>
        <v>101500000</v>
      </c>
      <c r="E92" s="33">
        <f>SUM('anual gastos'!E92+'eses gastos'!E92+[3]ctas!E92)</f>
        <v>2500000</v>
      </c>
      <c r="F92" s="30">
        <f t="shared" si="9"/>
        <v>104000000</v>
      </c>
      <c r="G92" s="31">
        <f t="shared" si="10"/>
        <v>5.0726160407292889E-4</v>
      </c>
      <c r="H92" s="33">
        <f>SUM('anual gastos'!H92+'eses gastos'!H92+[3]ctas!H92)</f>
        <v>0</v>
      </c>
      <c r="I92" s="32">
        <f t="shared" si="11"/>
        <v>104000000</v>
      </c>
      <c r="J92" s="33">
        <f>SUM('anual gastos'!J92+'eses gastos'!J92+[3]ctas!J92)</f>
        <v>31681639</v>
      </c>
      <c r="K92" s="31">
        <f t="shared" si="12"/>
        <v>30.463114423076927</v>
      </c>
      <c r="L92" s="30">
        <f t="shared" si="16"/>
        <v>30665131</v>
      </c>
      <c r="M92" s="31">
        <f t="shared" si="13"/>
        <v>29.485702884615385</v>
      </c>
      <c r="N92" s="33">
        <f>SUM('anual gastos'!N92+'eses gastos'!N92+[3]ctas!N92)</f>
        <v>62346770</v>
      </c>
      <c r="O92" s="31">
        <f t="shared" si="14"/>
        <v>59.948817307692302</v>
      </c>
      <c r="P92" s="32">
        <f t="shared" si="17"/>
        <v>41653230</v>
      </c>
      <c r="R92" s="33">
        <f>SUM('anual gastos'!N92+'eses gastos'!N92+[3]ctas!N92)</f>
        <v>62346770</v>
      </c>
      <c r="S92" s="62">
        <f t="shared" si="15"/>
        <v>0</v>
      </c>
    </row>
    <row r="93" spans="1:19" x14ac:dyDescent="0.25">
      <c r="A93" s="26">
        <v>3120210</v>
      </c>
      <c r="B93" s="27" t="s">
        <v>109</v>
      </c>
      <c r="C93" s="28"/>
      <c r="D93" s="33">
        <f>SUM('anual gastos'!D93+'eses gastos'!D93+[3]ctas!D93)</f>
        <v>9122130780</v>
      </c>
      <c r="E93" s="33">
        <f>SUM('anual gastos'!E93+'eses gastos'!E93+[3]ctas!E93)</f>
        <v>3975996392</v>
      </c>
      <c r="F93" s="30">
        <f t="shared" si="9"/>
        <v>13098127172</v>
      </c>
      <c r="G93" s="31">
        <f t="shared" si="10"/>
        <v>6.3886317304037835E-2</v>
      </c>
      <c r="H93" s="33">
        <f>SUM('anual gastos'!H93+'eses gastos'!H93+[3]ctas!H93)</f>
        <v>0</v>
      </c>
      <c r="I93" s="32">
        <f t="shared" si="11"/>
        <v>13098127172</v>
      </c>
      <c r="J93" s="33">
        <f>SUM('anual gastos'!J93+'eses gastos'!J93+[3]ctas!J93)</f>
        <v>8309491887</v>
      </c>
      <c r="K93" s="31">
        <f t="shared" si="12"/>
        <v>63.440305456518132</v>
      </c>
      <c r="L93" s="30">
        <f t="shared" si="16"/>
        <v>4380092676</v>
      </c>
      <c r="M93" s="31">
        <f t="shared" si="13"/>
        <v>33.440602755509722</v>
      </c>
      <c r="N93" s="33">
        <f>SUM('anual gastos'!N93+'eses gastos'!N93+[3]ctas!N93)</f>
        <v>12689584563</v>
      </c>
      <c r="O93" s="31">
        <f t="shared" si="14"/>
        <v>96.880908212027862</v>
      </c>
      <c r="P93" s="32">
        <f t="shared" si="17"/>
        <v>408542609</v>
      </c>
      <c r="R93" s="33">
        <f>SUM('anual gastos'!N93+'eses gastos'!N93+[3]ctas!N93)</f>
        <v>12689584563</v>
      </c>
      <c r="S93" s="62">
        <f t="shared" si="15"/>
        <v>0</v>
      </c>
    </row>
    <row r="94" spans="1:19" x14ac:dyDescent="0.25">
      <c r="A94" s="26">
        <v>3120211</v>
      </c>
      <c r="B94" s="27" t="s">
        <v>110</v>
      </c>
      <c r="C94" s="28"/>
      <c r="D94" s="33">
        <f>SUM('anual gastos'!D94+'eses gastos'!D94+[3]ctas!D94)</f>
        <v>9672484938</v>
      </c>
      <c r="E94" s="33">
        <f>SUM('anual gastos'!E94+'eses gastos'!E94+[3]ctas!E94)</f>
        <v>-2461547817</v>
      </c>
      <c r="F94" s="30">
        <f t="shared" si="9"/>
        <v>7210937121</v>
      </c>
      <c r="G94" s="31">
        <f t="shared" si="10"/>
        <v>3.517145702757199E-2</v>
      </c>
      <c r="H94" s="33">
        <f>SUM('anual gastos'!H94+'eses gastos'!H94+[3]ctas!H94)</f>
        <v>0</v>
      </c>
      <c r="I94" s="32">
        <f t="shared" si="11"/>
        <v>7210937121</v>
      </c>
      <c r="J94" s="33">
        <f>SUM('anual gastos'!J94+'eses gastos'!J94+[3]ctas!J94)</f>
        <v>2367389817</v>
      </c>
      <c r="K94" s="31">
        <f t="shared" si="12"/>
        <v>32.830543066387115</v>
      </c>
      <c r="L94" s="30">
        <f t="shared" si="16"/>
        <v>3986302076</v>
      </c>
      <c r="M94" s="31">
        <f t="shared" si="13"/>
        <v>55.281331803475588</v>
      </c>
      <c r="N94" s="33">
        <f>SUM('anual gastos'!N94+'eses gastos'!N94+[3]ctas!N94)</f>
        <v>6353691893</v>
      </c>
      <c r="O94" s="31">
        <f t="shared" si="14"/>
        <v>88.111874869862703</v>
      </c>
      <c r="P94" s="32">
        <f t="shared" si="17"/>
        <v>857245228</v>
      </c>
      <c r="R94" s="33">
        <f>SUM('anual gastos'!N94+'eses gastos'!N94+[3]ctas!N94)</f>
        <v>6353691893</v>
      </c>
      <c r="S94" s="62">
        <f t="shared" si="15"/>
        <v>0</v>
      </c>
    </row>
    <row r="95" spans="1:19" x14ac:dyDescent="0.25">
      <c r="A95" s="26">
        <v>3120212</v>
      </c>
      <c r="B95" s="27" t="s">
        <v>111</v>
      </c>
      <c r="C95" s="28"/>
      <c r="D95" s="33">
        <f>SUM('anual gastos'!D95+'eses gastos'!D95+[3]ctas!D95)</f>
        <v>6638352094</v>
      </c>
      <c r="E95" s="33">
        <f>SUM('anual gastos'!E95+'eses gastos'!E95+[3]ctas!E95)</f>
        <v>-1680306447</v>
      </c>
      <c r="F95" s="30">
        <f t="shared" si="9"/>
        <v>4958045647</v>
      </c>
      <c r="G95" s="31">
        <f t="shared" si="10"/>
        <v>2.4182944115038674E-2</v>
      </c>
      <c r="H95" s="33">
        <f>SUM('anual gastos'!H95+'eses gastos'!H95+[3]ctas!H95)</f>
        <v>0</v>
      </c>
      <c r="I95" s="32">
        <f t="shared" si="11"/>
        <v>4958045647</v>
      </c>
      <c r="J95" s="33">
        <f>SUM('anual gastos'!J95+'eses gastos'!J95+[3]ctas!J95)</f>
        <v>1818365856</v>
      </c>
      <c r="K95" s="31">
        <f t="shared" si="12"/>
        <v>36.675052741804656</v>
      </c>
      <c r="L95" s="30">
        <f t="shared" si="16"/>
        <v>2275294995</v>
      </c>
      <c r="M95" s="31">
        <f t="shared" si="13"/>
        <v>45.890965049438961</v>
      </c>
      <c r="N95" s="33">
        <f>SUM('anual gastos'!N95+'eses gastos'!N95+[3]ctas!N95)</f>
        <v>4093660851</v>
      </c>
      <c r="O95" s="31">
        <f t="shared" si="14"/>
        <v>82.566017791243624</v>
      </c>
      <c r="P95" s="32">
        <f t="shared" si="17"/>
        <v>864384796</v>
      </c>
      <c r="R95" s="33">
        <f>SUM('anual gastos'!N95+'eses gastos'!N95+[3]ctas!N95)</f>
        <v>4093660851</v>
      </c>
      <c r="S95" s="62">
        <f t="shared" si="15"/>
        <v>0</v>
      </c>
    </row>
    <row r="96" spans="1:19" x14ac:dyDescent="0.25">
      <c r="A96" s="26">
        <v>3120213</v>
      </c>
      <c r="B96" s="27" t="s">
        <v>112</v>
      </c>
      <c r="C96" s="28"/>
      <c r="D96" s="29">
        <f>SUM(D97:D98)</f>
        <v>6284372306</v>
      </c>
      <c r="E96" s="29">
        <f>SUM(E97:E98)</f>
        <v>611959843</v>
      </c>
      <c r="F96" s="30">
        <f t="shared" si="9"/>
        <v>6896332149</v>
      </c>
      <c r="G96" s="31">
        <f t="shared" si="10"/>
        <v>3.3636966424244692E-2</v>
      </c>
      <c r="H96" s="29">
        <f>SUM(H97:H98)</f>
        <v>0</v>
      </c>
      <c r="I96" s="32">
        <f t="shared" si="11"/>
        <v>6896332149</v>
      </c>
      <c r="J96" s="29">
        <f>SUM(J97:J98)</f>
        <v>5562947623</v>
      </c>
      <c r="K96" s="31">
        <f t="shared" si="12"/>
        <v>80.665308787463971</v>
      </c>
      <c r="L96" s="30">
        <f t="shared" si="16"/>
        <v>1263368717</v>
      </c>
      <c r="M96" s="31">
        <f t="shared" si="13"/>
        <v>18.319429657737619</v>
      </c>
      <c r="N96" s="29">
        <f>SUM(N97:N98)</f>
        <v>6826316340</v>
      </c>
      <c r="O96" s="31">
        <f t="shared" si="14"/>
        <v>98.984738445201586</v>
      </c>
      <c r="P96" s="32">
        <f t="shared" si="17"/>
        <v>70015809</v>
      </c>
      <c r="R96" s="33">
        <f>SUM('anual gastos'!N96+'eses gastos'!N96+[3]ctas!N96)</f>
        <v>6826316340</v>
      </c>
      <c r="S96" s="62">
        <f t="shared" si="15"/>
        <v>0</v>
      </c>
    </row>
    <row r="97" spans="1:19" x14ac:dyDescent="0.25">
      <c r="A97" s="26">
        <v>312021302</v>
      </c>
      <c r="B97" s="27" t="s">
        <v>113</v>
      </c>
      <c r="C97" s="28"/>
      <c r="D97" s="33">
        <f>SUM('anual gastos'!D97+'eses gastos'!D97+[3]ctas!D97)</f>
        <v>5595000000</v>
      </c>
      <c r="E97" s="33">
        <f>SUM('anual gastos'!E97+'eses gastos'!E97+[3]ctas!E97)</f>
        <v>-551383212</v>
      </c>
      <c r="F97" s="30">
        <f t="shared" si="9"/>
        <v>5043616788</v>
      </c>
      <c r="G97" s="31">
        <f t="shared" si="10"/>
        <v>2.4600318675096468E-2</v>
      </c>
      <c r="H97" s="33">
        <f>SUM('anual gastos'!H97+'eses gastos'!H97+[3]ctas!H97)</f>
        <v>0</v>
      </c>
      <c r="I97" s="32">
        <f t="shared" si="11"/>
        <v>5043616788</v>
      </c>
      <c r="J97" s="33">
        <f>SUM('anual gastos'!J97+'eses gastos'!J97+[3]ctas!J97)</f>
        <v>4020819848</v>
      </c>
      <c r="K97" s="31">
        <f t="shared" si="12"/>
        <v>79.720962495931801</v>
      </c>
      <c r="L97" s="30">
        <f t="shared" si="16"/>
        <v>1003170846</v>
      </c>
      <c r="M97" s="31">
        <f t="shared" si="13"/>
        <v>19.889910121379348</v>
      </c>
      <c r="N97" s="33">
        <f>SUM('anual gastos'!N97+'eses gastos'!N97+[3]ctas!N97)</f>
        <v>5023990694</v>
      </c>
      <c r="O97" s="31">
        <f t="shared" si="14"/>
        <v>99.610872617311145</v>
      </c>
      <c r="P97" s="32">
        <f t="shared" si="17"/>
        <v>19626094</v>
      </c>
      <c r="R97" s="33">
        <f>SUM('anual gastos'!N97+'eses gastos'!N97+[3]ctas!N97)</f>
        <v>5023990694</v>
      </c>
      <c r="S97" s="62">
        <f t="shared" si="15"/>
        <v>0</v>
      </c>
    </row>
    <row r="98" spans="1:19" x14ac:dyDescent="0.25">
      <c r="A98" s="26">
        <v>312021399</v>
      </c>
      <c r="B98" s="35" t="s">
        <v>114</v>
      </c>
      <c r="C98" s="28"/>
      <c r="D98" s="33">
        <f>SUM('anual gastos'!D98+'eses gastos'!D98+[3]ctas!D98)</f>
        <v>689372306</v>
      </c>
      <c r="E98" s="33">
        <f>SUM('anual gastos'!E98+'eses gastos'!E98+[3]ctas!E98)</f>
        <v>1163343055</v>
      </c>
      <c r="F98" s="30">
        <f t="shared" si="9"/>
        <v>1852715361</v>
      </c>
      <c r="G98" s="31">
        <f t="shared" si="10"/>
        <v>9.0366477491482244E-3</v>
      </c>
      <c r="H98" s="33">
        <f>SUM('anual gastos'!H98+'eses gastos'!H98+[3]ctas!H98)</f>
        <v>0</v>
      </c>
      <c r="I98" s="32">
        <f t="shared" si="11"/>
        <v>1852715361</v>
      </c>
      <c r="J98" s="33">
        <f>SUM('anual gastos'!J98+'eses gastos'!J98+[3]ctas!J98)</f>
        <v>1542127775</v>
      </c>
      <c r="K98" s="31">
        <f t="shared" si="12"/>
        <v>83.236087283674223</v>
      </c>
      <c r="L98" s="30">
        <f t="shared" si="16"/>
        <v>260197871</v>
      </c>
      <c r="M98" s="31">
        <f t="shared" si="13"/>
        <v>14.044136324295312</v>
      </c>
      <c r="N98" s="33">
        <f>SUM('anual gastos'!N98+'eses gastos'!N98+[3]ctas!N98)</f>
        <v>1802325646</v>
      </c>
      <c r="O98" s="31">
        <f t="shared" si="14"/>
        <v>97.280223607969546</v>
      </c>
      <c r="P98" s="32">
        <f t="shared" si="17"/>
        <v>50389715</v>
      </c>
      <c r="R98" s="33">
        <f>SUM('anual gastos'!N98+'eses gastos'!N98+[3]ctas!N98)</f>
        <v>1802325646</v>
      </c>
      <c r="S98" s="62">
        <f t="shared" si="15"/>
        <v>0</v>
      </c>
    </row>
    <row r="99" spans="1:19" x14ac:dyDescent="0.25">
      <c r="A99" s="26">
        <v>3120215</v>
      </c>
      <c r="B99" s="35" t="s">
        <v>115</v>
      </c>
      <c r="C99" s="28"/>
      <c r="D99" s="33">
        <f>SUM('anual gastos'!D99+'eses gastos'!D99+[3]ctas!D99)</f>
        <v>0</v>
      </c>
      <c r="E99" s="33">
        <f>SUM('anual gastos'!E99+'eses gastos'!E99+[3]ctas!E99)</f>
        <v>0</v>
      </c>
      <c r="F99" s="30">
        <f t="shared" si="9"/>
        <v>0</v>
      </c>
      <c r="G99" s="31">
        <f t="shared" si="10"/>
        <v>0</v>
      </c>
      <c r="H99" s="33">
        <f>SUM('anual gastos'!H99+'eses gastos'!H99+[3]ctas!H99)</f>
        <v>0</v>
      </c>
      <c r="I99" s="32">
        <f t="shared" si="11"/>
        <v>0</v>
      </c>
      <c r="J99" s="33">
        <f>SUM('anual gastos'!J99+'eses gastos'!J99+[3]ctas!J99)</f>
        <v>0</v>
      </c>
      <c r="K99" s="31">
        <f t="shared" si="12"/>
        <v>0</v>
      </c>
      <c r="L99" s="30">
        <f t="shared" si="16"/>
        <v>0</v>
      </c>
      <c r="M99" s="31">
        <f t="shared" si="13"/>
        <v>0</v>
      </c>
      <c r="N99" s="33">
        <f>SUM('anual gastos'!N99+'eses gastos'!N99+[3]ctas!N99)</f>
        <v>0</v>
      </c>
      <c r="O99" s="31">
        <f t="shared" si="14"/>
        <v>0</v>
      </c>
      <c r="P99" s="32">
        <f t="shared" si="17"/>
        <v>0</v>
      </c>
      <c r="R99" s="33">
        <f>SUM('anual gastos'!N99+'eses gastos'!N99+[3]ctas!N99)</f>
        <v>0</v>
      </c>
      <c r="S99" s="62">
        <f t="shared" si="15"/>
        <v>0</v>
      </c>
    </row>
    <row r="100" spans="1:19" x14ac:dyDescent="0.25">
      <c r="A100" s="26">
        <v>3120217</v>
      </c>
      <c r="B100" s="27" t="s">
        <v>116</v>
      </c>
      <c r="C100" s="28"/>
      <c r="D100" s="33">
        <f>SUM('anual gastos'!D100+'eses gastos'!D100+[3]ctas!D100)</f>
        <v>6189924000</v>
      </c>
      <c r="E100" s="33">
        <f>SUM('anual gastos'!E100+'eses gastos'!E100+[3]ctas!E100)</f>
        <v>-331756339</v>
      </c>
      <c r="F100" s="30">
        <f t="shared" si="9"/>
        <v>5858167661</v>
      </c>
      <c r="G100" s="31">
        <f t="shared" si="10"/>
        <v>2.8573303121605938E-2</v>
      </c>
      <c r="H100" s="33">
        <f>SUM('anual gastos'!H100+'eses gastos'!H100+[3]ctas!H100)</f>
        <v>0</v>
      </c>
      <c r="I100" s="32">
        <f t="shared" si="11"/>
        <v>5858167661</v>
      </c>
      <c r="J100" s="33">
        <f>SUM('anual gastos'!J100+'eses gastos'!J100+[3]ctas!J100)</f>
        <v>2987330269</v>
      </c>
      <c r="K100" s="31">
        <f t="shared" si="12"/>
        <v>50.994277423771393</v>
      </c>
      <c r="L100" s="30">
        <f t="shared" si="16"/>
        <v>2606073263</v>
      </c>
      <c r="M100" s="31">
        <f t="shared" si="13"/>
        <v>44.486150172000002</v>
      </c>
      <c r="N100" s="33">
        <f>SUM('anual gastos'!N100+'eses gastos'!N100+[3]ctas!N100)</f>
        <v>5593403532</v>
      </c>
      <c r="O100" s="31">
        <f t="shared" si="14"/>
        <v>95.480427595771403</v>
      </c>
      <c r="P100" s="32">
        <f t="shared" si="17"/>
        <v>264764129</v>
      </c>
      <c r="R100" s="33">
        <f>SUM('anual gastos'!N100+'eses gastos'!N100+[3]ctas!N100)</f>
        <v>5593403532</v>
      </c>
      <c r="S100" s="62">
        <f t="shared" si="15"/>
        <v>0</v>
      </c>
    </row>
    <row r="101" spans="1:19" x14ac:dyDescent="0.25">
      <c r="A101" s="26">
        <v>3120218</v>
      </c>
      <c r="B101" s="27" t="s">
        <v>117</v>
      </c>
      <c r="C101" s="28"/>
      <c r="D101" s="33">
        <f>SUM('anual gastos'!D101+'eses gastos'!D101+[3]ctas!D101)</f>
        <v>68000000</v>
      </c>
      <c r="E101" s="33">
        <f>SUM('anual gastos'!E101+'eses gastos'!E101+[3]ctas!E101)</f>
        <v>-33500000</v>
      </c>
      <c r="F101" s="30">
        <f t="shared" si="9"/>
        <v>34500000</v>
      </c>
      <c r="G101" s="31">
        <f t="shared" si="10"/>
        <v>1.6827428212034658E-4</v>
      </c>
      <c r="H101" s="33">
        <f>SUM('anual gastos'!H101+'eses gastos'!H101+[3]ctas!H101)</f>
        <v>0</v>
      </c>
      <c r="I101" s="32">
        <f t="shared" si="11"/>
        <v>34500000</v>
      </c>
      <c r="J101" s="33">
        <f>SUM('anual gastos'!J101+'eses gastos'!J101+[3]ctas!J101)</f>
        <v>34014872</v>
      </c>
      <c r="K101" s="31">
        <f t="shared" si="12"/>
        <v>98.593831884057977</v>
      </c>
      <c r="L101" s="30">
        <f t="shared" si="16"/>
        <v>0</v>
      </c>
      <c r="M101" s="31">
        <f t="shared" si="13"/>
        <v>0</v>
      </c>
      <c r="N101" s="33">
        <f>SUM('anual gastos'!N101+'eses gastos'!N101+[3]ctas!N101)</f>
        <v>34014872</v>
      </c>
      <c r="O101" s="31">
        <f t="shared" si="14"/>
        <v>98.593831884057977</v>
      </c>
      <c r="P101" s="32">
        <f t="shared" si="17"/>
        <v>485128</v>
      </c>
      <c r="R101" s="33">
        <f>SUM('anual gastos'!N101+'eses gastos'!N101+[3]ctas!N101)</f>
        <v>34014872</v>
      </c>
      <c r="S101" s="62">
        <f t="shared" si="15"/>
        <v>0</v>
      </c>
    </row>
    <row r="102" spans="1:19" x14ac:dyDescent="0.25">
      <c r="A102" s="26">
        <v>31203</v>
      </c>
      <c r="B102" s="35" t="s">
        <v>118</v>
      </c>
      <c r="C102" s="28"/>
      <c r="D102" s="33">
        <f>SUM(D104:D108)</f>
        <v>248466125314</v>
      </c>
      <c r="E102" s="33">
        <f>SUM(E104:E108)</f>
        <v>36479672005</v>
      </c>
      <c r="F102" s="30">
        <f t="shared" si="9"/>
        <v>284945797319</v>
      </c>
      <c r="G102" s="31">
        <f t="shared" si="10"/>
        <v>1.3898275213641886</v>
      </c>
      <c r="H102" s="33">
        <f>SUM(H104:H108)</f>
        <v>0</v>
      </c>
      <c r="I102" s="32">
        <f t="shared" si="11"/>
        <v>284945797319</v>
      </c>
      <c r="J102" s="33">
        <f>SUM(J104:J108)</f>
        <v>240105105770.60999</v>
      </c>
      <c r="K102" s="31">
        <f t="shared" si="12"/>
        <v>84.263431161193665</v>
      </c>
      <c r="L102" s="30">
        <f t="shared" si="16"/>
        <v>30393279311.390015</v>
      </c>
      <c r="M102" s="31">
        <f t="shared" si="13"/>
        <v>10.666337105988056</v>
      </c>
      <c r="N102" s="33">
        <f>SUM(N104:N108)</f>
        <v>270498385082</v>
      </c>
      <c r="O102" s="31">
        <f t="shared" si="14"/>
        <v>94.929768267181728</v>
      </c>
      <c r="P102" s="32">
        <f t="shared" si="17"/>
        <v>14447412237</v>
      </c>
      <c r="R102" s="33">
        <f>SUM('anual gastos'!N102+'eses gastos'!N102+[3]ctas!N102)</f>
        <v>270498385082</v>
      </c>
      <c r="S102" s="62">
        <f t="shared" si="15"/>
        <v>0</v>
      </c>
    </row>
    <row r="103" spans="1:19" x14ac:dyDescent="0.25">
      <c r="A103" s="26">
        <v>3120301</v>
      </c>
      <c r="B103" s="35" t="s">
        <v>119</v>
      </c>
      <c r="C103" s="28"/>
      <c r="D103" s="29">
        <f>SUM(D104)</f>
        <v>14954258000</v>
      </c>
      <c r="E103" s="29">
        <f>SUM(E104)</f>
        <v>12529614908</v>
      </c>
      <c r="F103" s="30">
        <f t="shared" si="9"/>
        <v>27483872908</v>
      </c>
      <c r="G103" s="31">
        <f t="shared" si="10"/>
        <v>0.13405301401392877</v>
      </c>
      <c r="H103" s="29">
        <f>SUM(H104)</f>
        <v>0</v>
      </c>
      <c r="I103" s="32">
        <f t="shared" si="11"/>
        <v>27483872908</v>
      </c>
      <c r="J103" s="29">
        <f>SUM(J104)</f>
        <v>16800292668</v>
      </c>
      <c r="K103" s="31">
        <f t="shared" si="12"/>
        <v>61.12782111981668</v>
      </c>
      <c r="L103" s="30">
        <f t="shared" si="16"/>
        <v>453198890</v>
      </c>
      <c r="M103" s="31">
        <f t="shared" si="13"/>
        <v>1.6489629810072473</v>
      </c>
      <c r="N103" s="29">
        <f>SUM(N104)</f>
        <v>17253491558</v>
      </c>
      <c r="O103" s="31">
        <f t="shared" si="14"/>
        <v>62.776784100823932</v>
      </c>
      <c r="P103" s="32">
        <f t="shared" si="17"/>
        <v>10230381350</v>
      </c>
      <c r="R103" s="33">
        <f>SUM('anual gastos'!N103+'eses gastos'!N103+[3]ctas!N103)</f>
        <v>17253491558</v>
      </c>
      <c r="S103" s="62">
        <f t="shared" si="15"/>
        <v>0</v>
      </c>
    </row>
    <row r="104" spans="1:19" x14ac:dyDescent="0.25">
      <c r="A104" s="26">
        <v>312030102</v>
      </c>
      <c r="B104" s="27" t="s">
        <v>120</v>
      </c>
      <c r="C104" s="28"/>
      <c r="D104" s="33">
        <f>SUM('anual gastos'!D104+'eses gastos'!D104+[3]ctas!D104)</f>
        <v>14954258000</v>
      </c>
      <c r="E104" s="33">
        <f>SUM('anual gastos'!E104+'eses gastos'!E104+[3]ctas!E104)</f>
        <v>12529614908</v>
      </c>
      <c r="F104" s="30">
        <f t="shared" si="9"/>
        <v>27483872908</v>
      </c>
      <c r="G104" s="31">
        <f t="shared" si="10"/>
        <v>0.13405301401392877</v>
      </c>
      <c r="H104" s="33">
        <f>SUM('anual gastos'!H104+'eses gastos'!H104+[3]ctas!H104)</f>
        <v>0</v>
      </c>
      <c r="I104" s="32">
        <f t="shared" si="11"/>
        <v>27483872908</v>
      </c>
      <c r="J104" s="33">
        <f>SUM('anual gastos'!J104+'eses gastos'!J104+[3]ctas!J104)</f>
        <v>16800292668</v>
      </c>
      <c r="K104" s="31">
        <f t="shared" si="12"/>
        <v>61.12782111981668</v>
      </c>
      <c r="L104" s="30">
        <f t="shared" si="16"/>
        <v>453198890</v>
      </c>
      <c r="M104" s="31">
        <f t="shared" si="13"/>
        <v>1.6489629810072473</v>
      </c>
      <c r="N104" s="33">
        <f>SUM('anual gastos'!N104+'eses gastos'!N104+[3]ctas!N104)</f>
        <v>17253491558</v>
      </c>
      <c r="O104" s="31">
        <f t="shared" si="14"/>
        <v>62.776784100823932</v>
      </c>
      <c r="P104" s="32">
        <f t="shared" si="17"/>
        <v>10230381350</v>
      </c>
      <c r="R104" s="33">
        <f>SUM('anual gastos'!N104+'eses gastos'!N104+[3]ctas!N104)</f>
        <v>17253491558</v>
      </c>
      <c r="S104" s="62">
        <f t="shared" si="15"/>
        <v>0</v>
      </c>
    </row>
    <row r="105" spans="1:19" ht="25.5" x14ac:dyDescent="0.25">
      <c r="A105" s="26">
        <v>3120302</v>
      </c>
      <c r="B105" s="35" t="s">
        <v>121</v>
      </c>
      <c r="C105" s="28"/>
      <c r="D105" s="33">
        <f>SUM('anual gastos'!D105+'eses gastos'!D105+[3]ctas!D105)</f>
        <v>204879199533</v>
      </c>
      <c r="E105" s="33">
        <f>SUM('anual gastos'!E105+'eses gastos'!E105+[3]ctas!E105)</f>
        <v>14485148572</v>
      </c>
      <c r="F105" s="30">
        <f t="shared" si="9"/>
        <v>219364348105</v>
      </c>
      <c r="G105" s="31">
        <f t="shared" si="10"/>
        <v>1.0699529913091792</v>
      </c>
      <c r="H105" s="33">
        <f>SUM('anual gastos'!H105+'eses gastos'!H105+[3]ctas!H105)</f>
        <v>0</v>
      </c>
      <c r="I105" s="32">
        <f t="shared" si="11"/>
        <v>219364348105</v>
      </c>
      <c r="J105" s="33">
        <f>SUM('anual gastos'!J105+'eses gastos'!J105+[3]ctas!J105)</f>
        <v>192294694760</v>
      </c>
      <c r="K105" s="31">
        <f t="shared" si="12"/>
        <v>87.659957701037655</v>
      </c>
      <c r="L105" s="30">
        <f t="shared" si="16"/>
        <v>24845306802</v>
      </c>
      <c r="M105" s="31">
        <f t="shared" si="13"/>
        <v>11.326045921604203</v>
      </c>
      <c r="N105" s="33">
        <f>SUM('anual gastos'!N105+'eses gastos'!N105+[3]ctas!N105)</f>
        <v>217140001562</v>
      </c>
      <c r="O105" s="31">
        <f t="shared" si="14"/>
        <v>98.98600362264186</v>
      </c>
      <c r="P105" s="32">
        <f t="shared" si="17"/>
        <v>2224346543</v>
      </c>
      <c r="R105" s="33">
        <f>SUM('anual gastos'!N105+'eses gastos'!N105+[3]ctas!N105)</f>
        <v>217140001562</v>
      </c>
      <c r="S105" s="62">
        <f t="shared" si="15"/>
        <v>0</v>
      </c>
    </row>
    <row r="106" spans="1:19" x14ac:dyDescent="0.25">
      <c r="A106" s="26">
        <v>3120303</v>
      </c>
      <c r="B106" s="35" t="s">
        <v>122</v>
      </c>
      <c r="C106" s="28"/>
      <c r="D106" s="33">
        <f>SUM('anual gastos'!D106+'eses gastos'!D106+[3]ctas!D106)</f>
        <v>3126559492</v>
      </c>
      <c r="E106" s="33">
        <f>SUM('anual gastos'!E106+'eses gastos'!E106+[3]ctas!E106)</f>
        <v>36087357</v>
      </c>
      <c r="F106" s="30">
        <f t="shared" si="9"/>
        <v>3162646849</v>
      </c>
      <c r="G106" s="31">
        <f t="shared" si="10"/>
        <v>1.5425858785960903E-2</v>
      </c>
      <c r="H106" s="33">
        <f>SUM('anual gastos'!H106+'eses gastos'!H106+[3]ctas!H106)</f>
        <v>0</v>
      </c>
      <c r="I106" s="32">
        <f t="shared" si="11"/>
        <v>3162646849</v>
      </c>
      <c r="J106" s="33">
        <f>SUM('anual gastos'!J106+'eses gastos'!J106+[3]ctas!J106)</f>
        <v>561298555.61000001</v>
      </c>
      <c r="K106" s="31">
        <f t="shared" si="12"/>
        <v>17.747746821225945</v>
      </c>
      <c r="L106" s="30">
        <f t="shared" si="16"/>
        <v>2236069007.3899999</v>
      </c>
      <c r="M106" s="31">
        <f t="shared" si="13"/>
        <v>70.702456333277439</v>
      </c>
      <c r="N106" s="33">
        <f>SUM('anual gastos'!N106+'eses gastos'!N106+[3]ctas!N106)</f>
        <v>2797367563</v>
      </c>
      <c r="O106" s="31">
        <f t="shared" si="14"/>
        <v>88.450203154503399</v>
      </c>
      <c r="P106" s="32">
        <f t="shared" si="17"/>
        <v>365279286</v>
      </c>
      <c r="R106" s="33">
        <f>SUM('anual gastos'!N106+'eses gastos'!N106+[3]ctas!N106)</f>
        <v>2797367563</v>
      </c>
      <c r="S106" s="62">
        <f t="shared" si="15"/>
        <v>0</v>
      </c>
    </row>
    <row r="107" spans="1:19" x14ac:dyDescent="0.25">
      <c r="A107" s="26">
        <v>3120306</v>
      </c>
      <c r="B107" s="37" t="s">
        <v>123</v>
      </c>
      <c r="C107" s="28"/>
      <c r="D107" s="33">
        <f>SUM('anual gastos'!D107+'eses gastos'!D107+[3]ctas!D107)</f>
        <v>1500000000</v>
      </c>
      <c r="E107" s="33">
        <f>SUM('anual gastos'!E107+'eses gastos'!E107+[3]ctas!E107)</f>
        <v>0</v>
      </c>
      <c r="F107" s="30">
        <f t="shared" si="9"/>
        <v>1500000000</v>
      </c>
      <c r="G107" s="31">
        <f t="shared" si="10"/>
        <v>7.3162731356672421E-3</v>
      </c>
      <c r="H107" s="33">
        <f>SUM('anual gastos'!H107+'eses gastos'!H107+[3]ctas!H107)</f>
        <v>0</v>
      </c>
      <c r="I107" s="32">
        <f t="shared" si="11"/>
        <v>1500000000</v>
      </c>
      <c r="J107" s="33">
        <f>SUM('anual gastos'!J107+'eses gastos'!J107+[3]ctas!J107)</f>
        <v>1499999772</v>
      </c>
      <c r="K107" s="31">
        <f t="shared" si="12"/>
        <v>99.999984799999993</v>
      </c>
      <c r="L107" s="30">
        <f t="shared" si="16"/>
        <v>0</v>
      </c>
      <c r="M107" s="31">
        <f t="shared" si="13"/>
        <v>0</v>
      </c>
      <c r="N107" s="33">
        <f>SUM('anual gastos'!N107+'eses gastos'!N107+[3]ctas!N107)</f>
        <v>1499999772</v>
      </c>
      <c r="O107" s="31">
        <f t="shared" si="14"/>
        <v>99.999984799999993</v>
      </c>
      <c r="P107" s="32">
        <f t="shared" si="17"/>
        <v>228</v>
      </c>
      <c r="R107" s="33">
        <f>SUM('anual gastos'!N107+'eses gastos'!N107+[3]ctas!N107)</f>
        <v>1499999772</v>
      </c>
      <c r="S107" s="62">
        <f t="shared" si="15"/>
        <v>0</v>
      </c>
    </row>
    <row r="108" spans="1:19" x14ac:dyDescent="0.25">
      <c r="A108" s="26">
        <v>3120399</v>
      </c>
      <c r="B108" s="35" t="s">
        <v>118</v>
      </c>
      <c r="C108" s="28"/>
      <c r="D108" s="33">
        <f>SUM('anual gastos'!D108+'eses gastos'!D108+[3]ctas!D108)</f>
        <v>24006108289</v>
      </c>
      <c r="E108" s="33">
        <f>SUM('anual gastos'!E108+'eses gastos'!E108+[3]ctas!E108)</f>
        <v>9428821168</v>
      </c>
      <c r="F108" s="30">
        <f t="shared" si="9"/>
        <v>33434929457</v>
      </c>
      <c r="G108" s="31">
        <f t="shared" si="10"/>
        <v>0.1630793841194523</v>
      </c>
      <c r="H108" s="33">
        <f>SUM('anual gastos'!H108+'eses gastos'!H108+[3]ctas!H108)</f>
        <v>0</v>
      </c>
      <c r="I108" s="32">
        <f t="shared" si="11"/>
        <v>33434929457</v>
      </c>
      <c r="J108" s="33">
        <f>SUM('anual gastos'!J108+'eses gastos'!J108+[3]ctas!J108)</f>
        <v>28948820015</v>
      </c>
      <c r="K108" s="31">
        <f t="shared" si="12"/>
        <v>86.582566451143578</v>
      </c>
      <c r="L108" s="30">
        <f t="shared" si="16"/>
        <v>2858704612</v>
      </c>
      <c r="M108" s="31">
        <f t="shared" si="13"/>
        <v>8.5500542648864357</v>
      </c>
      <c r="N108" s="33">
        <f>SUM('anual gastos'!N108+'eses gastos'!N108+[3]ctas!N108)</f>
        <v>31807524627</v>
      </c>
      <c r="O108" s="31">
        <f t="shared" si="14"/>
        <v>95.132620716030004</v>
      </c>
      <c r="P108" s="32">
        <f t="shared" si="17"/>
        <v>1627404830</v>
      </c>
      <c r="R108" s="33">
        <f>SUM('anual gastos'!N108+'eses gastos'!N108+[3]ctas!N108)</f>
        <v>31807524627</v>
      </c>
      <c r="S108" s="62">
        <f t="shared" si="15"/>
        <v>0</v>
      </c>
    </row>
    <row r="109" spans="1:19" x14ac:dyDescent="0.25">
      <c r="A109" s="19">
        <v>313</v>
      </c>
      <c r="B109" s="38" t="s">
        <v>124</v>
      </c>
      <c r="C109" s="21"/>
      <c r="D109" s="22">
        <f>SUM(D110+D137+D170+D172+D179+D175)</f>
        <v>890915366753</v>
      </c>
      <c r="E109" s="22">
        <f>SUM(E110+E137+E170+E172+E179+E175)</f>
        <v>291484514105</v>
      </c>
      <c r="F109" s="30">
        <f t="shared" si="9"/>
        <v>1182399880858</v>
      </c>
      <c r="G109" s="24">
        <f t="shared" si="10"/>
        <v>5.7671736559583557</v>
      </c>
      <c r="H109" s="22">
        <f>SUM(H110+H137+H170+H172+H179+H175)</f>
        <v>0</v>
      </c>
      <c r="I109" s="25">
        <f t="shared" si="11"/>
        <v>1182399880858</v>
      </c>
      <c r="J109" s="22">
        <f>SUM(J110+J137+J170+J172+J179+J175)</f>
        <v>991597461342</v>
      </c>
      <c r="K109" s="24">
        <f t="shared" si="12"/>
        <v>83.863122569198367</v>
      </c>
      <c r="L109" s="23">
        <f t="shared" si="16"/>
        <v>33035771800</v>
      </c>
      <c r="M109" s="24">
        <f t="shared" si="13"/>
        <v>2.7939593309183888</v>
      </c>
      <c r="N109" s="22">
        <f>SUM(N110+N137+N170+N172+N179+N175)</f>
        <v>1024633233142</v>
      </c>
      <c r="O109" s="24">
        <f t="shared" si="14"/>
        <v>86.657081900116751</v>
      </c>
      <c r="P109" s="25">
        <f t="shared" si="17"/>
        <v>157766647716</v>
      </c>
      <c r="R109" s="33">
        <f>SUM('anual gastos'!N109+'eses gastos'!N109+[3]ctas!N109)</f>
        <v>1024633233142</v>
      </c>
      <c r="S109" s="62">
        <f t="shared" si="15"/>
        <v>0</v>
      </c>
    </row>
    <row r="110" spans="1:19" x14ac:dyDescent="0.25">
      <c r="A110" s="26">
        <v>31301</v>
      </c>
      <c r="B110" s="38" t="s">
        <v>125</v>
      </c>
      <c r="C110" s="28"/>
      <c r="D110" s="22">
        <f>SUM(D111:D136)-D125-D129</f>
        <v>0</v>
      </c>
      <c r="E110" s="22">
        <f>SUM(E111:E136)-E125-E129</f>
        <v>0</v>
      </c>
      <c r="F110" s="30">
        <f t="shared" si="9"/>
        <v>0</v>
      </c>
      <c r="G110" s="24">
        <f t="shared" si="10"/>
        <v>0</v>
      </c>
      <c r="H110" s="22">
        <f>SUM(H111:H136)-H125-H129</f>
        <v>0</v>
      </c>
      <c r="I110" s="25">
        <f t="shared" si="11"/>
        <v>0</v>
      </c>
      <c r="J110" s="22">
        <f>SUM(J111:J136)-J125-J129</f>
        <v>0</v>
      </c>
      <c r="K110" s="24">
        <f t="shared" si="12"/>
        <v>0</v>
      </c>
      <c r="L110" s="23">
        <f t="shared" si="16"/>
        <v>0</v>
      </c>
      <c r="M110" s="24">
        <f t="shared" si="13"/>
        <v>0</v>
      </c>
      <c r="N110" s="22">
        <f>SUM(N111:N136)-N125-N129</f>
        <v>0</v>
      </c>
      <c r="O110" s="24">
        <f t="shared" si="14"/>
        <v>0</v>
      </c>
      <c r="P110" s="25">
        <f t="shared" si="17"/>
        <v>0</v>
      </c>
      <c r="R110" s="33">
        <f>SUM('anual gastos'!N110+'eses gastos'!N110+[3]ctas!N110)</f>
        <v>0</v>
      </c>
      <c r="S110" s="62">
        <f t="shared" si="15"/>
        <v>0</v>
      </c>
    </row>
    <row r="111" spans="1:19" x14ac:dyDescent="0.25">
      <c r="A111" s="26">
        <v>3130104</v>
      </c>
      <c r="B111" s="35" t="s">
        <v>126</v>
      </c>
      <c r="C111" s="28"/>
      <c r="D111" s="33">
        <f>SUM('anual gastos'!D111+'eses gastos'!D111+[3]ctas!D111)</f>
        <v>0</v>
      </c>
      <c r="E111" s="33">
        <f>SUM('anual gastos'!E111+'eses gastos'!E111+[3]ctas!E111)</f>
        <v>0</v>
      </c>
      <c r="F111" s="30">
        <f t="shared" si="9"/>
        <v>0</v>
      </c>
      <c r="G111" s="24">
        <f t="shared" si="10"/>
        <v>0</v>
      </c>
      <c r="H111" s="33">
        <f>SUM('anual gastos'!H111+'eses gastos'!H111+[3]ctas!H111)</f>
        <v>0</v>
      </c>
      <c r="I111" s="25">
        <f t="shared" si="11"/>
        <v>0</v>
      </c>
      <c r="J111" s="33">
        <f>SUM('anual gastos'!J111+'eses gastos'!J111+[3]ctas!J111)</f>
        <v>0</v>
      </c>
      <c r="K111" s="24">
        <f t="shared" si="12"/>
        <v>0</v>
      </c>
      <c r="L111" s="23">
        <f t="shared" si="16"/>
        <v>0</v>
      </c>
      <c r="M111" s="24">
        <f t="shared" si="13"/>
        <v>0</v>
      </c>
      <c r="N111" s="33">
        <f>SUM('anual gastos'!N111+'eses gastos'!N111+[3]ctas!N111)</f>
        <v>0</v>
      </c>
      <c r="O111" s="24">
        <f t="shared" si="14"/>
        <v>0</v>
      </c>
      <c r="P111" s="25">
        <f t="shared" si="17"/>
        <v>0</v>
      </c>
      <c r="R111" s="33">
        <f>SUM('anual gastos'!N111+'eses gastos'!N111+[3]ctas!N111)</f>
        <v>0</v>
      </c>
      <c r="S111" s="62">
        <f t="shared" si="15"/>
        <v>0</v>
      </c>
    </row>
    <row r="112" spans="1:19" ht="25.5" x14ac:dyDescent="0.25">
      <c r="A112" s="26">
        <v>3130105</v>
      </c>
      <c r="B112" s="35" t="s">
        <v>127</v>
      </c>
      <c r="C112" s="28"/>
      <c r="D112" s="33">
        <f>SUM('anual gastos'!D112+'eses gastos'!D112+[3]ctas!D112)</f>
        <v>0</v>
      </c>
      <c r="E112" s="33">
        <f>SUM('anual gastos'!E112+'eses gastos'!E112+[3]ctas!E112)</f>
        <v>0</v>
      </c>
      <c r="F112" s="30">
        <f t="shared" si="9"/>
        <v>0</v>
      </c>
      <c r="G112" s="24">
        <f t="shared" si="10"/>
        <v>0</v>
      </c>
      <c r="H112" s="33">
        <f>SUM('anual gastos'!H112+'eses gastos'!H112+[3]ctas!H112)</f>
        <v>0</v>
      </c>
      <c r="I112" s="25">
        <f t="shared" si="11"/>
        <v>0</v>
      </c>
      <c r="J112" s="33">
        <f>SUM('anual gastos'!J112+'eses gastos'!J112+[3]ctas!J112)</f>
        <v>0</v>
      </c>
      <c r="K112" s="24">
        <f t="shared" si="12"/>
        <v>0</v>
      </c>
      <c r="L112" s="23">
        <f t="shared" si="16"/>
        <v>0</v>
      </c>
      <c r="M112" s="24">
        <f t="shared" si="13"/>
        <v>0</v>
      </c>
      <c r="N112" s="33">
        <f>SUM('anual gastos'!N112+'eses gastos'!N112+[3]ctas!N112)</f>
        <v>0</v>
      </c>
      <c r="O112" s="24">
        <f t="shared" si="14"/>
        <v>0</v>
      </c>
      <c r="P112" s="25">
        <f t="shared" si="17"/>
        <v>0</v>
      </c>
      <c r="R112" s="33">
        <f>SUM('anual gastos'!N112+'eses gastos'!N112+[3]ctas!N112)</f>
        <v>0</v>
      </c>
      <c r="S112" s="62">
        <f t="shared" si="15"/>
        <v>0</v>
      </c>
    </row>
    <row r="113" spans="1:19" x14ac:dyDescent="0.25">
      <c r="A113" s="26">
        <v>3130107</v>
      </c>
      <c r="B113" s="35" t="s">
        <v>128</v>
      </c>
      <c r="C113" s="28"/>
      <c r="D113" s="33">
        <f>SUM('anual gastos'!D113+'eses gastos'!D113+[3]ctas!D113)</f>
        <v>0</v>
      </c>
      <c r="E113" s="33">
        <f>SUM('anual gastos'!E113+'eses gastos'!E113+[3]ctas!E113)</f>
        <v>0</v>
      </c>
      <c r="F113" s="30">
        <f t="shared" si="9"/>
        <v>0</v>
      </c>
      <c r="G113" s="24">
        <f t="shared" si="10"/>
        <v>0</v>
      </c>
      <c r="H113" s="33">
        <f>SUM('anual gastos'!H113+'eses gastos'!H113+[3]ctas!H113)</f>
        <v>0</v>
      </c>
      <c r="I113" s="25">
        <f t="shared" si="11"/>
        <v>0</v>
      </c>
      <c r="J113" s="33">
        <f>SUM('anual gastos'!J113+'eses gastos'!J113+[3]ctas!J113)</f>
        <v>0</v>
      </c>
      <c r="K113" s="24">
        <f t="shared" si="12"/>
        <v>0</v>
      </c>
      <c r="L113" s="23">
        <f t="shared" si="16"/>
        <v>0</v>
      </c>
      <c r="M113" s="24">
        <f t="shared" si="13"/>
        <v>0</v>
      </c>
      <c r="N113" s="33">
        <f>SUM('anual gastos'!N113+'eses gastos'!N113+[3]ctas!N113)</f>
        <v>0</v>
      </c>
      <c r="O113" s="24">
        <f t="shared" si="14"/>
        <v>0</v>
      </c>
      <c r="P113" s="25">
        <f t="shared" si="17"/>
        <v>0</v>
      </c>
      <c r="R113" s="33">
        <f>SUM('anual gastos'!N113+'eses gastos'!N113+[3]ctas!N113)</f>
        <v>0</v>
      </c>
      <c r="S113" s="62">
        <f t="shared" si="15"/>
        <v>0</v>
      </c>
    </row>
    <row r="114" spans="1:19" x14ac:dyDescent="0.25">
      <c r="A114" s="26">
        <v>3130109</v>
      </c>
      <c r="B114" s="35" t="s">
        <v>129</v>
      </c>
      <c r="C114" s="28"/>
      <c r="D114" s="33">
        <f>SUM('anual gastos'!D114+'eses gastos'!D114+[3]ctas!D114)</f>
        <v>0</v>
      </c>
      <c r="E114" s="33">
        <f>SUM('anual gastos'!E114+'eses gastos'!E114+[3]ctas!E114)</f>
        <v>0</v>
      </c>
      <c r="F114" s="30">
        <f t="shared" si="9"/>
        <v>0</v>
      </c>
      <c r="G114" s="24">
        <f t="shared" si="10"/>
        <v>0</v>
      </c>
      <c r="H114" s="33">
        <f>SUM('anual gastos'!H114+'eses gastos'!H114+[3]ctas!H114)</f>
        <v>0</v>
      </c>
      <c r="I114" s="25">
        <f t="shared" si="11"/>
        <v>0</v>
      </c>
      <c r="J114" s="33">
        <f>SUM('anual gastos'!J114+'eses gastos'!J114+[3]ctas!J114)</f>
        <v>0</v>
      </c>
      <c r="K114" s="24">
        <f t="shared" si="12"/>
        <v>0</v>
      </c>
      <c r="L114" s="23">
        <f t="shared" si="16"/>
        <v>0</v>
      </c>
      <c r="M114" s="24">
        <f t="shared" si="13"/>
        <v>0</v>
      </c>
      <c r="N114" s="33">
        <f>SUM('anual gastos'!N114+'eses gastos'!N114+[3]ctas!N114)</f>
        <v>0</v>
      </c>
      <c r="O114" s="24">
        <f t="shared" si="14"/>
        <v>0</v>
      </c>
      <c r="P114" s="25">
        <f t="shared" si="17"/>
        <v>0</v>
      </c>
      <c r="R114" s="33">
        <f>SUM('anual gastos'!N114+'eses gastos'!N114+[3]ctas!N114)</f>
        <v>0</v>
      </c>
      <c r="S114" s="62">
        <f t="shared" si="15"/>
        <v>0</v>
      </c>
    </row>
    <row r="115" spans="1:19" ht="25.5" x14ac:dyDescent="0.25">
      <c r="A115" s="26">
        <v>3130111</v>
      </c>
      <c r="B115" s="35" t="s">
        <v>130</v>
      </c>
      <c r="C115" s="28"/>
      <c r="D115" s="33">
        <f>SUM('anual gastos'!D115+'eses gastos'!D115+[3]ctas!D115)</f>
        <v>0</v>
      </c>
      <c r="E115" s="33">
        <f>SUM('anual gastos'!E115+'eses gastos'!E115+[3]ctas!E115)</f>
        <v>0</v>
      </c>
      <c r="F115" s="30">
        <f t="shared" si="9"/>
        <v>0</v>
      </c>
      <c r="G115" s="24">
        <f t="shared" si="10"/>
        <v>0</v>
      </c>
      <c r="H115" s="33">
        <f>SUM('anual gastos'!H115+'eses gastos'!H115+[3]ctas!H115)</f>
        <v>0</v>
      </c>
      <c r="I115" s="25">
        <f t="shared" si="11"/>
        <v>0</v>
      </c>
      <c r="J115" s="33">
        <f>SUM('anual gastos'!J115+'eses gastos'!J115+[3]ctas!J115)</f>
        <v>0</v>
      </c>
      <c r="K115" s="24">
        <f t="shared" si="12"/>
        <v>0</v>
      </c>
      <c r="L115" s="23">
        <f t="shared" si="16"/>
        <v>0</v>
      </c>
      <c r="M115" s="24">
        <f t="shared" si="13"/>
        <v>0</v>
      </c>
      <c r="N115" s="33">
        <f>SUM('anual gastos'!N115+'eses gastos'!N115+[3]ctas!N115)</f>
        <v>0</v>
      </c>
      <c r="O115" s="24">
        <f t="shared" si="14"/>
        <v>0</v>
      </c>
      <c r="P115" s="25">
        <f t="shared" si="17"/>
        <v>0</v>
      </c>
      <c r="R115" s="33">
        <f>SUM('anual gastos'!N115+'eses gastos'!N115+[3]ctas!N115)</f>
        <v>0</v>
      </c>
      <c r="S115" s="62">
        <f t="shared" si="15"/>
        <v>0</v>
      </c>
    </row>
    <row r="116" spans="1:19" ht="25.5" x14ac:dyDescent="0.25">
      <c r="A116" s="26">
        <v>3130114</v>
      </c>
      <c r="B116" s="35" t="s">
        <v>131</v>
      </c>
      <c r="C116" s="28"/>
      <c r="D116" s="33">
        <f>SUM('anual gastos'!D116+'eses gastos'!D116+[3]ctas!D116)</f>
        <v>0</v>
      </c>
      <c r="E116" s="33">
        <f>SUM('anual gastos'!E116+'eses gastos'!E116+[3]ctas!E116)</f>
        <v>0</v>
      </c>
      <c r="F116" s="30">
        <f t="shared" si="9"/>
        <v>0</v>
      </c>
      <c r="G116" s="24">
        <f t="shared" si="10"/>
        <v>0</v>
      </c>
      <c r="H116" s="33">
        <f>SUM('anual gastos'!H116+'eses gastos'!H116+[3]ctas!H116)</f>
        <v>0</v>
      </c>
      <c r="I116" s="25">
        <f t="shared" si="11"/>
        <v>0</v>
      </c>
      <c r="J116" s="33">
        <f>SUM('anual gastos'!J116+'eses gastos'!J116+[3]ctas!J116)</f>
        <v>0</v>
      </c>
      <c r="K116" s="24">
        <f t="shared" si="12"/>
        <v>0</v>
      </c>
      <c r="L116" s="23">
        <f t="shared" si="16"/>
        <v>0</v>
      </c>
      <c r="M116" s="24">
        <f t="shared" si="13"/>
        <v>0</v>
      </c>
      <c r="N116" s="33">
        <f>SUM('anual gastos'!N116+'eses gastos'!N116+[3]ctas!N116)</f>
        <v>0</v>
      </c>
      <c r="O116" s="24">
        <f t="shared" si="14"/>
        <v>0</v>
      </c>
      <c r="P116" s="25">
        <f t="shared" si="17"/>
        <v>0</v>
      </c>
      <c r="R116" s="33">
        <f>SUM('anual gastos'!N116+'eses gastos'!N116+[3]ctas!N116)</f>
        <v>0</v>
      </c>
      <c r="S116" s="62">
        <f t="shared" si="15"/>
        <v>0</v>
      </c>
    </row>
    <row r="117" spans="1:19" x14ac:dyDescent="0.25">
      <c r="A117" s="26">
        <v>3130115</v>
      </c>
      <c r="B117" s="35" t="s">
        <v>132</v>
      </c>
      <c r="C117" s="28"/>
      <c r="D117" s="33">
        <f>SUM('anual gastos'!D117+'eses gastos'!D117+[3]ctas!D117)</f>
        <v>0</v>
      </c>
      <c r="E117" s="33">
        <f>SUM('anual gastos'!E117+'eses gastos'!E117+[3]ctas!E117)</f>
        <v>0</v>
      </c>
      <c r="F117" s="30">
        <f t="shared" si="9"/>
        <v>0</v>
      </c>
      <c r="G117" s="24">
        <f t="shared" si="10"/>
        <v>0</v>
      </c>
      <c r="H117" s="33">
        <f>SUM('anual gastos'!H117+'eses gastos'!H117+[3]ctas!H117)</f>
        <v>0</v>
      </c>
      <c r="I117" s="25">
        <f t="shared" si="11"/>
        <v>0</v>
      </c>
      <c r="J117" s="33">
        <f>SUM('anual gastos'!J117+'eses gastos'!J117+[3]ctas!J117)</f>
        <v>0</v>
      </c>
      <c r="K117" s="24">
        <f t="shared" si="12"/>
        <v>0</v>
      </c>
      <c r="L117" s="23">
        <f t="shared" si="16"/>
        <v>0</v>
      </c>
      <c r="M117" s="24">
        <f t="shared" si="13"/>
        <v>0</v>
      </c>
      <c r="N117" s="33">
        <f>SUM('anual gastos'!N117+'eses gastos'!N117+[3]ctas!N117)</f>
        <v>0</v>
      </c>
      <c r="O117" s="24">
        <f t="shared" si="14"/>
        <v>0</v>
      </c>
      <c r="P117" s="25">
        <f t="shared" si="17"/>
        <v>0</v>
      </c>
      <c r="R117" s="33">
        <f>SUM('anual gastos'!N117+'eses gastos'!N117+[3]ctas!N117)</f>
        <v>0</v>
      </c>
      <c r="S117" s="62">
        <f t="shared" si="15"/>
        <v>0</v>
      </c>
    </row>
    <row r="118" spans="1:19" x14ac:dyDescent="0.25">
      <c r="A118" s="26">
        <v>3130116</v>
      </c>
      <c r="B118" s="35" t="s">
        <v>133</v>
      </c>
      <c r="C118" s="28"/>
      <c r="D118" s="33">
        <f>SUM('anual gastos'!D118+'eses gastos'!D118+[3]ctas!D118)</f>
        <v>0</v>
      </c>
      <c r="E118" s="33">
        <f>SUM('anual gastos'!E118+'eses gastos'!E118+[3]ctas!E118)</f>
        <v>0</v>
      </c>
      <c r="F118" s="30">
        <f t="shared" si="9"/>
        <v>0</v>
      </c>
      <c r="G118" s="24">
        <f t="shared" si="10"/>
        <v>0</v>
      </c>
      <c r="H118" s="33">
        <f>SUM('anual gastos'!H118+'eses gastos'!H118+[3]ctas!H118)</f>
        <v>0</v>
      </c>
      <c r="I118" s="25">
        <f t="shared" si="11"/>
        <v>0</v>
      </c>
      <c r="J118" s="33">
        <f>SUM('anual gastos'!J118+'eses gastos'!J118+[3]ctas!J118)</f>
        <v>0</v>
      </c>
      <c r="K118" s="24">
        <f t="shared" si="12"/>
        <v>0</v>
      </c>
      <c r="L118" s="23">
        <f t="shared" si="16"/>
        <v>0</v>
      </c>
      <c r="M118" s="24">
        <f t="shared" si="13"/>
        <v>0</v>
      </c>
      <c r="N118" s="33">
        <f>SUM('anual gastos'!N118+'eses gastos'!N118+[3]ctas!N118)</f>
        <v>0</v>
      </c>
      <c r="O118" s="24">
        <f t="shared" si="14"/>
        <v>0</v>
      </c>
      <c r="P118" s="25">
        <f t="shared" si="17"/>
        <v>0</v>
      </c>
      <c r="R118" s="33">
        <f>SUM('anual gastos'!N118+'eses gastos'!N118+[3]ctas!N118)</f>
        <v>0</v>
      </c>
      <c r="S118" s="62">
        <f t="shared" si="15"/>
        <v>0</v>
      </c>
    </row>
    <row r="119" spans="1:19" x14ac:dyDescent="0.25">
      <c r="A119" s="26">
        <v>3130117</v>
      </c>
      <c r="B119" s="35" t="s">
        <v>134</v>
      </c>
      <c r="C119" s="28"/>
      <c r="D119" s="33">
        <f>SUM('anual gastos'!D119+'eses gastos'!D119+[3]ctas!D119)</f>
        <v>0</v>
      </c>
      <c r="E119" s="33">
        <f>SUM('anual gastos'!E119+'eses gastos'!E119+[3]ctas!E119)</f>
        <v>0</v>
      </c>
      <c r="F119" s="30">
        <f t="shared" si="9"/>
        <v>0</v>
      </c>
      <c r="G119" s="24">
        <f t="shared" si="10"/>
        <v>0</v>
      </c>
      <c r="H119" s="33">
        <f>SUM('anual gastos'!H119+'eses gastos'!H119+[3]ctas!H119)</f>
        <v>0</v>
      </c>
      <c r="I119" s="25">
        <f t="shared" si="11"/>
        <v>0</v>
      </c>
      <c r="J119" s="33">
        <f>SUM('anual gastos'!J119+'eses gastos'!J119+[3]ctas!J119)</f>
        <v>0</v>
      </c>
      <c r="K119" s="24">
        <f t="shared" si="12"/>
        <v>0</v>
      </c>
      <c r="L119" s="23">
        <f t="shared" si="16"/>
        <v>0</v>
      </c>
      <c r="M119" s="24">
        <f t="shared" si="13"/>
        <v>0</v>
      </c>
      <c r="N119" s="33">
        <f>SUM('anual gastos'!N119+'eses gastos'!N119+[3]ctas!N119)</f>
        <v>0</v>
      </c>
      <c r="O119" s="24">
        <f t="shared" si="14"/>
        <v>0</v>
      </c>
      <c r="P119" s="25">
        <f t="shared" si="17"/>
        <v>0</v>
      </c>
      <c r="R119" s="33">
        <f>SUM('anual gastos'!N119+'eses gastos'!N119+[3]ctas!N119)</f>
        <v>0</v>
      </c>
      <c r="S119" s="62">
        <f t="shared" si="15"/>
        <v>0</v>
      </c>
    </row>
    <row r="120" spans="1:19" x14ac:dyDescent="0.25">
      <c r="A120" s="26">
        <v>3130118</v>
      </c>
      <c r="B120" s="35" t="s">
        <v>135</v>
      </c>
      <c r="C120" s="28"/>
      <c r="D120" s="33">
        <f>SUM('anual gastos'!D120+'eses gastos'!D120+[3]ctas!D120)</f>
        <v>0</v>
      </c>
      <c r="E120" s="33">
        <f>SUM('anual gastos'!E120+'eses gastos'!E120+[3]ctas!E120)</f>
        <v>0</v>
      </c>
      <c r="F120" s="30">
        <f t="shared" si="9"/>
        <v>0</v>
      </c>
      <c r="G120" s="24">
        <f t="shared" si="10"/>
        <v>0</v>
      </c>
      <c r="H120" s="33">
        <f>SUM('anual gastos'!H120+'eses gastos'!H120+[3]ctas!H120)</f>
        <v>0</v>
      </c>
      <c r="I120" s="25">
        <f t="shared" si="11"/>
        <v>0</v>
      </c>
      <c r="J120" s="33">
        <f>SUM('anual gastos'!J120+'eses gastos'!J120+[3]ctas!J120)</f>
        <v>0</v>
      </c>
      <c r="K120" s="24">
        <f t="shared" si="12"/>
        <v>0</v>
      </c>
      <c r="L120" s="23">
        <f t="shared" si="16"/>
        <v>0</v>
      </c>
      <c r="M120" s="24">
        <f t="shared" si="13"/>
        <v>0</v>
      </c>
      <c r="N120" s="33">
        <f>SUM('anual gastos'!N120+'eses gastos'!N120+[3]ctas!N120)</f>
        <v>0</v>
      </c>
      <c r="O120" s="24">
        <f t="shared" si="14"/>
        <v>0</v>
      </c>
      <c r="P120" s="25">
        <f t="shared" si="17"/>
        <v>0</v>
      </c>
      <c r="R120" s="33">
        <f>SUM('anual gastos'!N120+'eses gastos'!N120+[3]ctas!N120)</f>
        <v>0</v>
      </c>
      <c r="S120" s="62">
        <f t="shared" si="15"/>
        <v>0</v>
      </c>
    </row>
    <row r="121" spans="1:19" ht="25.5" x14ac:dyDescent="0.25">
      <c r="A121" s="26">
        <v>3130119</v>
      </c>
      <c r="B121" s="35" t="s">
        <v>136</v>
      </c>
      <c r="C121" s="28"/>
      <c r="D121" s="33">
        <f>SUM('anual gastos'!D121+'eses gastos'!D121+[3]ctas!D121)</f>
        <v>0</v>
      </c>
      <c r="E121" s="33">
        <f>SUM('anual gastos'!E121+'eses gastos'!E121+[3]ctas!E121)</f>
        <v>0</v>
      </c>
      <c r="F121" s="30">
        <f t="shared" si="9"/>
        <v>0</v>
      </c>
      <c r="G121" s="24">
        <f t="shared" si="10"/>
        <v>0</v>
      </c>
      <c r="H121" s="33">
        <f>SUM('anual gastos'!H121+'eses gastos'!H121+[3]ctas!H121)</f>
        <v>0</v>
      </c>
      <c r="I121" s="25">
        <f t="shared" si="11"/>
        <v>0</v>
      </c>
      <c r="J121" s="33">
        <f>SUM('anual gastos'!J121+'eses gastos'!J121+[3]ctas!J121)</f>
        <v>0</v>
      </c>
      <c r="K121" s="24">
        <f t="shared" si="12"/>
        <v>0</v>
      </c>
      <c r="L121" s="23">
        <f t="shared" si="16"/>
        <v>0</v>
      </c>
      <c r="M121" s="24">
        <f t="shared" si="13"/>
        <v>0</v>
      </c>
      <c r="N121" s="33">
        <f>SUM('anual gastos'!N121+'eses gastos'!N121+[3]ctas!N121)</f>
        <v>0</v>
      </c>
      <c r="O121" s="24">
        <f t="shared" si="14"/>
        <v>0</v>
      </c>
      <c r="P121" s="25">
        <f t="shared" si="17"/>
        <v>0</v>
      </c>
      <c r="R121" s="33">
        <f>SUM('anual gastos'!N121+'eses gastos'!N121+[3]ctas!N121)</f>
        <v>0</v>
      </c>
      <c r="S121" s="62">
        <f t="shared" si="15"/>
        <v>0</v>
      </c>
    </row>
    <row r="122" spans="1:19" ht="25.5" x14ac:dyDescent="0.25">
      <c r="A122" s="26">
        <v>3130120</v>
      </c>
      <c r="B122" s="35" t="s">
        <v>137</v>
      </c>
      <c r="C122" s="28"/>
      <c r="D122" s="33">
        <f>SUM('anual gastos'!D122+'eses gastos'!D122+[3]ctas!D122)</f>
        <v>0</v>
      </c>
      <c r="E122" s="33">
        <f>SUM('anual gastos'!E122+'eses gastos'!E122+[3]ctas!E122)</f>
        <v>0</v>
      </c>
      <c r="F122" s="30">
        <f t="shared" si="9"/>
        <v>0</v>
      </c>
      <c r="G122" s="24">
        <f t="shared" si="10"/>
        <v>0</v>
      </c>
      <c r="H122" s="33">
        <f>SUM('anual gastos'!H122+'eses gastos'!H122+[3]ctas!H122)</f>
        <v>0</v>
      </c>
      <c r="I122" s="25">
        <f t="shared" si="11"/>
        <v>0</v>
      </c>
      <c r="J122" s="33">
        <f>SUM('anual gastos'!J122+'eses gastos'!J122+[3]ctas!J122)</f>
        <v>0</v>
      </c>
      <c r="K122" s="24">
        <f t="shared" si="12"/>
        <v>0</v>
      </c>
      <c r="L122" s="23">
        <f t="shared" si="16"/>
        <v>0</v>
      </c>
      <c r="M122" s="24">
        <f t="shared" si="13"/>
        <v>0</v>
      </c>
      <c r="N122" s="33">
        <f>SUM('anual gastos'!N122+'eses gastos'!N122+[3]ctas!N122)</f>
        <v>0</v>
      </c>
      <c r="O122" s="24">
        <f t="shared" si="14"/>
        <v>0</v>
      </c>
      <c r="P122" s="25">
        <f t="shared" si="17"/>
        <v>0</v>
      </c>
      <c r="R122" s="33">
        <f>SUM('anual gastos'!N122+'eses gastos'!N122+[3]ctas!N122)</f>
        <v>0</v>
      </c>
      <c r="S122" s="62">
        <f t="shared" si="15"/>
        <v>0</v>
      </c>
    </row>
    <row r="123" spans="1:19" x14ac:dyDescent="0.25">
      <c r="A123" s="26">
        <v>3130121</v>
      </c>
      <c r="B123" s="35" t="s">
        <v>138</v>
      </c>
      <c r="C123" s="28"/>
      <c r="D123" s="33">
        <f>SUM('anual gastos'!D123+'eses gastos'!D123+[3]ctas!D123)</f>
        <v>0</v>
      </c>
      <c r="E123" s="33">
        <f>SUM('anual gastos'!E123+'eses gastos'!E123+[3]ctas!E123)</f>
        <v>0</v>
      </c>
      <c r="F123" s="30">
        <f t="shared" si="9"/>
        <v>0</v>
      </c>
      <c r="G123" s="24">
        <f t="shared" si="10"/>
        <v>0</v>
      </c>
      <c r="H123" s="33">
        <f>SUM('anual gastos'!H123+'eses gastos'!H123+[3]ctas!H123)</f>
        <v>0</v>
      </c>
      <c r="I123" s="25">
        <f t="shared" si="11"/>
        <v>0</v>
      </c>
      <c r="J123" s="33">
        <f>SUM('anual gastos'!J123+'eses gastos'!J123+[3]ctas!J123)</f>
        <v>0</v>
      </c>
      <c r="K123" s="24">
        <f t="shared" si="12"/>
        <v>0</v>
      </c>
      <c r="L123" s="23">
        <f t="shared" si="16"/>
        <v>0</v>
      </c>
      <c r="M123" s="24">
        <f t="shared" si="13"/>
        <v>0</v>
      </c>
      <c r="N123" s="33">
        <f>SUM('anual gastos'!N123+'eses gastos'!N123+[3]ctas!N123)</f>
        <v>0</v>
      </c>
      <c r="O123" s="24">
        <f t="shared" si="14"/>
        <v>0</v>
      </c>
      <c r="P123" s="25">
        <f t="shared" si="17"/>
        <v>0</v>
      </c>
      <c r="R123" s="33">
        <f>SUM('anual gastos'!N123+'eses gastos'!N123+[3]ctas!N123)</f>
        <v>0</v>
      </c>
      <c r="S123" s="62">
        <f t="shared" si="15"/>
        <v>0</v>
      </c>
    </row>
    <row r="124" spans="1:19" ht="25.5" x14ac:dyDescent="0.25">
      <c r="A124" s="26">
        <v>3130122</v>
      </c>
      <c r="B124" s="35" t="s">
        <v>139</v>
      </c>
      <c r="C124" s="28"/>
      <c r="D124" s="33">
        <f>SUM('anual gastos'!D124+'eses gastos'!D124+[3]ctas!D124)</f>
        <v>0</v>
      </c>
      <c r="E124" s="33">
        <f>SUM('anual gastos'!E124+'eses gastos'!E124+[3]ctas!E124)</f>
        <v>0</v>
      </c>
      <c r="F124" s="30">
        <f t="shared" si="9"/>
        <v>0</v>
      </c>
      <c r="G124" s="24">
        <f t="shared" si="10"/>
        <v>0</v>
      </c>
      <c r="H124" s="33">
        <f>SUM('anual gastos'!H124+'eses gastos'!H124+[3]ctas!H124)</f>
        <v>0</v>
      </c>
      <c r="I124" s="25">
        <f t="shared" si="11"/>
        <v>0</v>
      </c>
      <c r="J124" s="33">
        <f>SUM('anual gastos'!J124+'eses gastos'!J124+[3]ctas!J124)</f>
        <v>0</v>
      </c>
      <c r="K124" s="24">
        <f t="shared" si="12"/>
        <v>0</v>
      </c>
      <c r="L124" s="23">
        <f t="shared" si="16"/>
        <v>0</v>
      </c>
      <c r="M124" s="24">
        <f t="shared" si="13"/>
        <v>0</v>
      </c>
      <c r="N124" s="33">
        <f>SUM('anual gastos'!N124+'eses gastos'!N124+[3]ctas!N124)</f>
        <v>0</v>
      </c>
      <c r="O124" s="24">
        <f t="shared" si="14"/>
        <v>0</v>
      </c>
      <c r="P124" s="25">
        <f t="shared" si="17"/>
        <v>0</v>
      </c>
      <c r="R124" s="33">
        <f>SUM('anual gastos'!N124+'eses gastos'!N124+[3]ctas!N124)</f>
        <v>0</v>
      </c>
      <c r="S124" s="62">
        <f t="shared" si="15"/>
        <v>0</v>
      </c>
    </row>
    <row r="125" spans="1:19" ht="25.5" x14ac:dyDescent="0.25">
      <c r="A125" s="26">
        <v>3130123</v>
      </c>
      <c r="B125" s="35" t="s">
        <v>140</v>
      </c>
      <c r="C125" s="28"/>
      <c r="D125" s="22">
        <f>SUM(D126:D127)</f>
        <v>0</v>
      </c>
      <c r="E125" s="22">
        <f>SUM(E126:E127)</f>
        <v>0</v>
      </c>
      <c r="F125" s="30">
        <f t="shared" si="9"/>
        <v>0</v>
      </c>
      <c r="G125" s="24">
        <f t="shared" si="10"/>
        <v>0</v>
      </c>
      <c r="H125" s="22">
        <f>SUM(H126:H127)</f>
        <v>0</v>
      </c>
      <c r="I125" s="25">
        <f t="shared" si="11"/>
        <v>0</v>
      </c>
      <c r="J125" s="22">
        <f>SUM(J126:J127)</f>
        <v>0</v>
      </c>
      <c r="K125" s="24">
        <f t="shared" si="12"/>
        <v>0</v>
      </c>
      <c r="L125" s="23">
        <f t="shared" si="16"/>
        <v>0</v>
      </c>
      <c r="M125" s="24">
        <f t="shared" si="13"/>
        <v>0</v>
      </c>
      <c r="N125" s="22">
        <f>SUM(N126:N127)</f>
        <v>0</v>
      </c>
      <c r="O125" s="24">
        <f t="shared" si="14"/>
        <v>0</v>
      </c>
      <c r="P125" s="25">
        <f t="shared" si="17"/>
        <v>0</v>
      </c>
      <c r="R125" s="33">
        <f>SUM('anual gastos'!N125+'eses gastos'!N125+[3]ctas!N125)</f>
        <v>0</v>
      </c>
      <c r="S125" s="62">
        <f t="shared" si="15"/>
        <v>0</v>
      </c>
    </row>
    <row r="126" spans="1:19" x14ac:dyDescent="0.25">
      <c r="A126" s="26">
        <v>313012301</v>
      </c>
      <c r="B126" s="27" t="s">
        <v>25</v>
      </c>
      <c r="C126" s="28"/>
      <c r="D126" s="33">
        <f>SUM('anual gastos'!D126+'eses gastos'!D126+[3]ctas!D126)</f>
        <v>0</v>
      </c>
      <c r="E126" s="33">
        <f>SUM('anual gastos'!E126+'eses gastos'!E126+[3]ctas!E126)</f>
        <v>0</v>
      </c>
      <c r="F126" s="30">
        <f t="shared" si="9"/>
        <v>0</v>
      </c>
      <c r="G126" s="24">
        <f t="shared" si="10"/>
        <v>0</v>
      </c>
      <c r="H126" s="33">
        <f>SUM('anual gastos'!H126+'eses gastos'!H126+[3]ctas!H126)</f>
        <v>0</v>
      </c>
      <c r="I126" s="25">
        <f t="shared" si="11"/>
        <v>0</v>
      </c>
      <c r="J126" s="33">
        <f>SUM('anual gastos'!J126+'eses gastos'!J126+[3]ctas!J126)</f>
        <v>0</v>
      </c>
      <c r="K126" s="24">
        <f t="shared" si="12"/>
        <v>0</v>
      </c>
      <c r="L126" s="23">
        <f t="shared" si="16"/>
        <v>0</v>
      </c>
      <c r="M126" s="24">
        <f t="shared" si="13"/>
        <v>0</v>
      </c>
      <c r="N126" s="33">
        <f>SUM('anual gastos'!N126+'eses gastos'!N126+[3]ctas!N126)</f>
        <v>0</v>
      </c>
      <c r="O126" s="24">
        <f t="shared" si="14"/>
        <v>0</v>
      </c>
      <c r="P126" s="25">
        <f t="shared" si="17"/>
        <v>0</v>
      </c>
      <c r="R126" s="33">
        <f>SUM('anual gastos'!N126+'eses gastos'!N126+[3]ctas!N126)</f>
        <v>0</v>
      </c>
      <c r="S126" s="62">
        <f t="shared" si="15"/>
        <v>0</v>
      </c>
    </row>
    <row r="127" spans="1:19" x14ac:dyDescent="0.25">
      <c r="A127" s="26">
        <v>313012302</v>
      </c>
      <c r="B127" s="27" t="s">
        <v>141</v>
      </c>
      <c r="C127" s="28"/>
      <c r="D127" s="33">
        <f>SUM('anual gastos'!D127+'eses gastos'!D127+[3]ctas!D127)</f>
        <v>0</v>
      </c>
      <c r="E127" s="33">
        <f>SUM('anual gastos'!E127+'eses gastos'!E127+[3]ctas!E127)</f>
        <v>0</v>
      </c>
      <c r="F127" s="30">
        <f t="shared" si="9"/>
        <v>0</v>
      </c>
      <c r="G127" s="24">
        <f t="shared" si="10"/>
        <v>0</v>
      </c>
      <c r="H127" s="33">
        <f>SUM('anual gastos'!H127+'eses gastos'!H127+[3]ctas!H127)</f>
        <v>0</v>
      </c>
      <c r="I127" s="25">
        <f t="shared" si="11"/>
        <v>0</v>
      </c>
      <c r="J127" s="33">
        <f>SUM('anual gastos'!J127+'eses gastos'!J127+[3]ctas!J127)</f>
        <v>0</v>
      </c>
      <c r="K127" s="24">
        <f t="shared" si="12"/>
        <v>0</v>
      </c>
      <c r="L127" s="23">
        <f t="shared" si="16"/>
        <v>0</v>
      </c>
      <c r="M127" s="24">
        <f t="shared" si="13"/>
        <v>0</v>
      </c>
      <c r="N127" s="33">
        <f>SUM('anual gastos'!N127+'eses gastos'!N127+[3]ctas!N127)</f>
        <v>0</v>
      </c>
      <c r="O127" s="24">
        <f t="shared" si="14"/>
        <v>0</v>
      </c>
      <c r="P127" s="25">
        <f t="shared" si="17"/>
        <v>0</v>
      </c>
      <c r="R127" s="33">
        <f>SUM('anual gastos'!N127+'eses gastos'!N127+[3]ctas!N127)</f>
        <v>0</v>
      </c>
      <c r="S127" s="62">
        <f t="shared" si="15"/>
        <v>0</v>
      </c>
    </row>
    <row r="128" spans="1:19" x14ac:dyDescent="0.25">
      <c r="A128" s="39">
        <v>3130124</v>
      </c>
      <c r="B128" s="35" t="s">
        <v>142</v>
      </c>
      <c r="C128" s="28"/>
      <c r="D128" s="33">
        <f>SUM('anual gastos'!D128+'eses gastos'!D128+[3]ctas!D128)</f>
        <v>0</v>
      </c>
      <c r="E128" s="33">
        <f>SUM('anual gastos'!E128+'eses gastos'!E128+[3]ctas!E128)</f>
        <v>0</v>
      </c>
      <c r="F128" s="30">
        <f t="shared" si="9"/>
        <v>0</v>
      </c>
      <c r="G128" s="24">
        <f t="shared" si="10"/>
        <v>0</v>
      </c>
      <c r="H128" s="33">
        <f>SUM('anual gastos'!H128+'eses gastos'!H128+[3]ctas!H128)</f>
        <v>0</v>
      </c>
      <c r="I128" s="25">
        <f t="shared" si="11"/>
        <v>0</v>
      </c>
      <c r="J128" s="33">
        <f>SUM('anual gastos'!J128+'eses gastos'!J128+[3]ctas!J128)</f>
        <v>0</v>
      </c>
      <c r="K128" s="24">
        <f t="shared" si="12"/>
        <v>0</v>
      </c>
      <c r="L128" s="23">
        <f t="shared" si="16"/>
        <v>0</v>
      </c>
      <c r="M128" s="24">
        <f t="shared" si="13"/>
        <v>0</v>
      </c>
      <c r="N128" s="33">
        <f>SUM('anual gastos'!N128+'eses gastos'!N128+[3]ctas!N128)</f>
        <v>0</v>
      </c>
      <c r="O128" s="24">
        <f t="shared" si="14"/>
        <v>0</v>
      </c>
      <c r="P128" s="25">
        <f t="shared" si="17"/>
        <v>0</v>
      </c>
      <c r="R128" s="33">
        <f>SUM('anual gastos'!N128+'eses gastos'!N128+[3]ctas!N128)</f>
        <v>0</v>
      </c>
      <c r="S128" s="62">
        <f t="shared" si="15"/>
        <v>0</v>
      </c>
    </row>
    <row r="129" spans="1:19" ht="25.5" x14ac:dyDescent="0.25">
      <c r="A129" s="39">
        <v>3130125</v>
      </c>
      <c r="B129" s="35" t="s">
        <v>143</v>
      </c>
      <c r="C129" s="28"/>
      <c r="D129" s="22">
        <f>SUM(D130:D133)</f>
        <v>0</v>
      </c>
      <c r="E129" s="22">
        <f>SUM(E130:E133)</f>
        <v>0</v>
      </c>
      <c r="F129" s="30">
        <f t="shared" si="9"/>
        <v>0</v>
      </c>
      <c r="G129" s="24">
        <f t="shared" si="10"/>
        <v>0</v>
      </c>
      <c r="H129" s="22">
        <f>SUM(H130:H133)</f>
        <v>0</v>
      </c>
      <c r="I129" s="25">
        <f t="shared" si="11"/>
        <v>0</v>
      </c>
      <c r="J129" s="22">
        <f>SUM(J130:J133)</f>
        <v>0</v>
      </c>
      <c r="K129" s="24">
        <f t="shared" si="12"/>
        <v>0</v>
      </c>
      <c r="L129" s="23">
        <f t="shared" si="16"/>
        <v>0</v>
      </c>
      <c r="M129" s="24">
        <f t="shared" si="13"/>
        <v>0</v>
      </c>
      <c r="N129" s="22">
        <f>SUM(N130:N133)</f>
        <v>0</v>
      </c>
      <c r="O129" s="24">
        <f t="shared" si="14"/>
        <v>0</v>
      </c>
      <c r="P129" s="25">
        <f t="shared" si="17"/>
        <v>0</v>
      </c>
      <c r="R129" s="33">
        <f>SUM('anual gastos'!N129+'eses gastos'!N129+[3]ctas!N129)</f>
        <v>0</v>
      </c>
      <c r="S129" s="62">
        <f t="shared" si="15"/>
        <v>0</v>
      </c>
    </row>
    <row r="130" spans="1:19" x14ac:dyDescent="0.25">
      <c r="A130" s="26">
        <v>313012503</v>
      </c>
      <c r="B130" s="27" t="s">
        <v>25</v>
      </c>
      <c r="C130" s="28"/>
      <c r="D130" s="33">
        <f>SUM('anual gastos'!D130+'eses gastos'!D130+[3]ctas!D130)</f>
        <v>0</v>
      </c>
      <c r="E130" s="33">
        <f>SUM('anual gastos'!E130+'eses gastos'!E130+[3]ctas!E130)</f>
        <v>0</v>
      </c>
      <c r="F130" s="30">
        <f t="shared" si="9"/>
        <v>0</v>
      </c>
      <c r="G130" s="24">
        <f t="shared" si="10"/>
        <v>0</v>
      </c>
      <c r="H130" s="33">
        <f>SUM('anual gastos'!H130+'eses gastos'!H130+[3]ctas!H130)</f>
        <v>0</v>
      </c>
      <c r="I130" s="25">
        <f t="shared" si="11"/>
        <v>0</v>
      </c>
      <c r="J130" s="33">
        <f>SUM('anual gastos'!J130+'eses gastos'!J130+[3]ctas!J130)</f>
        <v>0</v>
      </c>
      <c r="K130" s="24">
        <f t="shared" si="12"/>
        <v>0</v>
      </c>
      <c r="L130" s="23">
        <f t="shared" si="16"/>
        <v>0</v>
      </c>
      <c r="M130" s="24">
        <f t="shared" si="13"/>
        <v>0</v>
      </c>
      <c r="N130" s="33">
        <f>SUM('anual gastos'!N130+'eses gastos'!N130+[3]ctas!N130)</f>
        <v>0</v>
      </c>
      <c r="O130" s="24">
        <f t="shared" si="14"/>
        <v>0</v>
      </c>
      <c r="P130" s="25">
        <f t="shared" si="17"/>
        <v>0</v>
      </c>
      <c r="R130" s="33">
        <f>SUM('anual gastos'!N130+'eses gastos'!N130+[3]ctas!N130)</f>
        <v>0</v>
      </c>
      <c r="S130" s="62">
        <f t="shared" si="15"/>
        <v>0</v>
      </c>
    </row>
    <row r="131" spans="1:19" x14ac:dyDescent="0.25">
      <c r="A131" s="26">
        <v>313012504</v>
      </c>
      <c r="B131" s="35" t="s">
        <v>144</v>
      </c>
      <c r="C131" s="28"/>
      <c r="D131" s="33">
        <f>SUM('anual gastos'!D131+'eses gastos'!D131+[3]ctas!D131)</f>
        <v>0</v>
      </c>
      <c r="E131" s="33">
        <f>SUM('anual gastos'!E131+'eses gastos'!E131+[3]ctas!E131)</f>
        <v>0</v>
      </c>
      <c r="F131" s="30">
        <f t="shared" si="9"/>
        <v>0</v>
      </c>
      <c r="G131" s="24">
        <f t="shared" si="10"/>
        <v>0</v>
      </c>
      <c r="H131" s="33">
        <f>SUM('anual gastos'!H131+'eses gastos'!H131+[3]ctas!H131)</f>
        <v>0</v>
      </c>
      <c r="I131" s="25">
        <f t="shared" si="11"/>
        <v>0</v>
      </c>
      <c r="J131" s="33">
        <f>SUM('anual gastos'!J131+'eses gastos'!J131+[3]ctas!J131)</f>
        <v>0</v>
      </c>
      <c r="K131" s="24">
        <f t="shared" si="12"/>
        <v>0</v>
      </c>
      <c r="L131" s="23">
        <f t="shared" si="16"/>
        <v>0</v>
      </c>
      <c r="M131" s="24">
        <f t="shared" si="13"/>
        <v>0</v>
      </c>
      <c r="N131" s="33">
        <f>SUM('anual gastos'!N131+'eses gastos'!N131+[3]ctas!N131)</f>
        <v>0</v>
      </c>
      <c r="O131" s="24">
        <f t="shared" si="14"/>
        <v>0</v>
      </c>
      <c r="P131" s="25">
        <f t="shared" si="17"/>
        <v>0</v>
      </c>
      <c r="R131" s="33">
        <f>SUM('anual gastos'!N131+'eses gastos'!N131+[3]ctas!N131)</f>
        <v>0</v>
      </c>
      <c r="S131" s="62">
        <f t="shared" si="15"/>
        <v>0</v>
      </c>
    </row>
    <row r="132" spans="1:19" ht="26.25" x14ac:dyDescent="0.25">
      <c r="A132" s="26">
        <v>313012505</v>
      </c>
      <c r="B132" s="27" t="s">
        <v>145</v>
      </c>
      <c r="C132" s="28"/>
      <c r="D132" s="33">
        <f>SUM('anual gastos'!D132+'eses gastos'!D132+[3]ctas!D132)</f>
        <v>0</v>
      </c>
      <c r="E132" s="33">
        <f>SUM('anual gastos'!E132+'eses gastos'!E132+[3]ctas!E132)</f>
        <v>0</v>
      </c>
      <c r="F132" s="30">
        <f t="shared" si="9"/>
        <v>0</v>
      </c>
      <c r="G132" s="24">
        <f t="shared" si="10"/>
        <v>0</v>
      </c>
      <c r="H132" s="33">
        <f>SUM('anual gastos'!H132+'eses gastos'!H132+[3]ctas!H132)</f>
        <v>0</v>
      </c>
      <c r="I132" s="25">
        <f t="shared" si="11"/>
        <v>0</v>
      </c>
      <c r="J132" s="33">
        <f>SUM('anual gastos'!J132+'eses gastos'!J132+[3]ctas!J132)</f>
        <v>0</v>
      </c>
      <c r="K132" s="24">
        <f t="shared" si="12"/>
        <v>0</v>
      </c>
      <c r="L132" s="23">
        <f t="shared" si="16"/>
        <v>0</v>
      </c>
      <c r="M132" s="24">
        <f t="shared" si="13"/>
        <v>0</v>
      </c>
      <c r="N132" s="33">
        <f>SUM('anual gastos'!N132+'eses gastos'!N132+[3]ctas!N132)</f>
        <v>0</v>
      </c>
      <c r="O132" s="24">
        <f t="shared" si="14"/>
        <v>0</v>
      </c>
      <c r="P132" s="25">
        <f t="shared" si="17"/>
        <v>0</v>
      </c>
      <c r="R132" s="33">
        <f>SUM('anual gastos'!N132+'eses gastos'!N132+[3]ctas!N132)</f>
        <v>0</v>
      </c>
      <c r="S132" s="62">
        <f t="shared" si="15"/>
        <v>0</v>
      </c>
    </row>
    <row r="133" spans="1:19" x14ac:dyDescent="0.25">
      <c r="A133" s="26">
        <v>313012507</v>
      </c>
      <c r="B133" s="35" t="s">
        <v>146</v>
      </c>
      <c r="C133" s="28"/>
      <c r="D133" s="33">
        <f>SUM('anual gastos'!D133+'eses gastos'!D133+[3]ctas!D133)</f>
        <v>0</v>
      </c>
      <c r="E133" s="33">
        <f>SUM('anual gastos'!E133+'eses gastos'!E133+[3]ctas!E133)</f>
        <v>0</v>
      </c>
      <c r="F133" s="30">
        <f t="shared" si="9"/>
        <v>0</v>
      </c>
      <c r="G133" s="24">
        <f t="shared" si="10"/>
        <v>0</v>
      </c>
      <c r="H133" s="33">
        <f>SUM('anual gastos'!H133+'eses gastos'!H133+[3]ctas!H133)</f>
        <v>0</v>
      </c>
      <c r="I133" s="25">
        <f t="shared" si="11"/>
        <v>0</v>
      </c>
      <c r="J133" s="33">
        <f>SUM('anual gastos'!J133+'eses gastos'!J133+[3]ctas!J133)</f>
        <v>0</v>
      </c>
      <c r="K133" s="24">
        <f t="shared" si="12"/>
        <v>0</v>
      </c>
      <c r="L133" s="23">
        <f t="shared" si="16"/>
        <v>0</v>
      </c>
      <c r="M133" s="24">
        <f t="shared" si="13"/>
        <v>0</v>
      </c>
      <c r="N133" s="33">
        <f>SUM('anual gastos'!N133+'eses gastos'!N133+[3]ctas!N133)</f>
        <v>0</v>
      </c>
      <c r="O133" s="24">
        <f t="shared" si="14"/>
        <v>0</v>
      </c>
      <c r="P133" s="25">
        <f t="shared" si="17"/>
        <v>0</v>
      </c>
      <c r="R133" s="33">
        <f>SUM('anual gastos'!N133+'eses gastos'!N133+[3]ctas!N133)</f>
        <v>0</v>
      </c>
      <c r="S133" s="62">
        <f t="shared" si="15"/>
        <v>0</v>
      </c>
    </row>
    <row r="134" spans="1:19" x14ac:dyDescent="0.25">
      <c r="A134" s="26">
        <v>3130126</v>
      </c>
      <c r="B134" s="35" t="s">
        <v>147</v>
      </c>
      <c r="C134" s="28"/>
      <c r="D134" s="33">
        <f>SUM('anual gastos'!D134+'eses gastos'!D134+[3]ctas!D134)</f>
        <v>0</v>
      </c>
      <c r="E134" s="33">
        <f>SUM('anual gastos'!E134+'eses gastos'!E134+[3]ctas!E134)</f>
        <v>0</v>
      </c>
      <c r="F134" s="30">
        <f t="shared" si="9"/>
        <v>0</v>
      </c>
      <c r="G134" s="24">
        <f t="shared" si="10"/>
        <v>0</v>
      </c>
      <c r="H134" s="33">
        <f>SUM('anual gastos'!H134+'eses gastos'!H134+[3]ctas!H134)</f>
        <v>0</v>
      </c>
      <c r="I134" s="25">
        <f t="shared" si="11"/>
        <v>0</v>
      </c>
      <c r="J134" s="33">
        <f>SUM('anual gastos'!J134+'eses gastos'!J134+[3]ctas!J134)</f>
        <v>0</v>
      </c>
      <c r="K134" s="24">
        <f t="shared" si="12"/>
        <v>0</v>
      </c>
      <c r="L134" s="23">
        <f t="shared" si="16"/>
        <v>0</v>
      </c>
      <c r="M134" s="24">
        <f t="shared" si="13"/>
        <v>0</v>
      </c>
      <c r="N134" s="33">
        <f>SUM('anual gastos'!N134+'eses gastos'!N134+[3]ctas!N134)</f>
        <v>0</v>
      </c>
      <c r="O134" s="24">
        <f t="shared" si="14"/>
        <v>0</v>
      </c>
      <c r="P134" s="25">
        <f t="shared" si="17"/>
        <v>0</v>
      </c>
      <c r="R134" s="33">
        <f>SUM('anual gastos'!N134+'eses gastos'!N134+[3]ctas!N134)</f>
        <v>0</v>
      </c>
      <c r="S134" s="62">
        <f t="shared" si="15"/>
        <v>0</v>
      </c>
    </row>
    <row r="135" spans="1:19" x14ac:dyDescent="0.25">
      <c r="A135" s="26">
        <v>3130127</v>
      </c>
      <c r="B135" s="35" t="s">
        <v>148</v>
      </c>
      <c r="C135" s="28"/>
      <c r="D135" s="33">
        <f>SUM('anual gastos'!D135+'eses gastos'!D135+[3]ctas!D135)</f>
        <v>0</v>
      </c>
      <c r="E135" s="33">
        <f>SUM('anual gastos'!E135+'eses gastos'!E135+[3]ctas!E135)</f>
        <v>0</v>
      </c>
      <c r="F135" s="30">
        <f t="shared" si="9"/>
        <v>0</v>
      </c>
      <c r="G135" s="24">
        <f t="shared" si="10"/>
        <v>0</v>
      </c>
      <c r="H135" s="33">
        <f>SUM('anual gastos'!H135+'eses gastos'!H135+[3]ctas!H135)</f>
        <v>0</v>
      </c>
      <c r="I135" s="25">
        <f t="shared" si="11"/>
        <v>0</v>
      </c>
      <c r="J135" s="33">
        <f>SUM('anual gastos'!J135+'eses gastos'!J135+[3]ctas!J135)</f>
        <v>0</v>
      </c>
      <c r="K135" s="24">
        <f t="shared" si="12"/>
        <v>0</v>
      </c>
      <c r="L135" s="23">
        <f t="shared" si="16"/>
        <v>0</v>
      </c>
      <c r="M135" s="24">
        <f t="shared" si="13"/>
        <v>0</v>
      </c>
      <c r="N135" s="33">
        <f>SUM('anual gastos'!N135+'eses gastos'!N135+[3]ctas!N135)</f>
        <v>0</v>
      </c>
      <c r="O135" s="24">
        <f t="shared" si="14"/>
        <v>0</v>
      </c>
      <c r="P135" s="25">
        <f t="shared" si="17"/>
        <v>0</v>
      </c>
      <c r="R135" s="33">
        <f>SUM('anual gastos'!N135+'eses gastos'!N135+[3]ctas!N135)</f>
        <v>0</v>
      </c>
      <c r="S135" s="62">
        <f t="shared" si="15"/>
        <v>0</v>
      </c>
    </row>
    <row r="136" spans="1:19" x14ac:dyDescent="0.25">
      <c r="A136" s="26">
        <v>3130128</v>
      </c>
      <c r="B136" s="35" t="s">
        <v>149</v>
      </c>
      <c r="C136" s="28"/>
      <c r="D136" s="33">
        <f>SUM('anual gastos'!D136+'eses gastos'!D136+[3]ctas!D136)</f>
        <v>0</v>
      </c>
      <c r="E136" s="33">
        <f>SUM('anual gastos'!E136+'eses gastos'!E136+[3]ctas!E136)</f>
        <v>0</v>
      </c>
      <c r="F136" s="30">
        <f t="shared" ref="F136:F199" si="18">SUM(D136+E136)</f>
        <v>0</v>
      </c>
      <c r="G136" s="24">
        <f t="shared" ref="G136:G200" si="19">IF(OR(F136=0,F$7=0),0,F136/F$7)*100</f>
        <v>0</v>
      </c>
      <c r="H136" s="33">
        <f>SUM('anual gastos'!H136+'eses gastos'!H136+[3]ctas!H136)</f>
        <v>0</v>
      </c>
      <c r="I136" s="25">
        <f t="shared" ref="I136:I200" si="20">SUM(F136-H136)</f>
        <v>0</v>
      </c>
      <c r="J136" s="33">
        <f>SUM('anual gastos'!J136+'eses gastos'!J136+[3]ctas!J136)</f>
        <v>0</v>
      </c>
      <c r="K136" s="24">
        <f t="shared" ref="K136:K199" si="21">IF(OR(J136=0,F136=0),0,J136/F136)*100</f>
        <v>0</v>
      </c>
      <c r="L136" s="23">
        <f t="shared" si="16"/>
        <v>0</v>
      </c>
      <c r="M136" s="24">
        <f t="shared" ref="M136:M199" si="22">IF(OR(L136=0,F136=0),0,L136/F136)*100</f>
        <v>0</v>
      </c>
      <c r="N136" s="33">
        <f>SUM('anual gastos'!N136+'eses gastos'!N136+[3]ctas!N136)</f>
        <v>0</v>
      </c>
      <c r="O136" s="24">
        <f t="shared" ref="O136:O199" si="23">IF(OR(N136=0,F136=0),0,N136/F136)*100</f>
        <v>0</v>
      </c>
      <c r="P136" s="25">
        <f t="shared" si="17"/>
        <v>0</v>
      </c>
      <c r="R136" s="33">
        <f>SUM('anual gastos'!N136+'eses gastos'!N136+[3]ctas!N136)</f>
        <v>0</v>
      </c>
      <c r="S136" s="62">
        <f t="shared" ref="S136:S199" si="24">+N136-R136</f>
        <v>0</v>
      </c>
    </row>
    <row r="137" spans="1:19" x14ac:dyDescent="0.25">
      <c r="A137" s="26">
        <v>31302</v>
      </c>
      <c r="B137" s="38" t="s">
        <v>150</v>
      </c>
      <c r="C137" s="28"/>
      <c r="D137" s="22">
        <f>SUM(D138:D169)-D147</f>
        <v>661691448000</v>
      </c>
      <c r="E137" s="22">
        <f>SUM(E138:E169)-E147</f>
        <v>295078709816</v>
      </c>
      <c r="F137" s="30">
        <f t="shared" si="18"/>
        <v>956770157816</v>
      </c>
      <c r="G137" s="24">
        <f t="shared" si="19"/>
        <v>4.6666612017582061</v>
      </c>
      <c r="H137" s="22">
        <f>SUM(H138:H169)-H147</f>
        <v>0</v>
      </c>
      <c r="I137" s="25">
        <f t="shared" si="20"/>
        <v>956770157816</v>
      </c>
      <c r="J137" s="22">
        <f>SUM(J138:J169)-J147</f>
        <v>791681917881</v>
      </c>
      <c r="K137" s="24">
        <f t="shared" si="21"/>
        <v>82.745256153071949</v>
      </c>
      <c r="L137" s="23">
        <f t="shared" si="16"/>
        <v>17707000845</v>
      </c>
      <c r="M137" s="24">
        <f t="shared" si="22"/>
        <v>1.8507058043511115</v>
      </c>
      <c r="N137" s="22">
        <f>SUM(N138:N169)-N147</f>
        <v>809388918726</v>
      </c>
      <c r="O137" s="24">
        <f t="shared" si="23"/>
        <v>84.595961957423071</v>
      </c>
      <c r="P137" s="25">
        <f t="shared" si="17"/>
        <v>147381239090</v>
      </c>
      <c r="R137" s="33">
        <f>SUM('anual gastos'!N137+'eses gastos'!N137+[3]ctas!N137)</f>
        <v>809388918726</v>
      </c>
      <c r="S137" s="62">
        <f t="shared" si="24"/>
        <v>0</v>
      </c>
    </row>
    <row r="138" spans="1:19" x14ac:dyDescent="0.25">
      <c r="A138" s="26">
        <v>3130201</v>
      </c>
      <c r="B138" s="35" t="s">
        <v>151</v>
      </c>
      <c r="C138" s="28"/>
      <c r="D138" s="33">
        <f>SUM('anual gastos'!D138+'eses gastos'!D138+[3]ctas!D138)</f>
        <v>57434223000</v>
      </c>
      <c r="E138" s="33">
        <f>SUM('anual gastos'!E138+'eses gastos'!E138+[3]ctas!E138)</f>
        <v>-3375333572</v>
      </c>
      <c r="F138" s="30">
        <f t="shared" si="18"/>
        <v>54058889428</v>
      </c>
      <c r="G138" s="31">
        <f t="shared" si="19"/>
        <v>0.26367306697738818</v>
      </c>
      <c r="H138" s="33">
        <f>SUM('anual gastos'!H138+'eses gastos'!H138+[3]ctas!H138)</f>
        <v>0</v>
      </c>
      <c r="I138" s="32">
        <f t="shared" si="20"/>
        <v>54058889428</v>
      </c>
      <c r="J138" s="33">
        <f>SUM('anual gastos'!J138+'eses gastos'!J138+[3]ctas!J138)</f>
        <v>0</v>
      </c>
      <c r="K138" s="31">
        <f t="shared" si="21"/>
        <v>0</v>
      </c>
      <c r="L138" s="30">
        <f t="shared" si="16"/>
        <v>0</v>
      </c>
      <c r="M138" s="31">
        <f t="shared" si="22"/>
        <v>0</v>
      </c>
      <c r="N138" s="33">
        <f>SUM('anual gastos'!N138+'eses gastos'!N138+[3]ctas!N138)</f>
        <v>0</v>
      </c>
      <c r="O138" s="31">
        <f t="shared" si="23"/>
        <v>0</v>
      </c>
      <c r="P138" s="32">
        <f t="shared" si="17"/>
        <v>54058889428</v>
      </c>
      <c r="R138" s="33">
        <f>SUM('anual gastos'!N138+'eses gastos'!N138+[3]ctas!N138)</f>
        <v>0</v>
      </c>
      <c r="S138" s="62">
        <f t="shared" si="24"/>
        <v>0</v>
      </c>
    </row>
    <row r="139" spans="1:19" x14ac:dyDescent="0.25">
      <c r="A139" s="26">
        <v>3130202</v>
      </c>
      <c r="B139" s="35" t="s">
        <v>152</v>
      </c>
      <c r="C139" s="28"/>
      <c r="D139" s="33">
        <f>SUM('anual gastos'!D139+'eses gastos'!D139+[3]ctas!D139)</f>
        <v>10000000</v>
      </c>
      <c r="E139" s="33">
        <f>SUM('anual gastos'!E139+'eses gastos'!E139+[3]ctas!E139)</f>
        <v>98258260</v>
      </c>
      <c r="F139" s="30">
        <f t="shared" si="18"/>
        <v>108258260</v>
      </c>
      <c r="G139" s="31">
        <f t="shared" si="19"/>
        <v>5.2803133290138646E-4</v>
      </c>
      <c r="H139" s="33">
        <f>SUM('anual gastos'!H139+'eses gastos'!H139+[3]ctas!H139)</f>
        <v>0</v>
      </c>
      <c r="I139" s="32">
        <f t="shared" si="20"/>
        <v>108258260</v>
      </c>
      <c r="J139" s="33">
        <f>SUM('anual gastos'!J139+'eses gastos'!J139+[3]ctas!J139)</f>
        <v>107177059</v>
      </c>
      <c r="K139" s="31">
        <f t="shared" si="21"/>
        <v>99.001276207469076</v>
      </c>
      <c r="L139" s="30">
        <f t="shared" si="16"/>
        <v>0</v>
      </c>
      <c r="M139" s="31">
        <f t="shared" si="22"/>
        <v>0</v>
      </c>
      <c r="N139" s="33">
        <f>SUM('anual gastos'!N139+'eses gastos'!N139+[3]ctas!N139)</f>
        <v>107177059</v>
      </c>
      <c r="O139" s="31">
        <f t="shared" si="23"/>
        <v>99.001276207469076</v>
      </c>
      <c r="P139" s="32">
        <f t="shared" si="17"/>
        <v>1081201</v>
      </c>
      <c r="R139" s="33">
        <f>SUM('anual gastos'!N139+'eses gastos'!N139+[3]ctas!N139)</f>
        <v>107177059</v>
      </c>
      <c r="S139" s="62">
        <f t="shared" si="24"/>
        <v>0</v>
      </c>
    </row>
    <row r="140" spans="1:19" x14ac:dyDescent="0.25">
      <c r="A140" s="26">
        <v>3130203</v>
      </c>
      <c r="B140" s="35" t="s">
        <v>153</v>
      </c>
      <c r="C140" s="28"/>
      <c r="D140" s="33">
        <f>SUM('anual gastos'!D140+'eses gastos'!D140+[3]ctas!D140)</f>
        <v>200000000</v>
      </c>
      <c r="E140" s="33">
        <f>SUM('anual gastos'!E140+'eses gastos'!E140+[3]ctas!E140)</f>
        <v>0</v>
      </c>
      <c r="F140" s="30">
        <f t="shared" si="18"/>
        <v>200000000</v>
      </c>
      <c r="G140" s="31">
        <f t="shared" si="19"/>
        <v>9.7550308475563227E-4</v>
      </c>
      <c r="H140" s="33">
        <f>SUM('anual gastos'!H140+'eses gastos'!H140+[3]ctas!H140)</f>
        <v>0</v>
      </c>
      <c r="I140" s="32">
        <f t="shared" si="20"/>
        <v>200000000</v>
      </c>
      <c r="J140" s="33">
        <f>SUM('anual gastos'!J140+'eses gastos'!J140+[3]ctas!J140)</f>
        <v>174031163</v>
      </c>
      <c r="K140" s="31">
        <f t="shared" si="21"/>
        <v>87.01558150000001</v>
      </c>
      <c r="L140" s="30">
        <f t="shared" si="16"/>
        <v>0</v>
      </c>
      <c r="M140" s="31">
        <f t="shared" si="22"/>
        <v>0</v>
      </c>
      <c r="N140" s="33">
        <f>SUM('anual gastos'!N140+'eses gastos'!N140+[3]ctas!N140)</f>
        <v>174031163</v>
      </c>
      <c r="O140" s="31">
        <f t="shared" si="23"/>
        <v>87.01558150000001</v>
      </c>
      <c r="P140" s="32">
        <f t="shared" si="17"/>
        <v>25968837</v>
      </c>
      <c r="R140" s="33">
        <f>SUM('anual gastos'!N140+'eses gastos'!N140+[3]ctas!N140)</f>
        <v>174031163</v>
      </c>
      <c r="S140" s="62">
        <f t="shared" si="24"/>
        <v>0</v>
      </c>
    </row>
    <row r="141" spans="1:19" x14ac:dyDescent="0.25">
      <c r="A141" s="26">
        <v>3130204</v>
      </c>
      <c r="B141" s="35" t="s">
        <v>154</v>
      </c>
      <c r="C141" s="28"/>
      <c r="D141" s="33">
        <f>SUM('anual gastos'!D141+'eses gastos'!D141+[3]ctas!D141)</f>
        <v>20000000</v>
      </c>
      <c r="E141" s="33">
        <f>SUM('anual gastos'!E141+'eses gastos'!E141+[3]ctas!E141)</f>
        <v>0</v>
      </c>
      <c r="F141" s="30">
        <f t="shared" si="18"/>
        <v>20000000</v>
      </c>
      <c r="G141" s="31">
        <f t="shared" si="19"/>
        <v>9.7550308475563235E-5</v>
      </c>
      <c r="H141" s="33">
        <f>SUM('anual gastos'!H141+'eses gastos'!H141+[3]ctas!H141)</f>
        <v>0</v>
      </c>
      <c r="I141" s="32">
        <f t="shared" si="20"/>
        <v>20000000</v>
      </c>
      <c r="J141" s="33">
        <f>SUM('anual gastos'!J141+'eses gastos'!J141+[3]ctas!J141)</f>
        <v>4500000</v>
      </c>
      <c r="K141" s="31">
        <f t="shared" si="21"/>
        <v>22.5</v>
      </c>
      <c r="L141" s="30">
        <f t="shared" si="16"/>
        <v>0</v>
      </c>
      <c r="M141" s="31">
        <f t="shared" si="22"/>
        <v>0</v>
      </c>
      <c r="N141" s="33">
        <f>SUM('anual gastos'!N141+'eses gastos'!N141+[3]ctas!N141)</f>
        <v>4500000</v>
      </c>
      <c r="O141" s="31">
        <f t="shared" si="23"/>
        <v>22.5</v>
      </c>
      <c r="P141" s="32">
        <f t="shared" si="17"/>
        <v>15500000</v>
      </c>
      <c r="R141" s="33">
        <f>SUM('anual gastos'!N141+'eses gastos'!N141+[3]ctas!N141)</f>
        <v>4500000</v>
      </c>
      <c r="S141" s="62">
        <f t="shared" si="24"/>
        <v>0</v>
      </c>
    </row>
    <row r="142" spans="1:19" x14ac:dyDescent="0.25">
      <c r="A142" s="26">
        <v>3130206</v>
      </c>
      <c r="B142" s="35" t="s">
        <v>155</v>
      </c>
      <c r="C142" s="28"/>
      <c r="D142" s="33">
        <f>SUM('anual gastos'!D142+'eses gastos'!D142+[3]ctas!D142)</f>
        <v>288400000000</v>
      </c>
      <c r="E142" s="33">
        <f>SUM('anual gastos'!E142+'eses gastos'!E142+[3]ctas!E142)</f>
        <v>302751962305</v>
      </c>
      <c r="F142" s="30">
        <f t="shared" si="18"/>
        <v>591151962305</v>
      </c>
      <c r="G142" s="31">
        <f t="shared" si="19"/>
        <v>2.8833528139393638</v>
      </c>
      <c r="H142" s="33">
        <f>SUM('anual gastos'!H142+'eses gastos'!H142+[3]ctas!H142)</f>
        <v>0</v>
      </c>
      <c r="I142" s="32">
        <f t="shared" si="20"/>
        <v>591151962305</v>
      </c>
      <c r="J142" s="33">
        <f>SUM('anual gastos'!J142+'eses gastos'!J142+[3]ctas!J142)</f>
        <v>591151962305</v>
      </c>
      <c r="K142" s="31">
        <f t="shared" si="21"/>
        <v>100</v>
      </c>
      <c r="L142" s="30">
        <f t="shared" si="16"/>
        <v>0</v>
      </c>
      <c r="M142" s="31">
        <f t="shared" si="22"/>
        <v>0</v>
      </c>
      <c r="N142" s="33">
        <f>SUM('anual gastos'!N142+'eses gastos'!N142+[3]ctas!N142)</f>
        <v>591151962305</v>
      </c>
      <c r="O142" s="31">
        <f t="shared" si="23"/>
        <v>100</v>
      </c>
      <c r="P142" s="32">
        <f t="shared" si="17"/>
        <v>0</v>
      </c>
      <c r="R142" s="33">
        <f>SUM('anual gastos'!N142+'eses gastos'!N142+[3]ctas!N142)</f>
        <v>591151962305</v>
      </c>
      <c r="S142" s="62">
        <f t="shared" si="24"/>
        <v>0</v>
      </c>
    </row>
    <row r="143" spans="1:19" x14ac:dyDescent="0.25">
      <c r="A143" s="26">
        <v>3130207</v>
      </c>
      <c r="B143" s="40" t="s">
        <v>156</v>
      </c>
      <c r="C143" s="28"/>
      <c r="D143" s="33">
        <f>SUM('anual gastos'!D143+'eses gastos'!D143+[3]ctas!D143)</f>
        <v>59337388000</v>
      </c>
      <c r="E143" s="33">
        <f>SUM('anual gastos'!E143+'eses gastos'!E143+[3]ctas!E143)</f>
        <v>-2753025367</v>
      </c>
      <c r="F143" s="30">
        <f t="shared" si="18"/>
        <v>56584362633</v>
      </c>
      <c r="G143" s="31">
        <f t="shared" si="19"/>
        <v>0.2759911014871142</v>
      </c>
      <c r="H143" s="33">
        <f>SUM('anual gastos'!H143+'eses gastos'!H143+[3]ctas!H143)</f>
        <v>0</v>
      </c>
      <c r="I143" s="32">
        <f t="shared" si="20"/>
        <v>56584362633</v>
      </c>
      <c r="J143" s="33">
        <f>SUM('anual gastos'!J143+'eses gastos'!J143+[3]ctas!J143)</f>
        <v>50270141209</v>
      </c>
      <c r="K143" s="31">
        <f t="shared" si="21"/>
        <v>88.841048780643945</v>
      </c>
      <c r="L143" s="30">
        <f t="shared" si="16"/>
        <v>1599159962</v>
      </c>
      <c r="M143" s="31">
        <f t="shared" si="22"/>
        <v>2.8261517627616963</v>
      </c>
      <c r="N143" s="33">
        <f>SUM('anual gastos'!N143+'eses gastos'!N143+[3]ctas!N143)</f>
        <v>51869301171</v>
      </c>
      <c r="O143" s="31">
        <f t="shared" si="23"/>
        <v>91.667200543405642</v>
      </c>
      <c r="P143" s="32">
        <f t="shared" ref="P143:P206" si="25">SUM(F143-N143)</f>
        <v>4715061462</v>
      </c>
      <c r="R143" s="33">
        <f>SUM('anual gastos'!N143+'eses gastos'!N143+[3]ctas!N143)</f>
        <v>51869301171</v>
      </c>
      <c r="S143" s="62">
        <f t="shared" si="24"/>
        <v>0</v>
      </c>
    </row>
    <row r="144" spans="1:19" x14ac:dyDescent="0.25">
      <c r="A144" s="26">
        <v>3130212</v>
      </c>
      <c r="B144" s="35" t="s">
        <v>157</v>
      </c>
      <c r="C144" s="28"/>
      <c r="D144" s="33">
        <f>SUM('anual gastos'!D144+'eses gastos'!D144+[3]ctas!D144)</f>
        <v>178800000000</v>
      </c>
      <c r="E144" s="33">
        <f>SUM('anual gastos'!E144+'eses gastos'!E144+[3]ctas!E144)</f>
        <v>-1868488000</v>
      </c>
      <c r="F144" s="30">
        <f t="shared" si="18"/>
        <v>176931512000</v>
      </c>
      <c r="G144" s="31">
        <f t="shared" si="19"/>
        <v>0.86298617873239103</v>
      </c>
      <c r="H144" s="33">
        <f>SUM('anual gastos'!H144+'eses gastos'!H144+[3]ctas!H144)</f>
        <v>0</v>
      </c>
      <c r="I144" s="32">
        <f t="shared" si="20"/>
        <v>176931512000</v>
      </c>
      <c r="J144" s="33">
        <f>SUM('anual gastos'!J144+'eses gastos'!J144+[3]ctas!J144)</f>
        <v>121316461277</v>
      </c>
      <c r="K144" s="31">
        <f t="shared" si="21"/>
        <v>68.566904733736749</v>
      </c>
      <c r="L144" s="30">
        <f t="shared" ref="L144:L207" si="26">SUM(N144-J144)</f>
        <v>16107840883</v>
      </c>
      <c r="M144" s="31">
        <f t="shared" si="22"/>
        <v>9.103997756487832</v>
      </c>
      <c r="N144" s="33">
        <f>SUM('anual gastos'!N144+'eses gastos'!N144+[3]ctas!N144)</f>
        <v>137424302160</v>
      </c>
      <c r="O144" s="31">
        <f t="shared" si="23"/>
        <v>77.670902490224577</v>
      </c>
      <c r="P144" s="32">
        <f t="shared" si="25"/>
        <v>39507209840</v>
      </c>
      <c r="R144" s="33">
        <f>SUM('anual gastos'!N144+'eses gastos'!N144+[3]ctas!N144)</f>
        <v>137424302160</v>
      </c>
      <c r="S144" s="62">
        <f t="shared" si="24"/>
        <v>0</v>
      </c>
    </row>
    <row r="145" spans="1:19" x14ac:dyDescent="0.25">
      <c r="A145" s="26">
        <v>3130214</v>
      </c>
      <c r="B145" s="35" t="s">
        <v>158</v>
      </c>
      <c r="C145" s="28"/>
      <c r="D145" s="33">
        <f>SUM('anual gastos'!D145+'eses gastos'!D145+[3]ctas!D145)</f>
        <v>2150000000</v>
      </c>
      <c r="E145" s="33">
        <f>SUM('anual gastos'!E145+'eses gastos'!E145+[3]ctas!E145)</f>
        <v>0</v>
      </c>
      <c r="F145" s="30">
        <f t="shared" si="18"/>
        <v>2150000000</v>
      </c>
      <c r="G145" s="31">
        <f t="shared" si="19"/>
        <v>1.0486658161123048E-2</v>
      </c>
      <c r="H145" s="33">
        <f>SUM('anual gastos'!H145+'eses gastos'!H145+[3]ctas!H145)</f>
        <v>0</v>
      </c>
      <c r="I145" s="32">
        <f t="shared" si="20"/>
        <v>2150000000</v>
      </c>
      <c r="J145" s="33">
        <f>SUM('anual gastos'!J145+'eses gastos'!J145+[3]ctas!J145)</f>
        <v>1537038000</v>
      </c>
      <c r="K145" s="31">
        <f t="shared" si="21"/>
        <v>71.490139534883724</v>
      </c>
      <c r="L145" s="30">
        <f t="shared" si="26"/>
        <v>0</v>
      </c>
      <c r="M145" s="31">
        <f t="shared" si="22"/>
        <v>0</v>
      </c>
      <c r="N145" s="33">
        <f>SUM('anual gastos'!N145+'eses gastos'!N145+[3]ctas!N145)</f>
        <v>1537038000</v>
      </c>
      <c r="O145" s="31">
        <f t="shared" si="23"/>
        <v>71.490139534883724</v>
      </c>
      <c r="P145" s="32">
        <f t="shared" si="25"/>
        <v>612962000</v>
      </c>
      <c r="R145" s="33">
        <f>SUM('anual gastos'!N145+'eses gastos'!N145+[3]ctas!N145)</f>
        <v>1537038000</v>
      </c>
      <c r="S145" s="62">
        <f t="shared" si="24"/>
        <v>0</v>
      </c>
    </row>
    <row r="146" spans="1:19" x14ac:dyDescent="0.25">
      <c r="A146" s="26">
        <v>3130215</v>
      </c>
      <c r="B146" s="35" t="s">
        <v>159</v>
      </c>
      <c r="C146" s="28"/>
      <c r="D146" s="33">
        <f>SUM('anual gastos'!D146+'eses gastos'!D146+[3]ctas!D146)</f>
        <v>0</v>
      </c>
      <c r="E146" s="33">
        <f>SUM('anual gastos'!E146+'eses gastos'!E146+[3]ctas!E146)</f>
        <v>492620744</v>
      </c>
      <c r="F146" s="30">
        <f t="shared" si="18"/>
        <v>492620744</v>
      </c>
      <c r="G146" s="31">
        <f t="shared" si="19"/>
        <v>2.4027652769330735E-3</v>
      </c>
      <c r="H146" s="33">
        <f>SUM('anual gastos'!H146+'eses gastos'!H146+[3]ctas!H146)</f>
        <v>0</v>
      </c>
      <c r="I146" s="32">
        <f t="shared" si="20"/>
        <v>492620744</v>
      </c>
      <c r="J146" s="33">
        <f>SUM('anual gastos'!J146+'eses gastos'!J146+[3]ctas!J146)</f>
        <v>492620744</v>
      </c>
      <c r="K146" s="31">
        <f t="shared" si="21"/>
        <v>100</v>
      </c>
      <c r="L146" s="30">
        <f t="shared" si="26"/>
        <v>0</v>
      </c>
      <c r="M146" s="31">
        <f t="shared" si="22"/>
        <v>0</v>
      </c>
      <c r="N146" s="33">
        <f>SUM('anual gastos'!N146+'eses gastos'!N146+[3]ctas!N146)</f>
        <v>492620744</v>
      </c>
      <c r="O146" s="31">
        <f t="shared" si="23"/>
        <v>100</v>
      </c>
      <c r="P146" s="32">
        <f t="shared" si="25"/>
        <v>0</v>
      </c>
      <c r="R146" s="33">
        <f>SUM('anual gastos'!N146+'eses gastos'!N146+[3]ctas!N146)</f>
        <v>492620744</v>
      </c>
      <c r="S146" s="62">
        <f t="shared" si="24"/>
        <v>0</v>
      </c>
    </row>
    <row r="147" spans="1:19" x14ac:dyDescent="0.25">
      <c r="A147" s="26">
        <v>3130219</v>
      </c>
      <c r="B147" s="35" t="s">
        <v>160</v>
      </c>
      <c r="C147" s="28"/>
      <c r="D147" s="29">
        <f>SUM(D148:D167)</f>
        <v>25055172000</v>
      </c>
      <c r="E147" s="29">
        <f>SUM(E148:E167)</f>
        <v>0</v>
      </c>
      <c r="F147" s="30">
        <f t="shared" si="18"/>
        <v>25055172000</v>
      </c>
      <c r="G147" s="31">
        <f t="shared" si="19"/>
        <v>0.12220698787541474</v>
      </c>
      <c r="H147" s="29">
        <f>SUM(H148:H167)</f>
        <v>0</v>
      </c>
      <c r="I147" s="32">
        <f t="shared" si="20"/>
        <v>25055172000</v>
      </c>
      <c r="J147" s="29">
        <f>SUM(J148:J167)</f>
        <v>25055172000</v>
      </c>
      <c r="K147" s="31">
        <f t="shared" si="21"/>
        <v>100</v>
      </c>
      <c r="L147" s="30">
        <f t="shared" si="26"/>
        <v>0</v>
      </c>
      <c r="M147" s="31">
        <f t="shared" si="22"/>
        <v>0</v>
      </c>
      <c r="N147" s="29">
        <f>SUM(N148:N167)</f>
        <v>25055172000</v>
      </c>
      <c r="O147" s="31">
        <f t="shared" si="23"/>
        <v>100</v>
      </c>
      <c r="P147" s="32">
        <f t="shared" si="25"/>
        <v>0</v>
      </c>
      <c r="R147" s="33">
        <f>SUM('anual gastos'!N147+'eses gastos'!N147+[3]ctas!N147)</f>
        <v>25055172000</v>
      </c>
      <c r="S147" s="62">
        <f t="shared" si="24"/>
        <v>0</v>
      </c>
    </row>
    <row r="148" spans="1:19" x14ac:dyDescent="0.25">
      <c r="A148" s="26">
        <v>313021901</v>
      </c>
      <c r="B148" s="35" t="s">
        <v>161</v>
      </c>
      <c r="C148" s="28"/>
      <c r="D148" s="33">
        <f>SUM('anual gastos'!D148+'eses gastos'!D148+[3]ctas!D148)</f>
        <v>837400000</v>
      </c>
      <c r="E148" s="33">
        <f>SUM('anual gastos'!E148+'eses gastos'!E148+[3]ctas!E148)</f>
        <v>0</v>
      </c>
      <c r="F148" s="30">
        <f t="shared" si="18"/>
        <v>837400000</v>
      </c>
      <c r="G148" s="31">
        <f t="shared" si="19"/>
        <v>4.084431415871833E-3</v>
      </c>
      <c r="H148" s="33">
        <f>SUM('anual gastos'!H148+'eses gastos'!H148+[3]ctas!H148)</f>
        <v>0</v>
      </c>
      <c r="I148" s="32">
        <f t="shared" si="20"/>
        <v>837400000</v>
      </c>
      <c r="J148" s="33">
        <f>SUM('anual gastos'!J148+'eses gastos'!J148+[3]ctas!J148)</f>
        <v>837400000</v>
      </c>
      <c r="K148" s="31">
        <f t="shared" si="21"/>
        <v>100</v>
      </c>
      <c r="L148" s="30">
        <f t="shared" si="26"/>
        <v>0</v>
      </c>
      <c r="M148" s="31">
        <f t="shared" si="22"/>
        <v>0</v>
      </c>
      <c r="N148" s="33">
        <f>SUM('anual gastos'!N148+'eses gastos'!N148+[3]ctas!N148)</f>
        <v>837400000</v>
      </c>
      <c r="O148" s="31">
        <f t="shared" si="23"/>
        <v>100</v>
      </c>
      <c r="P148" s="32">
        <f t="shared" si="25"/>
        <v>0</v>
      </c>
      <c r="R148" s="33">
        <f>SUM('anual gastos'!N148+'eses gastos'!N148+[3]ctas!N148)</f>
        <v>837400000</v>
      </c>
      <c r="S148" s="62">
        <f t="shared" si="24"/>
        <v>0</v>
      </c>
    </row>
    <row r="149" spans="1:19" x14ac:dyDescent="0.25">
      <c r="A149" s="26">
        <v>313021902</v>
      </c>
      <c r="B149" s="35" t="s">
        <v>162</v>
      </c>
      <c r="C149" s="28"/>
      <c r="D149" s="33">
        <f>SUM('anual gastos'!D149+'eses gastos'!D149+[3]ctas!D149)</f>
        <v>1055700000</v>
      </c>
      <c r="E149" s="33">
        <f>SUM('anual gastos'!E149+'eses gastos'!E149+[3]ctas!E149)</f>
        <v>0</v>
      </c>
      <c r="F149" s="30">
        <f t="shared" si="18"/>
        <v>1055700000</v>
      </c>
      <c r="G149" s="31">
        <f t="shared" si="19"/>
        <v>5.1491930328826053E-3</v>
      </c>
      <c r="H149" s="33">
        <f>SUM('anual gastos'!H149+'eses gastos'!H149+[3]ctas!H149)</f>
        <v>0</v>
      </c>
      <c r="I149" s="32">
        <f t="shared" si="20"/>
        <v>1055700000</v>
      </c>
      <c r="J149" s="33">
        <f>SUM('anual gastos'!J149+'eses gastos'!J149+[3]ctas!J149)</f>
        <v>1055700000</v>
      </c>
      <c r="K149" s="31">
        <f t="shared" si="21"/>
        <v>100</v>
      </c>
      <c r="L149" s="30">
        <f t="shared" si="26"/>
        <v>0</v>
      </c>
      <c r="M149" s="31">
        <f t="shared" si="22"/>
        <v>0</v>
      </c>
      <c r="N149" s="33">
        <f>SUM('anual gastos'!N149+'eses gastos'!N149+[3]ctas!N149)</f>
        <v>1055700000</v>
      </c>
      <c r="O149" s="31">
        <f t="shared" si="23"/>
        <v>100</v>
      </c>
      <c r="P149" s="32">
        <f t="shared" si="25"/>
        <v>0</v>
      </c>
      <c r="R149" s="33">
        <f>SUM('anual gastos'!N149+'eses gastos'!N149+[3]ctas!N149)</f>
        <v>1055700000</v>
      </c>
      <c r="S149" s="62">
        <f t="shared" si="24"/>
        <v>0</v>
      </c>
    </row>
    <row r="150" spans="1:19" x14ac:dyDescent="0.25">
      <c r="A150" s="26">
        <v>313021903</v>
      </c>
      <c r="B150" s="35" t="s">
        <v>163</v>
      </c>
      <c r="C150" s="28"/>
      <c r="D150" s="33">
        <f>SUM('anual gastos'!D150+'eses gastos'!D150+[3]ctas!D150)</f>
        <v>895100000</v>
      </c>
      <c r="E150" s="33">
        <f>SUM('anual gastos'!E150+'eses gastos'!E150+[3]ctas!E150)</f>
        <v>0</v>
      </c>
      <c r="F150" s="30">
        <f t="shared" si="18"/>
        <v>895100000</v>
      </c>
      <c r="G150" s="31">
        <f t="shared" si="19"/>
        <v>4.3658640558238331E-3</v>
      </c>
      <c r="H150" s="33">
        <f>SUM('anual gastos'!H150+'eses gastos'!H150+[3]ctas!H150)</f>
        <v>0</v>
      </c>
      <c r="I150" s="32">
        <f t="shared" si="20"/>
        <v>895100000</v>
      </c>
      <c r="J150" s="33">
        <f>SUM('anual gastos'!J150+'eses gastos'!J150+[3]ctas!J150)</f>
        <v>895100000</v>
      </c>
      <c r="K150" s="31">
        <f t="shared" si="21"/>
        <v>100</v>
      </c>
      <c r="L150" s="30">
        <f t="shared" si="26"/>
        <v>0</v>
      </c>
      <c r="M150" s="31">
        <f t="shared" si="22"/>
        <v>0</v>
      </c>
      <c r="N150" s="33">
        <f>SUM('anual gastos'!N150+'eses gastos'!N150+[3]ctas!N150)</f>
        <v>895100000</v>
      </c>
      <c r="O150" s="31">
        <f t="shared" si="23"/>
        <v>100</v>
      </c>
      <c r="P150" s="32">
        <f t="shared" si="25"/>
        <v>0</v>
      </c>
      <c r="R150" s="33">
        <f>SUM('anual gastos'!N150+'eses gastos'!N150+[3]ctas!N150)</f>
        <v>895100000</v>
      </c>
      <c r="S150" s="62">
        <f t="shared" si="24"/>
        <v>0</v>
      </c>
    </row>
    <row r="151" spans="1:19" x14ac:dyDescent="0.25">
      <c r="A151" s="26">
        <v>313021904</v>
      </c>
      <c r="B151" s="35" t="s">
        <v>164</v>
      </c>
      <c r="C151" s="28"/>
      <c r="D151" s="33">
        <f>SUM('anual gastos'!D151+'eses gastos'!D151+[3]ctas!D151)</f>
        <v>1399500000</v>
      </c>
      <c r="E151" s="33">
        <f>SUM('anual gastos'!E151+'eses gastos'!E151+[3]ctas!E151)</f>
        <v>0</v>
      </c>
      <c r="F151" s="30">
        <f t="shared" si="18"/>
        <v>1399500000</v>
      </c>
      <c r="G151" s="31">
        <f t="shared" si="19"/>
        <v>6.8260828355775375E-3</v>
      </c>
      <c r="H151" s="33">
        <f>SUM('anual gastos'!H151+'eses gastos'!H151+[3]ctas!H151)</f>
        <v>0</v>
      </c>
      <c r="I151" s="32">
        <f t="shared" si="20"/>
        <v>1399500000</v>
      </c>
      <c r="J151" s="33">
        <f>SUM('anual gastos'!J151+'eses gastos'!J151+[3]ctas!J151)</f>
        <v>1399500000</v>
      </c>
      <c r="K151" s="31">
        <f t="shared" si="21"/>
        <v>100</v>
      </c>
      <c r="L151" s="30">
        <f t="shared" si="26"/>
        <v>0</v>
      </c>
      <c r="M151" s="31">
        <f t="shared" si="22"/>
        <v>0</v>
      </c>
      <c r="N151" s="33">
        <f>SUM('anual gastos'!N151+'eses gastos'!N151+[3]ctas!N151)</f>
        <v>1399500000</v>
      </c>
      <c r="O151" s="31">
        <f t="shared" si="23"/>
        <v>100</v>
      </c>
      <c r="P151" s="32">
        <f t="shared" si="25"/>
        <v>0</v>
      </c>
      <c r="R151" s="33">
        <f>SUM('anual gastos'!N151+'eses gastos'!N151+[3]ctas!N151)</f>
        <v>1399500000</v>
      </c>
      <c r="S151" s="62">
        <f t="shared" si="24"/>
        <v>0</v>
      </c>
    </row>
    <row r="152" spans="1:19" x14ac:dyDescent="0.25">
      <c r="A152" s="26">
        <v>313021905</v>
      </c>
      <c r="B152" s="35" t="s">
        <v>165</v>
      </c>
      <c r="C152" s="28"/>
      <c r="D152" s="33">
        <f>SUM('anual gastos'!D152+'eses gastos'!D152+[3]ctas!D152)</f>
        <v>1771672000</v>
      </c>
      <c r="E152" s="33">
        <f>SUM('anual gastos'!E152+'eses gastos'!E152+[3]ctas!E152)</f>
        <v>0</v>
      </c>
      <c r="F152" s="30">
        <f t="shared" si="18"/>
        <v>1771672000</v>
      </c>
      <c r="G152" s="31">
        <f t="shared" si="19"/>
        <v>8.6413575058759042E-3</v>
      </c>
      <c r="H152" s="33">
        <f>SUM('anual gastos'!H152+'eses gastos'!H152+[3]ctas!H152)</f>
        <v>0</v>
      </c>
      <c r="I152" s="32">
        <f t="shared" si="20"/>
        <v>1771672000</v>
      </c>
      <c r="J152" s="33">
        <f>SUM('anual gastos'!J152+'eses gastos'!J152+[3]ctas!J152)</f>
        <v>1771672000</v>
      </c>
      <c r="K152" s="31">
        <f t="shared" si="21"/>
        <v>100</v>
      </c>
      <c r="L152" s="30">
        <f t="shared" si="26"/>
        <v>0</v>
      </c>
      <c r="M152" s="31">
        <f t="shared" si="22"/>
        <v>0</v>
      </c>
      <c r="N152" s="33">
        <f>SUM('anual gastos'!N152+'eses gastos'!N152+[3]ctas!N152)</f>
        <v>1771672000</v>
      </c>
      <c r="O152" s="31">
        <f t="shared" si="23"/>
        <v>100</v>
      </c>
      <c r="P152" s="32">
        <f t="shared" si="25"/>
        <v>0</v>
      </c>
      <c r="R152" s="33">
        <f>SUM('anual gastos'!N152+'eses gastos'!N152+[3]ctas!N152)</f>
        <v>1771672000</v>
      </c>
      <c r="S152" s="62">
        <f t="shared" si="24"/>
        <v>0</v>
      </c>
    </row>
    <row r="153" spans="1:19" x14ac:dyDescent="0.25">
      <c r="A153" s="26">
        <v>313021906</v>
      </c>
      <c r="B153" s="35" t="s">
        <v>166</v>
      </c>
      <c r="C153" s="28"/>
      <c r="D153" s="33">
        <f>SUM('anual gastos'!D153+'eses gastos'!D153+[3]ctas!D153)</f>
        <v>1031000000</v>
      </c>
      <c r="E153" s="33">
        <f>SUM('anual gastos'!E153+'eses gastos'!E153+[3]ctas!E153)</f>
        <v>0</v>
      </c>
      <c r="F153" s="30">
        <f t="shared" si="18"/>
        <v>1031000000</v>
      </c>
      <c r="G153" s="31">
        <f t="shared" si="19"/>
        <v>5.0287184019152846E-3</v>
      </c>
      <c r="H153" s="33">
        <f>SUM('anual gastos'!H153+'eses gastos'!H153+[3]ctas!H153)</f>
        <v>0</v>
      </c>
      <c r="I153" s="32">
        <f t="shared" si="20"/>
        <v>1031000000</v>
      </c>
      <c r="J153" s="33">
        <f>SUM('anual gastos'!J153+'eses gastos'!J153+[3]ctas!J153)</f>
        <v>1031000000</v>
      </c>
      <c r="K153" s="31">
        <f t="shared" si="21"/>
        <v>100</v>
      </c>
      <c r="L153" s="30">
        <f t="shared" si="26"/>
        <v>0</v>
      </c>
      <c r="M153" s="31">
        <f t="shared" si="22"/>
        <v>0</v>
      </c>
      <c r="N153" s="33">
        <f>SUM('anual gastos'!N153+'eses gastos'!N153+[3]ctas!N153)</f>
        <v>1031000000</v>
      </c>
      <c r="O153" s="31">
        <f t="shared" si="23"/>
        <v>100</v>
      </c>
      <c r="P153" s="32">
        <f t="shared" si="25"/>
        <v>0</v>
      </c>
      <c r="R153" s="33">
        <f>SUM('anual gastos'!N153+'eses gastos'!N153+[3]ctas!N153)</f>
        <v>1031000000</v>
      </c>
      <c r="S153" s="62">
        <f t="shared" si="24"/>
        <v>0</v>
      </c>
    </row>
    <row r="154" spans="1:19" x14ac:dyDescent="0.25">
      <c r="A154" s="26">
        <v>313021907</v>
      </c>
      <c r="B154" s="35" t="s">
        <v>167</v>
      </c>
      <c r="C154" s="28"/>
      <c r="D154" s="33">
        <f>SUM('anual gastos'!D154+'eses gastos'!D154+[3]ctas!D154)</f>
        <v>642500000</v>
      </c>
      <c r="E154" s="33">
        <f>SUM('anual gastos'!E154+'eses gastos'!E154+[3]ctas!E154)</f>
        <v>0</v>
      </c>
      <c r="F154" s="30">
        <f t="shared" si="18"/>
        <v>642500000</v>
      </c>
      <c r="G154" s="31">
        <f t="shared" si="19"/>
        <v>3.1338036597774689E-3</v>
      </c>
      <c r="H154" s="33">
        <f>SUM('anual gastos'!H154+'eses gastos'!H154+[3]ctas!H154)</f>
        <v>0</v>
      </c>
      <c r="I154" s="32">
        <f t="shared" si="20"/>
        <v>642500000</v>
      </c>
      <c r="J154" s="33">
        <f>SUM('anual gastos'!J154+'eses gastos'!J154+[3]ctas!J154)</f>
        <v>642500000</v>
      </c>
      <c r="K154" s="31">
        <f t="shared" si="21"/>
        <v>100</v>
      </c>
      <c r="L154" s="30">
        <f t="shared" si="26"/>
        <v>0</v>
      </c>
      <c r="M154" s="31">
        <f t="shared" si="22"/>
        <v>0</v>
      </c>
      <c r="N154" s="33">
        <f>SUM('anual gastos'!N154+'eses gastos'!N154+[3]ctas!N154)</f>
        <v>642500000</v>
      </c>
      <c r="O154" s="31">
        <f t="shared" si="23"/>
        <v>100</v>
      </c>
      <c r="P154" s="32">
        <f t="shared" si="25"/>
        <v>0</v>
      </c>
      <c r="R154" s="33">
        <f>SUM('anual gastos'!N154+'eses gastos'!N154+[3]ctas!N154)</f>
        <v>642500000</v>
      </c>
      <c r="S154" s="62">
        <f t="shared" si="24"/>
        <v>0</v>
      </c>
    </row>
    <row r="155" spans="1:19" x14ac:dyDescent="0.25">
      <c r="A155" s="26">
        <v>313021908</v>
      </c>
      <c r="B155" s="35" t="s">
        <v>168</v>
      </c>
      <c r="C155" s="28"/>
      <c r="D155" s="33">
        <f>SUM('anual gastos'!D155+'eses gastos'!D155+[3]ctas!D155)</f>
        <v>1451200000</v>
      </c>
      <c r="E155" s="33">
        <f>SUM('anual gastos'!E155+'eses gastos'!E155+[3]ctas!E155)</f>
        <v>0</v>
      </c>
      <c r="F155" s="30">
        <f t="shared" si="18"/>
        <v>1451200000</v>
      </c>
      <c r="G155" s="31">
        <f t="shared" si="19"/>
        <v>7.0782503829868683E-3</v>
      </c>
      <c r="H155" s="33">
        <f>SUM('anual gastos'!H155+'eses gastos'!H155+[3]ctas!H155)</f>
        <v>0</v>
      </c>
      <c r="I155" s="32">
        <f t="shared" si="20"/>
        <v>1451200000</v>
      </c>
      <c r="J155" s="33">
        <f>SUM('anual gastos'!J155+'eses gastos'!J155+[3]ctas!J155)</f>
        <v>1451200000</v>
      </c>
      <c r="K155" s="31">
        <f t="shared" si="21"/>
        <v>100</v>
      </c>
      <c r="L155" s="30">
        <f t="shared" si="26"/>
        <v>0</v>
      </c>
      <c r="M155" s="31">
        <f t="shared" si="22"/>
        <v>0</v>
      </c>
      <c r="N155" s="33">
        <f>SUM('anual gastos'!N155+'eses gastos'!N155+[3]ctas!N155)</f>
        <v>1451200000</v>
      </c>
      <c r="O155" s="31">
        <f t="shared" si="23"/>
        <v>100</v>
      </c>
      <c r="P155" s="32">
        <f t="shared" si="25"/>
        <v>0</v>
      </c>
      <c r="R155" s="33">
        <f>SUM('anual gastos'!N155+'eses gastos'!N155+[3]ctas!N155)</f>
        <v>1451200000</v>
      </c>
      <c r="S155" s="62">
        <f t="shared" si="24"/>
        <v>0</v>
      </c>
    </row>
    <row r="156" spans="1:19" x14ac:dyDescent="0.25">
      <c r="A156" s="26">
        <v>313021909</v>
      </c>
      <c r="B156" s="35" t="s">
        <v>169</v>
      </c>
      <c r="C156" s="28"/>
      <c r="D156" s="33">
        <f>SUM('anual gastos'!D156+'eses gastos'!D156+[3]ctas!D156)</f>
        <v>2021500000</v>
      </c>
      <c r="E156" s="33">
        <f>SUM('anual gastos'!E156+'eses gastos'!E156+[3]ctas!E156)</f>
        <v>0</v>
      </c>
      <c r="F156" s="30">
        <f t="shared" si="18"/>
        <v>2021500000</v>
      </c>
      <c r="G156" s="31">
        <f t="shared" si="19"/>
        <v>9.8598974291675551E-3</v>
      </c>
      <c r="H156" s="33">
        <f>SUM('anual gastos'!H156+'eses gastos'!H156+[3]ctas!H156)</f>
        <v>0</v>
      </c>
      <c r="I156" s="32">
        <f t="shared" si="20"/>
        <v>2021500000</v>
      </c>
      <c r="J156" s="33">
        <f>SUM('anual gastos'!J156+'eses gastos'!J156+[3]ctas!J156)</f>
        <v>2021500000</v>
      </c>
      <c r="K156" s="31">
        <f t="shared" si="21"/>
        <v>100</v>
      </c>
      <c r="L156" s="30">
        <f t="shared" si="26"/>
        <v>0</v>
      </c>
      <c r="M156" s="31">
        <f t="shared" si="22"/>
        <v>0</v>
      </c>
      <c r="N156" s="33">
        <f>SUM('anual gastos'!N156+'eses gastos'!N156+[3]ctas!N156)</f>
        <v>2021500000</v>
      </c>
      <c r="O156" s="31">
        <f t="shared" si="23"/>
        <v>100</v>
      </c>
      <c r="P156" s="32">
        <f t="shared" si="25"/>
        <v>0</v>
      </c>
      <c r="R156" s="33">
        <f>SUM('anual gastos'!N156+'eses gastos'!N156+[3]ctas!N156)</f>
        <v>2021500000</v>
      </c>
      <c r="S156" s="62">
        <f t="shared" si="24"/>
        <v>0</v>
      </c>
    </row>
    <row r="157" spans="1:19" x14ac:dyDescent="0.25">
      <c r="A157" s="26">
        <v>313021910</v>
      </c>
      <c r="B157" s="35" t="s">
        <v>170</v>
      </c>
      <c r="C157" s="28"/>
      <c r="D157" s="33">
        <f>SUM('anual gastos'!D157+'eses gastos'!D157+[3]ctas!D157)</f>
        <v>1953500000</v>
      </c>
      <c r="E157" s="33">
        <f>SUM('anual gastos'!E157+'eses gastos'!E157+[3]ctas!E157)</f>
        <v>0</v>
      </c>
      <c r="F157" s="30">
        <f t="shared" si="18"/>
        <v>1953500000</v>
      </c>
      <c r="G157" s="31">
        <f t="shared" si="19"/>
        <v>9.5282263803506389E-3</v>
      </c>
      <c r="H157" s="33">
        <f>SUM('anual gastos'!H157+'eses gastos'!H157+[3]ctas!H157)</f>
        <v>0</v>
      </c>
      <c r="I157" s="32">
        <f t="shared" si="20"/>
        <v>1953500000</v>
      </c>
      <c r="J157" s="33">
        <f>SUM('anual gastos'!J157+'eses gastos'!J157+[3]ctas!J157)</f>
        <v>1953500000</v>
      </c>
      <c r="K157" s="31">
        <f t="shared" si="21"/>
        <v>100</v>
      </c>
      <c r="L157" s="30">
        <f t="shared" si="26"/>
        <v>0</v>
      </c>
      <c r="M157" s="31">
        <f t="shared" si="22"/>
        <v>0</v>
      </c>
      <c r="N157" s="33">
        <f>SUM('anual gastos'!N157+'eses gastos'!N157+[3]ctas!N157)</f>
        <v>1953500000</v>
      </c>
      <c r="O157" s="31">
        <f t="shared" si="23"/>
        <v>100</v>
      </c>
      <c r="P157" s="32">
        <f t="shared" si="25"/>
        <v>0</v>
      </c>
      <c r="R157" s="33">
        <f>SUM('anual gastos'!N157+'eses gastos'!N157+[3]ctas!N157)</f>
        <v>1953500000</v>
      </c>
      <c r="S157" s="62">
        <f t="shared" si="24"/>
        <v>0</v>
      </c>
    </row>
    <row r="158" spans="1:19" x14ac:dyDescent="0.25">
      <c r="A158" s="26">
        <v>313021911</v>
      </c>
      <c r="B158" s="35" t="s">
        <v>171</v>
      </c>
      <c r="C158" s="28"/>
      <c r="D158" s="33">
        <f>SUM('anual gastos'!D158+'eses gastos'!D158+[3]ctas!D158)</f>
        <v>1923800000</v>
      </c>
      <c r="E158" s="33">
        <f>SUM('anual gastos'!E158+'eses gastos'!E158+[3]ctas!E158)</f>
        <v>0</v>
      </c>
      <c r="F158" s="30">
        <f t="shared" si="18"/>
        <v>1923800000</v>
      </c>
      <c r="G158" s="31">
        <f t="shared" si="19"/>
        <v>9.3833641722644284E-3</v>
      </c>
      <c r="H158" s="33">
        <f>SUM('anual gastos'!H158+'eses gastos'!H158+[3]ctas!H158)</f>
        <v>0</v>
      </c>
      <c r="I158" s="32">
        <f t="shared" si="20"/>
        <v>1923800000</v>
      </c>
      <c r="J158" s="33">
        <f>SUM('anual gastos'!J158+'eses gastos'!J158+[3]ctas!J158)</f>
        <v>1923800000</v>
      </c>
      <c r="K158" s="31">
        <f t="shared" si="21"/>
        <v>100</v>
      </c>
      <c r="L158" s="30">
        <f t="shared" si="26"/>
        <v>0</v>
      </c>
      <c r="M158" s="31">
        <f t="shared" si="22"/>
        <v>0</v>
      </c>
      <c r="N158" s="33">
        <f>SUM('anual gastos'!N158+'eses gastos'!N158+[3]ctas!N158)</f>
        <v>1923800000</v>
      </c>
      <c r="O158" s="31">
        <f t="shared" si="23"/>
        <v>100</v>
      </c>
      <c r="P158" s="32">
        <f t="shared" si="25"/>
        <v>0</v>
      </c>
      <c r="R158" s="33">
        <f>SUM('anual gastos'!N158+'eses gastos'!N158+[3]ctas!N158)</f>
        <v>1923800000</v>
      </c>
      <c r="S158" s="62">
        <f t="shared" si="24"/>
        <v>0</v>
      </c>
    </row>
    <row r="159" spans="1:19" x14ac:dyDescent="0.25">
      <c r="A159" s="26">
        <v>313021912</v>
      </c>
      <c r="B159" s="35" t="s">
        <v>172</v>
      </c>
      <c r="C159" s="28"/>
      <c r="D159" s="33">
        <f>SUM('anual gastos'!D159+'eses gastos'!D159+[3]ctas!D159)</f>
        <v>963500000</v>
      </c>
      <c r="E159" s="33">
        <f>SUM('anual gastos'!E159+'eses gastos'!E159+[3]ctas!E159)</f>
        <v>0</v>
      </c>
      <c r="F159" s="30">
        <f t="shared" si="18"/>
        <v>963500000</v>
      </c>
      <c r="G159" s="31">
        <f t="shared" si="19"/>
        <v>4.6994861108102595E-3</v>
      </c>
      <c r="H159" s="33">
        <f>SUM('anual gastos'!H159+'eses gastos'!H159+[3]ctas!H159)</f>
        <v>0</v>
      </c>
      <c r="I159" s="32">
        <f t="shared" si="20"/>
        <v>963500000</v>
      </c>
      <c r="J159" s="33">
        <f>SUM('anual gastos'!J159+'eses gastos'!J159+[3]ctas!J159)</f>
        <v>963500000</v>
      </c>
      <c r="K159" s="31">
        <f t="shared" si="21"/>
        <v>100</v>
      </c>
      <c r="L159" s="30">
        <f t="shared" si="26"/>
        <v>0</v>
      </c>
      <c r="M159" s="31">
        <f t="shared" si="22"/>
        <v>0</v>
      </c>
      <c r="N159" s="33">
        <f>SUM('anual gastos'!N159+'eses gastos'!N159+[3]ctas!N159)</f>
        <v>963500000</v>
      </c>
      <c r="O159" s="31">
        <f t="shared" si="23"/>
        <v>100</v>
      </c>
      <c r="P159" s="32">
        <f t="shared" si="25"/>
        <v>0</v>
      </c>
      <c r="R159" s="33">
        <f>SUM('anual gastos'!N159+'eses gastos'!N159+[3]ctas!N159)</f>
        <v>963500000</v>
      </c>
      <c r="S159" s="62">
        <f t="shared" si="24"/>
        <v>0</v>
      </c>
    </row>
    <row r="160" spans="1:19" x14ac:dyDescent="0.25">
      <c r="A160" s="26">
        <v>313021913</v>
      </c>
      <c r="B160" s="35" t="s">
        <v>173</v>
      </c>
      <c r="C160" s="28"/>
      <c r="D160" s="33">
        <f>SUM('anual gastos'!D160+'eses gastos'!D160+[3]ctas!D160)</f>
        <v>1262000000</v>
      </c>
      <c r="E160" s="33">
        <f>SUM('anual gastos'!E160+'eses gastos'!E160+[3]ctas!E160)</f>
        <v>0</v>
      </c>
      <c r="F160" s="30">
        <f t="shared" si="18"/>
        <v>1262000000</v>
      </c>
      <c r="G160" s="31">
        <f t="shared" si="19"/>
        <v>6.1554244648080398E-3</v>
      </c>
      <c r="H160" s="33">
        <f>SUM('anual gastos'!H160+'eses gastos'!H160+[3]ctas!H160)</f>
        <v>0</v>
      </c>
      <c r="I160" s="32">
        <f t="shared" si="20"/>
        <v>1262000000</v>
      </c>
      <c r="J160" s="33">
        <f>SUM('anual gastos'!J160+'eses gastos'!J160+[3]ctas!J160)</f>
        <v>1262000000</v>
      </c>
      <c r="K160" s="31">
        <f t="shared" si="21"/>
        <v>100</v>
      </c>
      <c r="L160" s="30">
        <f t="shared" si="26"/>
        <v>0</v>
      </c>
      <c r="M160" s="31">
        <f t="shared" si="22"/>
        <v>0</v>
      </c>
      <c r="N160" s="33">
        <f>SUM('anual gastos'!N160+'eses gastos'!N160+[3]ctas!N160)</f>
        <v>1262000000</v>
      </c>
      <c r="O160" s="31">
        <f t="shared" si="23"/>
        <v>100</v>
      </c>
      <c r="P160" s="32">
        <f t="shared" si="25"/>
        <v>0</v>
      </c>
      <c r="R160" s="33">
        <f>SUM('anual gastos'!N160+'eses gastos'!N160+[3]ctas!N160)</f>
        <v>1262000000</v>
      </c>
      <c r="S160" s="62">
        <f t="shared" si="24"/>
        <v>0</v>
      </c>
    </row>
    <row r="161" spans="1:19" x14ac:dyDescent="0.25">
      <c r="A161" s="26">
        <v>313021914</v>
      </c>
      <c r="B161" s="35" t="s">
        <v>174</v>
      </c>
      <c r="C161" s="28"/>
      <c r="D161" s="33">
        <f>SUM('anual gastos'!D161+'eses gastos'!D161+[3]ctas!D161)</f>
        <v>943000000</v>
      </c>
      <c r="E161" s="33">
        <f>SUM('anual gastos'!E161+'eses gastos'!E161+[3]ctas!E161)</f>
        <v>0</v>
      </c>
      <c r="F161" s="30">
        <f t="shared" si="18"/>
        <v>943000000</v>
      </c>
      <c r="G161" s="31">
        <f t="shared" si="19"/>
        <v>4.5994970446228065E-3</v>
      </c>
      <c r="H161" s="33">
        <f>SUM('anual gastos'!H161+'eses gastos'!H161+[3]ctas!H161)</f>
        <v>0</v>
      </c>
      <c r="I161" s="32">
        <f t="shared" si="20"/>
        <v>943000000</v>
      </c>
      <c r="J161" s="33">
        <f>SUM('anual gastos'!J161+'eses gastos'!J161+[3]ctas!J161)</f>
        <v>943000000</v>
      </c>
      <c r="K161" s="31">
        <f t="shared" si="21"/>
        <v>100</v>
      </c>
      <c r="L161" s="30">
        <f t="shared" si="26"/>
        <v>0</v>
      </c>
      <c r="M161" s="31">
        <f t="shared" si="22"/>
        <v>0</v>
      </c>
      <c r="N161" s="33">
        <f>SUM('anual gastos'!N161+'eses gastos'!N161+[3]ctas!N161)</f>
        <v>943000000</v>
      </c>
      <c r="O161" s="31">
        <f t="shared" si="23"/>
        <v>100</v>
      </c>
      <c r="P161" s="32">
        <f t="shared" si="25"/>
        <v>0</v>
      </c>
      <c r="R161" s="33">
        <f>SUM('anual gastos'!N161+'eses gastos'!N161+[3]ctas!N161)</f>
        <v>943000000</v>
      </c>
      <c r="S161" s="62">
        <f t="shared" si="24"/>
        <v>0</v>
      </c>
    </row>
    <row r="162" spans="1:19" x14ac:dyDescent="0.25">
      <c r="A162" s="26">
        <v>313021915</v>
      </c>
      <c r="B162" s="35" t="s">
        <v>175</v>
      </c>
      <c r="C162" s="28"/>
      <c r="D162" s="33">
        <f>SUM('anual gastos'!D162+'eses gastos'!D162+[3]ctas!D162)</f>
        <v>765900000</v>
      </c>
      <c r="E162" s="33">
        <f>SUM('anual gastos'!E162+'eses gastos'!E162+[3]ctas!E162)</f>
        <v>0</v>
      </c>
      <c r="F162" s="30">
        <f t="shared" si="18"/>
        <v>765900000</v>
      </c>
      <c r="G162" s="31">
        <f t="shared" si="19"/>
        <v>3.7356890630716941E-3</v>
      </c>
      <c r="H162" s="33">
        <f>SUM('anual gastos'!H162+'eses gastos'!H162+[3]ctas!H162)</f>
        <v>0</v>
      </c>
      <c r="I162" s="32">
        <f t="shared" si="20"/>
        <v>765900000</v>
      </c>
      <c r="J162" s="33">
        <f>SUM('anual gastos'!J162+'eses gastos'!J162+[3]ctas!J162)</f>
        <v>765900000</v>
      </c>
      <c r="K162" s="31">
        <f t="shared" si="21"/>
        <v>100</v>
      </c>
      <c r="L162" s="30">
        <f t="shared" si="26"/>
        <v>0</v>
      </c>
      <c r="M162" s="31">
        <f t="shared" si="22"/>
        <v>0</v>
      </c>
      <c r="N162" s="33">
        <f>SUM('anual gastos'!N162+'eses gastos'!N162+[3]ctas!N162)</f>
        <v>765900000</v>
      </c>
      <c r="O162" s="31">
        <f t="shared" si="23"/>
        <v>100</v>
      </c>
      <c r="P162" s="32">
        <f t="shared" si="25"/>
        <v>0</v>
      </c>
      <c r="R162" s="33">
        <f>SUM('anual gastos'!N162+'eses gastos'!N162+[3]ctas!N162)</f>
        <v>765900000</v>
      </c>
      <c r="S162" s="62">
        <f t="shared" si="24"/>
        <v>0</v>
      </c>
    </row>
    <row r="163" spans="1:19" x14ac:dyDescent="0.25">
      <c r="A163" s="26">
        <v>313021916</v>
      </c>
      <c r="B163" s="35" t="s">
        <v>176</v>
      </c>
      <c r="C163" s="28"/>
      <c r="D163" s="33">
        <f>SUM('anual gastos'!D163+'eses gastos'!D163+[3]ctas!D163)</f>
        <v>1118800000</v>
      </c>
      <c r="E163" s="33">
        <f>SUM('anual gastos'!E163+'eses gastos'!E163+[3]ctas!E163)</f>
        <v>0</v>
      </c>
      <c r="F163" s="30">
        <f t="shared" si="18"/>
        <v>1118800000</v>
      </c>
      <c r="G163" s="31">
        <f t="shared" si="19"/>
        <v>5.4569642561230073E-3</v>
      </c>
      <c r="H163" s="33">
        <f>SUM('anual gastos'!H163+'eses gastos'!H163+[3]ctas!H163)</f>
        <v>0</v>
      </c>
      <c r="I163" s="32">
        <f t="shared" si="20"/>
        <v>1118800000</v>
      </c>
      <c r="J163" s="33">
        <f>SUM('anual gastos'!J163+'eses gastos'!J163+[3]ctas!J163)</f>
        <v>1118800000</v>
      </c>
      <c r="K163" s="31">
        <f t="shared" si="21"/>
        <v>100</v>
      </c>
      <c r="L163" s="30">
        <f t="shared" si="26"/>
        <v>0</v>
      </c>
      <c r="M163" s="31">
        <f t="shared" si="22"/>
        <v>0</v>
      </c>
      <c r="N163" s="33">
        <f>SUM('anual gastos'!N163+'eses gastos'!N163+[3]ctas!N163)</f>
        <v>1118800000</v>
      </c>
      <c r="O163" s="31">
        <f t="shared" si="23"/>
        <v>100</v>
      </c>
      <c r="P163" s="32">
        <f t="shared" si="25"/>
        <v>0</v>
      </c>
      <c r="R163" s="33">
        <f>SUM('anual gastos'!N163+'eses gastos'!N163+[3]ctas!N163)</f>
        <v>1118800000</v>
      </c>
      <c r="S163" s="62">
        <f t="shared" si="24"/>
        <v>0</v>
      </c>
    </row>
    <row r="164" spans="1:19" x14ac:dyDescent="0.25">
      <c r="A164" s="26">
        <v>313021917</v>
      </c>
      <c r="B164" s="35" t="s">
        <v>177</v>
      </c>
      <c r="C164" s="28"/>
      <c r="D164" s="33">
        <f>SUM('anual gastos'!D164+'eses gastos'!D164+[3]ctas!D164)</f>
        <v>1201000000</v>
      </c>
      <c r="E164" s="33">
        <f>SUM('anual gastos'!E164+'eses gastos'!E164+[3]ctas!E164)</f>
        <v>0</v>
      </c>
      <c r="F164" s="30">
        <f t="shared" si="18"/>
        <v>1201000000</v>
      </c>
      <c r="G164" s="31">
        <f t="shared" si="19"/>
        <v>5.8578960239575725E-3</v>
      </c>
      <c r="H164" s="33">
        <f>SUM('anual gastos'!H164+'eses gastos'!H164+[3]ctas!H164)</f>
        <v>0</v>
      </c>
      <c r="I164" s="32">
        <f t="shared" si="20"/>
        <v>1201000000</v>
      </c>
      <c r="J164" s="33">
        <f>SUM('anual gastos'!J164+'eses gastos'!J164+[3]ctas!J164)</f>
        <v>1201000000</v>
      </c>
      <c r="K164" s="31">
        <f t="shared" si="21"/>
        <v>100</v>
      </c>
      <c r="L164" s="30">
        <f t="shared" si="26"/>
        <v>0</v>
      </c>
      <c r="M164" s="31">
        <f t="shared" si="22"/>
        <v>0</v>
      </c>
      <c r="N164" s="33">
        <f>SUM('anual gastos'!N164+'eses gastos'!N164+[3]ctas!N164)</f>
        <v>1201000000</v>
      </c>
      <c r="O164" s="31">
        <f t="shared" si="23"/>
        <v>100</v>
      </c>
      <c r="P164" s="32">
        <f t="shared" si="25"/>
        <v>0</v>
      </c>
      <c r="R164" s="33">
        <f>SUM('anual gastos'!N164+'eses gastos'!N164+[3]ctas!N164)</f>
        <v>1201000000</v>
      </c>
      <c r="S164" s="62">
        <f t="shared" si="24"/>
        <v>0</v>
      </c>
    </row>
    <row r="165" spans="1:19" x14ac:dyDescent="0.25">
      <c r="A165" s="26">
        <v>313021918</v>
      </c>
      <c r="B165" s="35" t="s">
        <v>178</v>
      </c>
      <c r="C165" s="28"/>
      <c r="D165" s="33">
        <f>SUM('anual gastos'!D165+'eses gastos'!D165+[3]ctas!D165)</f>
        <v>1046000000</v>
      </c>
      <c r="E165" s="33">
        <f>SUM('anual gastos'!E165+'eses gastos'!E165+[3]ctas!E165)</f>
        <v>0</v>
      </c>
      <c r="F165" s="30">
        <f t="shared" si="18"/>
        <v>1046000000</v>
      </c>
      <c r="G165" s="31">
        <f t="shared" si="19"/>
        <v>5.1018811332719577E-3</v>
      </c>
      <c r="H165" s="33">
        <f>SUM('anual gastos'!H165+'eses gastos'!H165+[3]ctas!H165)</f>
        <v>0</v>
      </c>
      <c r="I165" s="32">
        <f t="shared" si="20"/>
        <v>1046000000</v>
      </c>
      <c r="J165" s="33">
        <f>SUM('anual gastos'!J165+'eses gastos'!J165+[3]ctas!J165)</f>
        <v>1046000000</v>
      </c>
      <c r="K165" s="31">
        <f t="shared" si="21"/>
        <v>100</v>
      </c>
      <c r="L165" s="30">
        <f t="shared" si="26"/>
        <v>0</v>
      </c>
      <c r="M165" s="31">
        <f t="shared" si="22"/>
        <v>0</v>
      </c>
      <c r="N165" s="33">
        <f>SUM('anual gastos'!N165+'eses gastos'!N165+[3]ctas!N165)</f>
        <v>1046000000</v>
      </c>
      <c r="O165" s="31">
        <f t="shared" si="23"/>
        <v>100</v>
      </c>
      <c r="P165" s="32">
        <f t="shared" si="25"/>
        <v>0</v>
      </c>
      <c r="R165" s="33">
        <f>SUM('anual gastos'!N165+'eses gastos'!N165+[3]ctas!N165)</f>
        <v>1046000000</v>
      </c>
      <c r="S165" s="62">
        <f t="shared" si="24"/>
        <v>0</v>
      </c>
    </row>
    <row r="166" spans="1:19" x14ac:dyDescent="0.25">
      <c r="A166" s="26">
        <v>313021919</v>
      </c>
      <c r="B166" s="35" t="s">
        <v>179</v>
      </c>
      <c r="C166" s="28"/>
      <c r="D166" s="33">
        <f>SUM('anual gastos'!D166+'eses gastos'!D166+[3]ctas!D166)</f>
        <v>1410500000</v>
      </c>
      <c r="E166" s="33">
        <f>SUM('anual gastos'!E166+'eses gastos'!E166+[3]ctas!E166)</f>
        <v>0</v>
      </c>
      <c r="F166" s="30">
        <f t="shared" si="18"/>
        <v>1410500000</v>
      </c>
      <c r="G166" s="31">
        <f t="shared" si="19"/>
        <v>6.8797355052390968E-3</v>
      </c>
      <c r="H166" s="33">
        <f>SUM('anual gastos'!H166+'eses gastos'!H166+[3]ctas!H166)</f>
        <v>0</v>
      </c>
      <c r="I166" s="32">
        <f t="shared" si="20"/>
        <v>1410500000</v>
      </c>
      <c r="J166" s="33">
        <f>SUM('anual gastos'!J166+'eses gastos'!J166+[3]ctas!J166)</f>
        <v>1410500000</v>
      </c>
      <c r="K166" s="31">
        <f t="shared" si="21"/>
        <v>100</v>
      </c>
      <c r="L166" s="30">
        <f t="shared" si="26"/>
        <v>0</v>
      </c>
      <c r="M166" s="31">
        <f t="shared" si="22"/>
        <v>0</v>
      </c>
      <c r="N166" s="33">
        <f>SUM('anual gastos'!N166+'eses gastos'!N166+[3]ctas!N166)</f>
        <v>1410500000</v>
      </c>
      <c r="O166" s="31">
        <f t="shared" si="23"/>
        <v>100</v>
      </c>
      <c r="P166" s="32">
        <f t="shared" si="25"/>
        <v>0</v>
      </c>
      <c r="R166" s="33">
        <f>SUM('anual gastos'!N166+'eses gastos'!N166+[3]ctas!N166)</f>
        <v>1410500000</v>
      </c>
      <c r="S166" s="62">
        <f t="shared" si="24"/>
        <v>0</v>
      </c>
    </row>
    <row r="167" spans="1:19" x14ac:dyDescent="0.25">
      <c r="A167" s="26">
        <v>313021920</v>
      </c>
      <c r="B167" s="35" t="s">
        <v>180</v>
      </c>
      <c r="C167" s="28"/>
      <c r="D167" s="33">
        <f>SUM('anual gastos'!D167+'eses gastos'!D167+[3]ctas!D167)</f>
        <v>1361600000</v>
      </c>
      <c r="E167" s="33">
        <f>SUM('anual gastos'!E167+'eses gastos'!E167+[3]ctas!E167)</f>
        <v>0</v>
      </c>
      <c r="F167" s="30">
        <f t="shared" si="18"/>
        <v>1361600000</v>
      </c>
      <c r="G167" s="31">
        <f t="shared" si="19"/>
        <v>6.6412250010163447E-3</v>
      </c>
      <c r="H167" s="33">
        <f>SUM('anual gastos'!H167+'eses gastos'!H167+[3]ctas!H167)</f>
        <v>0</v>
      </c>
      <c r="I167" s="32">
        <f t="shared" si="20"/>
        <v>1361600000</v>
      </c>
      <c r="J167" s="33">
        <f>SUM('anual gastos'!J167+'eses gastos'!J167+[3]ctas!J167)</f>
        <v>1361600000</v>
      </c>
      <c r="K167" s="31">
        <f t="shared" si="21"/>
        <v>100</v>
      </c>
      <c r="L167" s="30">
        <f t="shared" si="26"/>
        <v>0</v>
      </c>
      <c r="M167" s="31">
        <f t="shared" si="22"/>
        <v>0</v>
      </c>
      <c r="N167" s="33">
        <f>SUM('anual gastos'!N167+'eses gastos'!N167+[3]ctas!N167)</f>
        <v>1361600000</v>
      </c>
      <c r="O167" s="31">
        <f t="shared" si="23"/>
        <v>100</v>
      </c>
      <c r="P167" s="32">
        <f t="shared" si="25"/>
        <v>0</v>
      </c>
      <c r="R167" s="33">
        <f>SUM('anual gastos'!N167+'eses gastos'!N167+[3]ctas!N167)</f>
        <v>1361600000</v>
      </c>
      <c r="S167" s="62">
        <f t="shared" si="24"/>
        <v>0</v>
      </c>
    </row>
    <row r="168" spans="1:19" x14ac:dyDescent="0.25">
      <c r="A168" s="26">
        <v>3130221</v>
      </c>
      <c r="B168" s="35" t="s">
        <v>181</v>
      </c>
      <c r="C168" s="28"/>
      <c r="D168" s="33">
        <f>SUM('anual gastos'!D168+'eses gastos'!D168+[3]ctas!D168)</f>
        <v>50000000000</v>
      </c>
      <c r="E168" s="33">
        <f>SUM('anual gastos'!E168+'eses gastos'!E168+[3]ctas!E168)</f>
        <v>0</v>
      </c>
      <c r="F168" s="30">
        <f t="shared" si="18"/>
        <v>50000000000</v>
      </c>
      <c r="G168" s="31">
        <f t="shared" si="19"/>
        <v>0.24387577118890807</v>
      </c>
      <c r="H168" s="33">
        <f>SUM('anual gastos'!H168+'eses gastos'!H168+[3]ctas!H168)</f>
        <v>0</v>
      </c>
      <c r="I168" s="32">
        <f t="shared" si="20"/>
        <v>50000000000</v>
      </c>
      <c r="J168" s="33">
        <f>SUM('anual gastos'!J168+'eses gastos'!J168+[3]ctas!J168)</f>
        <v>1572814124</v>
      </c>
      <c r="K168" s="31">
        <f t="shared" si="21"/>
        <v>3.145628248</v>
      </c>
      <c r="L168" s="30">
        <f t="shared" si="26"/>
        <v>0</v>
      </c>
      <c r="M168" s="31">
        <f t="shared" si="22"/>
        <v>0</v>
      </c>
      <c r="N168" s="33">
        <f>SUM('anual gastos'!N168+'eses gastos'!N168+[3]ctas!N168)</f>
        <v>1572814124</v>
      </c>
      <c r="O168" s="31">
        <f t="shared" si="23"/>
        <v>3.145628248</v>
      </c>
      <c r="P168" s="32">
        <f t="shared" si="25"/>
        <v>48427185876</v>
      </c>
      <c r="R168" s="33">
        <f>SUM('anual gastos'!N168+'eses gastos'!N168+[3]ctas!N168)</f>
        <v>1572814124</v>
      </c>
      <c r="S168" s="62">
        <f t="shared" si="24"/>
        <v>0</v>
      </c>
    </row>
    <row r="169" spans="1:19" x14ac:dyDescent="0.25">
      <c r="A169" s="26">
        <v>3130299</v>
      </c>
      <c r="B169" s="35" t="s">
        <v>182</v>
      </c>
      <c r="C169" s="28"/>
      <c r="D169" s="33">
        <f>SUM('anual gastos'!D169+'eses gastos'!D169+[3]ctas!D169)</f>
        <v>284665000</v>
      </c>
      <c r="E169" s="33">
        <f>SUM('anual gastos'!E169+'eses gastos'!E169+[3]ctas!E169)</f>
        <v>-267284554</v>
      </c>
      <c r="F169" s="30">
        <f t="shared" si="18"/>
        <v>17380446</v>
      </c>
      <c r="G169" s="31">
        <f t="shared" si="19"/>
        <v>8.4773393437143456E-5</v>
      </c>
      <c r="H169" s="33">
        <f>SUM('anual gastos'!H169+'eses gastos'!H169+[3]ctas!H169)</f>
        <v>0</v>
      </c>
      <c r="I169" s="32">
        <f t="shared" si="20"/>
        <v>17380446</v>
      </c>
      <c r="J169" s="33">
        <f>SUM('anual gastos'!J169+'eses gastos'!J169+[3]ctas!J169)</f>
        <v>0</v>
      </c>
      <c r="K169" s="31">
        <f t="shared" si="21"/>
        <v>0</v>
      </c>
      <c r="L169" s="30">
        <f t="shared" si="26"/>
        <v>0</v>
      </c>
      <c r="M169" s="31">
        <f t="shared" si="22"/>
        <v>0</v>
      </c>
      <c r="N169" s="33">
        <f>SUM('anual gastos'!N169+'eses gastos'!N169+[3]ctas!N169)</f>
        <v>0</v>
      </c>
      <c r="O169" s="31">
        <f t="shared" si="23"/>
        <v>0</v>
      </c>
      <c r="P169" s="32">
        <f t="shared" si="25"/>
        <v>17380446</v>
      </c>
      <c r="R169" s="33">
        <f>SUM('anual gastos'!N169+'eses gastos'!N169+[3]ctas!N169)</f>
        <v>0</v>
      </c>
      <c r="S169" s="62">
        <f t="shared" si="24"/>
        <v>0</v>
      </c>
    </row>
    <row r="170" spans="1:19" x14ac:dyDescent="0.25">
      <c r="A170" s="26">
        <v>31303</v>
      </c>
      <c r="B170" s="35" t="s">
        <v>183</v>
      </c>
      <c r="C170" s="28"/>
      <c r="D170" s="33">
        <f>SUM('anual gastos'!D170+'eses gastos'!D170+[3]ctas!D170)</f>
        <v>0</v>
      </c>
      <c r="E170" s="33">
        <f>SUM('anual gastos'!E170+'eses gastos'!E170+[3]ctas!E170)</f>
        <v>0</v>
      </c>
      <c r="F170" s="30">
        <f t="shared" si="18"/>
        <v>0</v>
      </c>
      <c r="G170" s="31">
        <f t="shared" si="19"/>
        <v>0</v>
      </c>
      <c r="H170" s="33">
        <f>SUM('anual gastos'!H170+'eses gastos'!H170+[3]ctas!H170)</f>
        <v>0</v>
      </c>
      <c r="I170" s="32">
        <f t="shared" si="20"/>
        <v>0</v>
      </c>
      <c r="J170" s="33">
        <f>SUM('anual gastos'!J170+'eses gastos'!J170+[3]ctas!J170)</f>
        <v>0</v>
      </c>
      <c r="K170" s="31">
        <f t="shared" si="21"/>
        <v>0</v>
      </c>
      <c r="L170" s="30">
        <f t="shared" si="26"/>
        <v>0</v>
      </c>
      <c r="M170" s="31">
        <f t="shared" si="22"/>
        <v>0</v>
      </c>
      <c r="N170" s="33">
        <f>SUM('anual gastos'!N170+'eses gastos'!N170+[3]ctas!N170)</f>
        <v>0</v>
      </c>
      <c r="O170" s="31">
        <f t="shared" si="23"/>
        <v>0</v>
      </c>
      <c r="P170" s="32">
        <f t="shared" si="25"/>
        <v>0</v>
      </c>
      <c r="R170" s="33">
        <f>SUM('anual gastos'!N170+'eses gastos'!N170+[3]ctas!N170)</f>
        <v>0</v>
      </c>
      <c r="S170" s="62">
        <f t="shared" si="24"/>
        <v>0</v>
      </c>
    </row>
    <row r="171" spans="1:19" x14ac:dyDescent="0.25">
      <c r="A171" s="26">
        <v>3130301</v>
      </c>
      <c r="B171" s="35" t="s">
        <v>184</v>
      </c>
      <c r="C171" s="28"/>
      <c r="D171" s="33">
        <f>SUM('anual gastos'!D171+'eses gastos'!D171+[3]ctas!D171)</f>
        <v>0</v>
      </c>
      <c r="E171" s="33">
        <f>SUM('anual gastos'!E171+'eses gastos'!E171+[3]ctas!E171)</f>
        <v>0</v>
      </c>
      <c r="F171" s="30">
        <f t="shared" si="18"/>
        <v>0</v>
      </c>
      <c r="G171" s="31">
        <f t="shared" si="19"/>
        <v>0</v>
      </c>
      <c r="H171" s="33">
        <f>SUM('anual gastos'!H171+'eses gastos'!H171+[3]ctas!H171)</f>
        <v>0</v>
      </c>
      <c r="I171" s="32">
        <f t="shared" si="20"/>
        <v>0</v>
      </c>
      <c r="J171" s="33">
        <f>SUM('anual gastos'!J171+'eses gastos'!J171+[3]ctas!J171)</f>
        <v>0</v>
      </c>
      <c r="K171" s="31">
        <f t="shared" si="21"/>
        <v>0</v>
      </c>
      <c r="L171" s="30">
        <f t="shared" si="26"/>
        <v>0</v>
      </c>
      <c r="M171" s="31">
        <f t="shared" si="22"/>
        <v>0</v>
      </c>
      <c r="N171" s="33">
        <f>SUM('anual gastos'!N171+'eses gastos'!N171+[3]ctas!N171)</f>
        <v>0</v>
      </c>
      <c r="O171" s="31">
        <f t="shared" si="23"/>
        <v>0</v>
      </c>
      <c r="P171" s="32">
        <f t="shared" si="25"/>
        <v>0</v>
      </c>
      <c r="R171" s="33">
        <f>SUM('anual gastos'!N171+'eses gastos'!N171+[3]ctas!N171)</f>
        <v>0</v>
      </c>
      <c r="S171" s="62">
        <f t="shared" si="24"/>
        <v>0</v>
      </c>
    </row>
    <row r="172" spans="1:19" x14ac:dyDescent="0.25">
      <c r="A172" s="26">
        <v>31304</v>
      </c>
      <c r="B172" s="35" t="s">
        <v>185</v>
      </c>
      <c r="C172" s="28"/>
      <c r="D172" s="33">
        <f>SUM('anual gastos'!D172+'eses gastos'!D172+[3]ctas!D172)</f>
        <v>0</v>
      </c>
      <c r="E172" s="33">
        <f>SUM('anual gastos'!E172+'eses gastos'!E172+[3]ctas!E172)</f>
        <v>0</v>
      </c>
      <c r="F172" s="30">
        <f t="shared" si="18"/>
        <v>0</v>
      </c>
      <c r="G172" s="31">
        <f t="shared" si="19"/>
        <v>0</v>
      </c>
      <c r="H172" s="33">
        <f>SUM('anual gastos'!H172+'eses gastos'!H172+[3]ctas!H172)</f>
        <v>0</v>
      </c>
      <c r="I172" s="32">
        <f t="shared" si="20"/>
        <v>0</v>
      </c>
      <c r="J172" s="33">
        <f>SUM('anual gastos'!J172+'eses gastos'!J172+[3]ctas!J172)</f>
        <v>0</v>
      </c>
      <c r="K172" s="31">
        <f t="shared" si="21"/>
        <v>0</v>
      </c>
      <c r="L172" s="30">
        <f t="shared" si="26"/>
        <v>0</v>
      </c>
      <c r="M172" s="31">
        <f t="shared" si="22"/>
        <v>0</v>
      </c>
      <c r="N172" s="33">
        <f>SUM('anual gastos'!N172+'eses gastos'!N172+[3]ctas!N172)</f>
        <v>0</v>
      </c>
      <c r="O172" s="31">
        <f t="shared" si="23"/>
        <v>0</v>
      </c>
      <c r="P172" s="32">
        <f t="shared" si="25"/>
        <v>0</v>
      </c>
      <c r="R172" s="33">
        <f>SUM('anual gastos'!N172+'eses gastos'!N172+[3]ctas!N172)</f>
        <v>0</v>
      </c>
      <c r="S172" s="62">
        <f t="shared" si="24"/>
        <v>0</v>
      </c>
    </row>
    <row r="173" spans="1:19" x14ac:dyDescent="0.25">
      <c r="A173" s="41">
        <v>3130401</v>
      </c>
      <c r="B173" s="35" t="s">
        <v>186</v>
      </c>
      <c r="C173" s="28"/>
      <c r="D173" s="33">
        <f>SUM('anual gastos'!D173+'eses gastos'!D173+[3]ctas!D173)</f>
        <v>0</v>
      </c>
      <c r="E173" s="33">
        <f>SUM('anual gastos'!E173+'eses gastos'!E173+[3]ctas!E173)</f>
        <v>0</v>
      </c>
      <c r="F173" s="30">
        <f t="shared" si="18"/>
        <v>0</v>
      </c>
      <c r="G173" s="31">
        <f t="shared" si="19"/>
        <v>0</v>
      </c>
      <c r="H173" s="33">
        <f>SUM('anual gastos'!H173+'eses gastos'!H173+[3]ctas!H173)</f>
        <v>0</v>
      </c>
      <c r="I173" s="32">
        <f t="shared" si="20"/>
        <v>0</v>
      </c>
      <c r="J173" s="33">
        <f>SUM('anual gastos'!J173+'eses gastos'!J173+[3]ctas!J173)</f>
        <v>0</v>
      </c>
      <c r="K173" s="31">
        <f t="shared" si="21"/>
        <v>0</v>
      </c>
      <c r="L173" s="30">
        <f t="shared" si="26"/>
        <v>0</v>
      </c>
      <c r="M173" s="31">
        <f t="shared" si="22"/>
        <v>0</v>
      </c>
      <c r="N173" s="33">
        <f>SUM('anual gastos'!N173+'eses gastos'!N173+[3]ctas!N173)</f>
        <v>0</v>
      </c>
      <c r="O173" s="31">
        <f t="shared" si="23"/>
        <v>0</v>
      </c>
      <c r="P173" s="32">
        <f t="shared" si="25"/>
        <v>0</v>
      </c>
      <c r="R173" s="33">
        <f>SUM('anual gastos'!N173+'eses gastos'!N173+[3]ctas!N173)</f>
        <v>0</v>
      </c>
      <c r="S173" s="62">
        <f t="shared" si="24"/>
        <v>0</v>
      </c>
    </row>
    <row r="174" spans="1:19" x14ac:dyDescent="0.25">
      <c r="A174" s="26">
        <v>313040101</v>
      </c>
      <c r="B174" s="35" t="s">
        <v>187</v>
      </c>
      <c r="C174" s="28"/>
      <c r="D174" s="33">
        <f>SUM('anual gastos'!D174+'eses gastos'!D174+[3]ctas!D174)</f>
        <v>0</v>
      </c>
      <c r="E174" s="33">
        <f>SUM('anual gastos'!E174+'eses gastos'!E174+[3]ctas!E174)</f>
        <v>0</v>
      </c>
      <c r="F174" s="30">
        <f t="shared" si="18"/>
        <v>0</v>
      </c>
      <c r="G174" s="31">
        <f t="shared" si="19"/>
        <v>0</v>
      </c>
      <c r="H174" s="33">
        <f>SUM('anual gastos'!H174+'eses gastos'!H174+[3]ctas!H174)</f>
        <v>0</v>
      </c>
      <c r="I174" s="32">
        <f t="shared" si="20"/>
        <v>0</v>
      </c>
      <c r="J174" s="33">
        <f>SUM('anual gastos'!J174+'eses gastos'!J174+[3]ctas!J174)</f>
        <v>0</v>
      </c>
      <c r="K174" s="31">
        <f t="shared" si="21"/>
        <v>0</v>
      </c>
      <c r="L174" s="30">
        <f t="shared" si="26"/>
        <v>0</v>
      </c>
      <c r="M174" s="31">
        <f t="shared" si="22"/>
        <v>0</v>
      </c>
      <c r="N174" s="33">
        <f>SUM('anual gastos'!N174+'eses gastos'!N174+[3]ctas!N174)</f>
        <v>0</v>
      </c>
      <c r="O174" s="31">
        <f t="shared" si="23"/>
        <v>0</v>
      </c>
      <c r="P174" s="32">
        <f t="shared" si="25"/>
        <v>0</v>
      </c>
      <c r="R174" s="33">
        <f>SUM('anual gastos'!N174+'eses gastos'!N174+[3]ctas!N174)</f>
        <v>0</v>
      </c>
      <c r="S174" s="62">
        <f t="shared" si="24"/>
        <v>0</v>
      </c>
    </row>
    <row r="175" spans="1:19" x14ac:dyDescent="0.25">
      <c r="A175" s="42">
        <v>31305</v>
      </c>
      <c r="B175" s="35" t="s">
        <v>188</v>
      </c>
      <c r="C175" s="28"/>
      <c r="D175" s="33">
        <f>SUM('anual gastos'!D175+'eses gastos'!D175+[3]ctas!D175)</f>
        <v>212222826753</v>
      </c>
      <c r="E175" s="33">
        <f>SUM('anual gastos'!E175+'eses gastos'!E175+[3]ctas!E175)</f>
        <v>-8667625323</v>
      </c>
      <c r="F175" s="30">
        <f t="shared" si="18"/>
        <v>203555201430</v>
      </c>
      <c r="G175" s="31">
        <f t="shared" si="19"/>
        <v>0.99284363456509561</v>
      </c>
      <c r="H175" s="33">
        <f>SUM('anual gastos'!H175+'eses gastos'!H175+[3]ctas!H175)</f>
        <v>0</v>
      </c>
      <c r="I175" s="32">
        <f t="shared" si="20"/>
        <v>203555201430</v>
      </c>
      <c r="J175" s="33">
        <f>SUM('anual gastos'!J175+'eses gastos'!J175+[3]ctas!J175)</f>
        <v>193478240969</v>
      </c>
      <c r="K175" s="31">
        <f t="shared" si="21"/>
        <v>95.049519545455908</v>
      </c>
      <c r="L175" s="30">
        <f t="shared" si="26"/>
        <v>7260535731</v>
      </c>
      <c r="M175" s="31">
        <f t="shared" si="22"/>
        <v>3.5668632783607865</v>
      </c>
      <c r="N175" s="33">
        <f>SUM('anual gastos'!N175+'eses gastos'!N175+[3]ctas!N175)</f>
        <v>200738776700</v>
      </c>
      <c r="O175" s="31">
        <f t="shared" si="23"/>
        <v>98.616382823816693</v>
      </c>
      <c r="P175" s="32">
        <f t="shared" si="25"/>
        <v>2816424730</v>
      </c>
      <c r="R175" s="33">
        <f>SUM('anual gastos'!N175+'eses gastos'!N175+[3]ctas!N175)</f>
        <v>200738776700</v>
      </c>
      <c r="S175" s="62">
        <f t="shared" si="24"/>
        <v>0</v>
      </c>
    </row>
    <row r="176" spans="1:19" x14ac:dyDescent="0.25">
      <c r="A176" s="42">
        <v>3130501</v>
      </c>
      <c r="B176" s="35" t="s">
        <v>189</v>
      </c>
      <c r="C176" s="28"/>
      <c r="D176" s="33">
        <f>SUM('anual gastos'!D176+'eses gastos'!D176+[3]ctas!D176)</f>
        <v>155095067644</v>
      </c>
      <c r="E176" s="33">
        <f>SUM('anual gastos'!E176+'eses gastos'!E176+[3]ctas!E176)</f>
        <v>-4171290232</v>
      </c>
      <c r="F176" s="30">
        <f t="shared" si="18"/>
        <v>150923777412</v>
      </c>
      <c r="G176" s="31">
        <f t="shared" si="19"/>
        <v>0.73613305214189206</v>
      </c>
      <c r="H176" s="33">
        <f>SUM('anual gastos'!H176+'eses gastos'!H176+[3]ctas!H176)</f>
        <v>0</v>
      </c>
      <c r="I176" s="32">
        <f t="shared" si="20"/>
        <v>150923777412</v>
      </c>
      <c r="J176" s="33">
        <f>SUM('anual gastos'!J176+'eses gastos'!J176+[3]ctas!J176)</f>
        <v>150587561036</v>
      </c>
      <c r="K176" s="31">
        <f t="shared" si="21"/>
        <v>99.777227696148785</v>
      </c>
      <c r="L176" s="30">
        <f t="shared" si="26"/>
        <v>152435704</v>
      </c>
      <c r="M176" s="31">
        <f t="shared" si="22"/>
        <v>0.10100178157075454</v>
      </c>
      <c r="N176" s="33">
        <f>SUM('anual gastos'!N176+'eses gastos'!N176+[3]ctas!N176)</f>
        <v>150739996740</v>
      </c>
      <c r="O176" s="31">
        <f t="shared" si="23"/>
        <v>99.878229477719543</v>
      </c>
      <c r="P176" s="32">
        <f t="shared" si="25"/>
        <v>183780672</v>
      </c>
      <c r="R176" s="33">
        <f>SUM('anual gastos'!N176+'eses gastos'!N176+[3]ctas!N176)</f>
        <v>150739996740</v>
      </c>
      <c r="S176" s="62">
        <f t="shared" si="24"/>
        <v>0</v>
      </c>
    </row>
    <row r="177" spans="1:19" x14ac:dyDescent="0.25">
      <c r="A177" s="42">
        <v>3130502</v>
      </c>
      <c r="B177" s="35" t="s">
        <v>190</v>
      </c>
      <c r="C177" s="28"/>
      <c r="D177" s="33">
        <f>SUM('anual gastos'!D177+'eses gastos'!D177+[3]ctas!D177)</f>
        <v>12678031783</v>
      </c>
      <c r="E177" s="33">
        <f>SUM('anual gastos'!E177+'eses gastos'!E177+[3]ctas!E177)</f>
        <v>-153854573</v>
      </c>
      <c r="F177" s="30">
        <f t="shared" si="18"/>
        <v>12524177210</v>
      </c>
      <c r="G177" s="31">
        <f t="shared" si="19"/>
        <v>6.1086867511905951E-2</v>
      </c>
      <c r="H177" s="33">
        <f>SUM('anual gastos'!H177+'eses gastos'!H177+[3]ctas!H177)</f>
        <v>0</v>
      </c>
      <c r="I177" s="32">
        <f t="shared" si="20"/>
        <v>12524177210</v>
      </c>
      <c r="J177" s="33">
        <f>SUM('anual gastos'!J177+'eses gastos'!J177+[3]ctas!J177)</f>
        <v>10146047435</v>
      </c>
      <c r="K177" s="31">
        <f t="shared" si="21"/>
        <v>81.011688551474919</v>
      </c>
      <c r="L177" s="30">
        <f t="shared" si="26"/>
        <v>0</v>
      </c>
      <c r="M177" s="31">
        <f t="shared" si="22"/>
        <v>0</v>
      </c>
      <c r="N177" s="33">
        <f>SUM('anual gastos'!N177+'eses gastos'!N177+[3]ctas!N177)</f>
        <v>10146047435</v>
      </c>
      <c r="O177" s="31">
        <f t="shared" si="23"/>
        <v>81.011688551474919</v>
      </c>
      <c r="P177" s="32">
        <f t="shared" si="25"/>
        <v>2378129775</v>
      </c>
      <c r="R177" s="33">
        <f>SUM('anual gastos'!N177+'eses gastos'!N177+[3]ctas!N177)</f>
        <v>10146047435</v>
      </c>
      <c r="S177" s="62">
        <f t="shared" si="24"/>
        <v>0</v>
      </c>
    </row>
    <row r="178" spans="1:19" x14ac:dyDescent="0.25">
      <c r="A178" s="42">
        <v>3130503</v>
      </c>
      <c r="B178" s="35" t="s">
        <v>191</v>
      </c>
      <c r="C178" s="28"/>
      <c r="D178" s="33">
        <f>SUM('anual gastos'!D178+'eses gastos'!D178+[3]ctas!D178)</f>
        <v>44449727326</v>
      </c>
      <c r="E178" s="33">
        <f>SUM('anual gastos'!E178+'eses gastos'!E178+[3]ctas!E178)</f>
        <v>-4342480518</v>
      </c>
      <c r="F178" s="30">
        <f t="shared" si="18"/>
        <v>40107246808</v>
      </c>
      <c r="G178" s="31">
        <f t="shared" si="19"/>
        <v>0.19562371491129746</v>
      </c>
      <c r="H178" s="33">
        <f>SUM('anual gastos'!H178+'eses gastos'!H178+[3]ctas!H178)</f>
        <v>0</v>
      </c>
      <c r="I178" s="32">
        <f t="shared" si="20"/>
        <v>40107246808</v>
      </c>
      <c r="J178" s="33">
        <f>SUM('anual gastos'!J178+'eses gastos'!J178+[3]ctas!J178)</f>
        <v>32744632498</v>
      </c>
      <c r="K178" s="31">
        <f t="shared" si="21"/>
        <v>81.64268331544659</v>
      </c>
      <c r="L178" s="30">
        <f t="shared" si="26"/>
        <v>7108100027</v>
      </c>
      <c r="M178" s="31">
        <f t="shared" si="22"/>
        <v>17.722732405511767</v>
      </c>
      <c r="N178" s="33">
        <f>SUM('anual gastos'!N178+'eses gastos'!N178+[3]ctas!N178)</f>
        <v>39852732525</v>
      </c>
      <c r="O178" s="31">
        <f t="shared" si="23"/>
        <v>99.365415720958353</v>
      </c>
      <c r="P178" s="32">
        <f t="shared" si="25"/>
        <v>254514283</v>
      </c>
      <c r="R178" s="33">
        <f>SUM('anual gastos'!N178+'eses gastos'!N178+[3]ctas!N178)</f>
        <v>39852732525</v>
      </c>
      <c r="S178" s="62">
        <f t="shared" si="24"/>
        <v>0</v>
      </c>
    </row>
    <row r="179" spans="1:19" x14ac:dyDescent="0.25">
      <c r="A179" s="42">
        <v>31306</v>
      </c>
      <c r="B179" s="35" t="s">
        <v>150</v>
      </c>
      <c r="C179" s="28"/>
      <c r="D179" s="33">
        <f>SUM('anual gastos'!D179+'eses gastos'!D179+[3]ctas!D179)</f>
        <v>17001092000</v>
      </c>
      <c r="E179" s="33">
        <f>SUM('anual gastos'!E179+'eses gastos'!E179+[3]ctas!E179)</f>
        <v>5073429612</v>
      </c>
      <c r="F179" s="30">
        <f t="shared" si="18"/>
        <v>22074521612</v>
      </c>
      <c r="G179" s="31">
        <f t="shared" si="19"/>
        <v>0.10766881963505438</v>
      </c>
      <c r="H179" s="33">
        <f>SUM('anual gastos'!H179+'eses gastos'!H179+[3]ctas!H179)</f>
        <v>0</v>
      </c>
      <c r="I179" s="32">
        <f t="shared" si="20"/>
        <v>22074521612</v>
      </c>
      <c r="J179" s="33">
        <f>SUM('anual gastos'!J179+'eses gastos'!J179+[3]ctas!J179)</f>
        <v>6437302492</v>
      </c>
      <c r="K179" s="31">
        <f t="shared" si="21"/>
        <v>29.161685155163671</v>
      </c>
      <c r="L179" s="30">
        <f t="shared" si="26"/>
        <v>8068235224</v>
      </c>
      <c r="M179" s="31">
        <f t="shared" si="22"/>
        <v>36.54998901364187</v>
      </c>
      <c r="N179" s="33">
        <f>SUM('anual gastos'!N179+'eses gastos'!N179+[3]ctas!N179)</f>
        <v>14505537716</v>
      </c>
      <c r="O179" s="31">
        <f t="shared" si="23"/>
        <v>65.71167416880553</v>
      </c>
      <c r="P179" s="32">
        <f t="shared" si="25"/>
        <v>7568983896</v>
      </c>
      <c r="R179" s="33">
        <f>SUM('anual gastos'!N179+'eses gastos'!N179+[3]ctas!N179)</f>
        <v>14505537716</v>
      </c>
      <c r="S179" s="62">
        <f t="shared" si="24"/>
        <v>0</v>
      </c>
    </row>
    <row r="180" spans="1:19" x14ac:dyDescent="0.25">
      <c r="A180" s="42">
        <v>3130601</v>
      </c>
      <c r="B180" s="35" t="s">
        <v>192</v>
      </c>
      <c r="C180" s="28"/>
      <c r="D180" s="33">
        <f>SUM('anual gastos'!D180+'eses gastos'!D180+[3]ctas!D180)</f>
        <v>448948000</v>
      </c>
      <c r="E180" s="33">
        <f>SUM('anual gastos'!E180+'eses gastos'!E180+[3]ctas!E180)</f>
        <v>0</v>
      </c>
      <c r="F180" s="30">
        <f t="shared" si="18"/>
        <v>448948000</v>
      </c>
      <c r="G180" s="31">
        <f t="shared" si="19"/>
        <v>2.1897507944743581E-3</v>
      </c>
      <c r="H180" s="33">
        <f>SUM('anual gastos'!H180+'eses gastos'!H180+[3]ctas!H180)</f>
        <v>0</v>
      </c>
      <c r="I180" s="32">
        <f t="shared" si="20"/>
        <v>448948000</v>
      </c>
      <c r="J180" s="33">
        <f>SUM('anual gastos'!J180+'eses gastos'!J180+[3]ctas!J180)</f>
        <v>154789000</v>
      </c>
      <c r="K180" s="31">
        <f t="shared" si="21"/>
        <v>34.478157826741629</v>
      </c>
      <c r="L180" s="30">
        <f t="shared" si="26"/>
        <v>110880000</v>
      </c>
      <c r="M180" s="31">
        <f t="shared" si="22"/>
        <v>24.697737822643155</v>
      </c>
      <c r="N180" s="33">
        <f>SUM('anual gastos'!N180+'eses gastos'!N180+[3]ctas!N180)</f>
        <v>265669000</v>
      </c>
      <c r="O180" s="31">
        <f t="shared" si="23"/>
        <v>59.175895649384778</v>
      </c>
      <c r="P180" s="32">
        <f t="shared" si="25"/>
        <v>183279000</v>
      </c>
      <c r="R180" s="33">
        <f>SUM('anual gastos'!N180+'eses gastos'!N180+[3]ctas!N180)</f>
        <v>265669000</v>
      </c>
      <c r="S180" s="62">
        <f t="shared" si="24"/>
        <v>0</v>
      </c>
    </row>
    <row r="181" spans="1:19" x14ac:dyDescent="0.25">
      <c r="A181" s="42">
        <v>3130602</v>
      </c>
      <c r="B181" s="35" t="s">
        <v>193</v>
      </c>
      <c r="C181" s="28"/>
      <c r="D181" s="33">
        <f>SUM('anual gastos'!D181+'eses gastos'!D181+[3]ctas!D181)</f>
        <v>300000000</v>
      </c>
      <c r="E181" s="33">
        <f>SUM('anual gastos'!E181+'eses gastos'!E181+[3]ctas!E181)</f>
        <v>188395358</v>
      </c>
      <c r="F181" s="30">
        <f t="shared" si="18"/>
        <v>488395358</v>
      </c>
      <c r="G181" s="31">
        <f t="shared" si="19"/>
        <v>2.3821558915466568E-3</v>
      </c>
      <c r="H181" s="33">
        <f>SUM('anual gastos'!H181+'eses gastos'!H181+[3]ctas!H181)</f>
        <v>0</v>
      </c>
      <c r="I181" s="32">
        <f t="shared" si="20"/>
        <v>488395358</v>
      </c>
      <c r="J181" s="33">
        <f>SUM('anual gastos'!J181+'eses gastos'!J181+[3]ctas!J181)</f>
        <v>457785423</v>
      </c>
      <c r="K181" s="31">
        <f t="shared" si="21"/>
        <v>93.732549972352516</v>
      </c>
      <c r="L181" s="30">
        <f t="shared" si="26"/>
        <v>0</v>
      </c>
      <c r="M181" s="31">
        <f t="shared" si="22"/>
        <v>0</v>
      </c>
      <c r="N181" s="33">
        <f>SUM('anual gastos'!N181+'eses gastos'!N181+[3]ctas!N181)</f>
        <v>457785423</v>
      </c>
      <c r="O181" s="31">
        <f t="shared" si="23"/>
        <v>93.732549972352516</v>
      </c>
      <c r="P181" s="32">
        <f t="shared" si="25"/>
        <v>30609935</v>
      </c>
      <c r="R181" s="33">
        <f>SUM('anual gastos'!N181+'eses gastos'!N181+[3]ctas!N181)</f>
        <v>457785423</v>
      </c>
      <c r="S181" s="62">
        <f t="shared" si="24"/>
        <v>0</v>
      </c>
    </row>
    <row r="182" spans="1:19" x14ac:dyDescent="0.25">
      <c r="A182" s="42">
        <v>3130603</v>
      </c>
      <c r="B182" s="35" t="s">
        <v>194</v>
      </c>
      <c r="C182" s="28"/>
      <c r="D182" s="33">
        <f>SUM('anual gastos'!D182+'eses gastos'!D182+[3]ctas!D182)</f>
        <v>16000000000</v>
      </c>
      <c r="E182" s="33">
        <f>SUM('anual gastos'!E182+'eses gastos'!E182+[3]ctas!E182)</f>
        <v>4907178254</v>
      </c>
      <c r="F182" s="30">
        <f t="shared" si="18"/>
        <v>20907178254</v>
      </c>
      <c r="G182" s="31">
        <f t="shared" si="19"/>
        <v>0.10197508440156439</v>
      </c>
      <c r="H182" s="33">
        <f>SUM('anual gastos'!H182+'eses gastos'!H182+[3]ctas!H182)</f>
        <v>0</v>
      </c>
      <c r="I182" s="32">
        <f t="shared" si="20"/>
        <v>20907178254</v>
      </c>
      <c r="J182" s="33">
        <f>SUM('anual gastos'!J182+'eses gastos'!J182+[3]ctas!J182)</f>
        <v>5734380514</v>
      </c>
      <c r="K182" s="31">
        <f t="shared" si="21"/>
        <v>27.427807063838888</v>
      </c>
      <c r="L182" s="30">
        <f t="shared" si="26"/>
        <v>7906789979</v>
      </c>
      <c r="M182" s="31">
        <f t="shared" si="22"/>
        <v>37.818541952151094</v>
      </c>
      <c r="N182" s="33">
        <f>SUM('anual gastos'!N182+'eses gastos'!N182+[3]ctas!N182)</f>
        <v>13641170493</v>
      </c>
      <c r="O182" s="31">
        <f t="shared" si="23"/>
        <v>65.246349015989978</v>
      </c>
      <c r="P182" s="32">
        <f t="shared" si="25"/>
        <v>7266007761</v>
      </c>
      <c r="R182" s="33">
        <f>SUM('anual gastos'!N182+'eses gastos'!N182+[3]ctas!N182)</f>
        <v>13641170493</v>
      </c>
      <c r="S182" s="62">
        <f t="shared" si="24"/>
        <v>0</v>
      </c>
    </row>
    <row r="183" spans="1:19" x14ac:dyDescent="0.25">
      <c r="A183" s="42">
        <v>3130604</v>
      </c>
      <c r="B183" s="43" t="s">
        <v>195</v>
      </c>
      <c r="C183" s="28"/>
      <c r="D183" s="33">
        <f>SUM('anual gastos'!D183+'eses gastos'!D183+[3]ctas!D183)</f>
        <v>252144000</v>
      </c>
      <c r="E183" s="33">
        <f>SUM('anual gastos'!E183+'eses gastos'!E183+[3]ctas!E183)</f>
        <v>-22144000</v>
      </c>
      <c r="F183" s="30">
        <f t="shared" si="18"/>
        <v>230000000</v>
      </c>
      <c r="G183" s="31">
        <f t="shared" si="19"/>
        <v>1.1218285474689773E-3</v>
      </c>
      <c r="H183" s="33">
        <f>SUM('anual gastos'!H183+'eses gastos'!H183+[3]ctas!H183)</f>
        <v>0</v>
      </c>
      <c r="I183" s="32">
        <f t="shared" si="20"/>
        <v>230000000</v>
      </c>
      <c r="J183" s="33">
        <f>SUM('anual gastos'!J183+'eses gastos'!J183+[3]ctas!J183)</f>
        <v>90347555</v>
      </c>
      <c r="K183" s="31">
        <f t="shared" si="21"/>
        <v>39.281545652173911</v>
      </c>
      <c r="L183" s="30">
        <f t="shared" si="26"/>
        <v>50565245</v>
      </c>
      <c r="M183" s="31">
        <f t="shared" si="22"/>
        <v>21.98488913043478</v>
      </c>
      <c r="N183" s="33">
        <f>SUM('anual gastos'!N183+'eses gastos'!N183+[3]ctas!N183)</f>
        <v>140912800</v>
      </c>
      <c r="O183" s="31">
        <f t="shared" si="23"/>
        <v>61.266434782608691</v>
      </c>
      <c r="P183" s="32">
        <f t="shared" si="25"/>
        <v>89087200</v>
      </c>
      <c r="R183" s="33">
        <f>SUM('anual gastos'!N183+'eses gastos'!N183+[3]ctas!N183)</f>
        <v>140912800</v>
      </c>
      <c r="S183" s="62">
        <f t="shared" si="24"/>
        <v>0</v>
      </c>
    </row>
    <row r="184" spans="1:19" x14ac:dyDescent="0.25">
      <c r="A184" s="19">
        <v>314</v>
      </c>
      <c r="B184" s="44" t="s">
        <v>196</v>
      </c>
      <c r="C184" s="21"/>
      <c r="D184" s="33">
        <f>SUM('anual gastos'!D184+'eses gastos'!D184+[3]ctas!D184)</f>
        <v>133730431205</v>
      </c>
      <c r="E184" s="33">
        <f>SUM('anual gastos'!E184+'eses gastos'!E184+[3]ctas!E184)</f>
        <v>22154298646</v>
      </c>
      <c r="F184" s="30">
        <f t="shared" si="18"/>
        <v>155884729851</v>
      </c>
      <c r="G184" s="24">
        <f t="shared" si="19"/>
        <v>0.76033017417974458</v>
      </c>
      <c r="H184" s="33">
        <f>SUM('anual gastos'!H184+'eses gastos'!H184+[3]ctas!H184)</f>
        <v>0</v>
      </c>
      <c r="I184" s="32">
        <f t="shared" si="20"/>
        <v>155884729851</v>
      </c>
      <c r="J184" s="33">
        <f>SUM('anual gastos'!J184+'eses gastos'!J184+[3]ctas!J184)</f>
        <v>138266060226</v>
      </c>
      <c r="K184" s="31">
        <f t="shared" si="21"/>
        <v>88.697629561381333</v>
      </c>
      <c r="L184" s="30">
        <f t="shared" si="26"/>
        <v>16183287244</v>
      </c>
      <c r="M184" s="31">
        <f t="shared" si="22"/>
        <v>10.381573140273934</v>
      </c>
      <c r="N184" s="33">
        <f>SUM('anual gastos'!N184+'eses gastos'!N184+[3]ctas!N184)</f>
        <v>154449347470</v>
      </c>
      <c r="O184" s="31">
        <f t="shared" si="23"/>
        <v>99.079202701655262</v>
      </c>
      <c r="P184" s="32">
        <f t="shared" si="25"/>
        <v>1435382381</v>
      </c>
      <c r="R184" s="33">
        <f>SUM('anual gastos'!N184+'eses gastos'!N184+[3]ctas!N184)</f>
        <v>154449347470</v>
      </c>
      <c r="S184" s="62">
        <f t="shared" si="24"/>
        <v>0</v>
      </c>
    </row>
    <row r="185" spans="1:19" x14ac:dyDescent="0.25">
      <c r="A185" s="26">
        <v>315</v>
      </c>
      <c r="B185" s="35" t="s">
        <v>197</v>
      </c>
      <c r="C185" s="28"/>
      <c r="D185" s="33">
        <f>SUM('anual gastos'!D185+'eses gastos'!D185+[3]ctas!D185)</f>
        <v>0</v>
      </c>
      <c r="E185" s="33">
        <f>SUM('anual gastos'!E185+'eses gastos'!E185+[3]ctas!E185)</f>
        <v>835117897</v>
      </c>
      <c r="F185" s="30">
        <f t="shared" ref="F185" si="27">SUM(D185+E185)</f>
        <v>835117897</v>
      </c>
      <c r="G185" s="31">
        <f t="shared" ref="G185" si="28">IF(OR(F185=0,F$7=0),0,F185/F$7)*100</f>
        <v>4.0733004232906822E-3</v>
      </c>
      <c r="H185" s="33">
        <f>SUM('anual gastos'!H185+'eses gastos'!H185+[3]ctas!H185)</f>
        <v>0</v>
      </c>
      <c r="I185" s="32">
        <f t="shared" ref="I185" si="29">SUM(F185-H185)</f>
        <v>835117897</v>
      </c>
      <c r="J185" s="33">
        <f>SUM('anual gastos'!J185+'eses gastos'!J185+[3]ctas!J185)</f>
        <v>834898827</v>
      </c>
      <c r="K185" s="31">
        <f t="shared" ref="K185" si="30">IF(OR(J185=0,F185=0),0,J185/F185)*100</f>
        <v>99.973767775689282</v>
      </c>
      <c r="L185" s="30">
        <f t="shared" ref="L185" si="31">SUM(N185-J185)</f>
        <v>0</v>
      </c>
      <c r="M185" s="31">
        <f t="shared" ref="M185" si="32">IF(OR(L185=0,F185=0),0,L185/F185)*100</f>
        <v>0</v>
      </c>
      <c r="N185" s="33">
        <f>SUM('anual gastos'!N185+'eses gastos'!N185+[3]ctas!N185)</f>
        <v>834898827</v>
      </c>
      <c r="O185" s="31">
        <f t="shared" ref="O185" si="33">IF(OR(N185=0,F185=0),0,N185/F185)*100</f>
        <v>99.973767775689282</v>
      </c>
      <c r="P185" s="32">
        <f t="shared" ref="P185" si="34">SUM(F185-N185)</f>
        <v>219070</v>
      </c>
      <c r="R185" s="33">
        <f>SUM('anual gastos'!N185+'eses gastos'!N185+[3]ctas!N185)</f>
        <v>834898827</v>
      </c>
      <c r="S185" s="62">
        <f t="shared" si="24"/>
        <v>0</v>
      </c>
    </row>
    <row r="186" spans="1:19" x14ac:dyDescent="0.25">
      <c r="A186" s="26">
        <v>317</v>
      </c>
      <c r="B186" s="35" t="s">
        <v>198</v>
      </c>
      <c r="C186" s="28"/>
      <c r="D186" s="29">
        <f>SUM(D187)</f>
        <v>12638989000</v>
      </c>
      <c r="E186" s="29">
        <f>SUM(E187)</f>
        <v>0</v>
      </c>
      <c r="F186" s="30">
        <f t="shared" si="18"/>
        <v>12638989000</v>
      </c>
      <c r="G186" s="31">
        <f t="shared" si="19"/>
        <v>6.1646863788462521E-2</v>
      </c>
      <c r="H186" s="29">
        <f>SUM(H187)</f>
        <v>0</v>
      </c>
      <c r="I186" s="32">
        <f t="shared" si="20"/>
        <v>12638989000</v>
      </c>
      <c r="J186" s="29">
        <f>SUM(J187)</f>
        <v>12328453182</v>
      </c>
      <c r="K186" s="31">
        <f t="shared" si="21"/>
        <v>97.543032769472305</v>
      </c>
      <c r="L186" s="30">
        <f t="shared" si="26"/>
        <v>0</v>
      </c>
      <c r="M186" s="31">
        <f t="shared" si="22"/>
        <v>0</v>
      </c>
      <c r="N186" s="29">
        <f>SUM(N187)</f>
        <v>12328453182</v>
      </c>
      <c r="O186" s="31">
        <f t="shared" si="23"/>
        <v>97.543032769472305</v>
      </c>
      <c r="P186" s="32">
        <f t="shared" si="25"/>
        <v>310535818</v>
      </c>
      <c r="R186" s="33">
        <f>SUM('anual gastos'!N186+'eses gastos'!N186+[3]ctas!N186)</f>
        <v>12328453182</v>
      </c>
      <c r="S186" s="62">
        <f t="shared" si="24"/>
        <v>0</v>
      </c>
    </row>
    <row r="187" spans="1:19" x14ac:dyDescent="0.25">
      <c r="A187" s="26">
        <v>31701</v>
      </c>
      <c r="B187" s="35" t="s">
        <v>199</v>
      </c>
      <c r="C187" s="28"/>
      <c r="D187" s="33">
        <f>SUM('anual gastos'!D187+'eses gastos'!D187+[3]ctas!D187)</f>
        <v>12638989000</v>
      </c>
      <c r="E187" s="33">
        <f>SUM('anual gastos'!E187+'eses gastos'!E187+[3]ctas!E187)</f>
        <v>0</v>
      </c>
      <c r="F187" s="30">
        <f t="shared" si="18"/>
        <v>12638989000</v>
      </c>
      <c r="G187" s="31">
        <f t="shared" si="19"/>
        <v>6.1646863788462521E-2</v>
      </c>
      <c r="H187" s="33">
        <f>SUM('anual gastos'!H187+'eses gastos'!H187+[3]ctas!H187)</f>
        <v>0</v>
      </c>
      <c r="I187" s="32">
        <f t="shared" si="20"/>
        <v>12638989000</v>
      </c>
      <c r="J187" s="33">
        <f>SUM('anual gastos'!J187+'eses gastos'!J187+[3]ctas!J187)</f>
        <v>12328453182</v>
      </c>
      <c r="K187" s="31">
        <f t="shared" si="21"/>
        <v>97.543032769472305</v>
      </c>
      <c r="L187" s="30">
        <f t="shared" si="26"/>
        <v>0</v>
      </c>
      <c r="M187" s="31">
        <f t="shared" si="22"/>
        <v>0</v>
      </c>
      <c r="N187" s="33">
        <f>SUM('anual gastos'!N187+'eses gastos'!N187+[3]ctas!N187)</f>
        <v>12328453182</v>
      </c>
      <c r="O187" s="31">
        <f t="shared" si="23"/>
        <v>97.543032769472305</v>
      </c>
      <c r="P187" s="32">
        <f t="shared" si="25"/>
        <v>310535818</v>
      </c>
      <c r="R187" s="33">
        <f>SUM('anual gastos'!N187+'eses gastos'!N187+[3]ctas!N187)</f>
        <v>12328453182</v>
      </c>
      <c r="S187" s="62">
        <f t="shared" si="24"/>
        <v>0</v>
      </c>
    </row>
    <row r="188" spans="1:19" s="184" customFormat="1" x14ac:dyDescent="0.25">
      <c r="A188" s="47">
        <v>319</v>
      </c>
      <c r="B188" s="20" t="s">
        <v>200</v>
      </c>
      <c r="C188" s="48"/>
      <c r="D188" s="77">
        <f>SUM(D189+D264+D305)</f>
        <v>1400749116990</v>
      </c>
      <c r="E188" s="77">
        <f>SUM(E189+E264+E305)</f>
        <v>391436412267</v>
      </c>
      <c r="F188" s="23">
        <f t="shared" si="18"/>
        <v>1792185529257</v>
      </c>
      <c r="G188" s="24">
        <f t="shared" si="19"/>
        <v>8.7414125612230453</v>
      </c>
      <c r="H188" s="77">
        <f>SUM(H189+H264+H305)</f>
        <v>0</v>
      </c>
      <c r="I188" s="25">
        <f t="shared" si="20"/>
        <v>1792185529257</v>
      </c>
      <c r="J188" s="77">
        <f>SUM(J189+J264+J305)</f>
        <v>1539327608066</v>
      </c>
      <c r="K188" s="24">
        <f t="shared" si="21"/>
        <v>85.891085656972734</v>
      </c>
      <c r="L188" s="23">
        <f t="shared" si="26"/>
        <v>185791106954</v>
      </c>
      <c r="M188" s="24">
        <f t="shared" si="22"/>
        <v>10.366734019497683</v>
      </c>
      <c r="N188" s="77">
        <f>SUM(N189+N264+N305)</f>
        <v>1725118715020</v>
      </c>
      <c r="O188" s="24">
        <f t="shared" si="23"/>
        <v>96.257819676470419</v>
      </c>
      <c r="P188" s="25">
        <f t="shared" si="25"/>
        <v>67066814237</v>
      </c>
      <c r="R188" s="45">
        <f>SUM('anual gastos'!N188+'eses gastos'!N188+[3]ctas!N188)</f>
        <v>1725118715020</v>
      </c>
      <c r="S188" s="185">
        <f t="shared" si="24"/>
        <v>0</v>
      </c>
    </row>
    <row r="189" spans="1:19" x14ac:dyDescent="0.25">
      <c r="A189" s="49">
        <v>3191</v>
      </c>
      <c r="B189" s="27" t="s">
        <v>201</v>
      </c>
      <c r="C189" s="50"/>
      <c r="D189" s="80">
        <f>SUM(D190+D232+D237+D244+D246+D252)</f>
        <v>970633085168</v>
      </c>
      <c r="E189" s="80">
        <f>SUM(E190+E232+E237+E244+E246+E252)</f>
        <v>304156749810</v>
      </c>
      <c r="F189" s="30">
        <f t="shared" si="18"/>
        <v>1274789834978</v>
      </c>
      <c r="G189" s="31">
        <f t="shared" si="19"/>
        <v>6.2178070821808129</v>
      </c>
      <c r="H189" s="80">
        <f>SUM(H190+H232+H237+H244+H246+H252)</f>
        <v>0</v>
      </c>
      <c r="I189" s="32">
        <f t="shared" si="20"/>
        <v>1274789834978</v>
      </c>
      <c r="J189" s="80">
        <f>SUM(J190+J232+J237+J244+J246+J252)</f>
        <v>1104250810421</v>
      </c>
      <c r="K189" s="31">
        <f t="shared" si="21"/>
        <v>86.622185094538111</v>
      </c>
      <c r="L189" s="30">
        <f t="shared" si="26"/>
        <v>130845365061</v>
      </c>
      <c r="M189" s="31">
        <f t="shared" si="22"/>
        <v>10.264073455155696</v>
      </c>
      <c r="N189" s="80">
        <f>SUM(N190+N232+N237+N244+N246+N252)</f>
        <v>1235096175482</v>
      </c>
      <c r="O189" s="31">
        <f t="shared" si="23"/>
        <v>96.886258549693807</v>
      </c>
      <c r="P189" s="32">
        <f t="shared" si="25"/>
        <v>39693659496</v>
      </c>
      <c r="R189" s="33">
        <f>SUM('anual gastos'!N189+'eses gastos'!N189+[3]ctas!N189)</f>
        <v>1235096175482</v>
      </c>
      <c r="S189" s="62">
        <f t="shared" si="24"/>
        <v>0</v>
      </c>
    </row>
    <row r="190" spans="1:19" x14ac:dyDescent="0.25">
      <c r="A190" s="49">
        <v>319101</v>
      </c>
      <c r="B190" s="27" t="s">
        <v>26</v>
      </c>
      <c r="C190" s="50"/>
      <c r="D190" s="80">
        <f>SUM(D191+D214+D216)</f>
        <v>288656772649</v>
      </c>
      <c r="E190" s="80">
        <f>SUM(E191+E214+E216)</f>
        <v>-35698508053</v>
      </c>
      <c r="F190" s="30">
        <f t="shared" si="18"/>
        <v>252958264596</v>
      </c>
      <c r="G190" s="31">
        <f t="shared" si="19"/>
        <v>1.2338078371391474</v>
      </c>
      <c r="H190" s="80">
        <f>SUM(H191+H214+H216)</f>
        <v>0</v>
      </c>
      <c r="I190" s="32">
        <f t="shared" si="20"/>
        <v>252958264596</v>
      </c>
      <c r="J190" s="80">
        <f>SUM(J191+J214+J216)</f>
        <v>242802362630</v>
      </c>
      <c r="K190" s="31">
        <f t="shared" si="21"/>
        <v>95.985147201171699</v>
      </c>
      <c r="L190" s="30">
        <f t="shared" si="26"/>
        <v>1135548051</v>
      </c>
      <c r="M190" s="31">
        <f t="shared" si="22"/>
        <v>0.44890727441287015</v>
      </c>
      <c r="N190" s="80">
        <f>SUM(N191+N214+N216)</f>
        <v>243937910681</v>
      </c>
      <c r="O190" s="31">
        <f t="shared" si="23"/>
        <v>96.434054475584574</v>
      </c>
      <c r="P190" s="32">
        <f t="shared" si="25"/>
        <v>9020353915</v>
      </c>
      <c r="R190" s="33">
        <f>SUM('anual gastos'!N190+'eses gastos'!N190+[3]ctas!N190)</f>
        <v>243937910681</v>
      </c>
      <c r="S190" s="62">
        <f t="shared" si="24"/>
        <v>0</v>
      </c>
    </row>
    <row r="191" spans="1:19" x14ac:dyDescent="0.25">
      <c r="A191" s="49">
        <v>31910101</v>
      </c>
      <c r="B191" s="27" t="s">
        <v>27</v>
      </c>
      <c r="C191" s="50"/>
      <c r="D191" s="80">
        <f>SUM(D192:D213)-D209</f>
        <v>214792313824</v>
      </c>
      <c r="E191" s="80">
        <f>SUM(E192:E213)-E209</f>
        <v>-34150251532</v>
      </c>
      <c r="F191" s="30">
        <f t="shared" si="18"/>
        <v>180642062292</v>
      </c>
      <c r="G191" s="31">
        <f t="shared" si="19"/>
        <v>0.88108444501232541</v>
      </c>
      <c r="H191" s="80">
        <f>SUM(H192:H213)-H209</f>
        <v>0</v>
      </c>
      <c r="I191" s="32">
        <f t="shared" si="20"/>
        <v>180642062292</v>
      </c>
      <c r="J191" s="80">
        <f>SUM(J192:J213)-J209</f>
        <v>175549321675</v>
      </c>
      <c r="K191" s="31">
        <f t="shared" si="21"/>
        <v>97.18075593669441</v>
      </c>
      <c r="L191" s="30">
        <f t="shared" si="26"/>
        <v>373505704</v>
      </c>
      <c r="M191" s="31">
        <f t="shared" si="22"/>
        <v>0.20676563324229785</v>
      </c>
      <c r="N191" s="80">
        <f>SUM(N192:N213)-N209</f>
        <v>175922827379</v>
      </c>
      <c r="O191" s="31">
        <f t="shared" si="23"/>
        <v>97.387521569936709</v>
      </c>
      <c r="P191" s="32">
        <f t="shared" si="25"/>
        <v>4719234913</v>
      </c>
      <c r="R191" s="33">
        <f>SUM('anual gastos'!N191+'eses gastos'!N191+[3]ctas!N191)</f>
        <v>175922827379</v>
      </c>
      <c r="S191" s="62">
        <f t="shared" si="24"/>
        <v>0</v>
      </c>
    </row>
    <row r="192" spans="1:19" x14ac:dyDescent="0.25">
      <c r="A192" s="49">
        <v>3191010101</v>
      </c>
      <c r="B192" s="27" t="s">
        <v>28</v>
      </c>
      <c r="C192" s="50"/>
      <c r="D192" s="33">
        <f>SUM('anual gastos'!D192+'eses gastos'!D192+[3]ctas!D192)</f>
        <v>122264753928</v>
      </c>
      <c r="E192" s="33">
        <f>SUM('anual gastos'!E192+'eses gastos'!E192+[3]ctas!E192)</f>
        <v>-22545303826</v>
      </c>
      <c r="F192" s="30">
        <f t="shared" si="18"/>
        <v>99719450102</v>
      </c>
      <c r="G192" s="31">
        <f t="shared" si="19"/>
        <v>0.48638315592318176</v>
      </c>
      <c r="H192" s="33">
        <f>SUM('anual gastos'!H192+'eses gastos'!H192+[3]ctas!H192)</f>
        <v>0</v>
      </c>
      <c r="I192" s="32">
        <f t="shared" si="20"/>
        <v>99719450102</v>
      </c>
      <c r="J192" s="33">
        <f>SUM('anual gastos'!J192+'eses gastos'!J192+[3]ctas!J192)</f>
        <v>97912029187</v>
      </c>
      <c r="K192" s="31">
        <f t="shared" si="21"/>
        <v>98.187494101550655</v>
      </c>
      <c r="L192" s="30">
        <f t="shared" si="26"/>
        <v>194206374</v>
      </c>
      <c r="M192" s="31">
        <f t="shared" si="22"/>
        <v>0.19475275264890871</v>
      </c>
      <c r="N192" s="33">
        <f>SUM('anual gastos'!N192+'eses gastos'!N192+[3]ctas!N192)</f>
        <v>98106235561</v>
      </c>
      <c r="O192" s="31">
        <f t="shared" si="23"/>
        <v>98.382246854199565</v>
      </c>
      <c r="P192" s="32">
        <f t="shared" si="25"/>
        <v>1613214541</v>
      </c>
      <c r="R192" s="33">
        <f>SUM('anual gastos'!N192+'eses gastos'!N192+[3]ctas!N192)</f>
        <v>98106235561</v>
      </c>
      <c r="S192" s="62">
        <f t="shared" si="24"/>
        <v>0</v>
      </c>
    </row>
    <row r="193" spans="1:19" x14ac:dyDescent="0.25">
      <c r="A193" s="49">
        <v>3191010102</v>
      </c>
      <c r="B193" s="27" t="s">
        <v>29</v>
      </c>
      <c r="C193" s="50"/>
      <c r="D193" s="33">
        <f>SUM('anual gastos'!D193+'eses gastos'!D193+[3]ctas!D193)</f>
        <v>1094971723</v>
      </c>
      <c r="E193" s="33">
        <f>SUM('anual gastos'!E193+'eses gastos'!E193+[3]ctas!E193)</f>
        <v>-34584870</v>
      </c>
      <c r="F193" s="30">
        <f t="shared" si="18"/>
        <v>1060386853</v>
      </c>
      <c r="G193" s="31">
        <f t="shared" si="19"/>
        <v>5.1720532306790863E-3</v>
      </c>
      <c r="H193" s="33">
        <f>SUM('anual gastos'!H193+'eses gastos'!H193+[3]ctas!H193)</f>
        <v>0</v>
      </c>
      <c r="I193" s="32">
        <f t="shared" si="20"/>
        <v>1060386853</v>
      </c>
      <c r="J193" s="33">
        <f>SUM('anual gastos'!J193+'eses gastos'!J193+[3]ctas!J193)</f>
        <v>1029241490</v>
      </c>
      <c r="K193" s="31">
        <f t="shared" si="21"/>
        <v>97.062830144311491</v>
      </c>
      <c r="L193" s="30">
        <f t="shared" si="26"/>
        <v>0</v>
      </c>
      <c r="M193" s="31">
        <f t="shared" si="22"/>
        <v>0</v>
      </c>
      <c r="N193" s="33">
        <f>SUM('anual gastos'!N193+'eses gastos'!N193+[3]ctas!N193)</f>
        <v>1029241490</v>
      </c>
      <c r="O193" s="31">
        <f t="shared" si="23"/>
        <v>97.062830144311491</v>
      </c>
      <c r="P193" s="32">
        <f t="shared" si="25"/>
        <v>31145363</v>
      </c>
      <c r="R193" s="33">
        <f>SUM('anual gastos'!N193+'eses gastos'!N193+[3]ctas!N193)</f>
        <v>1029241490</v>
      </c>
      <c r="S193" s="62">
        <f t="shared" si="24"/>
        <v>0</v>
      </c>
    </row>
    <row r="194" spans="1:19" ht="26.25" x14ac:dyDescent="0.25">
      <c r="A194" s="49">
        <v>3191010103</v>
      </c>
      <c r="B194" s="27" t="s">
        <v>202</v>
      </c>
      <c r="C194" s="50"/>
      <c r="D194" s="33">
        <f>SUM('anual gastos'!D194+'eses gastos'!D194+[3]ctas!D194)</f>
        <v>12153911038</v>
      </c>
      <c r="E194" s="33">
        <f>SUM('anual gastos'!E194+'eses gastos'!E194+[3]ctas!E194)</f>
        <v>61416223</v>
      </c>
      <c r="F194" s="30">
        <f t="shared" si="18"/>
        <v>12215327261</v>
      </c>
      <c r="G194" s="31">
        <f t="shared" si="19"/>
        <v>5.958044712202535E-2</v>
      </c>
      <c r="H194" s="33">
        <f>SUM('anual gastos'!H194+'eses gastos'!H194+[3]ctas!H194)</f>
        <v>0</v>
      </c>
      <c r="I194" s="32">
        <f t="shared" si="20"/>
        <v>12215327261</v>
      </c>
      <c r="J194" s="33">
        <f>SUM('anual gastos'!J194+'eses gastos'!J194+[3]ctas!J194)</f>
        <v>11631025087</v>
      </c>
      <c r="K194" s="31">
        <f t="shared" si="21"/>
        <v>95.216647401126068</v>
      </c>
      <c r="L194" s="30">
        <f t="shared" si="26"/>
        <v>0</v>
      </c>
      <c r="M194" s="31">
        <f t="shared" si="22"/>
        <v>0</v>
      </c>
      <c r="N194" s="33">
        <f>SUM('anual gastos'!N194+'eses gastos'!N194+[3]ctas!N194)</f>
        <v>11631025087</v>
      </c>
      <c r="O194" s="31">
        <f t="shared" si="23"/>
        <v>95.216647401126068</v>
      </c>
      <c r="P194" s="32">
        <f t="shared" si="25"/>
        <v>584302174</v>
      </c>
      <c r="R194" s="33">
        <f>SUM('anual gastos'!N194+'eses gastos'!N194+[3]ctas!N194)</f>
        <v>11631025087</v>
      </c>
      <c r="S194" s="62">
        <f t="shared" si="24"/>
        <v>0</v>
      </c>
    </row>
    <row r="195" spans="1:19" x14ac:dyDescent="0.25">
      <c r="A195" s="49">
        <v>3191010104</v>
      </c>
      <c r="B195" s="27" t="s">
        <v>31</v>
      </c>
      <c r="C195" s="50"/>
      <c r="D195" s="33">
        <f>SUM('anual gastos'!D195+'eses gastos'!D195+[3]ctas!D195)</f>
        <v>386974276</v>
      </c>
      <c r="E195" s="33">
        <f>SUM('anual gastos'!E195+'eses gastos'!E195+[3]ctas!E195)</f>
        <v>-62038738</v>
      </c>
      <c r="F195" s="30">
        <f t="shared" si="18"/>
        <v>324935538</v>
      </c>
      <c r="G195" s="31">
        <f t="shared" si="19"/>
        <v>1.584878098328655E-3</v>
      </c>
      <c r="H195" s="33">
        <f>SUM('anual gastos'!H195+'eses gastos'!H195+[3]ctas!H195)</f>
        <v>0</v>
      </c>
      <c r="I195" s="32">
        <f t="shared" si="20"/>
        <v>324935538</v>
      </c>
      <c r="J195" s="33">
        <f>SUM('anual gastos'!J195+'eses gastos'!J195+[3]ctas!J195)</f>
        <v>297173178</v>
      </c>
      <c r="K195" s="31">
        <f t="shared" si="21"/>
        <v>91.456040736301375</v>
      </c>
      <c r="L195" s="30">
        <f t="shared" si="26"/>
        <v>0</v>
      </c>
      <c r="M195" s="31">
        <f t="shared" si="22"/>
        <v>0</v>
      </c>
      <c r="N195" s="33">
        <f>SUM('anual gastos'!N195+'eses gastos'!N195+[3]ctas!N195)</f>
        <v>297173178</v>
      </c>
      <c r="O195" s="31">
        <f t="shared" si="23"/>
        <v>91.456040736301375</v>
      </c>
      <c r="P195" s="32">
        <f t="shared" si="25"/>
        <v>27762360</v>
      </c>
      <c r="R195" s="33">
        <f>SUM('anual gastos'!N195+'eses gastos'!N195+[3]ctas!N195)</f>
        <v>297173178</v>
      </c>
      <c r="S195" s="62">
        <f t="shared" si="24"/>
        <v>0</v>
      </c>
    </row>
    <row r="196" spans="1:19" x14ac:dyDescent="0.25">
      <c r="A196" s="49">
        <v>3191010105</v>
      </c>
      <c r="B196" s="27" t="s">
        <v>32</v>
      </c>
      <c r="C196" s="50"/>
      <c r="D196" s="33">
        <f>SUM('anual gastos'!D196+'eses gastos'!D196+[3]ctas!D196)</f>
        <v>454734084</v>
      </c>
      <c r="E196" s="33">
        <f>SUM('anual gastos'!E196+'eses gastos'!E196+[3]ctas!E196)</f>
        <v>-81913224</v>
      </c>
      <c r="F196" s="30">
        <f t="shared" si="18"/>
        <v>372820860</v>
      </c>
      <c r="G196" s="31">
        <f t="shared" si="19"/>
        <v>1.8184394949562388E-3</v>
      </c>
      <c r="H196" s="33">
        <f>SUM('anual gastos'!H196+'eses gastos'!H196+[3]ctas!H196)</f>
        <v>0</v>
      </c>
      <c r="I196" s="32">
        <f t="shared" si="20"/>
        <v>372820860</v>
      </c>
      <c r="J196" s="33">
        <f>SUM('anual gastos'!J196+'eses gastos'!J196+[3]ctas!J196)</f>
        <v>340491066</v>
      </c>
      <c r="K196" s="31">
        <f t="shared" si="21"/>
        <v>91.328330179808077</v>
      </c>
      <c r="L196" s="30">
        <f t="shared" si="26"/>
        <v>0</v>
      </c>
      <c r="M196" s="31">
        <f t="shared" si="22"/>
        <v>0</v>
      </c>
      <c r="N196" s="33">
        <f>SUM('anual gastos'!N196+'eses gastos'!N196+[3]ctas!N196)</f>
        <v>340491066</v>
      </c>
      <c r="O196" s="31">
        <f t="shared" si="23"/>
        <v>91.328330179808077</v>
      </c>
      <c r="P196" s="32">
        <f t="shared" si="25"/>
        <v>32329794</v>
      </c>
      <c r="R196" s="33">
        <f>SUM('anual gastos'!N196+'eses gastos'!N196+[3]ctas!N196)</f>
        <v>340491066</v>
      </c>
      <c r="S196" s="62">
        <f t="shared" si="24"/>
        <v>0</v>
      </c>
    </row>
    <row r="197" spans="1:19" x14ac:dyDescent="0.25">
      <c r="A197" s="49">
        <v>3191010106</v>
      </c>
      <c r="B197" s="27" t="s">
        <v>33</v>
      </c>
      <c r="C197" s="50"/>
      <c r="D197" s="33">
        <f>SUM('anual gastos'!D197+'eses gastos'!D197+[3]ctas!D197)</f>
        <v>3796365601</v>
      </c>
      <c r="E197" s="33">
        <f>SUM('anual gastos'!E197+'eses gastos'!E197+[3]ctas!E197)</f>
        <v>-565755142</v>
      </c>
      <c r="F197" s="30">
        <f t="shared" si="18"/>
        <v>3230610459</v>
      </c>
      <c r="G197" s="31">
        <f t="shared" si="19"/>
        <v>1.5757352341991548E-2</v>
      </c>
      <c r="H197" s="33">
        <f>SUM('anual gastos'!H197+'eses gastos'!H197+[3]ctas!H197)</f>
        <v>0</v>
      </c>
      <c r="I197" s="32">
        <f t="shared" si="20"/>
        <v>3230610459</v>
      </c>
      <c r="J197" s="33">
        <f>SUM('anual gastos'!J197+'eses gastos'!J197+[3]ctas!J197)</f>
        <v>3097587961</v>
      </c>
      <c r="K197" s="31">
        <f t="shared" si="21"/>
        <v>95.882434614503921</v>
      </c>
      <c r="L197" s="30">
        <f t="shared" si="26"/>
        <v>4777415</v>
      </c>
      <c r="M197" s="31">
        <f t="shared" si="22"/>
        <v>0.14787963639165572</v>
      </c>
      <c r="N197" s="33">
        <f>SUM('anual gastos'!N197+'eses gastos'!N197+[3]ctas!N197)</f>
        <v>3102365376</v>
      </c>
      <c r="O197" s="31">
        <f t="shared" si="23"/>
        <v>96.030314250895572</v>
      </c>
      <c r="P197" s="32">
        <f t="shared" si="25"/>
        <v>128245083</v>
      </c>
      <c r="R197" s="33">
        <f>SUM('anual gastos'!N197+'eses gastos'!N197+[3]ctas!N197)</f>
        <v>3102365376</v>
      </c>
      <c r="S197" s="62">
        <f t="shared" si="24"/>
        <v>0</v>
      </c>
    </row>
    <row r="198" spans="1:19" x14ac:dyDescent="0.25">
      <c r="A198" s="49">
        <v>3191010107</v>
      </c>
      <c r="B198" s="27" t="s">
        <v>34</v>
      </c>
      <c r="C198" s="50"/>
      <c r="D198" s="33">
        <f>SUM('anual gastos'!D198+'eses gastos'!D198+[3]ctas!D198)</f>
        <v>8056856465</v>
      </c>
      <c r="E198" s="33">
        <f>SUM('anual gastos'!E198+'eses gastos'!E198+[3]ctas!E198)</f>
        <v>-1659563100</v>
      </c>
      <c r="F198" s="30">
        <f t="shared" si="18"/>
        <v>6397293365</v>
      </c>
      <c r="G198" s="31">
        <f t="shared" si="19"/>
        <v>3.1202897058221199E-2</v>
      </c>
      <c r="H198" s="33">
        <f>SUM('anual gastos'!H198+'eses gastos'!H198+[3]ctas!H198)</f>
        <v>0</v>
      </c>
      <c r="I198" s="32">
        <f t="shared" si="20"/>
        <v>6397293365</v>
      </c>
      <c r="J198" s="33">
        <f>SUM('anual gastos'!J198+'eses gastos'!J198+[3]ctas!J198)</f>
        <v>6336475387</v>
      </c>
      <c r="K198" s="31">
        <f t="shared" si="21"/>
        <v>99.049317038784892</v>
      </c>
      <c r="L198" s="30">
        <f t="shared" si="26"/>
        <v>26497356</v>
      </c>
      <c r="M198" s="31">
        <f t="shared" si="22"/>
        <v>0.4141963559928129</v>
      </c>
      <c r="N198" s="33">
        <f>SUM('anual gastos'!N198+'eses gastos'!N198+[3]ctas!N198)</f>
        <v>6362972743</v>
      </c>
      <c r="O198" s="31">
        <f t="shared" si="23"/>
        <v>99.463513394777706</v>
      </c>
      <c r="P198" s="32">
        <f t="shared" si="25"/>
        <v>34320622</v>
      </c>
      <c r="R198" s="33">
        <f>SUM('anual gastos'!N198+'eses gastos'!N198+[3]ctas!N198)</f>
        <v>6362972743</v>
      </c>
      <c r="S198" s="62">
        <f t="shared" si="24"/>
        <v>0</v>
      </c>
    </row>
    <row r="199" spans="1:19" x14ac:dyDescent="0.25">
      <c r="A199" s="49">
        <v>3191010108</v>
      </c>
      <c r="B199" s="27" t="s">
        <v>35</v>
      </c>
      <c r="C199" s="50"/>
      <c r="D199" s="33">
        <f>SUM('anual gastos'!D199+'eses gastos'!D199+[3]ctas!D199)</f>
        <v>9278464441</v>
      </c>
      <c r="E199" s="33">
        <f>SUM('anual gastos'!E199+'eses gastos'!E199+[3]ctas!E199)</f>
        <v>-1473926786</v>
      </c>
      <c r="F199" s="30">
        <f t="shared" si="18"/>
        <v>7804537655</v>
      </c>
      <c r="G199" s="31">
        <f t="shared" si="19"/>
        <v>3.8066752787719947E-2</v>
      </c>
      <c r="H199" s="33">
        <f>SUM('anual gastos'!H199+'eses gastos'!H199+[3]ctas!H199)</f>
        <v>0</v>
      </c>
      <c r="I199" s="32">
        <f t="shared" si="20"/>
        <v>7804537655</v>
      </c>
      <c r="J199" s="33">
        <f>SUM('anual gastos'!J199+'eses gastos'!J199+[3]ctas!J199)</f>
        <v>7624999507</v>
      </c>
      <c r="K199" s="31">
        <f t="shared" si="21"/>
        <v>97.699567150079943</v>
      </c>
      <c r="L199" s="30">
        <f t="shared" si="26"/>
        <v>0</v>
      </c>
      <c r="M199" s="31">
        <f t="shared" si="22"/>
        <v>0</v>
      </c>
      <c r="N199" s="33">
        <f>SUM('anual gastos'!N199+'eses gastos'!N199+[3]ctas!N199)</f>
        <v>7624999507</v>
      </c>
      <c r="O199" s="31">
        <f t="shared" si="23"/>
        <v>97.699567150079943</v>
      </c>
      <c r="P199" s="32">
        <f t="shared" si="25"/>
        <v>179538148</v>
      </c>
      <c r="R199" s="33">
        <f>SUM('anual gastos'!N199+'eses gastos'!N199+[3]ctas!N199)</f>
        <v>7624999507</v>
      </c>
      <c r="S199" s="62">
        <f t="shared" si="24"/>
        <v>0</v>
      </c>
    </row>
    <row r="200" spans="1:19" x14ac:dyDescent="0.25">
      <c r="A200" s="49">
        <v>3191010109</v>
      </c>
      <c r="B200" s="27" t="s">
        <v>36</v>
      </c>
      <c r="C200" s="50"/>
      <c r="D200" s="33">
        <f>SUM('anual gastos'!D200+'eses gastos'!D200+[3]ctas!D200)</f>
        <v>15218530209</v>
      </c>
      <c r="E200" s="33">
        <f>SUM('anual gastos'!E200+'eses gastos'!E200+[3]ctas!E200)</f>
        <v>-2458170836</v>
      </c>
      <c r="F200" s="30">
        <f t="shared" ref="F200:F263" si="35">SUM(D200+E200)</f>
        <v>12760359373</v>
      </c>
      <c r="G200" s="31">
        <f t="shared" si="19"/>
        <v>6.2238849654759738E-2</v>
      </c>
      <c r="H200" s="33">
        <f>SUM('anual gastos'!H200+'eses gastos'!H200+[3]ctas!H200)</f>
        <v>0</v>
      </c>
      <c r="I200" s="32">
        <f t="shared" si="20"/>
        <v>12760359373</v>
      </c>
      <c r="J200" s="33">
        <f>SUM('anual gastos'!J200+'eses gastos'!J200+[3]ctas!J200)</f>
        <v>12049322234</v>
      </c>
      <c r="K200" s="31">
        <f t="shared" ref="K200:K263" si="36">IF(OR(J200=0,F200=0),0,J200/F200)*100</f>
        <v>94.427765565094475</v>
      </c>
      <c r="L200" s="30">
        <f t="shared" si="26"/>
        <v>27891301</v>
      </c>
      <c r="M200" s="31">
        <f t="shared" ref="M200:M263" si="37">IF(OR(L200=0,F200=0),0,L200/F200)*100</f>
        <v>0.21857770760763981</v>
      </c>
      <c r="N200" s="33">
        <f>SUM('anual gastos'!N200+'eses gastos'!N200+[3]ctas!N200)</f>
        <v>12077213535</v>
      </c>
      <c r="O200" s="31">
        <f t="shared" ref="O200:O263" si="38">IF(OR(N200=0,F200=0),0,N200/F200)*100</f>
        <v>94.646343272702111</v>
      </c>
      <c r="P200" s="32">
        <f t="shared" si="25"/>
        <v>683145838</v>
      </c>
      <c r="R200" s="33">
        <f>SUM('anual gastos'!N200+'eses gastos'!N200+[3]ctas!N200)</f>
        <v>12077213535</v>
      </c>
      <c r="S200" s="62">
        <f t="shared" ref="S200:S263" si="39">+N200-R200</f>
        <v>0</v>
      </c>
    </row>
    <row r="201" spans="1:19" x14ac:dyDescent="0.25">
      <c r="A201" s="49">
        <v>3191010110</v>
      </c>
      <c r="B201" s="27" t="s">
        <v>37</v>
      </c>
      <c r="C201" s="50"/>
      <c r="D201" s="33">
        <f>SUM('anual gastos'!D201+'eses gastos'!D201+[3]ctas!D201)</f>
        <v>7873486128</v>
      </c>
      <c r="E201" s="33">
        <f>SUM('anual gastos'!E201+'eses gastos'!E201+[3]ctas!E201)</f>
        <v>-1047202315</v>
      </c>
      <c r="F201" s="30">
        <f t="shared" si="35"/>
        <v>6826283813</v>
      </c>
      <c r="G201" s="31">
        <f t="shared" ref="G201:G264" si="40">IF(OR(F201=0,F$7=0),0,F201/F$7)*100</f>
        <v>3.3295304584994703E-2</v>
      </c>
      <c r="H201" s="33">
        <f>SUM('anual gastos'!H201+'eses gastos'!H201+[3]ctas!H201)</f>
        <v>0</v>
      </c>
      <c r="I201" s="32">
        <f t="shared" ref="I201:I264" si="41">SUM(F201-H201)</f>
        <v>6826283813</v>
      </c>
      <c r="J201" s="33">
        <f>SUM('anual gastos'!J201+'eses gastos'!J201+[3]ctas!J201)</f>
        <v>6425555117</v>
      </c>
      <c r="K201" s="31">
        <f t="shared" si="36"/>
        <v>94.129621519151456</v>
      </c>
      <c r="L201" s="30">
        <f t="shared" si="26"/>
        <v>29957259</v>
      </c>
      <c r="M201" s="31">
        <f t="shared" si="37"/>
        <v>0.43885164784606939</v>
      </c>
      <c r="N201" s="33">
        <f>SUM('anual gastos'!N201+'eses gastos'!N201+[3]ctas!N201)</f>
        <v>6455512376</v>
      </c>
      <c r="O201" s="31">
        <f t="shared" si="38"/>
        <v>94.568473166997506</v>
      </c>
      <c r="P201" s="32">
        <f t="shared" si="25"/>
        <v>370771437</v>
      </c>
      <c r="R201" s="33">
        <f>SUM('anual gastos'!N201+'eses gastos'!N201+[3]ctas!N201)</f>
        <v>6455512376</v>
      </c>
      <c r="S201" s="62">
        <f t="shared" si="39"/>
        <v>0</v>
      </c>
    </row>
    <row r="202" spans="1:19" x14ac:dyDescent="0.25">
      <c r="A202" s="49">
        <v>3191010111</v>
      </c>
      <c r="B202" s="27" t="s">
        <v>38</v>
      </c>
      <c r="C202" s="50"/>
      <c r="D202" s="33">
        <f>SUM('anual gastos'!D202+'eses gastos'!D202+[3]ctas!D202)</f>
        <v>24152343257</v>
      </c>
      <c r="E202" s="33">
        <f>SUM('anual gastos'!E202+'eses gastos'!E202+[3]ctas!E202)</f>
        <v>-4368612529</v>
      </c>
      <c r="F202" s="30">
        <f t="shared" si="35"/>
        <v>19783730728</v>
      </c>
      <c r="G202" s="31">
        <f t="shared" si="40"/>
        <v>9.6495451765693963E-2</v>
      </c>
      <c r="H202" s="33">
        <f>SUM('anual gastos'!H202+'eses gastos'!H202+[3]ctas!H202)</f>
        <v>0</v>
      </c>
      <c r="I202" s="32">
        <f t="shared" si="41"/>
        <v>19783730728</v>
      </c>
      <c r="J202" s="33">
        <f>SUM('anual gastos'!J202+'eses gastos'!J202+[3]ctas!J202)</f>
        <v>19347610575</v>
      </c>
      <c r="K202" s="31">
        <f t="shared" si="36"/>
        <v>97.79556162082838</v>
      </c>
      <c r="L202" s="30">
        <f t="shared" si="26"/>
        <v>77653070</v>
      </c>
      <c r="M202" s="31">
        <f t="shared" si="37"/>
        <v>0.39250973978379761</v>
      </c>
      <c r="N202" s="33">
        <f>SUM('anual gastos'!N202+'eses gastos'!N202+[3]ctas!N202)</f>
        <v>19425263645</v>
      </c>
      <c r="O202" s="31">
        <f t="shared" si="38"/>
        <v>98.188071360612184</v>
      </c>
      <c r="P202" s="32">
        <f t="shared" si="25"/>
        <v>358467083</v>
      </c>
      <c r="R202" s="33">
        <f>SUM('anual gastos'!N202+'eses gastos'!N202+[3]ctas!N202)</f>
        <v>19425263645</v>
      </c>
      <c r="S202" s="62">
        <f t="shared" si="39"/>
        <v>0</v>
      </c>
    </row>
    <row r="203" spans="1:19" x14ac:dyDescent="0.25">
      <c r="A203" s="49">
        <v>3191010112</v>
      </c>
      <c r="B203" s="27" t="s">
        <v>39</v>
      </c>
      <c r="C203" s="50"/>
      <c r="D203" s="33">
        <f>SUM('anual gastos'!D203+'eses gastos'!D203+[3]ctas!D203)</f>
        <v>5024950951</v>
      </c>
      <c r="E203" s="33">
        <f>SUM('anual gastos'!E203+'eses gastos'!E203+[3]ctas!E203)</f>
        <v>-490966524</v>
      </c>
      <c r="F203" s="30">
        <f t="shared" si="35"/>
        <v>4533984427</v>
      </c>
      <c r="G203" s="31">
        <f t="shared" si="40"/>
        <v>2.211457897386249E-2</v>
      </c>
      <c r="H203" s="33">
        <f>SUM('anual gastos'!H203+'eses gastos'!H203+[3]ctas!H203)</f>
        <v>0</v>
      </c>
      <c r="I203" s="32">
        <f t="shared" si="41"/>
        <v>4533984427</v>
      </c>
      <c r="J203" s="33">
        <f>SUM('anual gastos'!J203+'eses gastos'!J203+[3]ctas!J203)</f>
        <v>4436851539</v>
      </c>
      <c r="K203" s="31">
        <f t="shared" si="36"/>
        <v>97.857670453794</v>
      </c>
      <c r="L203" s="30">
        <f t="shared" si="26"/>
        <v>3978732</v>
      </c>
      <c r="M203" s="31">
        <f t="shared" si="37"/>
        <v>8.7753543578723905E-2</v>
      </c>
      <c r="N203" s="33">
        <f>SUM('anual gastos'!N203+'eses gastos'!N203+[3]ctas!N203)</f>
        <v>4440830271</v>
      </c>
      <c r="O203" s="31">
        <f t="shared" si="38"/>
        <v>97.945423997372714</v>
      </c>
      <c r="P203" s="32">
        <f t="shared" si="25"/>
        <v>93154156</v>
      </c>
      <c r="R203" s="33">
        <f>SUM('anual gastos'!N203+'eses gastos'!N203+[3]ctas!N203)</f>
        <v>4440830271</v>
      </c>
      <c r="S203" s="62">
        <f t="shared" si="39"/>
        <v>0</v>
      </c>
    </row>
    <row r="204" spans="1:19" x14ac:dyDescent="0.25">
      <c r="A204" s="49">
        <v>3191010114</v>
      </c>
      <c r="B204" s="27" t="s">
        <v>41</v>
      </c>
      <c r="C204" s="50"/>
      <c r="D204" s="33">
        <f>SUM('anual gastos'!D204+'eses gastos'!D204+[3]ctas!D204)</f>
        <v>137571926</v>
      </c>
      <c r="E204" s="33">
        <f>SUM('anual gastos'!E204+'eses gastos'!E204+[3]ctas!E204)</f>
        <v>-2085432</v>
      </c>
      <c r="F204" s="30">
        <f t="shared" si="35"/>
        <v>135486494</v>
      </c>
      <c r="G204" s="31">
        <f t="shared" si="40"/>
        <v>6.608374641986274E-4</v>
      </c>
      <c r="H204" s="33">
        <f>SUM('anual gastos'!H204+'eses gastos'!H204+[3]ctas!H204)</f>
        <v>0</v>
      </c>
      <c r="I204" s="32">
        <f t="shared" si="41"/>
        <v>135486494</v>
      </c>
      <c r="J204" s="33">
        <f>SUM('anual gastos'!J204+'eses gastos'!J204+[3]ctas!J204)</f>
        <v>118285089</v>
      </c>
      <c r="K204" s="31">
        <f t="shared" si="36"/>
        <v>87.303970682125694</v>
      </c>
      <c r="L204" s="30">
        <f t="shared" si="26"/>
        <v>0</v>
      </c>
      <c r="M204" s="31">
        <f t="shared" si="37"/>
        <v>0</v>
      </c>
      <c r="N204" s="33">
        <f>SUM('anual gastos'!N204+'eses gastos'!N204+[3]ctas!N204)</f>
        <v>118285089</v>
      </c>
      <c r="O204" s="31">
        <f t="shared" si="38"/>
        <v>87.303970682125694</v>
      </c>
      <c r="P204" s="32">
        <f t="shared" si="25"/>
        <v>17201405</v>
      </c>
      <c r="R204" s="33">
        <f>SUM('anual gastos'!N204+'eses gastos'!N204+[3]ctas!N204)</f>
        <v>118285089</v>
      </c>
      <c r="S204" s="62">
        <f t="shared" si="39"/>
        <v>0</v>
      </c>
    </row>
    <row r="205" spans="1:19" x14ac:dyDescent="0.25">
      <c r="A205" s="49">
        <v>3191010115</v>
      </c>
      <c r="B205" s="27" t="s">
        <v>42</v>
      </c>
      <c r="C205" s="50"/>
      <c r="D205" s="33">
        <f>SUM('anual gastos'!D205+'eses gastos'!D205+[3]ctas!D205)</f>
        <v>221774288</v>
      </c>
      <c r="E205" s="33">
        <f>SUM('anual gastos'!E205+'eses gastos'!E205+[3]ctas!E205)</f>
        <v>-66326056</v>
      </c>
      <c r="F205" s="30">
        <f t="shared" si="35"/>
        <v>155448232</v>
      </c>
      <c r="G205" s="31">
        <f t="shared" si="40"/>
        <v>7.5820114917904608E-4</v>
      </c>
      <c r="H205" s="33">
        <f>SUM('anual gastos'!H205+'eses gastos'!H205+[3]ctas!H205)</f>
        <v>0</v>
      </c>
      <c r="I205" s="32">
        <f t="shared" si="41"/>
        <v>155448232</v>
      </c>
      <c r="J205" s="33">
        <f>SUM('anual gastos'!J205+'eses gastos'!J205+[3]ctas!J205)</f>
        <v>1884514</v>
      </c>
      <c r="K205" s="31">
        <f t="shared" si="36"/>
        <v>1.2123097032071743</v>
      </c>
      <c r="L205" s="30">
        <f t="shared" si="26"/>
        <v>0</v>
      </c>
      <c r="M205" s="31">
        <f t="shared" si="37"/>
        <v>0</v>
      </c>
      <c r="N205" s="33">
        <f>SUM('anual gastos'!N205+'eses gastos'!N205+[3]ctas!N205)</f>
        <v>1884514</v>
      </c>
      <c r="O205" s="31">
        <f t="shared" si="38"/>
        <v>1.2123097032071743</v>
      </c>
      <c r="P205" s="32">
        <f t="shared" si="25"/>
        <v>153563718</v>
      </c>
      <c r="R205" s="33">
        <f>SUM('anual gastos'!N205+'eses gastos'!N205+[3]ctas!N205)</f>
        <v>1884514</v>
      </c>
      <c r="S205" s="62">
        <f t="shared" si="39"/>
        <v>0</v>
      </c>
    </row>
    <row r="206" spans="1:19" x14ac:dyDescent="0.25">
      <c r="A206" s="49">
        <v>3191010116</v>
      </c>
      <c r="B206" s="27" t="s">
        <v>43</v>
      </c>
      <c r="C206" s="50"/>
      <c r="D206" s="33">
        <f>SUM('anual gastos'!D206+'eses gastos'!D206+[3]ctas!D206)</f>
        <v>805793233</v>
      </c>
      <c r="E206" s="33">
        <f>SUM('anual gastos'!E206+'eses gastos'!E206+[3]ctas!E206)</f>
        <v>357763523</v>
      </c>
      <c r="F206" s="30">
        <f t="shared" si="35"/>
        <v>1163556756</v>
      </c>
      <c r="G206" s="31">
        <f t="shared" si="40"/>
        <v>5.6752660238312833E-3</v>
      </c>
      <c r="H206" s="33">
        <f>SUM('anual gastos'!H206+'eses gastos'!H206+[3]ctas!H206)</f>
        <v>0</v>
      </c>
      <c r="I206" s="32">
        <f t="shared" si="41"/>
        <v>1163556756</v>
      </c>
      <c r="J206" s="33">
        <f>SUM('anual gastos'!J206+'eses gastos'!J206+[3]ctas!J206)</f>
        <v>958796841</v>
      </c>
      <c r="K206" s="31">
        <f t="shared" si="36"/>
        <v>82.402240892493268</v>
      </c>
      <c r="L206" s="30">
        <f t="shared" si="26"/>
        <v>2601738</v>
      </c>
      <c r="M206" s="31">
        <f t="shared" si="37"/>
        <v>0.22360215662741595</v>
      </c>
      <c r="N206" s="33">
        <f>SUM('anual gastos'!N206+'eses gastos'!N206+[3]ctas!N206)</f>
        <v>961398579</v>
      </c>
      <c r="O206" s="31">
        <f t="shared" si="38"/>
        <v>82.625843049120675</v>
      </c>
      <c r="P206" s="32">
        <f t="shared" si="25"/>
        <v>202158177</v>
      </c>
      <c r="R206" s="33">
        <f>SUM('anual gastos'!N206+'eses gastos'!N206+[3]ctas!N206)</f>
        <v>961398579</v>
      </c>
      <c r="S206" s="62">
        <f t="shared" si="39"/>
        <v>0</v>
      </c>
    </row>
    <row r="207" spans="1:19" x14ac:dyDescent="0.25">
      <c r="A207" s="49">
        <v>3191010117</v>
      </c>
      <c r="B207" s="27" t="s">
        <v>44</v>
      </c>
      <c r="C207" s="50"/>
      <c r="D207" s="33">
        <f>SUM('anual gastos'!D207+'eses gastos'!D207+[3]ctas!D207)</f>
        <v>0</v>
      </c>
      <c r="E207" s="33">
        <f>SUM('anual gastos'!E207+'eses gastos'!E207+[3]ctas!E207)</f>
        <v>0</v>
      </c>
      <c r="F207" s="30">
        <f t="shared" si="35"/>
        <v>0</v>
      </c>
      <c r="G207" s="31">
        <f t="shared" si="40"/>
        <v>0</v>
      </c>
      <c r="H207" s="33">
        <f>SUM('anual gastos'!H207+'eses gastos'!H207+[3]ctas!H207)</f>
        <v>0</v>
      </c>
      <c r="I207" s="32">
        <f t="shared" si="41"/>
        <v>0</v>
      </c>
      <c r="J207" s="33">
        <f>SUM('anual gastos'!J207+'eses gastos'!J207+[3]ctas!J207)</f>
        <v>0</v>
      </c>
      <c r="K207" s="31">
        <f t="shared" si="36"/>
        <v>0</v>
      </c>
      <c r="L207" s="30">
        <f t="shared" si="26"/>
        <v>0</v>
      </c>
      <c r="M207" s="31">
        <f t="shared" si="37"/>
        <v>0</v>
      </c>
      <c r="N207" s="33">
        <f>SUM('anual gastos'!N207+'eses gastos'!N207+[3]ctas!N207)</f>
        <v>0</v>
      </c>
      <c r="O207" s="31">
        <f t="shared" si="38"/>
        <v>0</v>
      </c>
      <c r="P207" s="32">
        <f t="shared" ref="P207:P270" si="42">SUM(F207-N207)</f>
        <v>0</v>
      </c>
      <c r="R207" s="33">
        <f>SUM('anual gastos'!N207+'eses gastos'!N207+[3]ctas!N207)</f>
        <v>0</v>
      </c>
      <c r="S207" s="62">
        <f t="shared" si="39"/>
        <v>0</v>
      </c>
    </row>
    <row r="208" spans="1:19" x14ac:dyDescent="0.25">
      <c r="A208" s="49">
        <v>3191010118</v>
      </c>
      <c r="B208" s="27" t="s">
        <v>203</v>
      </c>
      <c r="C208" s="50"/>
      <c r="D208" s="33">
        <f>SUM('anual gastos'!D208+'eses gastos'!D208+[3]ctas!D208)</f>
        <v>0</v>
      </c>
      <c r="E208" s="33">
        <f>SUM('anual gastos'!E208+'eses gastos'!E208+[3]ctas!E208)</f>
        <v>0</v>
      </c>
      <c r="F208" s="30">
        <f t="shared" si="35"/>
        <v>0</v>
      </c>
      <c r="G208" s="31">
        <f t="shared" si="40"/>
        <v>0</v>
      </c>
      <c r="H208" s="33">
        <f>SUM('anual gastos'!H208+'eses gastos'!H208+[3]ctas!H208)</f>
        <v>0</v>
      </c>
      <c r="I208" s="32">
        <f t="shared" si="41"/>
        <v>0</v>
      </c>
      <c r="J208" s="33">
        <f>SUM('anual gastos'!J208+'eses gastos'!J208+[3]ctas!J208)</f>
        <v>0</v>
      </c>
      <c r="K208" s="31">
        <f t="shared" si="36"/>
        <v>0</v>
      </c>
      <c r="L208" s="30">
        <f t="shared" ref="L208:L271" si="43">SUM(N208-J208)</f>
        <v>0</v>
      </c>
      <c r="M208" s="31">
        <f t="shared" si="37"/>
        <v>0</v>
      </c>
      <c r="N208" s="33">
        <f>SUM('anual gastos'!N208+'eses gastos'!N208+[3]ctas!N208)</f>
        <v>0</v>
      </c>
      <c r="O208" s="31">
        <f t="shared" si="38"/>
        <v>0</v>
      </c>
      <c r="P208" s="32">
        <f t="shared" si="42"/>
        <v>0</v>
      </c>
      <c r="R208" s="33">
        <f>SUM('anual gastos'!N208+'eses gastos'!N208+[3]ctas!N208)</f>
        <v>0</v>
      </c>
      <c r="S208" s="62">
        <f t="shared" si="39"/>
        <v>0</v>
      </c>
    </row>
    <row r="209" spans="1:19" x14ac:dyDescent="0.25">
      <c r="A209" s="49">
        <v>3191010119</v>
      </c>
      <c r="B209" s="27" t="s">
        <v>204</v>
      </c>
      <c r="C209" s="50"/>
      <c r="D209" s="80">
        <f>SUM(D210:D211)</f>
        <v>386629021</v>
      </c>
      <c r="E209" s="80">
        <f>SUM(E210:E211)</f>
        <v>-153291560</v>
      </c>
      <c r="F209" s="30">
        <f t="shared" si="35"/>
        <v>233337461</v>
      </c>
      <c r="G209" s="31">
        <f t="shared" si="40"/>
        <v>1.1381070649727355E-3</v>
      </c>
      <c r="H209" s="80">
        <f>SUM(H210:H211)</f>
        <v>0</v>
      </c>
      <c r="I209" s="32">
        <f t="shared" si="41"/>
        <v>233337461</v>
      </c>
      <c r="J209" s="80">
        <f>SUM(J210:J211)</f>
        <v>213980281</v>
      </c>
      <c r="K209" s="31">
        <f t="shared" si="36"/>
        <v>91.704212466767174</v>
      </c>
      <c r="L209" s="30">
        <f t="shared" si="43"/>
        <v>0</v>
      </c>
      <c r="M209" s="31">
        <f t="shared" si="37"/>
        <v>0</v>
      </c>
      <c r="N209" s="80">
        <f>SUM(N210:N211)</f>
        <v>213980281</v>
      </c>
      <c r="O209" s="31">
        <f t="shared" si="38"/>
        <v>91.704212466767174</v>
      </c>
      <c r="P209" s="32">
        <f t="shared" si="42"/>
        <v>19357180</v>
      </c>
      <c r="R209" s="33">
        <f>SUM('anual gastos'!N209+'eses gastos'!N209+[3]ctas!N209)</f>
        <v>213980281</v>
      </c>
      <c r="S209" s="62">
        <f t="shared" si="39"/>
        <v>0</v>
      </c>
    </row>
    <row r="210" spans="1:19" x14ac:dyDescent="0.25">
      <c r="A210" s="49">
        <v>319101011901</v>
      </c>
      <c r="B210" s="27" t="s">
        <v>47</v>
      </c>
      <c r="C210" s="50"/>
      <c r="D210" s="33">
        <f>SUM('anual gastos'!D210+'eses gastos'!D210+[3]ctas!D210)</f>
        <v>228188428</v>
      </c>
      <c r="E210" s="33">
        <f>SUM('anual gastos'!E210+'eses gastos'!E210+[3]ctas!E210)</f>
        <v>-156774175</v>
      </c>
      <c r="F210" s="30">
        <f t="shared" si="35"/>
        <v>71414253</v>
      </c>
      <c r="G210" s="31">
        <f t="shared" si="40"/>
        <v>3.4832412048509587E-4</v>
      </c>
      <c r="H210" s="33">
        <f>SUM('anual gastos'!H210+'eses gastos'!H210+[3]ctas!H210)</f>
        <v>0</v>
      </c>
      <c r="I210" s="32">
        <f t="shared" si="41"/>
        <v>71414253</v>
      </c>
      <c r="J210" s="33">
        <f>SUM('anual gastos'!J210+'eses gastos'!J210+[3]ctas!J210)</f>
        <v>53924851</v>
      </c>
      <c r="K210" s="31">
        <f t="shared" si="36"/>
        <v>75.509927969140833</v>
      </c>
      <c r="L210" s="30">
        <f t="shared" si="43"/>
        <v>0</v>
      </c>
      <c r="M210" s="31">
        <f t="shared" si="37"/>
        <v>0</v>
      </c>
      <c r="N210" s="33">
        <f>SUM('anual gastos'!N210+'eses gastos'!N210+[3]ctas!N210)</f>
        <v>53924851</v>
      </c>
      <c r="O210" s="31">
        <f t="shared" si="38"/>
        <v>75.509927969140833</v>
      </c>
      <c r="P210" s="32">
        <f t="shared" si="42"/>
        <v>17489402</v>
      </c>
      <c r="R210" s="33">
        <f>SUM('anual gastos'!N210+'eses gastos'!N210+[3]ctas!N210)</f>
        <v>53924851</v>
      </c>
      <c r="S210" s="62">
        <f t="shared" si="39"/>
        <v>0</v>
      </c>
    </row>
    <row r="211" spans="1:19" x14ac:dyDescent="0.25">
      <c r="A211" s="49">
        <v>319101011903</v>
      </c>
      <c r="B211" s="27" t="s">
        <v>49</v>
      </c>
      <c r="C211" s="50"/>
      <c r="D211" s="33">
        <f>SUM('anual gastos'!D211+'eses gastos'!D211+[3]ctas!D211)</f>
        <v>158440593</v>
      </c>
      <c r="E211" s="33">
        <f>SUM('anual gastos'!E211+'eses gastos'!E211+[3]ctas!E211)</f>
        <v>3482615</v>
      </c>
      <c r="F211" s="30">
        <f t="shared" si="35"/>
        <v>161923208</v>
      </c>
      <c r="G211" s="31">
        <f t="shared" si="40"/>
        <v>7.8978294448763951E-4</v>
      </c>
      <c r="H211" s="33">
        <f>SUM('anual gastos'!H211+'eses gastos'!H211+[3]ctas!H211)</f>
        <v>0</v>
      </c>
      <c r="I211" s="32">
        <f t="shared" si="41"/>
        <v>161923208</v>
      </c>
      <c r="J211" s="33">
        <f>SUM('anual gastos'!J211+'eses gastos'!J211+[3]ctas!J211)</f>
        <v>160055430</v>
      </c>
      <c r="K211" s="31">
        <f t="shared" si="36"/>
        <v>98.846503831618747</v>
      </c>
      <c r="L211" s="30">
        <f t="shared" si="43"/>
        <v>0</v>
      </c>
      <c r="M211" s="31">
        <f t="shared" si="37"/>
        <v>0</v>
      </c>
      <c r="N211" s="33">
        <f>SUM('anual gastos'!N211+'eses gastos'!N211+[3]ctas!N211)</f>
        <v>160055430</v>
      </c>
      <c r="O211" s="31">
        <f t="shared" si="38"/>
        <v>98.846503831618747</v>
      </c>
      <c r="P211" s="32">
        <f t="shared" si="42"/>
        <v>1867778</v>
      </c>
      <c r="R211" s="33">
        <f>SUM('anual gastos'!N211+'eses gastos'!N211+[3]ctas!N211)</f>
        <v>160055430</v>
      </c>
      <c r="S211" s="62">
        <f t="shared" si="39"/>
        <v>0</v>
      </c>
    </row>
    <row r="212" spans="1:19" x14ac:dyDescent="0.25">
      <c r="A212" s="49">
        <v>3191010120</v>
      </c>
      <c r="B212" s="27" t="s">
        <v>50</v>
      </c>
      <c r="C212" s="50"/>
      <c r="D212" s="33">
        <f>SUM('anual gastos'!D212+'eses gastos'!D212+[3]ctas!D212)</f>
        <v>695728652</v>
      </c>
      <c r="E212" s="33">
        <f>SUM('anual gastos'!E212+'eses gastos'!E212+[3]ctas!E212)</f>
        <v>-88186698</v>
      </c>
      <c r="F212" s="30">
        <f t="shared" si="35"/>
        <v>607541954</v>
      </c>
      <c r="G212" s="31">
        <f t="shared" si="40"/>
        <v>2.9632952512273227E-3</v>
      </c>
      <c r="H212" s="33">
        <f>SUM('anual gastos'!H212+'eses gastos'!H212+[3]ctas!H212)</f>
        <v>0</v>
      </c>
      <c r="I212" s="32">
        <f t="shared" si="41"/>
        <v>607541954</v>
      </c>
      <c r="J212" s="33">
        <f>SUM('anual gastos'!J212+'eses gastos'!J212+[3]ctas!J212)</f>
        <v>564811443</v>
      </c>
      <c r="K212" s="31">
        <f t="shared" si="36"/>
        <v>92.966656752070165</v>
      </c>
      <c r="L212" s="30">
        <f t="shared" si="43"/>
        <v>938900</v>
      </c>
      <c r="M212" s="31">
        <f t="shared" si="37"/>
        <v>0.15454076773107919</v>
      </c>
      <c r="N212" s="33">
        <f>SUM('anual gastos'!N212+'eses gastos'!N212+[3]ctas!N212)</f>
        <v>565750343</v>
      </c>
      <c r="O212" s="31">
        <f t="shared" si="38"/>
        <v>93.121197519801242</v>
      </c>
      <c r="P212" s="32">
        <f t="shared" si="42"/>
        <v>41791611</v>
      </c>
      <c r="R212" s="33">
        <f>SUM('anual gastos'!N212+'eses gastos'!N212+[3]ctas!N212)</f>
        <v>565750343</v>
      </c>
      <c r="S212" s="62">
        <f t="shared" si="39"/>
        <v>0</v>
      </c>
    </row>
    <row r="213" spans="1:19" ht="26.25" x14ac:dyDescent="0.25">
      <c r="A213" s="49">
        <v>3191010122</v>
      </c>
      <c r="B213" s="27" t="s">
        <v>52</v>
      </c>
      <c r="C213" s="50"/>
      <c r="D213" s="33">
        <f>SUM('anual gastos'!D213+'eses gastos'!D213+[3]ctas!D213)</f>
        <v>2788474603</v>
      </c>
      <c r="E213" s="33">
        <f>SUM('anual gastos'!E213+'eses gastos'!E213+[3]ctas!E213)</f>
        <v>528496358</v>
      </c>
      <c r="F213" s="30">
        <f t="shared" si="35"/>
        <v>3316970961</v>
      </c>
      <c r="G213" s="31">
        <f t="shared" si="40"/>
        <v>1.6178577022501774E-2</v>
      </c>
      <c r="H213" s="33">
        <f>SUM('anual gastos'!H213+'eses gastos'!H213+[3]ctas!H213)</f>
        <v>0</v>
      </c>
      <c r="I213" s="32">
        <f t="shared" si="41"/>
        <v>3316970961</v>
      </c>
      <c r="J213" s="33">
        <f>SUM('anual gastos'!J213+'eses gastos'!J213+[3]ctas!J213)</f>
        <v>3163201179</v>
      </c>
      <c r="K213" s="31">
        <f t="shared" si="36"/>
        <v>95.364150491277087</v>
      </c>
      <c r="L213" s="30">
        <f t="shared" si="43"/>
        <v>5003559</v>
      </c>
      <c r="M213" s="31">
        <f t="shared" si="37"/>
        <v>0.15084723559025454</v>
      </c>
      <c r="N213" s="33">
        <f>SUM('anual gastos'!N213+'eses gastos'!N213+[3]ctas!N213)</f>
        <v>3168204738</v>
      </c>
      <c r="O213" s="31">
        <f t="shared" si="38"/>
        <v>95.51499772686735</v>
      </c>
      <c r="P213" s="32">
        <f t="shared" si="42"/>
        <v>148766223</v>
      </c>
      <c r="R213" s="33">
        <f>SUM('anual gastos'!N213+'eses gastos'!N213+[3]ctas!N213)</f>
        <v>3168204738</v>
      </c>
      <c r="S213" s="62">
        <f t="shared" si="39"/>
        <v>0</v>
      </c>
    </row>
    <row r="214" spans="1:19" x14ac:dyDescent="0.25">
      <c r="A214" s="49">
        <v>31910102</v>
      </c>
      <c r="B214" s="27" t="s">
        <v>53</v>
      </c>
      <c r="C214" s="50"/>
      <c r="D214" s="80">
        <f>SUM(D215)</f>
        <v>3000000</v>
      </c>
      <c r="E214" s="80">
        <f>SUM(E215)</f>
        <v>-3000000</v>
      </c>
      <c r="F214" s="30">
        <f t="shared" si="35"/>
        <v>0</v>
      </c>
      <c r="G214" s="31">
        <f t="shared" si="40"/>
        <v>0</v>
      </c>
      <c r="H214" s="80">
        <f>SUM(H215)</f>
        <v>0</v>
      </c>
      <c r="I214" s="32">
        <f t="shared" si="41"/>
        <v>0</v>
      </c>
      <c r="J214" s="80">
        <f>SUM(J215)</f>
        <v>0</v>
      </c>
      <c r="K214" s="31">
        <f t="shared" si="36"/>
        <v>0</v>
      </c>
      <c r="L214" s="30">
        <f t="shared" si="43"/>
        <v>0</v>
      </c>
      <c r="M214" s="31">
        <f t="shared" si="37"/>
        <v>0</v>
      </c>
      <c r="N214" s="80">
        <f>SUM(N215)</f>
        <v>0</v>
      </c>
      <c r="O214" s="31">
        <f t="shared" si="38"/>
        <v>0</v>
      </c>
      <c r="P214" s="32">
        <f t="shared" si="42"/>
        <v>0</v>
      </c>
      <c r="R214" s="33">
        <f>SUM('anual gastos'!N214+'eses gastos'!N214+[3]ctas!N214)</f>
        <v>0</v>
      </c>
      <c r="S214" s="62">
        <f t="shared" si="39"/>
        <v>0</v>
      </c>
    </row>
    <row r="215" spans="1:19" x14ac:dyDescent="0.25">
      <c r="A215" s="49">
        <v>3191010299</v>
      </c>
      <c r="B215" s="27" t="s">
        <v>61</v>
      </c>
      <c r="C215" s="50"/>
      <c r="D215" s="33">
        <f>SUM('anual gastos'!D215+'eses gastos'!D215+[3]ctas!D215)</f>
        <v>3000000</v>
      </c>
      <c r="E215" s="33">
        <f>SUM('anual gastos'!E215+'eses gastos'!E215+[3]ctas!E215)</f>
        <v>-3000000</v>
      </c>
      <c r="F215" s="30">
        <f t="shared" si="35"/>
        <v>0</v>
      </c>
      <c r="G215" s="31">
        <f t="shared" si="40"/>
        <v>0</v>
      </c>
      <c r="H215" s="33">
        <f>SUM('anual gastos'!H215+'eses gastos'!H215+[3]ctas!H215)</f>
        <v>0</v>
      </c>
      <c r="I215" s="32">
        <f t="shared" si="41"/>
        <v>0</v>
      </c>
      <c r="J215" s="33">
        <f>SUM('anual gastos'!J215+'eses gastos'!J215+[3]ctas!J215)</f>
        <v>0</v>
      </c>
      <c r="K215" s="31">
        <f t="shared" si="36"/>
        <v>0</v>
      </c>
      <c r="L215" s="30">
        <f t="shared" si="43"/>
        <v>0</v>
      </c>
      <c r="M215" s="31">
        <f t="shared" si="37"/>
        <v>0</v>
      </c>
      <c r="N215" s="33">
        <f>SUM('anual gastos'!N215+'eses gastos'!N215+[3]ctas!N215)</f>
        <v>0</v>
      </c>
      <c r="O215" s="31">
        <f t="shared" si="38"/>
        <v>0</v>
      </c>
      <c r="P215" s="32">
        <f t="shared" si="42"/>
        <v>0</v>
      </c>
      <c r="R215" s="33">
        <f>SUM('anual gastos'!N215+'eses gastos'!N215+[3]ctas!N215)</f>
        <v>0</v>
      </c>
      <c r="S215" s="62">
        <f t="shared" si="39"/>
        <v>0</v>
      </c>
    </row>
    <row r="216" spans="1:19" x14ac:dyDescent="0.25">
      <c r="A216" s="49">
        <v>31910103</v>
      </c>
      <c r="B216" s="27" t="s">
        <v>205</v>
      </c>
      <c r="C216" s="50"/>
      <c r="D216" s="80">
        <f>SUM(D217+D223)</f>
        <v>73861458825</v>
      </c>
      <c r="E216" s="80">
        <f>SUM(E217+E223)</f>
        <v>-1545256521</v>
      </c>
      <c r="F216" s="30">
        <f t="shared" si="35"/>
        <v>72316202304</v>
      </c>
      <c r="G216" s="31">
        <f t="shared" si="40"/>
        <v>0.35272339212682186</v>
      </c>
      <c r="H216" s="80">
        <f>SUM(H217+H223)</f>
        <v>0</v>
      </c>
      <c r="I216" s="32">
        <f t="shared" si="41"/>
        <v>72316202304</v>
      </c>
      <c r="J216" s="80">
        <f>SUM(J217+J223)</f>
        <v>67253040955</v>
      </c>
      <c r="K216" s="31">
        <f t="shared" si="36"/>
        <v>92.998579588408575</v>
      </c>
      <c r="L216" s="30">
        <f t="shared" si="43"/>
        <v>762042347</v>
      </c>
      <c r="M216" s="31">
        <f t="shared" si="37"/>
        <v>1.0537643331940418</v>
      </c>
      <c r="N216" s="80">
        <f>SUM(N217+N223)</f>
        <v>68015083302</v>
      </c>
      <c r="O216" s="31">
        <f t="shared" si="38"/>
        <v>94.052343921602628</v>
      </c>
      <c r="P216" s="32">
        <f t="shared" si="42"/>
        <v>4301119002</v>
      </c>
      <c r="R216" s="33">
        <f>SUM('anual gastos'!N216+'eses gastos'!N216+[3]ctas!N216)</f>
        <v>68015083302</v>
      </c>
      <c r="S216" s="62">
        <f t="shared" si="39"/>
        <v>0</v>
      </c>
    </row>
    <row r="217" spans="1:19" x14ac:dyDescent="0.25">
      <c r="A217" s="49">
        <v>3191010301</v>
      </c>
      <c r="B217" s="27" t="s">
        <v>63</v>
      </c>
      <c r="C217" s="50"/>
      <c r="D217" s="80">
        <f>SUM(D218:D222)</f>
        <v>53976858008</v>
      </c>
      <c r="E217" s="80">
        <f>SUM(E218:E222)</f>
        <v>-493922269</v>
      </c>
      <c r="F217" s="30">
        <f t="shared" si="35"/>
        <v>53482935739</v>
      </c>
      <c r="G217" s="31">
        <f t="shared" si="40"/>
        <v>0.26086384397590878</v>
      </c>
      <c r="H217" s="80">
        <f>SUM(H218:H222)</f>
        <v>0</v>
      </c>
      <c r="I217" s="32">
        <f t="shared" si="41"/>
        <v>53482935739</v>
      </c>
      <c r="J217" s="80">
        <f>SUM(J218:J222)</f>
        <v>50143941228</v>
      </c>
      <c r="K217" s="31">
        <f t="shared" si="36"/>
        <v>93.756897476057603</v>
      </c>
      <c r="L217" s="30">
        <f t="shared" si="43"/>
        <v>390011213</v>
      </c>
      <c r="M217" s="31">
        <f t="shared" si="37"/>
        <v>0.72922551391583779</v>
      </c>
      <c r="N217" s="80">
        <f>SUM(N218:N222)</f>
        <v>50533952441</v>
      </c>
      <c r="O217" s="31">
        <f t="shared" si="38"/>
        <v>94.486122989973438</v>
      </c>
      <c r="P217" s="32">
        <f t="shared" si="42"/>
        <v>2948983298</v>
      </c>
      <c r="R217" s="33">
        <f>SUM('anual gastos'!N217+'eses gastos'!N217+[3]ctas!N217)</f>
        <v>50533952441</v>
      </c>
      <c r="S217" s="62">
        <f t="shared" si="39"/>
        <v>0</v>
      </c>
    </row>
    <row r="218" spans="1:19" x14ac:dyDescent="0.25">
      <c r="A218" s="49">
        <v>319101030101</v>
      </c>
      <c r="B218" s="27" t="s">
        <v>64</v>
      </c>
      <c r="C218" s="50"/>
      <c r="D218" s="33">
        <f>SUM('anual gastos'!D218+'eses gastos'!D218+[3]ctas!D218)</f>
        <v>13565298463</v>
      </c>
      <c r="E218" s="33">
        <f>SUM('anual gastos'!E218+'eses gastos'!E218+[3]ctas!E218)</f>
        <v>3364071149</v>
      </c>
      <c r="F218" s="30">
        <f t="shared" si="35"/>
        <v>16929369612</v>
      </c>
      <c r="G218" s="31">
        <f t="shared" si="40"/>
        <v>8.2573261397371311E-2</v>
      </c>
      <c r="H218" s="33">
        <f>SUM('anual gastos'!H218+'eses gastos'!H218+[3]ctas!H218)</f>
        <v>0</v>
      </c>
      <c r="I218" s="32">
        <f t="shared" si="41"/>
        <v>16929369612</v>
      </c>
      <c r="J218" s="33">
        <f>SUM('anual gastos'!J218+'eses gastos'!J218+[3]ctas!J218)</f>
        <v>16094954143</v>
      </c>
      <c r="K218" s="31">
        <f t="shared" si="36"/>
        <v>95.071195867750774</v>
      </c>
      <c r="L218" s="30">
        <f t="shared" si="43"/>
        <v>33790783</v>
      </c>
      <c r="M218" s="31">
        <f t="shared" si="37"/>
        <v>0.19959858975521549</v>
      </c>
      <c r="N218" s="33">
        <f>SUM('anual gastos'!N218+'eses gastos'!N218+[3]ctas!N218)</f>
        <v>16128744926</v>
      </c>
      <c r="O218" s="31">
        <f t="shared" si="38"/>
        <v>95.270794457505986</v>
      </c>
      <c r="P218" s="32">
        <f t="shared" si="42"/>
        <v>800624686</v>
      </c>
      <c r="R218" s="33">
        <f>SUM('anual gastos'!N218+'eses gastos'!N218+[3]ctas!N218)</f>
        <v>16128744926</v>
      </c>
      <c r="S218" s="62">
        <f t="shared" si="39"/>
        <v>0</v>
      </c>
    </row>
    <row r="219" spans="1:19" x14ac:dyDescent="0.25">
      <c r="A219" s="49">
        <v>319101030102</v>
      </c>
      <c r="B219" s="27" t="s">
        <v>65</v>
      </c>
      <c r="C219" s="50"/>
      <c r="D219" s="33">
        <f>SUM('anual gastos'!D219+'eses gastos'!D219+[3]ctas!D219)</f>
        <v>14111372685</v>
      </c>
      <c r="E219" s="33">
        <f>SUM('anual gastos'!E219+'eses gastos'!E219+[3]ctas!E219)</f>
        <v>-1667440192</v>
      </c>
      <c r="F219" s="30">
        <f t="shared" si="35"/>
        <v>12443932493</v>
      </c>
      <c r="G219" s="31">
        <f t="shared" si="40"/>
        <v>6.0695472667061739E-2</v>
      </c>
      <c r="H219" s="33">
        <f>SUM('anual gastos'!H219+'eses gastos'!H219+[3]ctas!H219)</f>
        <v>0</v>
      </c>
      <c r="I219" s="32">
        <f t="shared" si="41"/>
        <v>12443932493</v>
      </c>
      <c r="J219" s="33">
        <f>SUM('anual gastos'!J219+'eses gastos'!J219+[3]ctas!J219)</f>
        <v>11774678779</v>
      </c>
      <c r="K219" s="31">
        <f t="shared" si="36"/>
        <v>94.621847118051534</v>
      </c>
      <c r="L219" s="30">
        <f t="shared" si="43"/>
        <v>33859323</v>
      </c>
      <c r="M219" s="31">
        <f t="shared" si="37"/>
        <v>0.27209503924138656</v>
      </c>
      <c r="N219" s="33">
        <f>SUM('anual gastos'!N219+'eses gastos'!N219+[3]ctas!N219)</f>
        <v>11808538102</v>
      </c>
      <c r="O219" s="31">
        <f t="shared" si="38"/>
        <v>94.893942157292926</v>
      </c>
      <c r="P219" s="32">
        <f t="shared" si="42"/>
        <v>635394391</v>
      </c>
      <c r="R219" s="33">
        <f>SUM('anual gastos'!N219+'eses gastos'!N219+[3]ctas!N219)</f>
        <v>11808538102</v>
      </c>
      <c r="S219" s="62">
        <f t="shared" si="39"/>
        <v>0</v>
      </c>
    </row>
    <row r="220" spans="1:19" x14ac:dyDescent="0.25">
      <c r="A220" s="49">
        <v>319101030103</v>
      </c>
      <c r="B220" s="27" t="s">
        <v>66</v>
      </c>
      <c r="C220" s="50"/>
      <c r="D220" s="33">
        <f>SUM('anual gastos'!D220+'eses gastos'!D220+[3]ctas!D220)</f>
        <v>14389100107</v>
      </c>
      <c r="E220" s="33">
        <f>SUM('anual gastos'!E220+'eses gastos'!E220+[3]ctas!E220)</f>
        <v>-1010791708</v>
      </c>
      <c r="F220" s="30">
        <f t="shared" si="35"/>
        <v>13378308399</v>
      </c>
      <c r="G220" s="31">
        <f t="shared" si="40"/>
        <v>6.5252905560183427E-2</v>
      </c>
      <c r="H220" s="33">
        <f>SUM('anual gastos'!H220+'eses gastos'!H220+[3]ctas!H220)</f>
        <v>0</v>
      </c>
      <c r="I220" s="32">
        <f t="shared" si="41"/>
        <v>13378308399</v>
      </c>
      <c r="J220" s="33">
        <f>SUM('anual gastos'!J220+'eses gastos'!J220+[3]ctas!J220)</f>
        <v>12570959524</v>
      </c>
      <c r="K220" s="31">
        <f t="shared" si="36"/>
        <v>93.965239468837865</v>
      </c>
      <c r="L220" s="30">
        <f t="shared" si="43"/>
        <v>24536036</v>
      </c>
      <c r="M220" s="31">
        <f t="shared" si="37"/>
        <v>0.18340163246523766</v>
      </c>
      <c r="N220" s="33">
        <f>SUM('anual gastos'!N220+'eses gastos'!N220+[3]ctas!N220)</f>
        <v>12595495560</v>
      </c>
      <c r="O220" s="31">
        <f t="shared" si="38"/>
        <v>94.148641101303113</v>
      </c>
      <c r="P220" s="32">
        <f t="shared" si="42"/>
        <v>782812839</v>
      </c>
      <c r="R220" s="33">
        <f>SUM('anual gastos'!N220+'eses gastos'!N220+[3]ctas!N220)</f>
        <v>12595495560</v>
      </c>
      <c r="S220" s="62">
        <f t="shared" si="39"/>
        <v>0</v>
      </c>
    </row>
    <row r="221" spans="1:19" x14ac:dyDescent="0.25">
      <c r="A221" s="49">
        <v>319101030104</v>
      </c>
      <c r="B221" s="27" t="s">
        <v>67</v>
      </c>
      <c r="C221" s="50"/>
      <c r="D221" s="33">
        <f>SUM('anual gastos'!D221+'eses gastos'!D221+[3]ctas!D221)</f>
        <v>4111398053</v>
      </c>
      <c r="E221" s="33">
        <f>SUM('anual gastos'!E221+'eses gastos'!E221+[3]ctas!E221)</f>
        <v>-306602412</v>
      </c>
      <c r="F221" s="30">
        <f t="shared" si="35"/>
        <v>3804795641</v>
      </c>
      <c r="G221" s="31">
        <f t="shared" si="40"/>
        <v>1.8557949423301419E-2</v>
      </c>
      <c r="H221" s="33">
        <f>SUM('anual gastos'!H221+'eses gastos'!H221+[3]ctas!H221)</f>
        <v>0</v>
      </c>
      <c r="I221" s="32">
        <f t="shared" si="41"/>
        <v>3804795641</v>
      </c>
      <c r="J221" s="33">
        <f>SUM('anual gastos'!J221+'eses gastos'!J221+[3]ctas!J221)</f>
        <v>3459086232</v>
      </c>
      <c r="K221" s="31">
        <f t="shared" si="36"/>
        <v>90.913850792019446</v>
      </c>
      <c r="L221" s="30">
        <f t="shared" si="43"/>
        <v>304</v>
      </c>
      <c r="M221" s="31">
        <f t="shared" si="37"/>
        <v>7.9899166389945945E-6</v>
      </c>
      <c r="N221" s="33">
        <f>SUM('anual gastos'!N221+'eses gastos'!N221+[3]ctas!N221)</f>
        <v>3459086536</v>
      </c>
      <c r="O221" s="31">
        <f t="shared" si="38"/>
        <v>90.913858781936085</v>
      </c>
      <c r="P221" s="32">
        <f t="shared" si="42"/>
        <v>345709105</v>
      </c>
      <c r="R221" s="33">
        <f>SUM('anual gastos'!N221+'eses gastos'!N221+[3]ctas!N221)</f>
        <v>3459086536</v>
      </c>
      <c r="S221" s="62">
        <f t="shared" si="39"/>
        <v>0</v>
      </c>
    </row>
    <row r="222" spans="1:19" x14ac:dyDescent="0.25">
      <c r="A222" s="49">
        <v>319101030105</v>
      </c>
      <c r="B222" s="27" t="s">
        <v>68</v>
      </c>
      <c r="C222" s="50"/>
      <c r="D222" s="33">
        <f>SUM('anual gastos'!D222+'eses gastos'!D222+[3]ctas!D222)</f>
        <v>7799688700</v>
      </c>
      <c r="E222" s="33">
        <f>SUM('anual gastos'!E222+'eses gastos'!E222+[3]ctas!E222)</f>
        <v>-873159106</v>
      </c>
      <c r="F222" s="30">
        <f t="shared" si="35"/>
        <v>6926529594</v>
      </c>
      <c r="G222" s="31">
        <f t="shared" si="40"/>
        <v>3.3784254927990892E-2</v>
      </c>
      <c r="H222" s="33">
        <f>SUM('anual gastos'!H222+'eses gastos'!H222+[3]ctas!H222)</f>
        <v>0</v>
      </c>
      <c r="I222" s="32">
        <f t="shared" si="41"/>
        <v>6926529594</v>
      </c>
      <c r="J222" s="33">
        <f>SUM('anual gastos'!J222+'eses gastos'!J222+[3]ctas!J222)</f>
        <v>6244262550</v>
      </c>
      <c r="K222" s="31">
        <f t="shared" si="36"/>
        <v>90.149943998059229</v>
      </c>
      <c r="L222" s="30">
        <f t="shared" si="43"/>
        <v>297824767</v>
      </c>
      <c r="M222" s="31">
        <f t="shared" si="37"/>
        <v>4.2997689240797605</v>
      </c>
      <c r="N222" s="33">
        <f>SUM('anual gastos'!N222+'eses gastos'!N222+[3]ctas!N222)</f>
        <v>6542087317</v>
      </c>
      <c r="O222" s="31">
        <f t="shared" si="38"/>
        <v>94.449712922139</v>
      </c>
      <c r="P222" s="32">
        <f t="shared" si="42"/>
        <v>384442277</v>
      </c>
      <c r="R222" s="33">
        <f>SUM('anual gastos'!N222+'eses gastos'!N222+[3]ctas!N222)</f>
        <v>6542087317</v>
      </c>
      <c r="S222" s="62">
        <f t="shared" si="39"/>
        <v>0</v>
      </c>
    </row>
    <row r="223" spans="1:19" x14ac:dyDescent="0.25">
      <c r="A223" s="49">
        <v>3191010302</v>
      </c>
      <c r="B223" s="27" t="s">
        <v>69</v>
      </c>
      <c r="C223" s="50"/>
      <c r="D223" s="80">
        <f>SUM(D224:D231)</f>
        <v>19884600817</v>
      </c>
      <c r="E223" s="80">
        <f>SUM(E224:E231)</f>
        <v>-1051334252</v>
      </c>
      <c r="F223" s="30">
        <f t="shared" si="35"/>
        <v>18833266565</v>
      </c>
      <c r="G223" s="31">
        <f t="shared" si="40"/>
        <v>9.1859548150913073E-2</v>
      </c>
      <c r="H223" s="80">
        <f>SUM(H224:H231)</f>
        <v>0</v>
      </c>
      <c r="I223" s="32">
        <f t="shared" si="41"/>
        <v>18833266565</v>
      </c>
      <c r="J223" s="80">
        <f>SUM(J224:J231)</f>
        <v>17109099727</v>
      </c>
      <c r="K223" s="31">
        <f t="shared" si="36"/>
        <v>90.845099377480182</v>
      </c>
      <c r="L223" s="30">
        <f t="shared" si="43"/>
        <v>372031134</v>
      </c>
      <c r="M223" s="31">
        <f t="shared" si="37"/>
        <v>1.9753935554195774</v>
      </c>
      <c r="N223" s="80">
        <f>SUM(N224:N231)</f>
        <v>17481130861</v>
      </c>
      <c r="O223" s="31">
        <f t="shared" si="38"/>
        <v>92.820492932899768</v>
      </c>
      <c r="P223" s="32">
        <f t="shared" si="42"/>
        <v>1352135704</v>
      </c>
      <c r="R223" s="33">
        <f>SUM('anual gastos'!N223+'eses gastos'!N223+[3]ctas!N223)</f>
        <v>17481130861</v>
      </c>
      <c r="S223" s="62">
        <f t="shared" si="39"/>
        <v>0</v>
      </c>
    </row>
    <row r="224" spans="1:19" x14ac:dyDescent="0.25">
      <c r="A224" s="49">
        <v>319101030201</v>
      </c>
      <c r="B224" s="27" t="s">
        <v>70</v>
      </c>
      <c r="C224" s="50"/>
      <c r="D224" s="33">
        <f>SUM('anual gastos'!D224+'eses gastos'!D224+[3]ctas!D224)</f>
        <v>3047646998</v>
      </c>
      <c r="E224" s="33">
        <f>SUM('anual gastos'!E224+'eses gastos'!E224+[3]ctas!E224)</f>
        <v>-108055185</v>
      </c>
      <c r="F224" s="30">
        <f t="shared" si="35"/>
        <v>2939591813</v>
      </c>
      <c r="G224" s="31">
        <f t="shared" si="40"/>
        <v>1.4337904407519511E-2</v>
      </c>
      <c r="H224" s="33">
        <f>SUM('anual gastos'!H224+'eses gastos'!H224+[3]ctas!H224)</f>
        <v>0</v>
      </c>
      <c r="I224" s="32">
        <f t="shared" si="41"/>
        <v>2939591813</v>
      </c>
      <c r="J224" s="33">
        <f>SUM('anual gastos'!J224+'eses gastos'!J224+[3]ctas!J224)</f>
        <v>2830581390</v>
      </c>
      <c r="K224" s="31">
        <f t="shared" si="36"/>
        <v>96.291647618628062</v>
      </c>
      <c r="L224" s="30">
        <f t="shared" si="43"/>
        <v>0</v>
      </c>
      <c r="M224" s="31">
        <f t="shared" si="37"/>
        <v>0</v>
      </c>
      <c r="N224" s="33">
        <f>SUM('anual gastos'!N224+'eses gastos'!N224+[3]ctas!N224)</f>
        <v>2830581390</v>
      </c>
      <c r="O224" s="31">
        <f t="shared" si="38"/>
        <v>96.291647618628062</v>
      </c>
      <c r="P224" s="32">
        <f t="shared" si="42"/>
        <v>109010423</v>
      </c>
      <c r="R224" s="33">
        <f>SUM('anual gastos'!N224+'eses gastos'!N224+[3]ctas!N224)</f>
        <v>2830581390</v>
      </c>
      <c r="S224" s="62">
        <f t="shared" si="39"/>
        <v>0</v>
      </c>
    </row>
    <row r="225" spans="1:19" x14ac:dyDescent="0.25">
      <c r="A225" s="49">
        <v>319101030202</v>
      </c>
      <c r="B225" s="27" t="s">
        <v>71</v>
      </c>
      <c r="C225" s="50"/>
      <c r="D225" s="33">
        <f>SUM('anual gastos'!D225+'eses gastos'!D225+[3]ctas!D225)</f>
        <v>6510720625</v>
      </c>
      <c r="E225" s="33">
        <f>SUM('anual gastos'!E225+'eses gastos'!E225+[3]ctas!E225)</f>
        <v>74342671</v>
      </c>
      <c r="F225" s="30">
        <f t="shared" si="35"/>
        <v>6585063296</v>
      </c>
      <c r="G225" s="31">
        <f t="shared" si="40"/>
        <v>3.2118747792795457E-2</v>
      </c>
      <c r="H225" s="33">
        <f>SUM('anual gastos'!H225+'eses gastos'!H225+[3]ctas!H225)</f>
        <v>0</v>
      </c>
      <c r="I225" s="32">
        <f t="shared" si="41"/>
        <v>6585063296</v>
      </c>
      <c r="J225" s="33">
        <f>SUM('anual gastos'!J225+'eses gastos'!J225+[3]ctas!J225)</f>
        <v>5953604457</v>
      </c>
      <c r="K225" s="31">
        <f t="shared" si="36"/>
        <v>90.410740024570899</v>
      </c>
      <c r="L225" s="30">
        <f t="shared" si="43"/>
        <v>0</v>
      </c>
      <c r="M225" s="31">
        <f t="shared" si="37"/>
        <v>0</v>
      </c>
      <c r="N225" s="33">
        <f>SUM('anual gastos'!N225+'eses gastos'!N225+[3]ctas!N225)</f>
        <v>5953604457</v>
      </c>
      <c r="O225" s="31">
        <f t="shared" si="38"/>
        <v>90.410740024570899</v>
      </c>
      <c r="P225" s="32">
        <f t="shared" si="42"/>
        <v>631458839</v>
      </c>
      <c r="R225" s="33">
        <f>SUM('anual gastos'!N225+'eses gastos'!N225+[3]ctas!N225)</f>
        <v>5953604457</v>
      </c>
      <c r="S225" s="62">
        <f t="shared" si="39"/>
        <v>0</v>
      </c>
    </row>
    <row r="226" spans="1:19" x14ac:dyDescent="0.25">
      <c r="A226" s="49">
        <v>319101030203</v>
      </c>
      <c r="B226" s="27" t="s">
        <v>206</v>
      </c>
      <c r="C226" s="50"/>
      <c r="D226" s="33">
        <f>SUM('anual gastos'!D226+'eses gastos'!D226+[3]ctas!D226)</f>
        <v>254781279</v>
      </c>
      <c r="E226" s="33">
        <f>SUM('anual gastos'!E226+'eses gastos'!E226+[3]ctas!E226)</f>
        <v>79865505</v>
      </c>
      <c r="F226" s="30">
        <f t="shared" si="35"/>
        <v>334646784</v>
      </c>
      <c r="G226" s="31">
        <f t="shared" si="40"/>
        <v>1.6322448504777589E-3</v>
      </c>
      <c r="H226" s="33">
        <f>SUM('anual gastos'!H226+'eses gastos'!H226+[3]ctas!H226)</f>
        <v>0</v>
      </c>
      <c r="I226" s="32">
        <f t="shared" si="41"/>
        <v>334646784</v>
      </c>
      <c r="J226" s="33">
        <f>SUM('anual gastos'!J226+'eses gastos'!J226+[3]ctas!J226)</f>
        <v>285761219</v>
      </c>
      <c r="K226" s="31">
        <f t="shared" si="36"/>
        <v>85.391891589192738</v>
      </c>
      <c r="L226" s="30">
        <f t="shared" si="43"/>
        <v>0</v>
      </c>
      <c r="M226" s="31">
        <f t="shared" si="37"/>
        <v>0</v>
      </c>
      <c r="N226" s="33">
        <f>SUM('anual gastos'!N226+'eses gastos'!N226+[3]ctas!N226)</f>
        <v>285761219</v>
      </c>
      <c r="O226" s="31">
        <f t="shared" si="38"/>
        <v>85.391891589192738</v>
      </c>
      <c r="P226" s="32">
        <f t="shared" si="42"/>
        <v>48885565</v>
      </c>
      <c r="R226" s="33">
        <f>SUM('anual gastos'!N226+'eses gastos'!N226+[3]ctas!N226)</f>
        <v>285761219</v>
      </c>
      <c r="S226" s="62">
        <f t="shared" si="39"/>
        <v>0</v>
      </c>
    </row>
    <row r="227" spans="1:19" x14ac:dyDescent="0.25">
      <c r="A227" s="49">
        <v>319101030204</v>
      </c>
      <c r="B227" s="27" t="s">
        <v>73</v>
      </c>
      <c r="C227" s="50"/>
      <c r="D227" s="33">
        <f>SUM('anual gastos'!D227+'eses gastos'!D227+[3]ctas!D227)</f>
        <v>172379000</v>
      </c>
      <c r="E227" s="33">
        <f>SUM('anual gastos'!E227+'eses gastos'!E227+[3]ctas!E227)</f>
        <v>-1308350</v>
      </c>
      <c r="F227" s="30">
        <f t="shared" si="35"/>
        <v>171070650</v>
      </c>
      <c r="G227" s="31">
        <f t="shared" si="40"/>
        <v>8.3439973393075568E-4</v>
      </c>
      <c r="H227" s="33">
        <f>SUM('anual gastos'!H227+'eses gastos'!H227+[3]ctas!H227)</f>
        <v>0</v>
      </c>
      <c r="I227" s="32">
        <f t="shared" si="41"/>
        <v>171070650</v>
      </c>
      <c r="J227" s="33">
        <f>SUM('anual gastos'!J227+'eses gastos'!J227+[3]ctas!J227)</f>
        <v>171070650</v>
      </c>
      <c r="K227" s="31">
        <f t="shared" si="36"/>
        <v>100</v>
      </c>
      <c r="L227" s="30">
        <f t="shared" si="43"/>
        <v>0</v>
      </c>
      <c r="M227" s="31">
        <f t="shared" si="37"/>
        <v>0</v>
      </c>
      <c r="N227" s="33">
        <f>SUM('anual gastos'!N227+'eses gastos'!N227+[3]ctas!N227)</f>
        <v>171070650</v>
      </c>
      <c r="O227" s="31">
        <f t="shared" si="38"/>
        <v>100</v>
      </c>
      <c r="P227" s="32">
        <f t="shared" si="42"/>
        <v>0</v>
      </c>
      <c r="R227" s="33">
        <f>SUM('anual gastos'!N227+'eses gastos'!N227+[3]ctas!N227)</f>
        <v>171070650</v>
      </c>
      <c r="S227" s="62">
        <f t="shared" si="39"/>
        <v>0</v>
      </c>
    </row>
    <row r="228" spans="1:19" x14ac:dyDescent="0.25">
      <c r="A228" s="49">
        <v>319101030206</v>
      </c>
      <c r="B228" s="27" t="s">
        <v>207</v>
      </c>
      <c r="C228" s="50"/>
      <c r="D228" s="33">
        <f>SUM('anual gastos'!D228+'eses gastos'!D228+[3]ctas!D228)</f>
        <v>5873651554</v>
      </c>
      <c r="E228" s="33">
        <f>SUM('anual gastos'!E228+'eses gastos'!E228+[3]ctas!E228)</f>
        <v>-657092238</v>
      </c>
      <c r="F228" s="30">
        <f t="shared" si="35"/>
        <v>5216559316</v>
      </c>
      <c r="G228" s="31">
        <f t="shared" si="40"/>
        <v>2.5443848522843659E-2</v>
      </c>
      <c r="H228" s="33">
        <f>SUM('anual gastos'!H228+'eses gastos'!H228+[3]ctas!H228)</f>
        <v>0</v>
      </c>
      <c r="I228" s="32">
        <f t="shared" si="41"/>
        <v>5216559316</v>
      </c>
      <c r="J228" s="33">
        <f>SUM('anual gastos'!J228+'eses gastos'!J228+[3]ctas!J228)</f>
        <v>4692286423</v>
      </c>
      <c r="K228" s="31">
        <f t="shared" si="36"/>
        <v>89.949833573405883</v>
      </c>
      <c r="L228" s="30">
        <f t="shared" si="43"/>
        <v>223618201</v>
      </c>
      <c r="M228" s="31">
        <f t="shared" si="37"/>
        <v>4.2866990952087551</v>
      </c>
      <c r="N228" s="33">
        <f>SUM('anual gastos'!N228+'eses gastos'!N228+[3]ctas!N228)</f>
        <v>4915904624</v>
      </c>
      <c r="O228" s="31">
        <f t="shared" si="38"/>
        <v>94.236532668614643</v>
      </c>
      <c r="P228" s="32">
        <f t="shared" si="42"/>
        <v>300654692</v>
      </c>
      <c r="R228" s="33">
        <f>SUM('anual gastos'!N228+'eses gastos'!N228+[3]ctas!N228)</f>
        <v>4915904624</v>
      </c>
      <c r="S228" s="62">
        <f t="shared" si="39"/>
        <v>0</v>
      </c>
    </row>
    <row r="229" spans="1:19" x14ac:dyDescent="0.25">
      <c r="A229" s="49">
        <v>319101030207</v>
      </c>
      <c r="B229" s="27" t="s">
        <v>208</v>
      </c>
      <c r="C229" s="50"/>
      <c r="D229" s="33">
        <f>SUM('anual gastos'!D229+'eses gastos'!D229+[3]ctas!D229)</f>
        <v>3955421361</v>
      </c>
      <c r="E229" s="33">
        <f>SUM('anual gastos'!E229+'eses gastos'!E229+[3]ctas!E229)</f>
        <v>-427086655</v>
      </c>
      <c r="F229" s="30">
        <f t="shared" si="35"/>
        <v>3528334706</v>
      </c>
      <c r="G229" s="31">
        <f t="shared" si="40"/>
        <v>1.7209506948766787E-2</v>
      </c>
      <c r="H229" s="33">
        <f>SUM('anual gastos'!H229+'eses gastos'!H229+[3]ctas!H229)</f>
        <v>0</v>
      </c>
      <c r="I229" s="32">
        <f t="shared" si="41"/>
        <v>3528334706</v>
      </c>
      <c r="J229" s="33">
        <f>SUM('anual gastos'!J229+'eses gastos'!J229+[3]ctas!J229)</f>
        <v>3128200359</v>
      </c>
      <c r="K229" s="31">
        <f t="shared" si="36"/>
        <v>88.65939939542686</v>
      </c>
      <c r="L229" s="30">
        <f t="shared" si="43"/>
        <v>148412933</v>
      </c>
      <c r="M229" s="31">
        <f t="shared" si="37"/>
        <v>4.2063167291816441</v>
      </c>
      <c r="N229" s="33">
        <f>SUM('anual gastos'!N229+'eses gastos'!N229+[3]ctas!N229)</f>
        <v>3276613292</v>
      </c>
      <c r="O229" s="31">
        <f t="shared" si="38"/>
        <v>92.865716124608497</v>
      </c>
      <c r="P229" s="32">
        <f t="shared" si="42"/>
        <v>251721414</v>
      </c>
      <c r="R229" s="33">
        <f>SUM('anual gastos'!N229+'eses gastos'!N229+[3]ctas!N229)</f>
        <v>3276613292</v>
      </c>
      <c r="S229" s="62">
        <f t="shared" si="39"/>
        <v>0</v>
      </c>
    </row>
    <row r="230" spans="1:19" x14ac:dyDescent="0.25">
      <c r="A230" s="49">
        <v>319101030208</v>
      </c>
      <c r="B230" s="27" t="s">
        <v>78</v>
      </c>
      <c r="C230" s="50"/>
      <c r="D230" s="33">
        <f>SUM('anual gastos'!D230+'eses gastos'!D230+[3]ctas!D230)</f>
        <v>10000000</v>
      </c>
      <c r="E230" s="33">
        <f>SUM('anual gastos'!E230+'eses gastos'!E230+[3]ctas!E230)</f>
        <v>0</v>
      </c>
      <c r="F230" s="30">
        <f t="shared" si="35"/>
        <v>10000000</v>
      </c>
      <c r="G230" s="31">
        <f t="shared" si="40"/>
        <v>4.8775154237781618E-5</v>
      </c>
      <c r="H230" s="33">
        <f>SUM('anual gastos'!H230+'eses gastos'!H230+[3]ctas!H230)</f>
        <v>0</v>
      </c>
      <c r="I230" s="32">
        <f t="shared" si="41"/>
        <v>10000000</v>
      </c>
      <c r="J230" s="33">
        <f>SUM('anual gastos'!J230+'eses gastos'!J230+[3]ctas!J230)</f>
        <v>2578201</v>
      </c>
      <c r="K230" s="31">
        <f t="shared" si="36"/>
        <v>25.78201</v>
      </c>
      <c r="L230" s="30">
        <f t="shared" si="43"/>
        <v>0</v>
      </c>
      <c r="M230" s="31">
        <f t="shared" si="37"/>
        <v>0</v>
      </c>
      <c r="N230" s="33">
        <f>SUM('anual gastos'!N230+'eses gastos'!N230+[3]ctas!N230)</f>
        <v>2578201</v>
      </c>
      <c r="O230" s="31">
        <f t="shared" si="38"/>
        <v>25.78201</v>
      </c>
      <c r="P230" s="32">
        <f t="shared" si="42"/>
        <v>7421799</v>
      </c>
      <c r="R230" s="33">
        <f>SUM('anual gastos'!N230+'eses gastos'!N230+[3]ctas!N230)</f>
        <v>2578201</v>
      </c>
      <c r="S230" s="62">
        <f t="shared" si="39"/>
        <v>0</v>
      </c>
    </row>
    <row r="231" spans="1:19" x14ac:dyDescent="0.25">
      <c r="A231" s="49">
        <v>319101030299</v>
      </c>
      <c r="B231" s="27" t="s">
        <v>79</v>
      </c>
      <c r="C231" s="50"/>
      <c r="D231" s="33">
        <f>SUM('anual gastos'!D231+'eses gastos'!D231+[3]ctas!D231)</f>
        <v>60000000</v>
      </c>
      <c r="E231" s="33">
        <f>SUM('anual gastos'!E231+'eses gastos'!E231+[3]ctas!E231)</f>
        <v>-12000000</v>
      </c>
      <c r="F231" s="30">
        <f t="shared" si="35"/>
        <v>48000000</v>
      </c>
      <c r="G231" s="31">
        <f t="shared" si="40"/>
        <v>2.3412074034135177E-4</v>
      </c>
      <c r="H231" s="33">
        <f>SUM('anual gastos'!H231+'eses gastos'!H231+[3]ctas!H231)</f>
        <v>0</v>
      </c>
      <c r="I231" s="32">
        <f t="shared" si="41"/>
        <v>48000000</v>
      </c>
      <c r="J231" s="33">
        <f>SUM('anual gastos'!J231+'eses gastos'!J231+[3]ctas!J231)</f>
        <v>45017028</v>
      </c>
      <c r="K231" s="31">
        <f t="shared" si="36"/>
        <v>93.785474999999991</v>
      </c>
      <c r="L231" s="30">
        <f t="shared" si="43"/>
        <v>0</v>
      </c>
      <c r="M231" s="31">
        <f t="shared" si="37"/>
        <v>0</v>
      </c>
      <c r="N231" s="33">
        <f>SUM('anual gastos'!N231+'eses gastos'!N231+[3]ctas!N231)</f>
        <v>45017028</v>
      </c>
      <c r="O231" s="31">
        <f t="shared" si="38"/>
        <v>93.785474999999991</v>
      </c>
      <c r="P231" s="32">
        <f t="shared" si="42"/>
        <v>2982972</v>
      </c>
      <c r="R231" s="33">
        <f>SUM('anual gastos'!N231+'eses gastos'!N231+[3]ctas!N231)</f>
        <v>45017028</v>
      </c>
      <c r="S231" s="62">
        <f t="shared" si="39"/>
        <v>0</v>
      </c>
    </row>
    <row r="232" spans="1:19" x14ac:dyDescent="0.25">
      <c r="A232" s="51">
        <v>319102</v>
      </c>
      <c r="B232" s="27" t="s">
        <v>209</v>
      </c>
      <c r="C232" s="50"/>
      <c r="D232" s="80">
        <f>SUM(D233:D236)</f>
        <v>133954327217</v>
      </c>
      <c r="E232" s="80">
        <f>SUM(E233:E236)</f>
        <v>50538018492</v>
      </c>
      <c r="F232" s="30">
        <f t="shared" si="35"/>
        <v>184492345709</v>
      </c>
      <c r="G232" s="31">
        <f t="shared" si="40"/>
        <v>0.89986426176466039</v>
      </c>
      <c r="H232" s="80">
        <f>SUM(H233:H236)</f>
        <v>0</v>
      </c>
      <c r="I232" s="32">
        <f t="shared" si="41"/>
        <v>184492345709</v>
      </c>
      <c r="J232" s="80">
        <f>SUM(J233:J236)</f>
        <v>124907169638</v>
      </c>
      <c r="K232" s="31">
        <f t="shared" si="36"/>
        <v>67.703171726710139</v>
      </c>
      <c r="L232" s="30">
        <f t="shared" si="43"/>
        <v>55125866950</v>
      </c>
      <c r="M232" s="31">
        <f t="shared" si="37"/>
        <v>29.879758283820674</v>
      </c>
      <c r="N232" s="80">
        <f>SUM(N233:N236)</f>
        <v>180033036588</v>
      </c>
      <c r="O232" s="31">
        <f t="shared" si="38"/>
        <v>97.582930010530802</v>
      </c>
      <c r="P232" s="32">
        <f t="shared" si="42"/>
        <v>4459309121</v>
      </c>
      <c r="R232" s="33">
        <f>SUM('anual gastos'!N232+'eses gastos'!N232+[3]ctas!N232)</f>
        <v>180033036588</v>
      </c>
      <c r="S232" s="62">
        <f t="shared" si="39"/>
        <v>0</v>
      </c>
    </row>
    <row r="233" spans="1:19" x14ac:dyDescent="0.25">
      <c r="A233" s="51">
        <v>31910201</v>
      </c>
      <c r="B233" s="27" t="s">
        <v>210</v>
      </c>
      <c r="C233" s="50"/>
      <c r="D233" s="33">
        <f>SUM('anual gastos'!D233+'eses gastos'!D233+[3]ctas!D233)</f>
        <v>14762141952</v>
      </c>
      <c r="E233" s="33">
        <f>SUM('anual gastos'!E233+'eses gastos'!E233+[3]ctas!E233)</f>
        <v>249970894</v>
      </c>
      <c r="F233" s="30">
        <f t="shared" si="35"/>
        <v>15012112846</v>
      </c>
      <c r="G233" s="31">
        <f t="shared" si="40"/>
        <v>7.3221811949863269E-2</v>
      </c>
      <c r="H233" s="33">
        <f>SUM('anual gastos'!H233+'eses gastos'!H233+[3]ctas!H233)</f>
        <v>0</v>
      </c>
      <c r="I233" s="32">
        <f t="shared" si="41"/>
        <v>15012112846</v>
      </c>
      <c r="J233" s="33">
        <f>SUM('anual gastos'!J233+'eses gastos'!J233+[3]ctas!J233)</f>
        <v>5640877196</v>
      </c>
      <c r="K233" s="31">
        <f t="shared" si="36"/>
        <v>37.575504886395919</v>
      </c>
      <c r="L233" s="30">
        <f t="shared" si="43"/>
        <v>9371235650</v>
      </c>
      <c r="M233" s="31">
        <f t="shared" si="37"/>
        <v>62.424495113604074</v>
      </c>
      <c r="N233" s="33">
        <f>SUM('anual gastos'!N233+'eses gastos'!N233+[3]ctas!N233)</f>
        <v>15012112846</v>
      </c>
      <c r="O233" s="31">
        <f t="shared" si="38"/>
        <v>100</v>
      </c>
      <c r="P233" s="32">
        <f t="shared" si="42"/>
        <v>0</v>
      </c>
      <c r="R233" s="33">
        <f>SUM('anual gastos'!N233+'eses gastos'!N233+[3]ctas!N233)</f>
        <v>15012112846</v>
      </c>
      <c r="S233" s="62">
        <f t="shared" si="39"/>
        <v>0</v>
      </c>
    </row>
    <row r="234" spans="1:19" x14ac:dyDescent="0.25">
      <c r="A234" s="51">
        <v>31910202</v>
      </c>
      <c r="B234" s="27" t="s">
        <v>211</v>
      </c>
      <c r="C234" s="50"/>
      <c r="D234" s="33">
        <f>SUM('anual gastos'!D234+'eses gastos'!D234+[3]ctas!D234)</f>
        <v>49792734413</v>
      </c>
      <c r="E234" s="33">
        <f>SUM('anual gastos'!E234+'eses gastos'!E234+[3]ctas!E234)</f>
        <v>10225396421</v>
      </c>
      <c r="F234" s="30">
        <f t="shared" si="35"/>
        <v>60018130834</v>
      </c>
      <c r="G234" s="31">
        <f t="shared" si="40"/>
        <v>0.29273935884917068</v>
      </c>
      <c r="H234" s="33">
        <f>SUM('anual gastos'!H234+'eses gastos'!H234+[3]ctas!H234)</f>
        <v>0</v>
      </c>
      <c r="I234" s="32">
        <f t="shared" si="41"/>
        <v>60018130834</v>
      </c>
      <c r="J234" s="33">
        <f>SUM('anual gastos'!J234+'eses gastos'!J234+[3]ctas!J234)</f>
        <v>40191528764</v>
      </c>
      <c r="K234" s="31">
        <f t="shared" si="36"/>
        <v>66.965645556611847</v>
      </c>
      <c r="L234" s="30">
        <f t="shared" si="43"/>
        <v>18582443197</v>
      </c>
      <c r="M234" s="31">
        <f t="shared" si="37"/>
        <v>30.961382733487479</v>
      </c>
      <c r="N234" s="33">
        <f>SUM('anual gastos'!N234+'eses gastos'!N234+[3]ctas!N234)</f>
        <v>58773971961</v>
      </c>
      <c r="O234" s="31">
        <f t="shared" si="38"/>
        <v>97.927028290099315</v>
      </c>
      <c r="P234" s="32">
        <f t="shared" si="42"/>
        <v>1244158873</v>
      </c>
      <c r="R234" s="33">
        <f>SUM('anual gastos'!N234+'eses gastos'!N234+[3]ctas!N234)</f>
        <v>58773971961</v>
      </c>
      <c r="S234" s="62">
        <f t="shared" si="39"/>
        <v>0</v>
      </c>
    </row>
    <row r="235" spans="1:19" x14ac:dyDescent="0.25">
      <c r="A235" s="51">
        <v>31910203</v>
      </c>
      <c r="B235" s="27" t="s">
        <v>212</v>
      </c>
      <c r="C235" s="50"/>
      <c r="D235" s="33">
        <f>SUM('anual gastos'!D235+'eses gastos'!D235+[3]ctas!D235)</f>
        <v>66885687852</v>
      </c>
      <c r="E235" s="33">
        <f>SUM('anual gastos'!E235+'eses gastos'!E235+[3]ctas!E235)</f>
        <v>38861238227</v>
      </c>
      <c r="F235" s="30">
        <f t="shared" si="35"/>
        <v>105746926079</v>
      </c>
      <c r="G235" s="31">
        <f t="shared" si="40"/>
        <v>0.51578226296745167</v>
      </c>
      <c r="H235" s="33">
        <f>SUM('anual gastos'!H235+'eses gastos'!H235+[3]ctas!H235)</f>
        <v>0</v>
      </c>
      <c r="I235" s="32">
        <f t="shared" si="41"/>
        <v>105746926079</v>
      </c>
      <c r="J235" s="33">
        <f>SUM('anual gastos'!J235+'eses gastos'!J235+[3]ctas!J235)</f>
        <v>77021230511</v>
      </c>
      <c r="K235" s="31">
        <f t="shared" si="36"/>
        <v>72.835432070583323</v>
      </c>
      <c r="L235" s="30">
        <f t="shared" si="43"/>
        <v>26095018464</v>
      </c>
      <c r="M235" s="31">
        <f t="shared" si="37"/>
        <v>24.676857693721786</v>
      </c>
      <c r="N235" s="33">
        <f>SUM('anual gastos'!N235+'eses gastos'!N235+[3]ctas!N235)</f>
        <v>103116248975</v>
      </c>
      <c r="O235" s="31">
        <f t="shared" si="38"/>
        <v>97.512289764305109</v>
      </c>
      <c r="P235" s="32">
        <f t="shared" si="42"/>
        <v>2630677104</v>
      </c>
      <c r="R235" s="33">
        <f>SUM('anual gastos'!N235+'eses gastos'!N235+[3]ctas!N235)</f>
        <v>103116248975</v>
      </c>
      <c r="S235" s="62">
        <f t="shared" si="39"/>
        <v>0</v>
      </c>
    </row>
    <row r="236" spans="1:19" x14ac:dyDescent="0.25">
      <c r="A236" s="51">
        <v>31910204</v>
      </c>
      <c r="B236" s="27" t="s">
        <v>213</v>
      </c>
      <c r="C236" s="50"/>
      <c r="D236" s="33">
        <f>SUM('anual gastos'!D236+'eses gastos'!D236+[3]ctas!D236)</f>
        <v>2513763000</v>
      </c>
      <c r="E236" s="33">
        <f>SUM('anual gastos'!E236+'eses gastos'!E236+[3]ctas!E236)</f>
        <v>1201412950</v>
      </c>
      <c r="F236" s="30">
        <f t="shared" si="35"/>
        <v>3715175950</v>
      </c>
      <c r="G236" s="31">
        <f t="shared" si="40"/>
        <v>1.8120827998174684E-2</v>
      </c>
      <c r="H236" s="33">
        <f>SUM('anual gastos'!H236+'eses gastos'!H236+[3]ctas!H236)</f>
        <v>0</v>
      </c>
      <c r="I236" s="32">
        <f t="shared" si="41"/>
        <v>3715175950</v>
      </c>
      <c r="J236" s="33">
        <f>SUM('anual gastos'!J236+'eses gastos'!J236+[3]ctas!J236)</f>
        <v>2053533167</v>
      </c>
      <c r="K236" s="31">
        <f t="shared" si="36"/>
        <v>55.274183366739337</v>
      </c>
      <c r="L236" s="30">
        <f t="shared" si="43"/>
        <v>1077169639</v>
      </c>
      <c r="M236" s="31">
        <f t="shared" si="37"/>
        <v>28.993771856215854</v>
      </c>
      <c r="N236" s="33">
        <f>SUM('anual gastos'!N236+'eses gastos'!N236+[3]ctas!N236)</f>
        <v>3130702806</v>
      </c>
      <c r="O236" s="31">
        <f t="shared" si="38"/>
        <v>84.26795522295518</v>
      </c>
      <c r="P236" s="32">
        <f t="shared" si="42"/>
        <v>584473144</v>
      </c>
      <c r="R236" s="33">
        <f>SUM('anual gastos'!N236+'eses gastos'!N236+[3]ctas!N236)</f>
        <v>3130702806</v>
      </c>
      <c r="S236" s="62">
        <f t="shared" si="39"/>
        <v>0</v>
      </c>
    </row>
    <row r="237" spans="1:19" x14ac:dyDescent="0.25">
      <c r="A237" s="51">
        <v>319103</v>
      </c>
      <c r="B237" s="27" t="s">
        <v>214</v>
      </c>
      <c r="C237" s="50"/>
      <c r="D237" s="80">
        <f>SUM(D238:D243)</f>
        <v>357854473024</v>
      </c>
      <c r="E237" s="80">
        <f>SUM(E238:E243)</f>
        <v>258926002869</v>
      </c>
      <c r="F237" s="30">
        <f t="shared" si="35"/>
        <v>616780475893</v>
      </c>
      <c r="G237" s="31">
        <f t="shared" si="40"/>
        <v>3.0083562842533422</v>
      </c>
      <c r="H237" s="80">
        <f>SUM(H238:H243)</f>
        <v>0</v>
      </c>
      <c r="I237" s="32">
        <f t="shared" si="41"/>
        <v>616780475893</v>
      </c>
      <c r="J237" s="80">
        <f>SUM(J238:J243)</f>
        <v>562602320783</v>
      </c>
      <c r="K237" s="31">
        <f t="shared" si="36"/>
        <v>91.21597436566735</v>
      </c>
      <c r="L237" s="30">
        <f t="shared" si="43"/>
        <v>41902489712</v>
      </c>
      <c r="M237" s="31">
        <f t="shared" si="37"/>
        <v>6.7937445087463022</v>
      </c>
      <c r="N237" s="80">
        <f>SUM(N238:N243)</f>
        <v>604504810495</v>
      </c>
      <c r="O237" s="31">
        <f t="shared" si="38"/>
        <v>98.00971887441365</v>
      </c>
      <c r="P237" s="32">
        <f t="shared" si="42"/>
        <v>12275665398</v>
      </c>
      <c r="R237" s="33">
        <f>SUM('anual gastos'!N237+'eses gastos'!N237+[3]ctas!N237)</f>
        <v>604504810495</v>
      </c>
      <c r="S237" s="62">
        <f t="shared" si="39"/>
        <v>0</v>
      </c>
    </row>
    <row r="238" spans="1:19" x14ac:dyDescent="0.25">
      <c r="A238" s="49">
        <v>31910301</v>
      </c>
      <c r="B238" s="52" t="s">
        <v>215</v>
      </c>
      <c r="C238" s="50"/>
      <c r="D238" s="33">
        <f>SUM('anual gastos'!D238+'eses gastos'!D238+[3]ctas!D238)</f>
        <v>7479740922</v>
      </c>
      <c r="E238" s="33">
        <f>SUM('anual gastos'!E238+'eses gastos'!E238+[3]ctas!E238)</f>
        <v>751391186</v>
      </c>
      <c r="F238" s="30">
        <f t="shared" si="35"/>
        <v>8231132108</v>
      </c>
      <c r="G238" s="31">
        <f t="shared" si="40"/>
        <v>4.0147473811925655E-2</v>
      </c>
      <c r="H238" s="33">
        <f>SUM('anual gastos'!H238+'eses gastos'!H238+[3]ctas!H238)</f>
        <v>0</v>
      </c>
      <c r="I238" s="32">
        <f t="shared" si="41"/>
        <v>8231132108</v>
      </c>
      <c r="J238" s="33">
        <f>SUM('anual gastos'!J238+'eses gastos'!J238+[3]ctas!J238)</f>
        <v>3888196987</v>
      </c>
      <c r="K238" s="31">
        <f t="shared" si="36"/>
        <v>47.237693867420546</v>
      </c>
      <c r="L238" s="30">
        <f t="shared" si="43"/>
        <v>3082710111</v>
      </c>
      <c r="M238" s="31">
        <f t="shared" si="37"/>
        <v>37.451836157554233</v>
      </c>
      <c r="N238" s="33">
        <f>SUM('anual gastos'!N238+'eses gastos'!N238+[3]ctas!N238)</f>
        <v>6970907098</v>
      </c>
      <c r="O238" s="31">
        <f t="shared" si="38"/>
        <v>84.689530024974786</v>
      </c>
      <c r="P238" s="32">
        <f t="shared" si="42"/>
        <v>1260225010</v>
      </c>
      <c r="R238" s="33">
        <f>SUM('anual gastos'!N238+'eses gastos'!N238+[3]ctas!N238)</f>
        <v>6970907098</v>
      </c>
      <c r="S238" s="62">
        <f t="shared" si="39"/>
        <v>0</v>
      </c>
    </row>
    <row r="239" spans="1:19" x14ac:dyDescent="0.25">
      <c r="A239" s="49">
        <v>31910302</v>
      </c>
      <c r="B239" s="27" t="s">
        <v>216</v>
      </c>
      <c r="C239" s="50"/>
      <c r="D239" s="33">
        <f>SUM('anual gastos'!D239+'eses gastos'!D239+[3]ctas!D239)</f>
        <v>5246330570</v>
      </c>
      <c r="E239" s="33">
        <f>SUM('anual gastos'!E239+'eses gastos'!E239+[3]ctas!E239)</f>
        <v>915818919</v>
      </c>
      <c r="F239" s="30">
        <f t="shared" si="35"/>
        <v>6162149489</v>
      </c>
      <c r="G239" s="31">
        <f t="shared" si="40"/>
        <v>3.0055979176224219E-2</v>
      </c>
      <c r="H239" s="33">
        <f>SUM('anual gastos'!H239+'eses gastos'!H239+[3]ctas!H239)</f>
        <v>0</v>
      </c>
      <c r="I239" s="32">
        <f t="shared" si="41"/>
        <v>6162149489</v>
      </c>
      <c r="J239" s="33">
        <f>SUM('anual gastos'!J239+'eses gastos'!J239+[3]ctas!J239)</f>
        <v>4672076361</v>
      </c>
      <c r="K239" s="31">
        <f t="shared" si="36"/>
        <v>75.818938981277284</v>
      </c>
      <c r="L239" s="30">
        <f t="shared" si="43"/>
        <v>1201457194</v>
      </c>
      <c r="M239" s="31">
        <f t="shared" si="37"/>
        <v>19.497371755500428</v>
      </c>
      <c r="N239" s="33">
        <f>SUM('anual gastos'!N239+'eses gastos'!N239+[3]ctas!N239)</f>
        <v>5873533555</v>
      </c>
      <c r="O239" s="31">
        <f t="shared" si="38"/>
        <v>95.316310736777709</v>
      </c>
      <c r="P239" s="32">
        <f t="shared" si="42"/>
        <v>288615934</v>
      </c>
      <c r="R239" s="33">
        <f>SUM('anual gastos'!N239+'eses gastos'!N239+[3]ctas!N239)</f>
        <v>5873533555</v>
      </c>
      <c r="S239" s="62">
        <f t="shared" si="39"/>
        <v>0</v>
      </c>
    </row>
    <row r="240" spans="1:19" x14ac:dyDescent="0.25">
      <c r="A240" s="49">
        <v>31910303</v>
      </c>
      <c r="B240" s="27" t="s">
        <v>99</v>
      </c>
      <c r="C240" s="50"/>
      <c r="D240" s="33">
        <f>SUM('anual gastos'!D240+'eses gastos'!D240+[3]ctas!D240)</f>
        <v>11620759915</v>
      </c>
      <c r="E240" s="33">
        <f>SUM('anual gastos'!E240+'eses gastos'!E240+[3]ctas!E240)</f>
        <v>4618126353</v>
      </c>
      <c r="F240" s="30">
        <f t="shared" si="35"/>
        <v>16238886268</v>
      </c>
      <c r="G240" s="31">
        <f t="shared" si="40"/>
        <v>7.9205418237149397E-2</v>
      </c>
      <c r="H240" s="33">
        <f>SUM('anual gastos'!H240+'eses gastos'!H240+[3]ctas!H240)</f>
        <v>0</v>
      </c>
      <c r="I240" s="32">
        <f t="shared" si="41"/>
        <v>16238886268</v>
      </c>
      <c r="J240" s="33">
        <f>SUM('anual gastos'!J240+'eses gastos'!J240+[3]ctas!J240)</f>
        <v>12522810379</v>
      </c>
      <c r="K240" s="31">
        <f t="shared" si="36"/>
        <v>77.116189942638997</v>
      </c>
      <c r="L240" s="30">
        <f t="shared" si="43"/>
        <v>3373628327</v>
      </c>
      <c r="M240" s="31">
        <f t="shared" si="37"/>
        <v>20.774998182282978</v>
      </c>
      <c r="N240" s="33">
        <f>SUM('anual gastos'!N240+'eses gastos'!N240+[3]ctas!N240)</f>
        <v>15896438706</v>
      </c>
      <c r="O240" s="31">
        <f t="shared" si="38"/>
        <v>97.891188124921968</v>
      </c>
      <c r="P240" s="32">
        <f t="shared" si="42"/>
        <v>342447562</v>
      </c>
      <c r="R240" s="33">
        <f>SUM('anual gastos'!N240+'eses gastos'!N240+[3]ctas!N240)</f>
        <v>15896438706</v>
      </c>
      <c r="S240" s="62">
        <f t="shared" si="39"/>
        <v>0</v>
      </c>
    </row>
    <row r="241" spans="1:19" x14ac:dyDescent="0.25">
      <c r="A241" s="49">
        <v>31910304</v>
      </c>
      <c r="B241" s="27" t="s">
        <v>217</v>
      </c>
      <c r="C241" s="50"/>
      <c r="D241" s="33">
        <f>SUM('anual gastos'!D241+'eses gastos'!D241+[3]ctas!D241)</f>
        <v>31555692880</v>
      </c>
      <c r="E241" s="33">
        <f>SUM('anual gastos'!E241+'eses gastos'!E241+[3]ctas!E241)</f>
        <v>33465875383</v>
      </c>
      <c r="F241" s="30">
        <f t="shared" si="35"/>
        <v>65021568263</v>
      </c>
      <c r="G241" s="31">
        <f t="shared" si="40"/>
        <v>0.3171437020810271</v>
      </c>
      <c r="H241" s="33">
        <f>SUM('anual gastos'!H241+'eses gastos'!H241+[3]ctas!H241)</f>
        <v>0</v>
      </c>
      <c r="I241" s="32">
        <f t="shared" si="41"/>
        <v>65021568263</v>
      </c>
      <c r="J241" s="33">
        <f>SUM('anual gastos'!J241+'eses gastos'!J241+[3]ctas!J241)</f>
        <v>51680411259</v>
      </c>
      <c r="K241" s="31">
        <f t="shared" si="36"/>
        <v>79.481951357990127</v>
      </c>
      <c r="L241" s="30">
        <f t="shared" si="43"/>
        <v>12457851455</v>
      </c>
      <c r="M241" s="31">
        <f t="shared" si="37"/>
        <v>19.159567798503932</v>
      </c>
      <c r="N241" s="33">
        <f>SUM('anual gastos'!N241+'eses gastos'!N241+[3]ctas!N241)</f>
        <v>64138262714</v>
      </c>
      <c r="O241" s="31">
        <f t="shared" si="38"/>
        <v>98.641519156494056</v>
      </c>
      <c r="P241" s="32">
        <f t="shared" si="42"/>
        <v>883305549</v>
      </c>
      <c r="R241" s="33">
        <f>SUM('anual gastos'!N241+'eses gastos'!N241+[3]ctas!N241)</f>
        <v>64138262714</v>
      </c>
      <c r="S241" s="62">
        <f t="shared" si="39"/>
        <v>0</v>
      </c>
    </row>
    <row r="242" spans="1:19" x14ac:dyDescent="0.25">
      <c r="A242" s="49">
        <v>31910305</v>
      </c>
      <c r="B242" s="27" t="s">
        <v>218</v>
      </c>
      <c r="C242" s="50"/>
      <c r="D242" s="33">
        <f>SUM('anual gastos'!D242+'eses gastos'!D242+[3]ctas!D242)</f>
        <v>294326327696</v>
      </c>
      <c r="E242" s="33">
        <f>SUM('anual gastos'!E242+'eses gastos'!E242+[3]ctas!E242)</f>
        <v>214199291884</v>
      </c>
      <c r="F242" s="30">
        <f t="shared" si="35"/>
        <v>508525619580</v>
      </c>
      <c r="G242" s="31">
        <f t="shared" si="40"/>
        <v>2.4803415528877961</v>
      </c>
      <c r="H242" s="33">
        <f>SUM('anual gastos'!H242+'eses gastos'!H242+[3]ctas!H242)</f>
        <v>0</v>
      </c>
      <c r="I242" s="32">
        <f t="shared" si="41"/>
        <v>508525619580</v>
      </c>
      <c r="J242" s="33">
        <f>SUM('anual gastos'!J242+'eses gastos'!J242+[3]ctas!J242)</f>
        <v>480079142160</v>
      </c>
      <c r="K242" s="31">
        <f t="shared" si="36"/>
        <v>94.406087653264265</v>
      </c>
      <c r="L242" s="30">
        <f t="shared" si="43"/>
        <v>19397798761</v>
      </c>
      <c r="M242" s="31">
        <f t="shared" si="37"/>
        <v>3.8145175019935031</v>
      </c>
      <c r="N242" s="33">
        <f>SUM('anual gastos'!N242+'eses gastos'!N242+[3]ctas!N242)</f>
        <v>499476940921</v>
      </c>
      <c r="O242" s="31">
        <f t="shared" si="38"/>
        <v>98.220605155257772</v>
      </c>
      <c r="P242" s="32">
        <f t="shared" si="42"/>
        <v>9048678659</v>
      </c>
      <c r="R242" s="33">
        <f>SUM('anual gastos'!N242+'eses gastos'!N242+[3]ctas!N242)</f>
        <v>499476940921</v>
      </c>
      <c r="S242" s="62">
        <f t="shared" si="39"/>
        <v>0</v>
      </c>
    </row>
    <row r="243" spans="1:19" x14ac:dyDescent="0.25">
      <c r="A243" s="49">
        <v>31910306</v>
      </c>
      <c r="B243" s="27" t="s">
        <v>219</v>
      </c>
      <c r="C243" s="50"/>
      <c r="D243" s="33">
        <f>SUM('anual gastos'!D243+'eses gastos'!D243+[3]ctas!D243)</f>
        <v>7625621041</v>
      </c>
      <c r="E243" s="33">
        <f>SUM('anual gastos'!E243+'eses gastos'!E243+[3]ctas!E243)</f>
        <v>4975499144</v>
      </c>
      <c r="F243" s="30">
        <f t="shared" si="35"/>
        <v>12601120185</v>
      </c>
      <c r="G243" s="31">
        <f t="shared" si="40"/>
        <v>6.1462158059219819E-2</v>
      </c>
      <c r="H243" s="33">
        <f>SUM('anual gastos'!H243+'eses gastos'!H243+[3]ctas!H243)</f>
        <v>0</v>
      </c>
      <c r="I243" s="32">
        <f t="shared" si="41"/>
        <v>12601120185</v>
      </c>
      <c r="J243" s="33">
        <f>SUM('anual gastos'!J243+'eses gastos'!J243+[3]ctas!J243)</f>
        <v>9759683637</v>
      </c>
      <c r="K243" s="31">
        <f t="shared" si="36"/>
        <v>77.450920979371645</v>
      </c>
      <c r="L243" s="30">
        <f t="shared" si="43"/>
        <v>2389043864</v>
      </c>
      <c r="M243" s="31">
        <f t="shared" si="37"/>
        <v>18.958980066263052</v>
      </c>
      <c r="N243" s="33">
        <f>SUM('anual gastos'!N243+'eses gastos'!N243+[3]ctas!N243)</f>
        <v>12148727501</v>
      </c>
      <c r="O243" s="31">
        <f t="shared" si="38"/>
        <v>96.409901045634697</v>
      </c>
      <c r="P243" s="32">
        <f t="shared" si="42"/>
        <v>452392684</v>
      </c>
      <c r="R243" s="33">
        <f>SUM('anual gastos'!N243+'eses gastos'!N243+[3]ctas!N243)</f>
        <v>12148727501</v>
      </c>
      <c r="S243" s="62">
        <f t="shared" si="39"/>
        <v>0</v>
      </c>
    </row>
    <row r="244" spans="1:19" x14ac:dyDescent="0.25">
      <c r="A244" s="49">
        <v>319104</v>
      </c>
      <c r="B244" s="27" t="s">
        <v>220</v>
      </c>
      <c r="C244" s="50"/>
      <c r="D244" s="80">
        <f>SUM(D245)</f>
        <v>491759344</v>
      </c>
      <c r="E244" s="80">
        <f>SUM(E245)</f>
        <v>55578179</v>
      </c>
      <c r="F244" s="30">
        <f t="shared" si="35"/>
        <v>547337523</v>
      </c>
      <c r="G244" s="31">
        <f t="shared" si="40"/>
        <v>2.6696472104450345E-3</v>
      </c>
      <c r="H244" s="80">
        <f>SUM(H245)</f>
        <v>0</v>
      </c>
      <c r="I244" s="32">
        <f t="shared" si="41"/>
        <v>547337523</v>
      </c>
      <c r="J244" s="80">
        <f>SUM(J245)</f>
        <v>256110326</v>
      </c>
      <c r="K244" s="31">
        <f t="shared" si="36"/>
        <v>46.792027814252378</v>
      </c>
      <c r="L244" s="30">
        <f t="shared" si="43"/>
        <v>295714092</v>
      </c>
      <c r="M244" s="31">
        <f t="shared" si="37"/>
        <v>54.027739662204745</v>
      </c>
      <c r="N244" s="80">
        <f>SUM(N245)</f>
        <v>551824418</v>
      </c>
      <c r="O244" s="31">
        <f t="shared" si="38"/>
        <v>100.81976747645712</v>
      </c>
      <c r="P244" s="32">
        <f t="shared" si="42"/>
        <v>-4486895</v>
      </c>
      <c r="R244" s="33">
        <f>SUM('anual gastos'!N244+'eses gastos'!N244+[3]ctas!N244)</f>
        <v>551824418</v>
      </c>
      <c r="S244" s="62">
        <f t="shared" si="39"/>
        <v>0</v>
      </c>
    </row>
    <row r="245" spans="1:19" x14ac:dyDescent="0.25">
      <c r="A245" s="49">
        <v>31910401</v>
      </c>
      <c r="B245" s="27" t="s">
        <v>221</v>
      </c>
      <c r="C245" s="50"/>
      <c r="D245" s="33">
        <f>SUM('anual gastos'!D245+'eses gastos'!D245+[3]ctas!D245)</f>
        <v>491759344</v>
      </c>
      <c r="E245" s="33">
        <f>SUM('anual gastos'!E245+'eses gastos'!E245+[3]ctas!E245)</f>
        <v>55578179</v>
      </c>
      <c r="F245" s="30">
        <f t="shared" si="35"/>
        <v>547337523</v>
      </c>
      <c r="G245" s="31">
        <f t="shared" si="40"/>
        <v>2.6696472104450345E-3</v>
      </c>
      <c r="H245" s="33">
        <f>SUM('anual gastos'!H245+'eses gastos'!H245+[3]ctas!H245)</f>
        <v>0</v>
      </c>
      <c r="I245" s="32">
        <f t="shared" si="41"/>
        <v>547337523</v>
      </c>
      <c r="J245" s="33">
        <f>SUM('anual gastos'!J245+'eses gastos'!J245+[3]ctas!J245)</f>
        <v>256110326</v>
      </c>
      <c r="K245" s="31">
        <f t="shared" si="36"/>
        <v>46.792027814252378</v>
      </c>
      <c r="L245" s="30">
        <f t="shared" si="43"/>
        <v>295714092</v>
      </c>
      <c r="M245" s="31">
        <f t="shared" si="37"/>
        <v>54.027739662204745</v>
      </c>
      <c r="N245" s="33">
        <f>SUM('anual gastos'!N245+'eses gastos'!N245+[3]ctas!N245)</f>
        <v>551824418</v>
      </c>
      <c r="O245" s="31">
        <f t="shared" si="38"/>
        <v>100.81976747645712</v>
      </c>
      <c r="P245" s="32">
        <f t="shared" si="42"/>
        <v>-4486895</v>
      </c>
      <c r="R245" s="33">
        <f>SUM('anual gastos'!N245+'eses gastos'!N245+[3]ctas!N245)</f>
        <v>551824418</v>
      </c>
      <c r="S245" s="62">
        <f t="shared" si="39"/>
        <v>0</v>
      </c>
    </row>
    <row r="246" spans="1:19" x14ac:dyDescent="0.25">
      <c r="A246" s="53">
        <v>319105</v>
      </c>
      <c r="B246" s="27" t="s">
        <v>222</v>
      </c>
      <c r="C246" s="50"/>
      <c r="D246" s="80">
        <f>SUM(D247:D251)</f>
        <v>120616207397</v>
      </c>
      <c r="E246" s="80">
        <f>SUM(E247:E251)</f>
        <v>13060298574</v>
      </c>
      <c r="F246" s="30">
        <f t="shared" si="35"/>
        <v>133676505971</v>
      </c>
      <c r="G246" s="31">
        <f t="shared" si="40"/>
        <v>0.65200921967032599</v>
      </c>
      <c r="H246" s="80">
        <f>SUM(H247:H251)</f>
        <v>0</v>
      </c>
      <c r="I246" s="32">
        <f t="shared" si="41"/>
        <v>133676505971</v>
      </c>
      <c r="J246" s="80">
        <f>SUM(J247:J251)</f>
        <v>116521996451</v>
      </c>
      <c r="K246" s="31">
        <f t="shared" si="36"/>
        <v>87.16714699012141</v>
      </c>
      <c r="L246" s="30">
        <f t="shared" si="43"/>
        <v>12698171775</v>
      </c>
      <c r="M246" s="31">
        <f t="shared" si="37"/>
        <v>9.4991798916069534</v>
      </c>
      <c r="N246" s="80">
        <f>SUM(N247:N251)</f>
        <v>129220168226</v>
      </c>
      <c r="O246" s="31">
        <f t="shared" si="38"/>
        <v>96.666326881728367</v>
      </c>
      <c r="P246" s="32">
        <f t="shared" si="42"/>
        <v>4456337745</v>
      </c>
      <c r="R246" s="33">
        <f>SUM('anual gastos'!N246+'eses gastos'!N246+[3]ctas!N246)</f>
        <v>129220168226</v>
      </c>
      <c r="S246" s="62">
        <f t="shared" si="39"/>
        <v>0</v>
      </c>
    </row>
    <row r="247" spans="1:19" x14ac:dyDescent="0.25">
      <c r="A247" s="54">
        <v>31910501</v>
      </c>
      <c r="B247" s="27" t="s">
        <v>223</v>
      </c>
      <c r="C247" s="50"/>
      <c r="D247" s="33">
        <f>SUM('anual gastos'!D247+'eses gastos'!D247+[3]ctas!D247)</f>
        <v>34325207397</v>
      </c>
      <c r="E247" s="33">
        <f>SUM('anual gastos'!E247+'eses gastos'!E247+[3]ctas!E247)</f>
        <v>-6344954196</v>
      </c>
      <c r="F247" s="30">
        <f t="shared" si="35"/>
        <v>27980253201</v>
      </c>
      <c r="G247" s="31">
        <f t="shared" si="40"/>
        <v>0.13647411654909578</v>
      </c>
      <c r="H247" s="33">
        <f>SUM('anual gastos'!H247+'eses gastos'!H247+[3]ctas!H247)</f>
        <v>0</v>
      </c>
      <c r="I247" s="32">
        <f t="shared" si="41"/>
        <v>27980253201</v>
      </c>
      <c r="J247" s="33">
        <f>SUM('anual gastos'!J247+'eses gastos'!J247+[3]ctas!J247)</f>
        <v>17830538784</v>
      </c>
      <c r="K247" s="31">
        <f t="shared" si="36"/>
        <v>63.725437564527631</v>
      </c>
      <c r="L247" s="30">
        <f t="shared" si="43"/>
        <v>6366574272</v>
      </c>
      <c r="M247" s="31">
        <f t="shared" si="37"/>
        <v>22.753812219871055</v>
      </c>
      <c r="N247" s="33">
        <f>SUM('anual gastos'!N247+'eses gastos'!N247+[3]ctas!N247)</f>
        <v>24197113056</v>
      </c>
      <c r="O247" s="31">
        <f t="shared" si="38"/>
        <v>86.479249784398689</v>
      </c>
      <c r="P247" s="32">
        <f t="shared" si="42"/>
        <v>3783140145</v>
      </c>
      <c r="R247" s="33">
        <f>SUM('anual gastos'!N247+'eses gastos'!N247+[3]ctas!N247)</f>
        <v>24197113056</v>
      </c>
      <c r="S247" s="62">
        <f t="shared" si="39"/>
        <v>0</v>
      </c>
    </row>
    <row r="248" spans="1:19" x14ac:dyDescent="0.25">
      <c r="A248" s="54">
        <v>31910502</v>
      </c>
      <c r="B248" s="27" t="s">
        <v>224</v>
      </c>
      <c r="C248" s="50"/>
      <c r="D248" s="33">
        <f>SUM('anual gastos'!D248+'eses gastos'!D248+[3]ctas!D248)</f>
        <v>0</v>
      </c>
      <c r="E248" s="33">
        <f>SUM('anual gastos'!E248+'eses gastos'!E248+[3]ctas!E248)</f>
        <v>469282009</v>
      </c>
      <c r="F248" s="30">
        <f t="shared" si="35"/>
        <v>469282009</v>
      </c>
      <c r="G248" s="31">
        <f t="shared" si="40"/>
        <v>2.288930236999102E-3</v>
      </c>
      <c r="H248" s="33">
        <f>SUM('anual gastos'!H248+'eses gastos'!H248+[3]ctas!H248)</f>
        <v>0</v>
      </c>
      <c r="I248" s="32">
        <f t="shared" si="41"/>
        <v>469282009</v>
      </c>
      <c r="J248" s="33">
        <f>SUM('anual gastos'!J248+'eses gastos'!J248+[3]ctas!J248)</f>
        <v>465613881</v>
      </c>
      <c r="K248" s="31">
        <f t="shared" si="36"/>
        <v>99.218353158729329</v>
      </c>
      <c r="L248" s="30">
        <f t="shared" si="43"/>
        <v>3668128</v>
      </c>
      <c r="M248" s="31">
        <f t="shared" si="37"/>
        <v>0.7816468412706612</v>
      </c>
      <c r="N248" s="33">
        <f>SUM('anual gastos'!N248+'eses gastos'!N248+[3]ctas!N248)</f>
        <v>469282009</v>
      </c>
      <c r="O248" s="31">
        <f t="shared" si="38"/>
        <v>100</v>
      </c>
      <c r="P248" s="32">
        <f t="shared" si="42"/>
        <v>0</v>
      </c>
      <c r="R248" s="33">
        <f>SUM('anual gastos'!N248+'eses gastos'!N248+[3]ctas!N248)</f>
        <v>469282009</v>
      </c>
      <c r="S248" s="62">
        <f t="shared" si="39"/>
        <v>0</v>
      </c>
    </row>
    <row r="249" spans="1:19" x14ac:dyDescent="0.25">
      <c r="A249" s="54">
        <v>31910503</v>
      </c>
      <c r="B249" s="27" t="s">
        <v>225</v>
      </c>
      <c r="C249" s="50"/>
      <c r="D249" s="33">
        <f>SUM('anual gastos'!D249+'eses gastos'!D249+[3]ctas!D249)</f>
        <v>86291000000</v>
      </c>
      <c r="E249" s="33">
        <f>SUM('anual gastos'!E249+'eses gastos'!E249+[3]ctas!E249)</f>
        <v>18935970761</v>
      </c>
      <c r="F249" s="30">
        <f t="shared" si="35"/>
        <v>105226970761</v>
      </c>
      <c r="G249" s="31">
        <f t="shared" si="40"/>
        <v>0.51324617288423113</v>
      </c>
      <c r="H249" s="33">
        <f>SUM('anual gastos'!H249+'eses gastos'!H249+[3]ctas!H249)</f>
        <v>0</v>
      </c>
      <c r="I249" s="32">
        <f t="shared" si="41"/>
        <v>105226970761</v>
      </c>
      <c r="J249" s="33">
        <f>SUM('anual gastos'!J249+'eses gastos'!J249+[3]ctas!J249)</f>
        <v>98225843786</v>
      </c>
      <c r="K249" s="31">
        <f t="shared" si="36"/>
        <v>93.346642097203841</v>
      </c>
      <c r="L249" s="30">
        <f t="shared" si="43"/>
        <v>6327929375</v>
      </c>
      <c r="M249" s="31">
        <f t="shared" si="37"/>
        <v>6.0136002483360516</v>
      </c>
      <c r="N249" s="33">
        <f>SUM('anual gastos'!N249+'eses gastos'!N249+[3]ctas!N249)</f>
        <v>104553773161</v>
      </c>
      <c r="O249" s="31">
        <f t="shared" si="38"/>
        <v>99.360242345539888</v>
      </c>
      <c r="P249" s="32">
        <f t="shared" si="42"/>
        <v>673197600</v>
      </c>
      <c r="R249" s="33">
        <f>SUM('anual gastos'!N249+'eses gastos'!N249+[3]ctas!N249)</f>
        <v>104553773161</v>
      </c>
      <c r="S249" s="62">
        <f t="shared" si="39"/>
        <v>0</v>
      </c>
    </row>
    <row r="250" spans="1:19" x14ac:dyDescent="0.25">
      <c r="A250" s="54">
        <v>31910504</v>
      </c>
      <c r="B250" s="27" t="s">
        <v>226</v>
      </c>
      <c r="C250" s="50"/>
      <c r="D250" s="33">
        <f>SUM('anual gastos'!D250+'eses gastos'!D250+[3]ctas!D250)</f>
        <v>0</v>
      </c>
      <c r="E250" s="33">
        <f>SUM('anual gastos'!E250+'eses gastos'!E250+[3]ctas!E250)</f>
        <v>0</v>
      </c>
      <c r="F250" s="30">
        <f t="shared" si="35"/>
        <v>0</v>
      </c>
      <c r="G250" s="31">
        <f t="shared" si="40"/>
        <v>0</v>
      </c>
      <c r="H250" s="33">
        <f>SUM('anual gastos'!H250+'eses gastos'!H250+[3]ctas!H250)</f>
        <v>0</v>
      </c>
      <c r="I250" s="32">
        <f t="shared" si="41"/>
        <v>0</v>
      </c>
      <c r="J250" s="33">
        <f>SUM('anual gastos'!J250+'eses gastos'!J250+[3]ctas!J250)</f>
        <v>0</v>
      </c>
      <c r="K250" s="31">
        <f t="shared" si="36"/>
        <v>0</v>
      </c>
      <c r="L250" s="30">
        <f t="shared" si="43"/>
        <v>0</v>
      </c>
      <c r="M250" s="31">
        <f t="shared" si="37"/>
        <v>0</v>
      </c>
      <c r="N250" s="33">
        <f>SUM('anual gastos'!N250+'eses gastos'!N250+[3]ctas!N250)</f>
        <v>0</v>
      </c>
      <c r="O250" s="31">
        <f t="shared" si="38"/>
        <v>0</v>
      </c>
      <c r="P250" s="32">
        <f t="shared" si="42"/>
        <v>0</v>
      </c>
      <c r="R250" s="33">
        <f>SUM('anual gastos'!N250+'eses gastos'!N250+[3]ctas!N250)</f>
        <v>0</v>
      </c>
      <c r="S250" s="62">
        <f t="shared" si="39"/>
        <v>0</v>
      </c>
    </row>
    <row r="251" spans="1:19" x14ac:dyDescent="0.25">
      <c r="A251" s="54">
        <v>31910505</v>
      </c>
      <c r="B251" s="27" t="s">
        <v>227</v>
      </c>
      <c r="C251" s="50"/>
      <c r="D251" s="33">
        <f>SUM('anual gastos'!D251+'eses gastos'!D251+[3]ctas!D251)</f>
        <v>0</v>
      </c>
      <c r="E251" s="33">
        <f>SUM('anual gastos'!E251+'eses gastos'!E251+[3]ctas!E251)</f>
        <v>0</v>
      </c>
      <c r="F251" s="30">
        <f t="shared" si="35"/>
        <v>0</v>
      </c>
      <c r="G251" s="31">
        <f t="shared" si="40"/>
        <v>0</v>
      </c>
      <c r="H251" s="33">
        <f>SUM('anual gastos'!H251+'eses gastos'!H251+[3]ctas!H251)</f>
        <v>0</v>
      </c>
      <c r="I251" s="32">
        <f t="shared" si="41"/>
        <v>0</v>
      </c>
      <c r="J251" s="33">
        <f>SUM('anual gastos'!J251+'eses gastos'!J251+[3]ctas!J251)</f>
        <v>0</v>
      </c>
      <c r="K251" s="31">
        <f t="shared" si="36"/>
        <v>0</v>
      </c>
      <c r="L251" s="30">
        <f t="shared" si="43"/>
        <v>0</v>
      </c>
      <c r="M251" s="31">
        <f t="shared" si="37"/>
        <v>0</v>
      </c>
      <c r="N251" s="33">
        <f>SUM('anual gastos'!N251+'eses gastos'!N251+[3]ctas!N251)</f>
        <v>0</v>
      </c>
      <c r="O251" s="31">
        <f t="shared" si="38"/>
        <v>0</v>
      </c>
      <c r="P251" s="32">
        <f t="shared" si="42"/>
        <v>0</v>
      </c>
      <c r="R251" s="33">
        <f>SUM('anual gastos'!N251+'eses gastos'!N251+[3]ctas!N251)</f>
        <v>0</v>
      </c>
      <c r="S251" s="62">
        <f t="shared" si="39"/>
        <v>0</v>
      </c>
    </row>
    <row r="252" spans="1:19" x14ac:dyDescent="0.25">
      <c r="A252" s="54">
        <v>319106</v>
      </c>
      <c r="B252" s="27" t="s">
        <v>228</v>
      </c>
      <c r="C252" s="50"/>
      <c r="D252" s="80">
        <f>SUM(D253:D263)-D260</f>
        <v>69059545537</v>
      </c>
      <c r="E252" s="80">
        <f>SUM(E253:E263)-E260</f>
        <v>17275359749</v>
      </c>
      <c r="F252" s="30">
        <f t="shared" si="35"/>
        <v>86334905286</v>
      </c>
      <c r="G252" s="31">
        <f t="shared" si="40"/>
        <v>0.42109983214289176</v>
      </c>
      <c r="H252" s="80">
        <f>SUM(H253:H263)-H260</f>
        <v>0</v>
      </c>
      <c r="I252" s="32">
        <f t="shared" si="41"/>
        <v>86334905286</v>
      </c>
      <c r="J252" s="80">
        <f>SUM(J253:J263)-J260</f>
        <v>57160850593</v>
      </c>
      <c r="K252" s="31">
        <f t="shared" si="36"/>
        <v>66.208273934678374</v>
      </c>
      <c r="L252" s="30">
        <f t="shared" si="43"/>
        <v>19687574481</v>
      </c>
      <c r="M252" s="31">
        <f t="shared" si="37"/>
        <v>22.803725116488337</v>
      </c>
      <c r="N252" s="80">
        <f>SUM(N253:N263)-N260</f>
        <v>76848425074</v>
      </c>
      <c r="O252" s="31">
        <f t="shared" si="38"/>
        <v>89.011999051166711</v>
      </c>
      <c r="P252" s="32">
        <f t="shared" si="42"/>
        <v>9486480212</v>
      </c>
      <c r="R252" s="33">
        <f>SUM('anual gastos'!N252+'eses gastos'!N252+[3]ctas!N252)</f>
        <v>76848425074</v>
      </c>
      <c r="S252" s="62">
        <f t="shared" si="39"/>
        <v>0</v>
      </c>
    </row>
    <row r="253" spans="1:19" x14ac:dyDescent="0.25">
      <c r="A253" s="54">
        <v>31910601</v>
      </c>
      <c r="B253" s="27" t="s">
        <v>229</v>
      </c>
      <c r="C253" s="50"/>
      <c r="D253" s="33">
        <f>SUM('anual gastos'!D253+'eses gastos'!D253+[3]ctas!D253)</f>
        <v>249458914</v>
      </c>
      <c r="E253" s="33">
        <f>SUM('anual gastos'!E253+'eses gastos'!E253+[3]ctas!E253)</f>
        <v>439694150</v>
      </c>
      <c r="F253" s="30">
        <f t="shared" si="35"/>
        <v>689153064</v>
      </c>
      <c r="G253" s="31">
        <f t="shared" si="40"/>
        <v>3.3613546990039788E-3</v>
      </c>
      <c r="H253" s="33">
        <f>SUM('anual gastos'!H253+'eses gastos'!H253+[3]ctas!H253)</f>
        <v>0</v>
      </c>
      <c r="I253" s="32">
        <f t="shared" si="41"/>
        <v>689153064</v>
      </c>
      <c r="J253" s="33">
        <f>SUM('anual gastos'!J253+'eses gastos'!J253+[3]ctas!J253)</f>
        <v>516861263</v>
      </c>
      <c r="K253" s="31">
        <f t="shared" si="36"/>
        <v>74.999487051544179</v>
      </c>
      <c r="L253" s="30">
        <f t="shared" si="43"/>
        <v>0</v>
      </c>
      <c r="M253" s="31">
        <f t="shared" si="37"/>
        <v>0</v>
      </c>
      <c r="N253" s="33">
        <f>SUM('anual gastos'!N253+'eses gastos'!N253+[3]ctas!N253)</f>
        <v>516861263</v>
      </c>
      <c r="O253" s="31">
        <f t="shared" si="38"/>
        <v>74.999487051544179</v>
      </c>
      <c r="P253" s="32">
        <f t="shared" si="42"/>
        <v>172291801</v>
      </c>
      <c r="R253" s="33">
        <f>SUM('anual gastos'!N253+'eses gastos'!N253+[3]ctas!N253)</f>
        <v>516861263</v>
      </c>
      <c r="S253" s="62">
        <f t="shared" si="39"/>
        <v>0</v>
      </c>
    </row>
    <row r="254" spans="1:19" x14ac:dyDescent="0.25">
      <c r="A254" s="54">
        <v>31910602</v>
      </c>
      <c r="B254" s="27" t="s">
        <v>230</v>
      </c>
      <c r="C254" s="50"/>
      <c r="D254" s="33">
        <f>SUM('anual gastos'!D254+'eses gastos'!D254+[3]ctas!D254)</f>
        <v>54742193528</v>
      </c>
      <c r="E254" s="33">
        <f>SUM('anual gastos'!E254+'eses gastos'!E254+[3]ctas!E254)</f>
        <v>-8358476561</v>
      </c>
      <c r="F254" s="30">
        <f t="shared" si="35"/>
        <v>46383716967</v>
      </c>
      <c r="G254" s="31">
        <f t="shared" si="40"/>
        <v>0.22623729491870331</v>
      </c>
      <c r="H254" s="33">
        <f>SUM('anual gastos'!H254+'eses gastos'!H254+[3]ctas!H254)</f>
        <v>0</v>
      </c>
      <c r="I254" s="32">
        <f t="shared" si="41"/>
        <v>46383716967</v>
      </c>
      <c r="J254" s="33">
        <f>SUM('anual gastos'!J254+'eses gastos'!J254+[3]ctas!J254)</f>
        <v>26842844527</v>
      </c>
      <c r="K254" s="31">
        <f t="shared" si="36"/>
        <v>57.871266647512357</v>
      </c>
      <c r="L254" s="30">
        <f t="shared" si="43"/>
        <v>18633700277</v>
      </c>
      <c r="M254" s="31">
        <f t="shared" si="37"/>
        <v>40.172934588784827</v>
      </c>
      <c r="N254" s="33">
        <f>SUM('anual gastos'!N254+'eses gastos'!N254+[3]ctas!N254)</f>
        <v>45476544804</v>
      </c>
      <c r="O254" s="31">
        <f t="shared" si="38"/>
        <v>98.044201236297184</v>
      </c>
      <c r="P254" s="32">
        <f t="shared" si="42"/>
        <v>907172163</v>
      </c>
      <c r="R254" s="33">
        <f>SUM('anual gastos'!N254+'eses gastos'!N254+[3]ctas!N254)</f>
        <v>45476544804</v>
      </c>
      <c r="S254" s="62">
        <f t="shared" si="39"/>
        <v>0</v>
      </c>
    </row>
    <row r="255" spans="1:19" x14ac:dyDescent="0.25">
      <c r="A255" s="54">
        <v>31910603</v>
      </c>
      <c r="B255" s="27" t="s">
        <v>231</v>
      </c>
      <c r="C255" s="50"/>
      <c r="D255" s="33">
        <f>SUM('anual gastos'!D255+'eses gastos'!D255+[3]ctas!D255)</f>
        <v>0</v>
      </c>
      <c r="E255" s="33">
        <f>SUM('anual gastos'!E255+'eses gastos'!E255+[3]ctas!E255)</f>
        <v>318400348</v>
      </c>
      <c r="F255" s="30">
        <f t="shared" si="35"/>
        <v>318400348</v>
      </c>
      <c r="G255" s="31">
        <f t="shared" si="40"/>
        <v>1.5530026083063345E-3</v>
      </c>
      <c r="H255" s="33">
        <f>SUM('anual gastos'!H255+'eses gastos'!H255+[3]ctas!H255)</f>
        <v>0</v>
      </c>
      <c r="I255" s="32">
        <f t="shared" si="41"/>
        <v>318400348</v>
      </c>
      <c r="J255" s="33">
        <f>SUM('anual gastos'!J255+'eses gastos'!J255+[3]ctas!J255)</f>
        <v>162339506</v>
      </c>
      <c r="K255" s="31">
        <f t="shared" si="36"/>
        <v>50.985970027897075</v>
      </c>
      <c r="L255" s="30">
        <f t="shared" si="43"/>
        <v>156060842</v>
      </c>
      <c r="M255" s="31">
        <f t="shared" si="37"/>
        <v>49.014029972102918</v>
      </c>
      <c r="N255" s="33">
        <f>SUM('anual gastos'!N255+'eses gastos'!N255+[3]ctas!N255)</f>
        <v>318400348</v>
      </c>
      <c r="O255" s="31">
        <f t="shared" si="38"/>
        <v>100</v>
      </c>
      <c r="P255" s="32">
        <f t="shared" si="42"/>
        <v>0</v>
      </c>
      <c r="R255" s="33">
        <f>SUM('anual gastos'!N255+'eses gastos'!N255+[3]ctas!N255)</f>
        <v>318400348</v>
      </c>
      <c r="S255" s="62">
        <f t="shared" si="39"/>
        <v>0</v>
      </c>
    </row>
    <row r="256" spans="1:19" x14ac:dyDescent="0.25">
      <c r="A256" s="54">
        <v>31910604</v>
      </c>
      <c r="B256" s="27" t="s">
        <v>232</v>
      </c>
      <c r="C256" s="50"/>
      <c r="D256" s="33">
        <f>SUM('anual gastos'!D256+'eses gastos'!D256+[3]ctas!D256)</f>
        <v>0</v>
      </c>
      <c r="E256" s="33">
        <f>SUM('anual gastos'!E256+'eses gastos'!E256+[3]ctas!E256)</f>
        <v>13446780710</v>
      </c>
      <c r="F256" s="30">
        <f t="shared" si="35"/>
        <v>13446780710</v>
      </c>
      <c r="G256" s="31">
        <f t="shared" si="40"/>
        <v>6.558688031318767E-2</v>
      </c>
      <c r="H256" s="33">
        <f>SUM('anual gastos'!H256+'eses gastos'!H256+[3]ctas!H256)</f>
        <v>0</v>
      </c>
      <c r="I256" s="32">
        <f t="shared" si="41"/>
        <v>13446780710</v>
      </c>
      <c r="J256" s="33">
        <f>SUM('anual gastos'!J256+'eses gastos'!J256+[3]ctas!J256)</f>
        <v>13446780710</v>
      </c>
      <c r="K256" s="31">
        <f t="shared" si="36"/>
        <v>100</v>
      </c>
      <c r="L256" s="30">
        <f t="shared" si="43"/>
        <v>0</v>
      </c>
      <c r="M256" s="31">
        <f t="shared" si="37"/>
        <v>0</v>
      </c>
      <c r="N256" s="33">
        <f>SUM('anual gastos'!N256+'eses gastos'!N256+[3]ctas!N256)</f>
        <v>13446780710</v>
      </c>
      <c r="O256" s="31">
        <f t="shared" si="38"/>
        <v>100</v>
      </c>
      <c r="P256" s="32">
        <f t="shared" si="42"/>
        <v>0</v>
      </c>
      <c r="R256" s="33">
        <f>SUM('anual gastos'!N256+'eses gastos'!N256+[3]ctas!N256)</f>
        <v>13446780710</v>
      </c>
      <c r="S256" s="62">
        <f t="shared" si="39"/>
        <v>0</v>
      </c>
    </row>
    <row r="257" spans="1:19" x14ac:dyDescent="0.25">
      <c r="A257" s="54">
        <v>31910605</v>
      </c>
      <c r="B257" s="27" t="s">
        <v>233</v>
      </c>
      <c r="C257" s="50"/>
      <c r="D257" s="33">
        <f>SUM('anual gastos'!D257+'eses gastos'!D257+[3]ctas!D257)</f>
        <v>10000000000</v>
      </c>
      <c r="E257" s="33">
        <f>SUM('anual gastos'!E257+'eses gastos'!E257+[3]ctas!E257)</f>
        <v>-3799899759</v>
      </c>
      <c r="F257" s="30">
        <f t="shared" si="35"/>
        <v>6200100241</v>
      </c>
      <c r="G257" s="31">
        <f t="shared" si="40"/>
        <v>3.0241084554448201E-2</v>
      </c>
      <c r="H257" s="33">
        <f>SUM('anual gastos'!H257+'eses gastos'!H257+[3]ctas!H257)</f>
        <v>0</v>
      </c>
      <c r="I257" s="32">
        <f t="shared" si="41"/>
        <v>6200100241</v>
      </c>
      <c r="J257" s="33">
        <f>SUM('anual gastos'!J257+'eses gastos'!J257+[3]ctas!J257)</f>
        <v>0</v>
      </c>
      <c r="K257" s="31">
        <f t="shared" si="36"/>
        <v>0</v>
      </c>
      <c r="L257" s="30">
        <f t="shared" si="43"/>
        <v>0</v>
      </c>
      <c r="M257" s="31">
        <f t="shared" si="37"/>
        <v>0</v>
      </c>
      <c r="N257" s="33">
        <f>SUM('anual gastos'!N257+'eses gastos'!N257+[3]ctas!N257)</f>
        <v>0</v>
      </c>
      <c r="O257" s="31">
        <f t="shared" si="38"/>
        <v>0</v>
      </c>
      <c r="P257" s="32">
        <f t="shared" si="42"/>
        <v>6200100241</v>
      </c>
      <c r="R257" s="33">
        <f>SUM('anual gastos'!N257+'eses gastos'!N257+[3]ctas!N257)</f>
        <v>0</v>
      </c>
      <c r="S257" s="62">
        <f t="shared" si="39"/>
        <v>0</v>
      </c>
    </row>
    <row r="258" spans="1:19" x14ac:dyDescent="0.25">
      <c r="A258" s="54">
        <v>31910606</v>
      </c>
      <c r="B258" s="27" t="s">
        <v>234</v>
      </c>
      <c r="C258" s="50"/>
      <c r="D258" s="33">
        <f>SUM('anual gastos'!D258+'eses gastos'!D258+[3]ctas!D258)</f>
        <v>0</v>
      </c>
      <c r="E258" s="33">
        <f>SUM('anual gastos'!E258+'eses gastos'!E258+[3]ctas!E258)</f>
        <v>0</v>
      </c>
      <c r="F258" s="30">
        <f t="shared" si="35"/>
        <v>0</v>
      </c>
      <c r="G258" s="31">
        <f t="shared" si="40"/>
        <v>0</v>
      </c>
      <c r="H258" s="33">
        <f>SUM('anual gastos'!H258+'eses gastos'!H258+[3]ctas!H258)</f>
        <v>0</v>
      </c>
      <c r="I258" s="32">
        <f t="shared" si="41"/>
        <v>0</v>
      </c>
      <c r="J258" s="33">
        <f>SUM('anual gastos'!J258+'eses gastos'!J258+[3]ctas!J258)</f>
        <v>0</v>
      </c>
      <c r="K258" s="31">
        <f t="shared" si="36"/>
        <v>0</v>
      </c>
      <c r="L258" s="30">
        <f t="shared" si="43"/>
        <v>0</v>
      </c>
      <c r="M258" s="31">
        <f t="shared" si="37"/>
        <v>0</v>
      </c>
      <c r="N258" s="33">
        <f>SUM('anual gastos'!N258+'eses gastos'!N258+[3]ctas!N258)</f>
        <v>0</v>
      </c>
      <c r="O258" s="31">
        <f t="shared" si="38"/>
        <v>0</v>
      </c>
      <c r="P258" s="32">
        <f t="shared" si="42"/>
        <v>0</v>
      </c>
      <c r="R258" s="33">
        <f>SUM('anual gastos'!N258+'eses gastos'!N258+[3]ctas!N258)</f>
        <v>0</v>
      </c>
      <c r="S258" s="62">
        <f t="shared" si="39"/>
        <v>0</v>
      </c>
    </row>
    <row r="259" spans="1:19" x14ac:dyDescent="0.25">
      <c r="A259" s="54">
        <v>31910607</v>
      </c>
      <c r="B259" s="27" t="s">
        <v>235</v>
      </c>
      <c r="C259" s="50"/>
      <c r="D259" s="33">
        <f>SUM('anual gastos'!D259+'eses gastos'!D259+[3]ctas!D259)</f>
        <v>2272448000</v>
      </c>
      <c r="E259" s="33">
        <f>SUM('anual gastos'!E259+'eses gastos'!E259+[3]ctas!E259)</f>
        <v>0</v>
      </c>
      <c r="F259" s="30">
        <f t="shared" si="35"/>
        <v>2272448000</v>
      </c>
      <c r="G259" s="31">
        <f t="shared" si="40"/>
        <v>1.1083900169733837E-2</v>
      </c>
      <c r="H259" s="33">
        <f>SUM('anual gastos'!H259+'eses gastos'!H259+[3]ctas!H259)</f>
        <v>0</v>
      </c>
      <c r="I259" s="32">
        <f t="shared" si="41"/>
        <v>2272448000</v>
      </c>
      <c r="J259" s="33">
        <f>SUM('anual gastos'!J259+'eses gastos'!J259+[3]ctas!J259)</f>
        <v>2187408300</v>
      </c>
      <c r="K259" s="31">
        <f t="shared" si="36"/>
        <v>96.257793357647785</v>
      </c>
      <c r="L259" s="30">
        <f t="shared" si="43"/>
        <v>0</v>
      </c>
      <c r="M259" s="31">
        <f t="shared" si="37"/>
        <v>0</v>
      </c>
      <c r="N259" s="33">
        <f>SUM('anual gastos'!N259+'eses gastos'!N259+[3]ctas!N259)</f>
        <v>2187408300</v>
      </c>
      <c r="O259" s="31">
        <f t="shared" si="38"/>
        <v>96.257793357647785</v>
      </c>
      <c r="P259" s="32">
        <f t="shared" si="42"/>
        <v>85039700</v>
      </c>
      <c r="R259" s="33">
        <f>SUM('anual gastos'!N259+'eses gastos'!N259+[3]ctas!N259)</f>
        <v>2187408300</v>
      </c>
      <c r="S259" s="62">
        <f t="shared" si="39"/>
        <v>0</v>
      </c>
    </row>
    <row r="260" spans="1:19" x14ac:dyDescent="0.25">
      <c r="A260" s="54">
        <v>31910608</v>
      </c>
      <c r="B260" s="27" t="s">
        <v>236</v>
      </c>
      <c r="C260" s="50"/>
      <c r="D260" s="80">
        <f>SUM(D261:D262)</f>
        <v>548282000</v>
      </c>
      <c r="E260" s="80">
        <f>SUM(E261:E262)</f>
        <v>418772888</v>
      </c>
      <c r="F260" s="30">
        <f t="shared" si="35"/>
        <v>967054888</v>
      </c>
      <c r="G260" s="31">
        <f t="shared" si="40"/>
        <v>4.7168251318600628E-3</v>
      </c>
      <c r="H260" s="80">
        <f>SUM(H261:H262)</f>
        <v>0</v>
      </c>
      <c r="I260" s="32">
        <f t="shared" si="41"/>
        <v>967054888</v>
      </c>
      <c r="J260" s="80">
        <f>SUM(J261:J262)</f>
        <v>288318337</v>
      </c>
      <c r="K260" s="31">
        <f t="shared" si="36"/>
        <v>29.814061288318516</v>
      </c>
      <c r="L260" s="30">
        <f t="shared" si="43"/>
        <v>638102081</v>
      </c>
      <c r="M260" s="31">
        <f t="shared" si="37"/>
        <v>65.984060358733217</v>
      </c>
      <c r="N260" s="80">
        <f>SUM(N261:N262)</f>
        <v>926420418</v>
      </c>
      <c r="O260" s="31">
        <f t="shared" si="38"/>
        <v>95.798121647051744</v>
      </c>
      <c r="P260" s="32">
        <f t="shared" si="42"/>
        <v>40634470</v>
      </c>
      <c r="R260" s="33">
        <f>SUM('anual gastos'!N260+'eses gastos'!N260+[3]ctas!N260)</f>
        <v>926420418</v>
      </c>
      <c r="S260" s="62">
        <f t="shared" si="39"/>
        <v>0</v>
      </c>
    </row>
    <row r="261" spans="1:19" x14ac:dyDescent="0.25">
      <c r="A261" s="54">
        <v>3191060801</v>
      </c>
      <c r="B261" s="27" t="s">
        <v>237</v>
      </c>
      <c r="C261" s="50"/>
      <c r="D261" s="33">
        <f>SUM('anual gastos'!D261+'eses gastos'!D261+[3]ctas!D261)</f>
        <v>243334000</v>
      </c>
      <c r="E261" s="33">
        <f>SUM('anual gastos'!E261+'eses gastos'!E261+[3]ctas!E261)</f>
        <v>175580523</v>
      </c>
      <c r="F261" s="30">
        <f t="shared" si="35"/>
        <v>418914523</v>
      </c>
      <c r="G261" s="31">
        <f t="shared" si="40"/>
        <v>2.0432620471771716E-3</v>
      </c>
      <c r="H261" s="33">
        <f>SUM('anual gastos'!H261+'eses gastos'!H261+[3]ctas!H261)</f>
        <v>0</v>
      </c>
      <c r="I261" s="32">
        <f t="shared" si="41"/>
        <v>418914523</v>
      </c>
      <c r="J261" s="33">
        <f>SUM('anual gastos'!J261+'eses gastos'!J261+[3]ctas!J261)</f>
        <v>128346000</v>
      </c>
      <c r="K261" s="31">
        <f t="shared" si="36"/>
        <v>30.637753754839387</v>
      </c>
      <c r="L261" s="30">
        <f t="shared" si="43"/>
        <v>290568523</v>
      </c>
      <c r="M261" s="31">
        <f t="shared" si="37"/>
        <v>69.36224624516062</v>
      </c>
      <c r="N261" s="33">
        <f>SUM('anual gastos'!N261+'eses gastos'!N261+[3]ctas!N261)</f>
        <v>418914523</v>
      </c>
      <c r="O261" s="31">
        <f t="shared" si="38"/>
        <v>100</v>
      </c>
      <c r="P261" s="32">
        <f t="shared" si="42"/>
        <v>0</v>
      </c>
      <c r="R261" s="33">
        <f>SUM('anual gastos'!N261+'eses gastos'!N261+[3]ctas!N261)</f>
        <v>418914523</v>
      </c>
      <c r="S261" s="62">
        <f t="shared" si="39"/>
        <v>0</v>
      </c>
    </row>
    <row r="262" spans="1:19" x14ac:dyDescent="0.25">
      <c r="A262" s="54">
        <v>3191060802</v>
      </c>
      <c r="B262" s="27" t="s">
        <v>238</v>
      </c>
      <c r="C262" s="50"/>
      <c r="D262" s="33">
        <f>SUM('anual gastos'!D262+'eses gastos'!D262+[3]ctas!D262)</f>
        <v>304948000</v>
      </c>
      <c r="E262" s="33">
        <f>SUM('anual gastos'!E262+'eses gastos'!E262+[3]ctas!E262)</f>
        <v>243192365</v>
      </c>
      <c r="F262" s="30">
        <f t="shared" si="35"/>
        <v>548140365</v>
      </c>
      <c r="G262" s="31">
        <f t="shared" si="40"/>
        <v>2.6735630846828917E-3</v>
      </c>
      <c r="H262" s="33">
        <f>SUM('anual gastos'!H262+'eses gastos'!H262+[3]ctas!H262)</f>
        <v>0</v>
      </c>
      <c r="I262" s="32">
        <f t="shared" si="41"/>
        <v>548140365</v>
      </c>
      <c r="J262" s="33">
        <f>SUM('anual gastos'!J262+'eses gastos'!J262+[3]ctas!J262)</f>
        <v>159972337</v>
      </c>
      <c r="K262" s="31">
        <f t="shared" si="36"/>
        <v>29.184556951940589</v>
      </c>
      <c r="L262" s="30">
        <f t="shared" si="43"/>
        <v>347533558</v>
      </c>
      <c r="M262" s="31">
        <f t="shared" si="37"/>
        <v>63.402292586133477</v>
      </c>
      <c r="N262" s="33">
        <f>SUM('anual gastos'!N262+'eses gastos'!N262+[3]ctas!N262)</f>
        <v>507505895</v>
      </c>
      <c r="O262" s="31">
        <f t="shared" si="38"/>
        <v>92.586849538074063</v>
      </c>
      <c r="P262" s="32">
        <f t="shared" si="42"/>
        <v>40634470</v>
      </c>
      <c r="R262" s="33">
        <f>SUM('anual gastos'!N262+'eses gastos'!N262+[3]ctas!N262)</f>
        <v>507505895</v>
      </c>
      <c r="S262" s="62">
        <f t="shared" si="39"/>
        <v>0</v>
      </c>
    </row>
    <row r="263" spans="1:19" x14ac:dyDescent="0.25">
      <c r="A263" s="54">
        <v>31910609</v>
      </c>
      <c r="B263" s="27" t="s">
        <v>239</v>
      </c>
      <c r="C263" s="50"/>
      <c r="D263" s="33">
        <f>SUM('anual gastos'!D263+'eses gastos'!D263+[3]ctas!D263)</f>
        <v>1247163095</v>
      </c>
      <c r="E263" s="33">
        <f>SUM('anual gastos'!E263+'eses gastos'!E263+[3]ctas!E263)</f>
        <v>14810087973</v>
      </c>
      <c r="F263" s="30">
        <f t="shared" si="35"/>
        <v>16057251068</v>
      </c>
      <c r="G263" s="31">
        <f t="shared" si="40"/>
        <v>7.8319489747648366E-2</v>
      </c>
      <c r="H263" s="33">
        <f>SUM('anual gastos'!H263+'eses gastos'!H263+[3]ctas!H263)</f>
        <v>0</v>
      </c>
      <c r="I263" s="32">
        <f t="shared" si="41"/>
        <v>16057251068</v>
      </c>
      <c r="J263" s="33">
        <f>SUM('anual gastos'!J263+'eses gastos'!J263+[3]ctas!J263)</f>
        <v>13716297950</v>
      </c>
      <c r="K263" s="31">
        <f t="shared" si="36"/>
        <v>85.421208723171716</v>
      </c>
      <c r="L263" s="30">
        <f t="shared" si="43"/>
        <v>259711281</v>
      </c>
      <c r="M263" s="31">
        <f t="shared" si="37"/>
        <v>1.6174081098947912</v>
      </c>
      <c r="N263" s="33">
        <f>SUM('anual gastos'!N263+'eses gastos'!N263+[3]ctas!N263)</f>
        <v>13976009231</v>
      </c>
      <c r="O263" s="31">
        <f t="shared" si="38"/>
        <v>87.038616833066513</v>
      </c>
      <c r="P263" s="32">
        <f t="shared" si="42"/>
        <v>2081241837</v>
      </c>
      <c r="R263" s="33">
        <f>SUM('anual gastos'!N263+'eses gastos'!N263+[3]ctas!N263)</f>
        <v>13976009231</v>
      </c>
      <c r="S263" s="62">
        <f t="shared" si="39"/>
        <v>0</v>
      </c>
    </row>
    <row r="264" spans="1:19" x14ac:dyDescent="0.25">
      <c r="A264" s="54">
        <v>3192</v>
      </c>
      <c r="B264" s="27" t="s">
        <v>240</v>
      </c>
      <c r="C264" s="50"/>
      <c r="D264" s="80">
        <f>SUM(D265)</f>
        <v>229876298599</v>
      </c>
      <c r="E264" s="80">
        <f>SUM(E265)</f>
        <v>45141814101</v>
      </c>
      <c r="F264" s="30">
        <f t="shared" ref="F264:F327" si="44">SUM(D264+E264)</f>
        <v>275018112700</v>
      </c>
      <c r="G264" s="31">
        <f t="shared" si="40"/>
        <v>1.3414050865126108</v>
      </c>
      <c r="H264" s="80">
        <f>SUM(H265)</f>
        <v>0</v>
      </c>
      <c r="I264" s="32">
        <f t="shared" si="41"/>
        <v>275018112700</v>
      </c>
      <c r="J264" s="80">
        <f>SUM(J265)</f>
        <v>224474953108</v>
      </c>
      <c r="K264" s="31">
        <f t="shared" ref="K264:K327" si="45">IF(OR(J264=0,F264=0),0,J264/F264)*100</f>
        <v>81.621879702470963</v>
      </c>
      <c r="L264" s="30">
        <f t="shared" si="43"/>
        <v>31137021651</v>
      </c>
      <c r="M264" s="31">
        <f t="shared" ref="M264:M327" si="46">IF(OR(L264=0,F264=0),0,L264/F264)*100</f>
        <v>11.321807623981996</v>
      </c>
      <c r="N264" s="80">
        <f>SUM(N265)</f>
        <v>255611974759</v>
      </c>
      <c r="O264" s="31">
        <f t="shared" ref="O264:O327" si="47">IF(OR(N264=0,F264=0),0,N264/F264)*100</f>
        <v>92.943687326452945</v>
      </c>
      <c r="P264" s="32">
        <f t="shared" si="42"/>
        <v>19406137941</v>
      </c>
      <c r="R264" s="33">
        <f>SUM('anual gastos'!N264+'eses gastos'!N264+[3]ctas!N264)</f>
        <v>255611974759</v>
      </c>
      <c r="S264" s="62">
        <f t="shared" ref="S264:S327" si="48">+N264-R264</f>
        <v>0</v>
      </c>
    </row>
    <row r="265" spans="1:19" x14ac:dyDescent="0.25">
      <c r="A265" s="54">
        <v>319201</v>
      </c>
      <c r="B265" s="27" t="s">
        <v>241</v>
      </c>
      <c r="C265" s="50"/>
      <c r="D265" s="80">
        <f>SUM(D266:D304)-D271-D293-D302-D272-D278-D284-D290</f>
        <v>229876298599</v>
      </c>
      <c r="E265" s="80">
        <f>SUM(E266:E304)-E271-E293-E302-E272-E278-E284-E290</f>
        <v>45141814101</v>
      </c>
      <c r="F265" s="30">
        <f t="shared" si="44"/>
        <v>275018112700</v>
      </c>
      <c r="G265" s="31">
        <f t="shared" ref="G265:G328" si="49">IF(OR(F265=0,F$7=0),0,F265/F$7)*100</f>
        <v>1.3414050865126108</v>
      </c>
      <c r="H265" s="80">
        <f>SUM(H266:H304)-H271-H293-H302-H272-H278-H284-H290</f>
        <v>0</v>
      </c>
      <c r="I265" s="32">
        <f t="shared" ref="I265:I328" si="50">SUM(F265-H265)</f>
        <v>275018112700</v>
      </c>
      <c r="J265" s="80">
        <f>SUM(J266:J304)-J271-J293-J302-J272-J278-J284-J290</f>
        <v>224474953108</v>
      </c>
      <c r="K265" s="31">
        <f t="shared" si="45"/>
        <v>81.621879702470963</v>
      </c>
      <c r="L265" s="30">
        <f t="shared" si="43"/>
        <v>31137021651</v>
      </c>
      <c r="M265" s="31">
        <f t="shared" si="46"/>
        <v>11.321807623981996</v>
      </c>
      <c r="N265" s="80">
        <f>SUM(N266:N304)-N271-N293-N302-N272-N278-N284-N290</f>
        <v>255611974759</v>
      </c>
      <c r="O265" s="31">
        <f t="shared" si="47"/>
        <v>92.943687326452945</v>
      </c>
      <c r="P265" s="32">
        <f t="shared" si="42"/>
        <v>19406137941</v>
      </c>
      <c r="R265" s="33">
        <f>SUM('anual gastos'!N265+'eses gastos'!N265+[3]ctas!N265)</f>
        <v>255611974759</v>
      </c>
      <c r="S265" s="62">
        <f t="shared" si="48"/>
        <v>0</v>
      </c>
    </row>
    <row r="266" spans="1:19" x14ac:dyDescent="0.25">
      <c r="A266" s="54">
        <v>31920101</v>
      </c>
      <c r="B266" s="27" t="s">
        <v>242</v>
      </c>
      <c r="C266" s="50"/>
      <c r="D266" s="33">
        <f>SUM('anual gastos'!D266+'eses gastos'!D266+[3]ctas!D266)</f>
        <v>45046815736</v>
      </c>
      <c r="E266" s="33">
        <f>SUM('anual gastos'!E266+'eses gastos'!E266+[3]ctas!E266)</f>
        <v>6598690296</v>
      </c>
      <c r="F266" s="30">
        <f t="shared" si="44"/>
        <v>51645506032</v>
      </c>
      <c r="G266" s="31">
        <f t="shared" si="49"/>
        <v>0.25190175223990813</v>
      </c>
      <c r="H266" s="33">
        <f>SUM('anual gastos'!H266+'eses gastos'!H266+[3]ctas!H266)</f>
        <v>0</v>
      </c>
      <c r="I266" s="32">
        <f t="shared" si="50"/>
        <v>51645506032</v>
      </c>
      <c r="J266" s="33">
        <f>SUM('anual gastos'!J266+'eses gastos'!J266+[3]ctas!J266)</f>
        <v>51117509745</v>
      </c>
      <c r="K266" s="31">
        <f t="shared" si="45"/>
        <v>98.977652989453048</v>
      </c>
      <c r="L266" s="30">
        <f t="shared" si="43"/>
        <v>527996287</v>
      </c>
      <c r="M266" s="31">
        <f t="shared" si="46"/>
        <v>1.0223470105469563</v>
      </c>
      <c r="N266" s="33">
        <f>SUM('anual gastos'!N266+'eses gastos'!N266+[3]ctas!N266)</f>
        <v>51645506032</v>
      </c>
      <c r="O266" s="31">
        <f t="shared" si="47"/>
        <v>100</v>
      </c>
      <c r="P266" s="32">
        <f t="shared" si="42"/>
        <v>0</v>
      </c>
      <c r="R266" s="33">
        <f>SUM('anual gastos'!N266+'eses gastos'!N266+[3]ctas!N266)</f>
        <v>51645506032</v>
      </c>
      <c r="S266" s="62">
        <f t="shared" si="48"/>
        <v>0</v>
      </c>
    </row>
    <row r="267" spans="1:19" x14ac:dyDescent="0.25">
      <c r="A267" s="54">
        <v>31920102</v>
      </c>
      <c r="B267" s="27" t="s">
        <v>243</v>
      </c>
      <c r="C267" s="50"/>
      <c r="D267" s="33">
        <f>SUM('anual gastos'!D267+'eses gastos'!D267+[3]ctas!D267)</f>
        <v>17174234152</v>
      </c>
      <c r="E267" s="33">
        <f>SUM('anual gastos'!E267+'eses gastos'!E267+[3]ctas!E267)</f>
        <v>-430196000</v>
      </c>
      <c r="F267" s="30">
        <f t="shared" si="44"/>
        <v>16744038152</v>
      </c>
      <c r="G267" s="31">
        <f t="shared" si="49"/>
        <v>8.1669304342709984E-2</v>
      </c>
      <c r="H267" s="33">
        <f>SUM('anual gastos'!H267+'eses gastos'!H267+[3]ctas!H267)</f>
        <v>0</v>
      </c>
      <c r="I267" s="32">
        <f t="shared" si="50"/>
        <v>16744038152</v>
      </c>
      <c r="J267" s="33">
        <f>SUM('anual gastos'!J267+'eses gastos'!J267+[3]ctas!J267)</f>
        <v>12012917920</v>
      </c>
      <c r="K267" s="31">
        <f t="shared" si="45"/>
        <v>71.744449044779017</v>
      </c>
      <c r="L267" s="30">
        <f t="shared" si="43"/>
        <v>3784780556</v>
      </c>
      <c r="M267" s="31">
        <f t="shared" si="46"/>
        <v>22.603750192410573</v>
      </c>
      <c r="N267" s="33">
        <f>SUM('anual gastos'!N267+'eses gastos'!N267+[3]ctas!N267)</f>
        <v>15797698476</v>
      </c>
      <c r="O267" s="31">
        <f t="shared" si="47"/>
        <v>94.348199237189604</v>
      </c>
      <c r="P267" s="32">
        <f t="shared" si="42"/>
        <v>946339676</v>
      </c>
      <c r="R267" s="33">
        <f>SUM('anual gastos'!N267+'eses gastos'!N267+[3]ctas!N267)</f>
        <v>15797698476</v>
      </c>
      <c r="S267" s="62">
        <f t="shared" si="48"/>
        <v>0</v>
      </c>
    </row>
    <row r="268" spans="1:19" x14ac:dyDescent="0.25">
      <c r="A268" s="54">
        <v>31920103</v>
      </c>
      <c r="B268" s="27" t="s">
        <v>244</v>
      </c>
      <c r="C268" s="50"/>
      <c r="D268" s="33">
        <f>SUM('anual gastos'!D268+'eses gastos'!D268+[3]ctas!D268)</f>
        <v>41975378395</v>
      </c>
      <c r="E268" s="33">
        <f>SUM('anual gastos'!E268+'eses gastos'!E268+[3]ctas!E268)</f>
        <v>-5474446163</v>
      </c>
      <c r="F268" s="30">
        <f t="shared" si="44"/>
        <v>36500932232</v>
      </c>
      <c r="G268" s="31">
        <f t="shared" si="49"/>
        <v>0.17803385994386145</v>
      </c>
      <c r="H268" s="33">
        <f>SUM('anual gastos'!H268+'eses gastos'!H268+[3]ctas!H268)</f>
        <v>0</v>
      </c>
      <c r="I268" s="32">
        <f t="shared" si="50"/>
        <v>36500932232</v>
      </c>
      <c r="J268" s="33">
        <f>SUM('anual gastos'!J268+'eses gastos'!J268+[3]ctas!J268)</f>
        <v>28274637867</v>
      </c>
      <c r="K268" s="31">
        <f t="shared" si="45"/>
        <v>77.4627828332886</v>
      </c>
      <c r="L268" s="30">
        <f t="shared" si="43"/>
        <v>8226294365</v>
      </c>
      <c r="M268" s="31">
        <f t="shared" si="46"/>
        <v>22.537217166711404</v>
      </c>
      <c r="N268" s="33">
        <f>SUM('anual gastos'!N268+'eses gastos'!N268+[3]ctas!N268)</f>
        <v>36500932232</v>
      </c>
      <c r="O268" s="31">
        <f t="shared" si="47"/>
        <v>100</v>
      </c>
      <c r="P268" s="32">
        <f t="shared" si="42"/>
        <v>0</v>
      </c>
      <c r="R268" s="33">
        <f>SUM('anual gastos'!N268+'eses gastos'!N268+[3]ctas!N268)</f>
        <v>36500932232</v>
      </c>
      <c r="S268" s="62">
        <f t="shared" si="48"/>
        <v>0</v>
      </c>
    </row>
    <row r="269" spans="1:19" x14ac:dyDescent="0.25">
      <c r="A269" s="54">
        <v>31920104</v>
      </c>
      <c r="B269" s="27" t="s">
        <v>245</v>
      </c>
      <c r="C269" s="50"/>
      <c r="D269" s="33">
        <f>SUM('anual gastos'!D269+'eses gastos'!D269+[3]ctas!D269)</f>
        <v>1354156198</v>
      </c>
      <c r="E269" s="33">
        <f>SUM('anual gastos'!E269+'eses gastos'!E269+[3]ctas!E269)</f>
        <v>-46495961</v>
      </c>
      <c r="F269" s="30">
        <f t="shared" si="44"/>
        <v>1307660237</v>
      </c>
      <c r="G269" s="31">
        <f t="shared" si="49"/>
        <v>6.3781329750289065E-3</v>
      </c>
      <c r="H269" s="33">
        <f>SUM('anual gastos'!H269+'eses gastos'!H269+[3]ctas!H269)</f>
        <v>0</v>
      </c>
      <c r="I269" s="32">
        <f t="shared" si="50"/>
        <v>1307660237</v>
      </c>
      <c r="J269" s="33">
        <f>SUM('anual gastos'!J269+'eses gastos'!J269+[3]ctas!J269)</f>
        <v>1307635337</v>
      </c>
      <c r="K269" s="31">
        <f t="shared" si="45"/>
        <v>99.99809583565397</v>
      </c>
      <c r="L269" s="30">
        <f t="shared" si="43"/>
        <v>0</v>
      </c>
      <c r="M269" s="31">
        <f t="shared" si="46"/>
        <v>0</v>
      </c>
      <c r="N269" s="33">
        <f>SUM('anual gastos'!N269+'eses gastos'!N269+[3]ctas!N269)</f>
        <v>1307635337</v>
      </c>
      <c r="O269" s="31">
        <f t="shared" si="47"/>
        <v>99.99809583565397</v>
      </c>
      <c r="P269" s="32">
        <f t="shared" si="42"/>
        <v>24900</v>
      </c>
      <c r="R269" s="33">
        <f>SUM('anual gastos'!N269+'eses gastos'!N269+[3]ctas!N269)</f>
        <v>1307635337</v>
      </c>
      <c r="S269" s="62">
        <f t="shared" si="48"/>
        <v>0</v>
      </c>
    </row>
    <row r="270" spans="1:19" x14ac:dyDescent="0.25">
      <c r="A270" s="54">
        <v>31920105</v>
      </c>
      <c r="B270" s="27" t="s">
        <v>246</v>
      </c>
      <c r="C270" s="50"/>
      <c r="D270" s="33">
        <f>SUM('anual gastos'!D270+'eses gastos'!D270+[3]ctas!D270)</f>
        <v>2624277724</v>
      </c>
      <c r="E270" s="33">
        <f>SUM('anual gastos'!E270+'eses gastos'!E270+[3]ctas!E270)</f>
        <v>1018942442</v>
      </c>
      <c r="F270" s="30">
        <f t="shared" si="44"/>
        <v>3643220166</v>
      </c>
      <c r="G270" s="31">
        <f t="shared" si="49"/>
        <v>1.7769862551884636E-2</v>
      </c>
      <c r="H270" s="33">
        <f>SUM('anual gastos'!H270+'eses gastos'!H270+[3]ctas!H270)</f>
        <v>0</v>
      </c>
      <c r="I270" s="32">
        <f t="shared" si="50"/>
        <v>3643220166</v>
      </c>
      <c r="J270" s="33">
        <f>SUM('anual gastos'!J270+'eses gastos'!J270+[3]ctas!J270)</f>
        <v>2844127062</v>
      </c>
      <c r="K270" s="31">
        <f t="shared" si="45"/>
        <v>78.066296638960793</v>
      </c>
      <c r="L270" s="30">
        <f t="shared" si="43"/>
        <v>221657288</v>
      </c>
      <c r="M270" s="31">
        <f t="shared" si="46"/>
        <v>6.0841035649888857</v>
      </c>
      <c r="N270" s="33">
        <f>SUM('anual gastos'!N270+'eses gastos'!N270+[3]ctas!N270)</f>
        <v>3065784350</v>
      </c>
      <c r="O270" s="31">
        <f t="shared" si="47"/>
        <v>84.150400203949687</v>
      </c>
      <c r="P270" s="32">
        <f t="shared" si="42"/>
        <v>577435816</v>
      </c>
      <c r="R270" s="33">
        <f>SUM('anual gastos'!N270+'eses gastos'!N270+[3]ctas!N270)</f>
        <v>3065784350</v>
      </c>
      <c r="S270" s="62">
        <f t="shared" si="48"/>
        <v>0</v>
      </c>
    </row>
    <row r="271" spans="1:19" x14ac:dyDescent="0.25">
      <c r="A271" s="54">
        <v>31920106</v>
      </c>
      <c r="B271" s="27" t="s">
        <v>247</v>
      </c>
      <c r="C271" s="50"/>
      <c r="D271" s="80">
        <f>SUM(D272+D278+D284+D290)</f>
        <v>65979556394</v>
      </c>
      <c r="E271" s="80">
        <f>SUM(E272+E278+E284+E290)</f>
        <v>41529082252</v>
      </c>
      <c r="F271" s="30">
        <f t="shared" si="44"/>
        <v>107508638646</v>
      </c>
      <c r="G271" s="31">
        <f t="shared" si="49"/>
        <v>0.52437504318525796</v>
      </c>
      <c r="H271" s="80">
        <f>SUM(H272+H278+H284+H290)</f>
        <v>0</v>
      </c>
      <c r="I271" s="32">
        <f t="shared" si="50"/>
        <v>107508638646</v>
      </c>
      <c r="J271" s="80">
        <f>SUM(J272+J278+J284+J290)</f>
        <v>82542313659</v>
      </c>
      <c r="K271" s="31">
        <f t="shared" si="45"/>
        <v>76.777377798254818</v>
      </c>
      <c r="L271" s="30">
        <f t="shared" si="43"/>
        <v>16408548446</v>
      </c>
      <c r="M271" s="31">
        <f t="shared" si="46"/>
        <v>15.262539506271111</v>
      </c>
      <c r="N271" s="80">
        <f>SUM(N272+N278+N284+N290)</f>
        <v>98950862105</v>
      </c>
      <c r="O271" s="31">
        <f t="shared" si="47"/>
        <v>92.039917304525915</v>
      </c>
      <c r="P271" s="32">
        <f t="shared" ref="P271:P334" si="51">SUM(F271-N271)</f>
        <v>8557776541</v>
      </c>
      <c r="R271" s="33">
        <f>SUM('anual gastos'!N271+'eses gastos'!N271+[3]ctas!N271)</f>
        <v>98950862105</v>
      </c>
      <c r="S271" s="62">
        <f t="shared" si="48"/>
        <v>0</v>
      </c>
    </row>
    <row r="272" spans="1:19" x14ac:dyDescent="0.25">
      <c r="A272" s="54">
        <v>3192010601</v>
      </c>
      <c r="B272" s="27" t="s">
        <v>248</v>
      </c>
      <c r="C272" s="50"/>
      <c r="D272" s="80">
        <f>SUM(D273:D277)</f>
        <v>38596619885</v>
      </c>
      <c r="E272" s="80">
        <f>SUM(E273:E277)</f>
        <v>28756682627</v>
      </c>
      <c r="F272" s="30">
        <f t="shared" si="44"/>
        <v>67353302512</v>
      </c>
      <c r="G272" s="31">
        <f t="shared" si="49"/>
        <v>0.32851677184467643</v>
      </c>
      <c r="H272" s="80">
        <f>SUM(H273:H277)</f>
        <v>0</v>
      </c>
      <c r="I272" s="32">
        <f t="shared" si="50"/>
        <v>67353302512</v>
      </c>
      <c r="J272" s="80">
        <f>SUM(J273:J277)</f>
        <v>49244081362</v>
      </c>
      <c r="K272" s="31">
        <f t="shared" si="45"/>
        <v>73.113091007269361</v>
      </c>
      <c r="L272" s="30">
        <f t="shared" ref="L272:L335" si="52">SUM(N272-J272)</f>
        <v>11271520225</v>
      </c>
      <c r="M272" s="31">
        <f t="shared" si="46"/>
        <v>16.734918414715906</v>
      </c>
      <c r="N272" s="80">
        <f>SUM(N273:N277)</f>
        <v>60515601587</v>
      </c>
      <c r="O272" s="31">
        <f t="shared" si="47"/>
        <v>89.848009421985267</v>
      </c>
      <c r="P272" s="32">
        <f t="shared" si="51"/>
        <v>6837700925</v>
      </c>
      <c r="R272" s="33">
        <f>SUM('anual gastos'!N272+'eses gastos'!N272+[3]ctas!N272)</f>
        <v>60515601587</v>
      </c>
      <c r="S272" s="62">
        <f t="shared" si="48"/>
        <v>0</v>
      </c>
    </row>
    <row r="273" spans="1:19" x14ac:dyDescent="0.25">
      <c r="A273" s="54">
        <v>319201060101</v>
      </c>
      <c r="B273" s="27" t="s">
        <v>249</v>
      </c>
      <c r="C273" s="50"/>
      <c r="D273" s="33">
        <f>SUM('anual gastos'!D273+'eses gastos'!D273+[3]ctas!D273)</f>
        <v>8833955597</v>
      </c>
      <c r="E273" s="33">
        <f>SUM('anual gastos'!E273+'eses gastos'!E273+[3]ctas!E273)</f>
        <v>20196800849</v>
      </c>
      <c r="F273" s="30">
        <f t="shared" si="44"/>
        <v>29030756446</v>
      </c>
      <c r="G273" s="31">
        <f t="shared" si="49"/>
        <v>0.14159796232931229</v>
      </c>
      <c r="H273" s="33">
        <f>SUM('anual gastos'!H273+'eses gastos'!H273+[3]ctas!H273)</f>
        <v>0</v>
      </c>
      <c r="I273" s="32">
        <f t="shared" si="50"/>
        <v>29030756446</v>
      </c>
      <c r="J273" s="33">
        <f>SUM('anual gastos'!J273+'eses gastos'!J273+[3]ctas!J273)</f>
        <v>28334905475</v>
      </c>
      <c r="K273" s="31">
        <f t="shared" si="45"/>
        <v>97.603056013044821</v>
      </c>
      <c r="L273" s="30">
        <f t="shared" si="52"/>
        <v>63898522</v>
      </c>
      <c r="M273" s="31">
        <f t="shared" si="46"/>
        <v>0.22010629354029199</v>
      </c>
      <c r="N273" s="33">
        <f>SUM('anual gastos'!N273+'eses gastos'!N273+[3]ctas!N273)</f>
        <v>28398803997</v>
      </c>
      <c r="O273" s="31">
        <f t="shared" si="47"/>
        <v>97.823162306585104</v>
      </c>
      <c r="P273" s="32">
        <f t="shared" si="51"/>
        <v>631952449</v>
      </c>
      <c r="R273" s="33">
        <f>SUM('anual gastos'!N273+'eses gastos'!N273+[3]ctas!N273)</f>
        <v>28398803997</v>
      </c>
      <c r="S273" s="62">
        <f t="shared" si="48"/>
        <v>0</v>
      </c>
    </row>
    <row r="274" spans="1:19" x14ac:dyDescent="0.25">
      <c r="A274" s="54">
        <v>319201060102</v>
      </c>
      <c r="B274" s="27" t="s">
        <v>84</v>
      </c>
      <c r="C274" s="50"/>
      <c r="D274" s="33">
        <f>SUM('anual gastos'!D274+'eses gastos'!D274+[3]ctas!D274)</f>
        <v>4773922799</v>
      </c>
      <c r="E274" s="33">
        <f>SUM('anual gastos'!E274+'eses gastos'!E274+[3]ctas!E274)</f>
        <v>4870000000</v>
      </c>
      <c r="F274" s="30">
        <f t="shared" si="44"/>
        <v>9643922799</v>
      </c>
      <c r="G274" s="31">
        <f t="shared" si="49"/>
        <v>4.7038382197848359E-2</v>
      </c>
      <c r="H274" s="33">
        <f>SUM('anual gastos'!H274+'eses gastos'!H274+[3]ctas!H274)</f>
        <v>0</v>
      </c>
      <c r="I274" s="32">
        <f t="shared" si="50"/>
        <v>9643922799</v>
      </c>
      <c r="J274" s="33">
        <f>SUM('anual gastos'!J274+'eses gastos'!J274+[3]ctas!J274)</f>
        <v>7680717963</v>
      </c>
      <c r="K274" s="31">
        <f t="shared" si="45"/>
        <v>79.643088430741386</v>
      </c>
      <c r="L274" s="30">
        <f t="shared" si="52"/>
        <v>1912770182</v>
      </c>
      <c r="M274" s="31">
        <f t="shared" si="46"/>
        <v>19.833943322299714</v>
      </c>
      <c r="N274" s="33">
        <f>SUM('anual gastos'!N274+'eses gastos'!N274+[3]ctas!N274)</f>
        <v>9593488145</v>
      </c>
      <c r="O274" s="31">
        <f t="shared" si="47"/>
        <v>99.477031753041103</v>
      </c>
      <c r="P274" s="32">
        <f t="shared" si="51"/>
        <v>50434654</v>
      </c>
      <c r="R274" s="33">
        <f>SUM('anual gastos'!N274+'eses gastos'!N274+[3]ctas!N274)</f>
        <v>9593488145</v>
      </c>
      <c r="S274" s="62">
        <f t="shared" si="48"/>
        <v>0</v>
      </c>
    </row>
    <row r="275" spans="1:19" x14ac:dyDescent="0.25">
      <c r="A275" s="54">
        <v>319201060103</v>
      </c>
      <c r="B275" s="27" t="s">
        <v>250</v>
      </c>
      <c r="C275" s="50"/>
      <c r="D275" s="33">
        <f>SUM('anual gastos'!D275+'eses gastos'!D275+[3]ctas!D275)</f>
        <v>9730067379</v>
      </c>
      <c r="E275" s="33">
        <f>SUM('anual gastos'!E275+'eses gastos'!E275+[3]ctas!E275)</f>
        <v>11459148456</v>
      </c>
      <c r="F275" s="30">
        <f t="shared" si="44"/>
        <v>21189215835</v>
      </c>
      <c r="G275" s="31">
        <f t="shared" si="49"/>
        <v>0.10335072705297697</v>
      </c>
      <c r="H275" s="33">
        <f>SUM('anual gastos'!H275+'eses gastos'!H275+[3]ctas!H275)</f>
        <v>0</v>
      </c>
      <c r="I275" s="32">
        <f t="shared" si="50"/>
        <v>21189215835</v>
      </c>
      <c r="J275" s="33">
        <f>SUM('anual gastos'!J275+'eses gastos'!J275+[3]ctas!J275)</f>
        <v>9747484903</v>
      </c>
      <c r="K275" s="31">
        <f t="shared" si="45"/>
        <v>46.002103045735481</v>
      </c>
      <c r="L275" s="30">
        <f t="shared" si="52"/>
        <v>7304210276</v>
      </c>
      <c r="M275" s="31">
        <f t="shared" si="46"/>
        <v>34.471357188853702</v>
      </c>
      <c r="N275" s="33">
        <f>SUM('anual gastos'!N275+'eses gastos'!N275+[3]ctas!N275)</f>
        <v>17051695179</v>
      </c>
      <c r="O275" s="31">
        <f t="shared" si="47"/>
        <v>80.473460234589183</v>
      </c>
      <c r="P275" s="32">
        <f t="shared" si="51"/>
        <v>4137520656</v>
      </c>
      <c r="R275" s="33">
        <f>SUM('anual gastos'!N275+'eses gastos'!N275+[3]ctas!N275)</f>
        <v>17051695179</v>
      </c>
      <c r="S275" s="62">
        <f t="shared" si="48"/>
        <v>0</v>
      </c>
    </row>
    <row r="276" spans="1:19" x14ac:dyDescent="0.25">
      <c r="A276" s="54">
        <v>319201060104</v>
      </c>
      <c r="B276" s="27" t="s">
        <v>251</v>
      </c>
      <c r="C276" s="50"/>
      <c r="D276" s="33">
        <f>SUM('anual gastos'!D276+'eses gastos'!D276+[3]ctas!D276)</f>
        <v>11892095696</v>
      </c>
      <c r="E276" s="33">
        <f>SUM('anual gastos'!E276+'eses gastos'!E276+[3]ctas!E276)</f>
        <v>-6529042331</v>
      </c>
      <c r="F276" s="30">
        <f t="shared" si="44"/>
        <v>5363053365</v>
      </c>
      <c r="G276" s="31">
        <f t="shared" si="49"/>
        <v>2.6158375506332873E-2</v>
      </c>
      <c r="H276" s="33">
        <f>SUM('anual gastos'!H276+'eses gastos'!H276+[3]ctas!H276)</f>
        <v>0</v>
      </c>
      <c r="I276" s="32">
        <f t="shared" si="50"/>
        <v>5363053365</v>
      </c>
      <c r="J276" s="33">
        <f>SUM('anual gastos'!J276+'eses gastos'!J276+[3]ctas!J276)</f>
        <v>2229222745</v>
      </c>
      <c r="K276" s="31">
        <f t="shared" si="45"/>
        <v>41.566298026199114</v>
      </c>
      <c r="L276" s="30">
        <f t="shared" si="52"/>
        <v>1728671280</v>
      </c>
      <c r="M276" s="31">
        <f t="shared" si="46"/>
        <v>32.232968093913414</v>
      </c>
      <c r="N276" s="33">
        <f>SUM('anual gastos'!N276+'eses gastos'!N276+[3]ctas!N276)</f>
        <v>3957894025</v>
      </c>
      <c r="O276" s="31">
        <f t="shared" si="47"/>
        <v>73.799266120112534</v>
      </c>
      <c r="P276" s="32">
        <f t="shared" si="51"/>
        <v>1405159340</v>
      </c>
      <c r="R276" s="33">
        <f>SUM('anual gastos'!N276+'eses gastos'!N276+[3]ctas!N276)</f>
        <v>3957894025</v>
      </c>
      <c r="S276" s="62">
        <f t="shared" si="48"/>
        <v>0</v>
      </c>
    </row>
    <row r="277" spans="1:19" x14ac:dyDescent="0.25">
      <c r="A277" s="54">
        <v>319201060105</v>
      </c>
      <c r="B277" s="27" t="s">
        <v>118</v>
      </c>
      <c r="C277" s="50"/>
      <c r="D277" s="33">
        <f>SUM('anual gastos'!D277+'eses gastos'!D277+[3]ctas!D277)</f>
        <v>3366578414</v>
      </c>
      <c r="E277" s="33">
        <f>SUM('anual gastos'!E277+'eses gastos'!E277+[3]ctas!E277)</f>
        <v>-1240224347</v>
      </c>
      <c r="F277" s="30">
        <f t="shared" si="44"/>
        <v>2126354067</v>
      </c>
      <c r="G277" s="31">
        <f t="shared" si="49"/>
        <v>1.0371324758205923E-2</v>
      </c>
      <c r="H277" s="33">
        <f>SUM('anual gastos'!H277+'eses gastos'!H277+[3]ctas!H277)</f>
        <v>0</v>
      </c>
      <c r="I277" s="32">
        <f t="shared" si="50"/>
        <v>2126354067</v>
      </c>
      <c r="J277" s="33">
        <f>SUM('anual gastos'!J277+'eses gastos'!J277+[3]ctas!J277)</f>
        <v>1251750276</v>
      </c>
      <c r="K277" s="31">
        <f t="shared" si="45"/>
        <v>58.868383935985392</v>
      </c>
      <c r="L277" s="30">
        <f t="shared" si="52"/>
        <v>261969965</v>
      </c>
      <c r="M277" s="31">
        <f t="shared" si="46"/>
        <v>12.320147856166045</v>
      </c>
      <c r="N277" s="33">
        <f>SUM('anual gastos'!N277+'eses gastos'!N277+[3]ctas!N277)</f>
        <v>1513720241</v>
      </c>
      <c r="O277" s="31">
        <f t="shared" si="47"/>
        <v>71.188531792151437</v>
      </c>
      <c r="P277" s="32">
        <f t="shared" si="51"/>
        <v>612633826</v>
      </c>
      <c r="R277" s="33">
        <f>SUM('anual gastos'!N277+'eses gastos'!N277+[3]ctas!N277)</f>
        <v>1513720241</v>
      </c>
      <c r="S277" s="62">
        <f t="shared" si="48"/>
        <v>0</v>
      </c>
    </row>
    <row r="278" spans="1:19" x14ac:dyDescent="0.25">
      <c r="A278" s="54">
        <v>3192010602</v>
      </c>
      <c r="B278" s="27" t="s">
        <v>252</v>
      </c>
      <c r="C278" s="50"/>
      <c r="D278" s="80">
        <f>SUM(D279:D283)</f>
        <v>11774923672</v>
      </c>
      <c r="E278" s="80">
        <f>SUM(E279:E283)</f>
        <v>9282793350</v>
      </c>
      <c r="F278" s="30">
        <f t="shared" si="44"/>
        <v>21057717022</v>
      </c>
      <c r="G278" s="31">
        <f t="shared" si="49"/>
        <v>0.10270933956436094</v>
      </c>
      <c r="H278" s="80">
        <f>SUM(H279:H283)</f>
        <v>0</v>
      </c>
      <c r="I278" s="32">
        <f t="shared" si="50"/>
        <v>21057717022</v>
      </c>
      <c r="J278" s="80">
        <f>SUM(J279:J283)</f>
        <v>19415922160</v>
      </c>
      <c r="K278" s="31">
        <f t="shared" si="45"/>
        <v>92.203357751057538</v>
      </c>
      <c r="L278" s="30">
        <f t="shared" si="52"/>
        <v>481172576</v>
      </c>
      <c r="M278" s="31">
        <f t="shared" si="46"/>
        <v>2.2850177704320753</v>
      </c>
      <c r="N278" s="80">
        <f>SUM(N279:N283)</f>
        <v>19897094736</v>
      </c>
      <c r="O278" s="31">
        <f t="shared" si="47"/>
        <v>94.488375521489615</v>
      </c>
      <c r="P278" s="32">
        <f t="shared" si="51"/>
        <v>1160622286</v>
      </c>
      <c r="R278" s="33">
        <f>SUM('anual gastos'!N278+'eses gastos'!N278+[3]ctas!N278)</f>
        <v>19897094736</v>
      </c>
      <c r="S278" s="62">
        <f t="shared" si="48"/>
        <v>0</v>
      </c>
    </row>
    <row r="279" spans="1:19" x14ac:dyDescent="0.25">
      <c r="A279" s="54">
        <v>319201060201</v>
      </c>
      <c r="B279" s="27" t="s">
        <v>249</v>
      </c>
      <c r="C279" s="50"/>
      <c r="D279" s="33">
        <f>SUM('anual gastos'!D279+'eses gastos'!D279+[3]ctas!D279)</f>
        <v>5002877383</v>
      </c>
      <c r="E279" s="33">
        <f>SUM('anual gastos'!E279+'eses gastos'!E279+[3]ctas!E279)</f>
        <v>11549544075</v>
      </c>
      <c r="F279" s="30">
        <f t="shared" si="44"/>
        <v>16552421458</v>
      </c>
      <c r="G279" s="31">
        <f t="shared" si="49"/>
        <v>8.0734690962271621E-2</v>
      </c>
      <c r="H279" s="33">
        <f>SUM('anual gastos'!H279+'eses gastos'!H279+[3]ctas!H279)</f>
        <v>0</v>
      </c>
      <c r="I279" s="32">
        <f t="shared" si="50"/>
        <v>16552421458</v>
      </c>
      <c r="J279" s="33">
        <f>SUM('anual gastos'!J279+'eses gastos'!J279+[3]ctas!J279)</f>
        <v>15850612941</v>
      </c>
      <c r="K279" s="31">
        <f t="shared" si="45"/>
        <v>95.760085503013784</v>
      </c>
      <c r="L279" s="30">
        <f t="shared" si="52"/>
        <v>0</v>
      </c>
      <c r="M279" s="31">
        <f t="shared" si="46"/>
        <v>0</v>
      </c>
      <c r="N279" s="33">
        <f>SUM('anual gastos'!N279+'eses gastos'!N279+[3]ctas!N279)</f>
        <v>15850612941</v>
      </c>
      <c r="O279" s="31">
        <f t="shared" si="47"/>
        <v>95.760085503013784</v>
      </c>
      <c r="P279" s="32">
        <f t="shared" si="51"/>
        <v>701808517</v>
      </c>
      <c r="R279" s="33">
        <f>SUM('anual gastos'!N279+'eses gastos'!N279+[3]ctas!N279)</f>
        <v>15850612941</v>
      </c>
      <c r="S279" s="62">
        <f t="shared" si="48"/>
        <v>0</v>
      </c>
    </row>
    <row r="280" spans="1:19" x14ac:dyDescent="0.25">
      <c r="A280" s="54">
        <v>319201060202</v>
      </c>
      <c r="B280" s="27" t="s">
        <v>84</v>
      </c>
      <c r="C280" s="50"/>
      <c r="D280" s="33">
        <f>SUM('anual gastos'!D280+'eses gastos'!D280+[3]ctas!D280)</f>
        <v>1790338132</v>
      </c>
      <c r="E280" s="33">
        <f>SUM('anual gastos'!E280+'eses gastos'!E280+[3]ctas!E280)</f>
        <v>-30000000</v>
      </c>
      <c r="F280" s="30">
        <f t="shared" si="44"/>
        <v>1760338132</v>
      </c>
      <c r="G280" s="31">
        <f t="shared" si="49"/>
        <v>8.5860763898948384E-3</v>
      </c>
      <c r="H280" s="33">
        <f>SUM('anual gastos'!H280+'eses gastos'!H280+[3]ctas!H280)</f>
        <v>0</v>
      </c>
      <c r="I280" s="32">
        <f t="shared" si="50"/>
        <v>1760338132</v>
      </c>
      <c r="J280" s="33">
        <f>SUM('anual gastos'!J280+'eses gastos'!J280+[3]ctas!J280)</f>
        <v>1760000000</v>
      </c>
      <c r="K280" s="31">
        <f t="shared" si="45"/>
        <v>99.980791644863373</v>
      </c>
      <c r="L280" s="30">
        <f t="shared" si="52"/>
        <v>0</v>
      </c>
      <c r="M280" s="31">
        <f t="shared" si="46"/>
        <v>0</v>
      </c>
      <c r="N280" s="33">
        <f>SUM('anual gastos'!N280+'eses gastos'!N280+[3]ctas!N280)</f>
        <v>1760000000</v>
      </c>
      <c r="O280" s="31">
        <f t="shared" si="47"/>
        <v>99.980791644863373</v>
      </c>
      <c r="P280" s="32">
        <f t="shared" si="51"/>
        <v>338132</v>
      </c>
      <c r="R280" s="33">
        <f>SUM('anual gastos'!N280+'eses gastos'!N280+[3]ctas!N280)</f>
        <v>1760000000</v>
      </c>
      <c r="S280" s="62">
        <f t="shared" si="48"/>
        <v>0</v>
      </c>
    </row>
    <row r="281" spans="1:19" x14ac:dyDescent="0.25">
      <c r="A281" s="54">
        <v>319201060203</v>
      </c>
      <c r="B281" s="27" t="s">
        <v>250</v>
      </c>
      <c r="C281" s="50"/>
      <c r="D281" s="33">
        <f>SUM('anual gastos'!D281+'eses gastos'!D281+[3]ctas!D281)</f>
        <v>2990797038</v>
      </c>
      <c r="E281" s="33">
        <f>SUM('anual gastos'!E281+'eses gastos'!E281+[3]ctas!E281)</f>
        <v>-1362250725</v>
      </c>
      <c r="F281" s="30">
        <f t="shared" si="44"/>
        <v>1628546313</v>
      </c>
      <c r="G281" s="31">
        <f t="shared" si="49"/>
        <v>7.943259759994558E-3</v>
      </c>
      <c r="H281" s="33">
        <f>SUM('anual gastos'!H281+'eses gastos'!H281+[3]ctas!H281)</f>
        <v>0</v>
      </c>
      <c r="I281" s="32">
        <f t="shared" si="50"/>
        <v>1628546313</v>
      </c>
      <c r="J281" s="33">
        <f>SUM('anual gastos'!J281+'eses gastos'!J281+[3]ctas!J281)</f>
        <v>903644324</v>
      </c>
      <c r="K281" s="31">
        <f t="shared" si="45"/>
        <v>55.487787899342358</v>
      </c>
      <c r="L281" s="30">
        <f t="shared" si="52"/>
        <v>437655700</v>
      </c>
      <c r="M281" s="31">
        <f t="shared" si="46"/>
        <v>26.874010060774978</v>
      </c>
      <c r="N281" s="33">
        <f>SUM('anual gastos'!N281+'eses gastos'!N281+[3]ctas!N281)</f>
        <v>1341300024</v>
      </c>
      <c r="O281" s="31">
        <f t="shared" si="47"/>
        <v>82.361797960117329</v>
      </c>
      <c r="P281" s="32">
        <f t="shared" si="51"/>
        <v>287246289</v>
      </c>
      <c r="R281" s="33">
        <f>SUM('anual gastos'!N281+'eses gastos'!N281+[3]ctas!N281)</f>
        <v>1341300024</v>
      </c>
      <c r="S281" s="62">
        <f t="shared" si="48"/>
        <v>0</v>
      </c>
    </row>
    <row r="282" spans="1:19" x14ac:dyDescent="0.25">
      <c r="A282" s="54">
        <v>319201060204</v>
      </c>
      <c r="B282" s="27" t="s">
        <v>251</v>
      </c>
      <c r="C282" s="50"/>
      <c r="D282" s="33">
        <f>SUM('anual gastos'!D282+'eses gastos'!D282+[3]ctas!D282)</f>
        <v>934495671</v>
      </c>
      <c r="E282" s="33">
        <f>SUM('anual gastos'!E282+'eses gastos'!E282+[3]ctas!E282)</f>
        <v>52000000</v>
      </c>
      <c r="F282" s="30">
        <f t="shared" si="44"/>
        <v>986495671</v>
      </c>
      <c r="G282" s="31">
        <f t="shared" si="49"/>
        <v>4.8116478507928872E-3</v>
      </c>
      <c r="H282" s="33">
        <f>SUM('anual gastos'!H282+'eses gastos'!H282+[3]ctas!H282)</f>
        <v>0</v>
      </c>
      <c r="I282" s="32">
        <f t="shared" si="50"/>
        <v>986495671</v>
      </c>
      <c r="J282" s="33">
        <f>SUM('anual gastos'!J282+'eses gastos'!J282+[3]ctas!J282)</f>
        <v>810043532</v>
      </c>
      <c r="K282" s="31">
        <f t="shared" si="45"/>
        <v>82.113237372736521</v>
      </c>
      <c r="L282" s="30">
        <f t="shared" si="52"/>
        <v>32672790</v>
      </c>
      <c r="M282" s="31">
        <f t="shared" si="46"/>
        <v>3.3120054107160901</v>
      </c>
      <c r="N282" s="33">
        <f>SUM('anual gastos'!N282+'eses gastos'!N282+[3]ctas!N282)</f>
        <v>842716322</v>
      </c>
      <c r="O282" s="31">
        <f t="shared" si="47"/>
        <v>85.425242783452617</v>
      </c>
      <c r="P282" s="32">
        <f t="shared" si="51"/>
        <v>143779349</v>
      </c>
      <c r="R282" s="33">
        <f>SUM('anual gastos'!N282+'eses gastos'!N282+[3]ctas!N282)</f>
        <v>842716322</v>
      </c>
      <c r="S282" s="62">
        <f t="shared" si="48"/>
        <v>0</v>
      </c>
    </row>
    <row r="283" spans="1:19" x14ac:dyDescent="0.25">
      <c r="A283" s="54">
        <v>319201060205</v>
      </c>
      <c r="B283" s="27" t="s">
        <v>118</v>
      </c>
      <c r="C283" s="50"/>
      <c r="D283" s="33">
        <f>SUM('anual gastos'!D283+'eses gastos'!D283+[3]ctas!D283)</f>
        <v>1056415448</v>
      </c>
      <c r="E283" s="33">
        <f>SUM('anual gastos'!E283+'eses gastos'!E283+[3]ctas!E283)</f>
        <v>-926500000</v>
      </c>
      <c r="F283" s="30">
        <f t="shared" si="44"/>
        <v>129915448</v>
      </c>
      <c r="G283" s="31">
        <f t="shared" si="49"/>
        <v>6.3366460140704974E-4</v>
      </c>
      <c r="H283" s="33">
        <f>SUM('anual gastos'!H283+'eses gastos'!H283+[3]ctas!H283)</f>
        <v>0</v>
      </c>
      <c r="I283" s="32">
        <f t="shared" si="50"/>
        <v>129915448</v>
      </c>
      <c r="J283" s="33">
        <f>SUM('anual gastos'!J283+'eses gastos'!J283+[3]ctas!J283)</f>
        <v>91621363</v>
      </c>
      <c r="K283" s="31">
        <f t="shared" si="45"/>
        <v>70.523840244156332</v>
      </c>
      <c r="L283" s="30">
        <f t="shared" si="52"/>
        <v>10844086</v>
      </c>
      <c r="M283" s="31">
        <f t="shared" si="46"/>
        <v>8.3470335259899198</v>
      </c>
      <c r="N283" s="33">
        <f>SUM('anual gastos'!N283+'eses gastos'!N283+[3]ctas!N283)</f>
        <v>102465449</v>
      </c>
      <c r="O283" s="31">
        <f t="shared" si="47"/>
        <v>78.870873770146261</v>
      </c>
      <c r="P283" s="32">
        <f t="shared" si="51"/>
        <v>27449999</v>
      </c>
      <c r="R283" s="33">
        <f>SUM('anual gastos'!N283+'eses gastos'!N283+[3]ctas!N283)</f>
        <v>102465449</v>
      </c>
      <c r="S283" s="62">
        <f t="shared" si="48"/>
        <v>0</v>
      </c>
    </row>
    <row r="284" spans="1:19" x14ac:dyDescent="0.25">
      <c r="A284" s="54">
        <v>3192010603</v>
      </c>
      <c r="B284" s="27" t="s">
        <v>253</v>
      </c>
      <c r="C284" s="50"/>
      <c r="D284" s="80">
        <f>SUM(D285:D289)</f>
        <v>5978486835</v>
      </c>
      <c r="E284" s="80">
        <f>SUM(E285:E289)</f>
        <v>1669606275</v>
      </c>
      <c r="F284" s="30">
        <f t="shared" si="44"/>
        <v>7648093110</v>
      </c>
      <c r="G284" s="31">
        <f t="shared" si="49"/>
        <v>3.7303692106516489E-2</v>
      </c>
      <c r="H284" s="80">
        <f>SUM(H285:H289)</f>
        <v>0</v>
      </c>
      <c r="I284" s="32">
        <f t="shared" si="50"/>
        <v>7648093110</v>
      </c>
      <c r="J284" s="80">
        <f>SUM(J285:J289)</f>
        <v>6071766853</v>
      </c>
      <c r="K284" s="31">
        <f t="shared" si="45"/>
        <v>79.389290450204783</v>
      </c>
      <c r="L284" s="30">
        <f t="shared" si="52"/>
        <v>1066273398</v>
      </c>
      <c r="M284" s="31">
        <f t="shared" si="46"/>
        <v>13.941689551423361</v>
      </c>
      <c r="N284" s="80">
        <f>SUM(N285:N289)</f>
        <v>7138040251</v>
      </c>
      <c r="O284" s="31">
        <f t="shared" si="47"/>
        <v>93.330980001628149</v>
      </c>
      <c r="P284" s="32">
        <f t="shared" si="51"/>
        <v>510052859</v>
      </c>
      <c r="R284" s="33">
        <f>SUM('anual gastos'!N284+'eses gastos'!N284+[3]ctas!N284)</f>
        <v>7138040251</v>
      </c>
      <c r="S284" s="62">
        <f t="shared" si="48"/>
        <v>0</v>
      </c>
    </row>
    <row r="285" spans="1:19" x14ac:dyDescent="0.25">
      <c r="A285" s="54">
        <v>319201060301</v>
      </c>
      <c r="B285" s="27" t="s">
        <v>254</v>
      </c>
      <c r="C285" s="50"/>
      <c r="D285" s="33">
        <f>SUM('anual gastos'!D285+'eses gastos'!D285+[3]ctas!D285)</f>
        <v>2721326484</v>
      </c>
      <c r="E285" s="33">
        <f>SUM('anual gastos'!E285+'eses gastos'!E285+[3]ctas!E285)</f>
        <v>3385309566</v>
      </c>
      <c r="F285" s="30">
        <f t="shared" si="44"/>
        <v>6106636050</v>
      </c>
      <c r="G285" s="31">
        <f t="shared" si="49"/>
        <v>2.9785211521274751E-2</v>
      </c>
      <c r="H285" s="33">
        <f>SUM('anual gastos'!H285+'eses gastos'!H285+[3]ctas!H285)</f>
        <v>0</v>
      </c>
      <c r="I285" s="32">
        <f t="shared" si="50"/>
        <v>6106636050</v>
      </c>
      <c r="J285" s="33">
        <f>SUM('anual gastos'!J285+'eses gastos'!J285+[3]ctas!J285)</f>
        <v>5905099845</v>
      </c>
      <c r="K285" s="31">
        <f t="shared" si="45"/>
        <v>96.699718087833318</v>
      </c>
      <c r="L285" s="30">
        <f t="shared" si="52"/>
        <v>0</v>
      </c>
      <c r="M285" s="31">
        <f t="shared" si="46"/>
        <v>0</v>
      </c>
      <c r="N285" s="33">
        <f>SUM('anual gastos'!N285+'eses gastos'!N285+[3]ctas!N285)</f>
        <v>5905099845</v>
      </c>
      <c r="O285" s="31">
        <f t="shared" si="47"/>
        <v>96.699718087833318</v>
      </c>
      <c r="P285" s="32">
        <f t="shared" si="51"/>
        <v>201536205</v>
      </c>
      <c r="R285" s="33">
        <f>SUM('anual gastos'!N285+'eses gastos'!N285+[3]ctas!N285)</f>
        <v>5905099845</v>
      </c>
      <c r="S285" s="62">
        <f t="shared" si="48"/>
        <v>0</v>
      </c>
    </row>
    <row r="286" spans="1:19" x14ac:dyDescent="0.25">
      <c r="A286" s="54">
        <v>319201060302</v>
      </c>
      <c r="B286" s="27" t="s">
        <v>84</v>
      </c>
      <c r="C286" s="50"/>
      <c r="D286" s="33">
        <f>SUM('anual gastos'!D286+'eses gastos'!D286+[3]ctas!D286)</f>
        <v>709801406</v>
      </c>
      <c r="E286" s="33">
        <f>SUM('anual gastos'!E286+'eses gastos'!E286+[3]ctas!E286)</f>
        <v>-9000000</v>
      </c>
      <c r="F286" s="30">
        <f t="shared" si="44"/>
        <v>700801406</v>
      </c>
      <c r="G286" s="31">
        <f t="shared" si="49"/>
        <v>3.4181696667704214E-3</v>
      </c>
      <c r="H286" s="33">
        <f>SUM('anual gastos'!H286+'eses gastos'!H286+[3]ctas!H286)</f>
        <v>0</v>
      </c>
      <c r="I286" s="32">
        <f t="shared" si="50"/>
        <v>700801406</v>
      </c>
      <c r="J286" s="33">
        <f>SUM('anual gastos'!J286+'eses gastos'!J286+[3]ctas!J286)</f>
        <v>0</v>
      </c>
      <c r="K286" s="31">
        <f t="shared" si="45"/>
        <v>0</v>
      </c>
      <c r="L286" s="30">
        <f t="shared" si="52"/>
        <v>700000000</v>
      </c>
      <c r="M286" s="31">
        <f t="shared" si="46"/>
        <v>99.88564435043385</v>
      </c>
      <c r="N286" s="33">
        <f>SUM('anual gastos'!N286+'eses gastos'!N286+[3]ctas!N286)</f>
        <v>700000000</v>
      </c>
      <c r="O286" s="31">
        <f t="shared" si="47"/>
        <v>99.88564435043385</v>
      </c>
      <c r="P286" s="32">
        <f t="shared" si="51"/>
        <v>801406</v>
      </c>
      <c r="R286" s="33">
        <f>SUM('anual gastos'!N286+'eses gastos'!N286+[3]ctas!N286)</f>
        <v>700000000</v>
      </c>
      <c r="S286" s="62">
        <f t="shared" si="48"/>
        <v>0</v>
      </c>
    </row>
    <row r="287" spans="1:19" x14ac:dyDescent="0.25">
      <c r="A287" s="54">
        <v>319201060303</v>
      </c>
      <c r="B287" s="27" t="s">
        <v>250</v>
      </c>
      <c r="C287" s="50"/>
      <c r="D287" s="33">
        <f>SUM('anual gastos'!D287+'eses gastos'!D287+[3]ctas!D287)</f>
        <v>1923308481</v>
      </c>
      <c r="E287" s="33">
        <f>SUM('anual gastos'!E287+'eses gastos'!E287+[3]ctas!E287)</f>
        <v>-1083703291</v>
      </c>
      <c r="F287" s="30">
        <f t="shared" si="44"/>
        <v>839605190</v>
      </c>
      <c r="G287" s="31">
        <f t="shared" si="49"/>
        <v>4.0951872641091947E-3</v>
      </c>
      <c r="H287" s="33">
        <f>SUM('anual gastos'!H287+'eses gastos'!H287+[3]ctas!H287)</f>
        <v>0</v>
      </c>
      <c r="I287" s="32">
        <f t="shared" si="50"/>
        <v>839605190</v>
      </c>
      <c r="J287" s="33">
        <f>SUM('anual gastos'!J287+'eses gastos'!J287+[3]ctas!J287)</f>
        <v>166667008</v>
      </c>
      <c r="K287" s="31">
        <f t="shared" si="45"/>
        <v>19.850640513548992</v>
      </c>
      <c r="L287" s="30">
        <f t="shared" si="52"/>
        <v>366273398</v>
      </c>
      <c r="M287" s="31">
        <f t="shared" si="46"/>
        <v>43.624479977309335</v>
      </c>
      <c r="N287" s="33">
        <f>SUM('anual gastos'!N287+'eses gastos'!N287+[3]ctas!N287)</f>
        <v>532940406</v>
      </c>
      <c r="O287" s="31">
        <f t="shared" si="47"/>
        <v>63.47512049085833</v>
      </c>
      <c r="P287" s="32">
        <f t="shared" si="51"/>
        <v>306664784</v>
      </c>
      <c r="R287" s="33">
        <f>SUM('anual gastos'!N287+'eses gastos'!N287+[3]ctas!N287)</f>
        <v>532940406</v>
      </c>
      <c r="S287" s="62">
        <f t="shared" si="48"/>
        <v>0</v>
      </c>
    </row>
    <row r="288" spans="1:19" x14ac:dyDescent="0.25">
      <c r="A288" s="54">
        <v>319201060304</v>
      </c>
      <c r="B288" s="27" t="s">
        <v>251</v>
      </c>
      <c r="C288" s="28"/>
      <c r="D288" s="33">
        <f>SUM('anual gastos'!D288+'eses gastos'!D288+[3]ctas!D288)</f>
        <v>0</v>
      </c>
      <c r="E288" s="33">
        <f>SUM('anual gastos'!E288+'eses gastos'!E288+[3]ctas!E288)</f>
        <v>0</v>
      </c>
      <c r="F288" s="30">
        <f t="shared" si="44"/>
        <v>0</v>
      </c>
      <c r="G288" s="31">
        <f t="shared" si="49"/>
        <v>0</v>
      </c>
      <c r="H288" s="33">
        <f>SUM('anual gastos'!H288+'eses gastos'!H288+[3]ctas!H288)</f>
        <v>0</v>
      </c>
      <c r="I288" s="32">
        <f t="shared" si="50"/>
        <v>0</v>
      </c>
      <c r="J288" s="33">
        <f>SUM('anual gastos'!J288+'eses gastos'!J288+[3]ctas!J288)</f>
        <v>0</v>
      </c>
      <c r="K288" s="31">
        <f t="shared" si="45"/>
        <v>0</v>
      </c>
      <c r="L288" s="30">
        <f t="shared" si="52"/>
        <v>0</v>
      </c>
      <c r="M288" s="31">
        <f t="shared" si="46"/>
        <v>0</v>
      </c>
      <c r="N288" s="33">
        <f>SUM('anual gastos'!N288+'eses gastos'!N288+[3]ctas!N288)</f>
        <v>0</v>
      </c>
      <c r="O288" s="31">
        <f t="shared" si="47"/>
        <v>0</v>
      </c>
      <c r="P288" s="32">
        <f t="shared" si="51"/>
        <v>0</v>
      </c>
      <c r="R288" s="33">
        <f>SUM('anual gastos'!N288+'eses gastos'!N288+[3]ctas!N288)</f>
        <v>0</v>
      </c>
      <c r="S288" s="62">
        <f t="shared" si="48"/>
        <v>0</v>
      </c>
    </row>
    <row r="289" spans="1:19" x14ac:dyDescent="0.25">
      <c r="A289" s="54">
        <v>319201060305</v>
      </c>
      <c r="B289" s="27" t="s">
        <v>118</v>
      </c>
      <c r="C289" s="28"/>
      <c r="D289" s="33">
        <f>SUM('anual gastos'!D289+'eses gastos'!D289+[3]ctas!D289)</f>
        <v>624050464</v>
      </c>
      <c r="E289" s="33">
        <f>SUM('anual gastos'!E289+'eses gastos'!E289+[3]ctas!E289)</f>
        <v>-623000000</v>
      </c>
      <c r="F289" s="30">
        <f t="shared" si="44"/>
        <v>1050464</v>
      </c>
      <c r="G289" s="31">
        <f t="shared" si="49"/>
        <v>5.1236543621237032E-6</v>
      </c>
      <c r="H289" s="33">
        <f>SUM('anual gastos'!H289+'eses gastos'!H289+[3]ctas!H289)</f>
        <v>0</v>
      </c>
      <c r="I289" s="32">
        <f t="shared" si="50"/>
        <v>1050464</v>
      </c>
      <c r="J289" s="33">
        <f>SUM('anual gastos'!J289+'eses gastos'!J289+[3]ctas!J289)</f>
        <v>0</v>
      </c>
      <c r="K289" s="31">
        <f t="shared" si="45"/>
        <v>0</v>
      </c>
      <c r="L289" s="30">
        <f t="shared" si="52"/>
        <v>0</v>
      </c>
      <c r="M289" s="31">
        <f t="shared" si="46"/>
        <v>0</v>
      </c>
      <c r="N289" s="33">
        <f>SUM('anual gastos'!N289+'eses gastos'!N289+[3]ctas!N289)</f>
        <v>0</v>
      </c>
      <c r="O289" s="31">
        <f t="shared" si="47"/>
        <v>0</v>
      </c>
      <c r="P289" s="32">
        <f t="shared" si="51"/>
        <v>1050464</v>
      </c>
      <c r="R289" s="33">
        <f>SUM('anual gastos'!N289+'eses gastos'!N289+[3]ctas!N289)</f>
        <v>0</v>
      </c>
      <c r="S289" s="62">
        <f t="shared" si="48"/>
        <v>0</v>
      </c>
    </row>
    <row r="290" spans="1:19" x14ac:dyDescent="0.25">
      <c r="A290" s="54">
        <v>3192010604</v>
      </c>
      <c r="B290" s="27" t="s">
        <v>255</v>
      </c>
      <c r="C290" s="28"/>
      <c r="D290" s="80">
        <f>SUM(D291:D292)</f>
        <v>9629526002</v>
      </c>
      <c r="E290" s="80">
        <f>SUM(E291:E292)</f>
        <v>1820000000</v>
      </c>
      <c r="F290" s="30">
        <f t="shared" si="44"/>
        <v>11449526002</v>
      </c>
      <c r="G290" s="31">
        <f t="shared" si="49"/>
        <v>5.5845239669704116E-2</v>
      </c>
      <c r="H290" s="80">
        <f>SUM(H291:H292)</f>
        <v>0</v>
      </c>
      <c r="I290" s="32">
        <f t="shared" si="50"/>
        <v>11449526002</v>
      </c>
      <c r="J290" s="80">
        <f>SUM(J291:J292)</f>
        <v>7810543284</v>
      </c>
      <c r="K290" s="31">
        <f t="shared" si="45"/>
        <v>68.217175825756073</v>
      </c>
      <c r="L290" s="30">
        <f t="shared" si="52"/>
        <v>3589582247</v>
      </c>
      <c r="M290" s="31">
        <f t="shared" si="46"/>
        <v>31.351361151308559</v>
      </c>
      <c r="N290" s="80">
        <f>SUM(N291:N292)</f>
        <v>11400125531</v>
      </c>
      <c r="O290" s="31">
        <f t="shared" si="47"/>
        <v>99.568536977064639</v>
      </c>
      <c r="P290" s="32">
        <f t="shared" si="51"/>
        <v>49400471</v>
      </c>
      <c r="R290" s="33">
        <f>SUM('anual gastos'!N290+'eses gastos'!N290+[3]ctas!N290)</f>
        <v>11400125531</v>
      </c>
      <c r="S290" s="62">
        <f t="shared" si="48"/>
        <v>0</v>
      </c>
    </row>
    <row r="291" spans="1:19" x14ac:dyDescent="0.25">
      <c r="A291" s="54">
        <v>319201060401</v>
      </c>
      <c r="B291" s="27" t="s">
        <v>256</v>
      </c>
      <c r="C291" s="28"/>
      <c r="D291" s="33">
        <f>SUM('anual gastos'!D291+'eses gastos'!D291+[3]ctas!D291)</f>
        <v>9629526002</v>
      </c>
      <c r="E291" s="33">
        <f>SUM('anual gastos'!E291+'eses gastos'!E291+[3]ctas!E291)</f>
        <v>1820000000</v>
      </c>
      <c r="F291" s="30">
        <f t="shared" si="44"/>
        <v>11449526002</v>
      </c>
      <c r="G291" s="31">
        <f t="shared" si="49"/>
        <v>5.5845239669704116E-2</v>
      </c>
      <c r="H291" s="33">
        <f>SUM('anual gastos'!H291+'eses gastos'!H291+[3]ctas!H291)</f>
        <v>0</v>
      </c>
      <c r="I291" s="32">
        <f t="shared" si="50"/>
        <v>11449526002</v>
      </c>
      <c r="J291" s="33">
        <f>SUM('anual gastos'!J291+'eses gastos'!J291+[3]ctas!J291)</f>
        <v>7810543284</v>
      </c>
      <c r="K291" s="31">
        <f t="shared" si="45"/>
        <v>68.217175825756073</v>
      </c>
      <c r="L291" s="30">
        <f t="shared" si="52"/>
        <v>3589582247</v>
      </c>
      <c r="M291" s="31">
        <f t="shared" si="46"/>
        <v>31.351361151308559</v>
      </c>
      <c r="N291" s="33">
        <f>SUM('anual gastos'!N291+'eses gastos'!N291+[3]ctas!N291)</f>
        <v>11400125531</v>
      </c>
      <c r="O291" s="31">
        <f t="shared" si="47"/>
        <v>99.568536977064639</v>
      </c>
      <c r="P291" s="32">
        <f t="shared" si="51"/>
        <v>49400471</v>
      </c>
      <c r="R291" s="33">
        <f>SUM('anual gastos'!N291+'eses gastos'!N291+[3]ctas!N291)</f>
        <v>11400125531</v>
      </c>
      <c r="S291" s="62">
        <f t="shared" si="48"/>
        <v>0</v>
      </c>
    </row>
    <row r="292" spans="1:19" x14ac:dyDescent="0.25">
      <c r="A292" s="54">
        <v>319201060402</v>
      </c>
      <c r="B292" s="27" t="s">
        <v>84</v>
      </c>
      <c r="C292" s="28"/>
      <c r="D292" s="33">
        <f>SUM('anual gastos'!D292+'eses gastos'!D292+[3]ctas!D292)</f>
        <v>0</v>
      </c>
      <c r="E292" s="33">
        <f>SUM('anual gastos'!E292+'eses gastos'!E292+[3]ctas!E292)</f>
        <v>0</v>
      </c>
      <c r="F292" s="30">
        <f t="shared" si="44"/>
        <v>0</v>
      </c>
      <c r="G292" s="31">
        <f t="shared" si="49"/>
        <v>0</v>
      </c>
      <c r="H292" s="33">
        <f>SUM('anual gastos'!H292+'eses gastos'!H292+[3]ctas!H292)</f>
        <v>0</v>
      </c>
      <c r="I292" s="32">
        <f t="shared" si="50"/>
        <v>0</v>
      </c>
      <c r="J292" s="33">
        <f>SUM('anual gastos'!J292+'eses gastos'!J292+[3]ctas!J292)</f>
        <v>0</v>
      </c>
      <c r="K292" s="31">
        <f t="shared" si="45"/>
        <v>0</v>
      </c>
      <c r="L292" s="30">
        <f t="shared" si="52"/>
        <v>0</v>
      </c>
      <c r="M292" s="31">
        <f t="shared" si="46"/>
        <v>0</v>
      </c>
      <c r="N292" s="33">
        <f>SUM('anual gastos'!N292+'eses gastos'!N292+[3]ctas!N292)</f>
        <v>0</v>
      </c>
      <c r="O292" s="31">
        <f t="shared" si="47"/>
        <v>0</v>
      </c>
      <c r="P292" s="32">
        <f t="shared" si="51"/>
        <v>0</v>
      </c>
      <c r="R292" s="33">
        <f>SUM('anual gastos'!N292+'eses gastos'!N292+[3]ctas!N292)</f>
        <v>0</v>
      </c>
      <c r="S292" s="62">
        <f t="shared" si="48"/>
        <v>0</v>
      </c>
    </row>
    <row r="293" spans="1:19" x14ac:dyDescent="0.25">
      <c r="A293" s="54">
        <v>31920107</v>
      </c>
      <c r="B293" s="27" t="s">
        <v>257</v>
      </c>
      <c r="C293" s="28"/>
      <c r="D293" s="80">
        <f>SUM(D294:D295)</f>
        <v>14691000000</v>
      </c>
      <c r="E293" s="80">
        <f>SUM(E294:E295)</f>
        <v>3649498434</v>
      </c>
      <c r="F293" s="30">
        <f t="shared" si="44"/>
        <v>18340498434</v>
      </c>
      <c r="G293" s="31">
        <f t="shared" si="49"/>
        <v>8.9456063991614224E-2</v>
      </c>
      <c r="H293" s="80">
        <f>SUM(H294:H295)</f>
        <v>0</v>
      </c>
      <c r="I293" s="32">
        <f t="shared" si="50"/>
        <v>18340498434</v>
      </c>
      <c r="J293" s="80">
        <f>SUM(J294:J295)</f>
        <v>15844370022</v>
      </c>
      <c r="K293" s="31">
        <f t="shared" si="45"/>
        <v>86.390073197941959</v>
      </c>
      <c r="L293" s="30">
        <f t="shared" si="52"/>
        <v>1286879209</v>
      </c>
      <c r="M293" s="31">
        <f t="shared" si="46"/>
        <v>7.0165988870529077</v>
      </c>
      <c r="N293" s="80">
        <f>SUM(N294:N295)</f>
        <v>17131249231</v>
      </c>
      <c r="O293" s="31">
        <f t="shared" si="47"/>
        <v>93.406672084994867</v>
      </c>
      <c r="P293" s="32">
        <f t="shared" si="51"/>
        <v>1209249203</v>
      </c>
      <c r="R293" s="33">
        <f>SUM('anual gastos'!N293+'eses gastos'!N293+[3]ctas!N293)</f>
        <v>17131249231</v>
      </c>
      <c r="S293" s="62">
        <f t="shared" si="48"/>
        <v>0</v>
      </c>
    </row>
    <row r="294" spans="1:19" x14ac:dyDescent="0.25">
      <c r="A294" s="54">
        <v>3192010701</v>
      </c>
      <c r="B294" s="27" t="s">
        <v>258</v>
      </c>
      <c r="C294" s="28"/>
      <c r="D294" s="33">
        <f>SUM('anual gastos'!D294+'eses gastos'!D294+[3]ctas!D294)</f>
        <v>1000000000</v>
      </c>
      <c r="E294" s="33">
        <f>SUM('anual gastos'!E294+'eses gastos'!E294+[3]ctas!E294)</f>
        <v>-650000000</v>
      </c>
      <c r="F294" s="30">
        <f t="shared" si="44"/>
        <v>350000000</v>
      </c>
      <c r="G294" s="31">
        <f t="shared" si="49"/>
        <v>1.7071303983223565E-3</v>
      </c>
      <c r="H294" s="33">
        <f>SUM('anual gastos'!H294+'eses gastos'!H294+[3]ctas!H294)</f>
        <v>0</v>
      </c>
      <c r="I294" s="32">
        <f t="shared" si="50"/>
        <v>350000000</v>
      </c>
      <c r="J294" s="33">
        <f>SUM('anual gastos'!J294+'eses gastos'!J294+[3]ctas!J294)</f>
        <v>242739648</v>
      </c>
      <c r="K294" s="31">
        <f t="shared" si="45"/>
        <v>69.354185142857133</v>
      </c>
      <c r="L294" s="30">
        <f t="shared" si="52"/>
        <v>76748849</v>
      </c>
      <c r="M294" s="31">
        <f t="shared" si="46"/>
        <v>21.928242571428573</v>
      </c>
      <c r="N294" s="33">
        <f>SUM('anual gastos'!N294+'eses gastos'!N294+[3]ctas!N294)</f>
        <v>319488497</v>
      </c>
      <c r="O294" s="31">
        <f t="shared" si="47"/>
        <v>91.282427714285717</v>
      </c>
      <c r="P294" s="32">
        <f t="shared" si="51"/>
        <v>30511503</v>
      </c>
      <c r="R294" s="33">
        <f>SUM('anual gastos'!N294+'eses gastos'!N294+[3]ctas!N294)</f>
        <v>319488497</v>
      </c>
      <c r="S294" s="62">
        <f t="shared" si="48"/>
        <v>0</v>
      </c>
    </row>
    <row r="295" spans="1:19" x14ac:dyDescent="0.25">
      <c r="A295" s="54">
        <v>3192010702</v>
      </c>
      <c r="B295" s="27" t="s">
        <v>259</v>
      </c>
      <c r="C295" s="28"/>
      <c r="D295" s="33">
        <f>SUM('anual gastos'!D295+'eses gastos'!D295+[3]ctas!D295)</f>
        <v>13691000000</v>
      </c>
      <c r="E295" s="33">
        <f>SUM('anual gastos'!E295+'eses gastos'!E295+[3]ctas!E295)</f>
        <v>4299498434</v>
      </c>
      <c r="F295" s="30">
        <f t="shared" si="44"/>
        <v>17990498434</v>
      </c>
      <c r="G295" s="31">
        <f t="shared" si="49"/>
        <v>8.7748933593291875E-2</v>
      </c>
      <c r="H295" s="33">
        <f>SUM('anual gastos'!H295+'eses gastos'!H295+[3]ctas!H295)</f>
        <v>0</v>
      </c>
      <c r="I295" s="32">
        <f t="shared" si="50"/>
        <v>17990498434</v>
      </c>
      <c r="J295" s="33">
        <f>SUM('anual gastos'!J295+'eses gastos'!J295+[3]ctas!J295)</f>
        <v>15601630374</v>
      </c>
      <c r="K295" s="31">
        <f t="shared" si="45"/>
        <v>86.721501526131647</v>
      </c>
      <c r="L295" s="30">
        <f t="shared" si="52"/>
        <v>1210130360</v>
      </c>
      <c r="M295" s="31">
        <f t="shared" si="46"/>
        <v>6.7264971253547428</v>
      </c>
      <c r="N295" s="33">
        <f>SUM('anual gastos'!N295+'eses gastos'!N295+[3]ctas!N295)</f>
        <v>16811760734</v>
      </c>
      <c r="O295" s="31">
        <f t="shared" si="47"/>
        <v>93.447998651486387</v>
      </c>
      <c r="P295" s="32">
        <f t="shared" si="51"/>
        <v>1178737700</v>
      </c>
      <c r="R295" s="33">
        <f>SUM('anual gastos'!N295+'eses gastos'!N295+[3]ctas!N295)</f>
        <v>16811760734</v>
      </c>
      <c r="S295" s="62">
        <f t="shared" si="48"/>
        <v>0</v>
      </c>
    </row>
    <row r="296" spans="1:19" x14ac:dyDescent="0.25">
      <c r="A296" s="54">
        <v>31920108</v>
      </c>
      <c r="B296" s="27" t="s">
        <v>260</v>
      </c>
      <c r="C296" s="28"/>
      <c r="D296" s="33">
        <f>SUM('anual gastos'!D296+'eses gastos'!D296+[3]ctas!D296)</f>
        <v>2040000000</v>
      </c>
      <c r="E296" s="33">
        <f>SUM('anual gastos'!E296+'eses gastos'!E296+[3]ctas!E296)</f>
        <v>-18566040</v>
      </c>
      <c r="F296" s="30">
        <f t="shared" si="44"/>
        <v>2021433960</v>
      </c>
      <c r="G296" s="31">
        <f t="shared" si="49"/>
        <v>9.859575318048968E-3</v>
      </c>
      <c r="H296" s="33">
        <f>SUM('anual gastos'!H296+'eses gastos'!H296+[3]ctas!H296)</f>
        <v>0</v>
      </c>
      <c r="I296" s="32">
        <f t="shared" si="50"/>
        <v>2021433960</v>
      </c>
      <c r="J296" s="33">
        <f>SUM('anual gastos'!J296+'eses gastos'!J296+[3]ctas!J296)</f>
        <v>1904812770</v>
      </c>
      <c r="K296" s="31">
        <f t="shared" si="45"/>
        <v>94.230769230769226</v>
      </c>
      <c r="L296" s="30">
        <f t="shared" si="52"/>
        <v>116621190</v>
      </c>
      <c r="M296" s="31">
        <f t="shared" si="46"/>
        <v>5.7692307692307692</v>
      </c>
      <c r="N296" s="33">
        <f>SUM('anual gastos'!N296+'eses gastos'!N296+[3]ctas!N296)</f>
        <v>2021433960</v>
      </c>
      <c r="O296" s="31">
        <f t="shared" si="47"/>
        <v>100</v>
      </c>
      <c r="P296" s="32">
        <f t="shared" si="51"/>
        <v>0</v>
      </c>
      <c r="R296" s="33">
        <f>SUM('anual gastos'!N296+'eses gastos'!N296+[3]ctas!N296)</f>
        <v>2021433960</v>
      </c>
      <c r="S296" s="62">
        <f t="shared" si="48"/>
        <v>0</v>
      </c>
    </row>
    <row r="297" spans="1:19" x14ac:dyDescent="0.25">
      <c r="A297" s="54">
        <v>31920109</v>
      </c>
      <c r="B297" s="27" t="s">
        <v>261</v>
      </c>
      <c r="C297" s="28"/>
      <c r="D297" s="33">
        <f>SUM('anual gastos'!D297+'eses gastos'!D297+[3]ctas!D297)</f>
        <v>4303138000</v>
      </c>
      <c r="E297" s="33">
        <f>SUM('anual gastos'!E297+'eses gastos'!E297+[3]ctas!E297)</f>
        <v>-1704261199</v>
      </c>
      <c r="F297" s="30">
        <f t="shared" si="44"/>
        <v>2598876801</v>
      </c>
      <c r="G297" s="31">
        <f t="shared" si="49"/>
        <v>1.2676061681376747E-2</v>
      </c>
      <c r="H297" s="33">
        <f>SUM('anual gastos'!H297+'eses gastos'!H297+[3]ctas!H297)</f>
        <v>0</v>
      </c>
      <c r="I297" s="32">
        <f t="shared" si="50"/>
        <v>2598876801</v>
      </c>
      <c r="J297" s="33">
        <f>SUM('anual gastos'!J297+'eses gastos'!J297+[3]ctas!J297)</f>
        <v>1811329217</v>
      </c>
      <c r="K297" s="31">
        <f t="shared" si="45"/>
        <v>69.696617258002917</v>
      </c>
      <c r="L297" s="30">
        <f t="shared" si="52"/>
        <v>465734708</v>
      </c>
      <c r="M297" s="31">
        <f t="shared" si="46"/>
        <v>17.920615083438886</v>
      </c>
      <c r="N297" s="33">
        <f>SUM('anual gastos'!N297+'eses gastos'!N297+[3]ctas!N297)</f>
        <v>2277063925</v>
      </c>
      <c r="O297" s="31">
        <f t="shared" si="47"/>
        <v>87.617232341441792</v>
      </c>
      <c r="P297" s="32">
        <f t="shared" si="51"/>
        <v>321812876</v>
      </c>
      <c r="R297" s="33">
        <f>SUM('anual gastos'!N297+'eses gastos'!N297+[3]ctas!N297)</f>
        <v>2277063925</v>
      </c>
      <c r="S297" s="62">
        <f t="shared" si="48"/>
        <v>0</v>
      </c>
    </row>
    <row r="298" spans="1:19" x14ac:dyDescent="0.25">
      <c r="A298" s="54">
        <v>31920110</v>
      </c>
      <c r="B298" s="27" t="s">
        <v>262</v>
      </c>
      <c r="C298" s="28"/>
      <c r="D298" s="33">
        <f>SUM('anual gastos'!D298+'eses gastos'!D298+[3]ctas!D298)</f>
        <v>465554000</v>
      </c>
      <c r="E298" s="33">
        <f>SUM('anual gastos'!E298+'eses gastos'!E298+[3]ctas!E298)</f>
        <v>29566040</v>
      </c>
      <c r="F298" s="30">
        <f t="shared" si="44"/>
        <v>495120040</v>
      </c>
      <c r="G298" s="31">
        <f t="shared" si="49"/>
        <v>2.4149556317216601E-3</v>
      </c>
      <c r="H298" s="33">
        <f>SUM('anual gastos'!H298+'eses gastos'!H298+[3]ctas!H298)</f>
        <v>0</v>
      </c>
      <c r="I298" s="32">
        <f t="shared" si="50"/>
        <v>495120040</v>
      </c>
      <c r="J298" s="33">
        <f>SUM('anual gastos'!J298+'eses gastos'!J298+[3]ctas!J298)</f>
        <v>460811438</v>
      </c>
      <c r="K298" s="31">
        <f t="shared" si="45"/>
        <v>93.070649695374883</v>
      </c>
      <c r="L298" s="30">
        <f t="shared" si="52"/>
        <v>33918268</v>
      </c>
      <c r="M298" s="31">
        <f t="shared" si="46"/>
        <v>6.8505140692749986</v>
      </c>
      <c r="N298" s="33">
        <f>SUM('anual gastos'!N298+'eses gastos'!N298+[3]ctas!N298)</f>
        <v>494729706</v>
      </c>
      <c r="O298" s="31">
        <f t="shared" si="47"/>
        <v>99.921163764649876</v>
      </c>
      <c r="P298" s="32">
        <f t="shared" si="51"/>
        <v>390334</v>
      </c>
      <c r="R298" s="33">
        <f>SUM('anual gastos'!N298+'eses gastos'!N298+[3]ctas!N298)</f>
        <v>494729706</v>
      </c>
      <c r="S298" s="62">
        <f t="shared" si="48"/>
        <v>0</v>
      </c>
    </row>
    <row r="299" spans="1:19" x14ac:dyDescent="0.25">
      <c r="A299" s="54">
        <v>31920111</v>
      </c>
      <c r="B299" s="27" t="s">
        <v>263</v>
      </c>
      <c r="C299" s="28"/>
      <c r="D299" s="33">
        <f>SUM('anual gastos'!D299+'eses gastos'!D299+[3]ctas!D299)</f>
        <v>21642360000</v>
      </c>
      <c r="E299" s="33">
        <f>SUM('anual gastos'!E299+'eses gastos'!E299+[3]ctas!E299)</f>
        <v>-583633680</v>
      </c>
      <c r="F299" s="30">
        <f t="shared" si="44"/>
        <v>21058726320</v>
      </c>
      <c r="G299" s="31">
        <f t="shared" si="49"/>
        <v>0.10271426243092313</v>
      </c>
      <c r="H299" s="33">
        <f>SUM('anual gastos'!H299+'eses gastos'!H299+[3]ctas!H299)</f>
        <v>0</v>
      </c>
      <c r="I299" s="32">
        <f t="shared" si="50"/>
        <v>21058726320</v>
      </c>
      <c r="J299" s="33">
        <f>SUM('anual gastos'!J299+'eses gastos'!J299+[3]ctas!J299)</f>
        <v>13871921865</v>
      </c>
      <c r="K299" s="31">
        <f t="shared" si="45"/>
        <v>65.872558739820306</v>
      </c>
      <c r="L299" s="30">
        <f t="shared" si="52"/>
        <v>0</v>
      </c>
      <c r="M299" s="31">
        <f t="shared" si="46"/>
        <v>0</v>
      </c>
      <c r="N299" s="33">
        <f>SUM('anual gastos'!N299+'eses gastos'!N299+[3]ctas!N299)</f>
        <v>13871921865</v>
      </c>
      <c r="O299" s="31">
        <f t="shared" si="47"/>
        <v>65.872558739820306</v>
      </c>
      <c r="P299" s="32">
        <f t="shared" si="51"/>
        <v>7186804455</v>
      </c>
      <c r="R299" s="33">
        <f>SUM('anual gastos'!N299+'eses gastos'!N299+[3]ctas!N299)</f>
        <v>13871921865</v>
      </c>
      <c r="S299" s="62">
        <f t="shared" si="48"/>
        <v>0</v>
      </c>
    </row>
    <row r="300" spans="1:19" x14ac:dyDescent="0.25">
      <c r="A300" s="54">
        <v>31920112</v>
      </c>
      <c r="B300" s="27" t="s">
        <v>264</v>
      </c>
      <c r="C300" s="28"/>
      <c r="D300" s="33">
        <f>SUM('anual gastos'!D300+'eses gastos'!D300+[3]ctas!D300)</f>
        <v>56000000</v>
      </c>
      <c r="E300" s="33">
        <f>SUM('anual gastos'!E300+'eses gastos'!E300+[3]ctas!E300)</f>
        <v>0</v>
      </c>
      <c r="F300" s="30">
        <f t="shared" si="44"/>
        <v>56000000</v>
      </c>
      <c r="G300" s="31">
        <f t="shared" si="49"/>
        <v>2.7314086373157704E-4</v>
      </c>
      <c r="H300" s="33">
        <f>SUM('anual gastos'!H300+'eses gastos'!H300+[3]ctas!H300)</f>
        <v>0</v>
      </c>
      <c r="I300" s="32">
        <f t="shared" si="50"/>
        <v>56000000</v>
      </c>
      <c r="J300" s="33">
        <f>SUM('anual gastos'!J300+'eses gastos'!J300+[3]ctas!J300)</f>
        <v>19000000</v>
      </c>
      <c r="K300" s="31">
        <f t="shared" si="45"/>
        <v>33.928571428571431</v>
      </c>
      <c r="L300" s="30">
        <f t="shared" si="52"/>
        <v>0</v>
      </c>
      <c r="M300" s="31">
        <f t="shared" si="46"/>
        <v>0</v>
      </c>
      <c r="N300" s="33">
        <f>SUM('anual gastos'!N300+'eses gastos'!N300+[3]ctas!N300)</f>
        <v>19000000</v>
      </c>
      <c r="O300" s="31">
        <f t="shared" si="47"/>
        <v>33.928571428571431</v>
      </c>
      <c r="P300" s="32">
        <f t="shared" si="51"/>
        <v>37000000</v>
      </c>
      <c r="R300" s="33">
        <f>SUM('anual gastos'!N300+'eses gastos'!N300+[3]ctas!N300)</f>
        <v>19000000</v>
      </c>
      <c r="S300" s="62">
        <f t="shared" si="48"/>
        <v>0</v>
      </c>
    </row>
    <row r="301" spans="1:19" x14ac:dyDescent="0.25">
      <c r="A301" s="54">
        <v>31920113</v>
      </c>
      <c r="B301" s="27" t="s">
        <v>265</v>
      </c>
      <c r="C301" s="28"/>
      <c r="D301" s="33">
        <f>SUM('anual gastos'!D301+'eses gastos'!D301+[3]ctas!D301)</f>
        <v>12173828000</v>
      </c>
      <c r="E301" s="33">
        <f>SUM('anual gastos'!E301+'eses gastos'!E301+[3]ctas!E301)</f>
        <v>573633680</v>
      </c>
      <c r="F301" s="30">
        <f t="shared" si="44"/>
        <v>12747461680</v>
      </c>
      <c r="G301" s="31">
        <f t="shared" si="49"/>
        <v>6.2175940958221078E-2</v>
      </c>
      <c r="H301" s="33">
        <f>SUM('anual gastos'!H301+'eses gastos'!H301+[3]ctas!H301)</f>
        <v>0</v>
      </c>
      <c r="I301" s="32">
        <f t="shared" si="50"/>
        <v>12747461680</v>
      </c>
      <c r="J301" s="33">
        <f>SUM('anual gastos'!J301+'eses gastos'!J301+[3]ctas!J301)</f>
        <v>12243336240</v>
      </c>
      <c r="K301" s="31">
        <f t="shared" si="45"/>
        <v>96.045287660750986</v>
      </c>
      <c r="L301" s="30">
        <f t="shared" si="52"/>
        <v>0</v>
      </c>
      <c r="M301" s="31">
        <f t="shared" si="46"/>
        <v>0</v>
      </c>
      <c r="N301" s="33">
        <f>SUM('anual gastos'!N301+'eses gastos'!N301+[3]ctas!N301)</f>
        <v>12243336240</v>
      </c>
      <c r="O301" s="31">
        <f t="shared" si="47"/>
        <v>96.045287660750986</v>
      </c>
      <c r="P301" s="32">
        <f t="shared" si="51"/>
        <v>504125440</v>
      </c>
      <c r="R301" s="33">
        <f>SUM('anual gastos'!N301+'eses gastos'!N301+[3]ctas!N301)</f>
        <v>12243336240</v>
      </c>
      <c r="S301" s="62">
        <f t="shared" si="48"/>
        <v>0</v>
      </c>
    </row>
    <row r="302" spans="1:19" x14ac:dyDescent="0.25">
      <c r="A302" s="54">
        <v>31920114</v>
      </c>
      <c r="B302" s="27" t="s">
        <v>266</v>
      </c>
      <c r="C302" s="28"/>
      <c r="D302" s="80">
        <f>SUM(D303:D304)</f>
        <v>350000000</v>
      </c>
      <c r="E302" s="80">
        <f>SUM(E303:E304)</f>
        <v>0</v>
      </c>
      <c r="F302" s="30">
        <f t="shared" si="44"/>
        <v>350000000</v>
      </c>
      <c r="G302" s="31">
        <f t="shared" si="49"/>
        <v>1.7071303983223565E-3</v>
      </c>
      <c r="H302" s="80">
        <f>SUM(H303:H304)</f>
        <v>0</v>
      </c>
      <c r="I302" s="32">
        <f t="shared" si="50"/>
        <v>350000000</v>
      </c>
      <c r="J302" s="80">
        <f>SUM(J303:J304)</f>
        <v>220229966</v>
      </c>
      <c r="K302" s="31">
        <f t="shared" si="45"/>
        <v>62.92284742857143</v>
      </c>
      <c r="L302" s="30">
        <f t="shared" si="52"/>
        <v>64591334</v>
      </c>
      <c r="M302" s="31">
        <f t="shared" si="46"/>
        <v>18.454666857142858</v>
      </c>
      <c r="N302" s="80">
        <f>SUM(N303:N304)</f>
        <v>284821300</v>
      </c>
      <c r="O302" s="31">
        <f t="shared" si="47"/>
        <v>81.377514285714284</v>
      </c>
      <c r="P302" s="32">
        <f t="shared" si="51"/>
        <v>65178700</v>
      </c>
      <c r="R302" s="33">
        <f>SUM('anual gastos'!N302+'eses gastos'!N302+[3]ctas!N302)</f>
        <v>284821300</v>
      </c>
      <c r="S302" s="62">
        <f t="shared" si="48"/>
        <v>0</v>
      </c>
    </row>
    <row r="303" spans="1:19" x14ac:dyDescent="0.25">
      <c r="A303" s="54">
        <v>3192011401</v>
      </c>
      <c r="B303" s="27" t="s">
        <v>267</v>
      </c>
      <c r="C303" s="28"/>
      <c r="D303" s="33">
        <f>SUM('anual gastos'!D303+'eses gastos'!D303+[3]ctas!D303)</f>
        <v>330000000</v>
      </c>
      <c r="E303" s="33">
        <f>SUM('anual gastos'!E303+'eses gastos'!E303+[3]ctas!E303)</f>
        <v>0</v>
      </c>
      <c r="F303" s="30">
        <f t="shared" si="44"/>
        <v>330000000</v>
      </c>
      <c r="G303" s="31">
        <f t="shared" si="49"/>
        <v>1.6095800898467934E-3</v>
      </c>
      <c r="H303" s="33">
        <f>SUM('anual gastos'!H303+'eses gastos'!H303+[3]ctas!H303)</f>
        <v>0</v>
      </c>
      <c r="I303" s="32">
        <f t="shared" si="50"/>
        <v>330000000</v>
      </c>
      <c r="J303" s="33">
        <f>SUM('anual gastos'!J303+'eses gastos'!J303+[3]ctas!J303)</f>
        <v>201648390</v>
      </c>
      <c r="K303" s="31">
        <f t="shared" si="45"/>
        <v>61.10557272727273</v>
      </c>
      <c r="L303" s="30">
        <f t="shared" si="52"/>
        <v>63216386</v>
      </c>
      <c r="M303" s="31">
        <f t="shared" si="46"/>
        <v>19.156480606060605</v>
      </c>
      <c r="N303" s="33">
        <f>SUM('anual gastos'!N303+'eses gastos'!N303+[3]ctas!N303)</f>
        <v>264864776</v>
      </c>
      <c r="O303" s="31">
        <f t="shared" si="47"/>
        <v>80.262053333333341</v>
      </c>
      <c r="P303" s="32">
        <f t="shared" si="51"/>
        <v>65135224</v>
      </c>
      <c r="R303" s="33">
        <f>SUM('anual gastos'!N303+'eses gastos'!N303+[3]ctas!N303)</f>
        <v>264864776</v>
      </c>
      <c r="S303" s="62">
        <f t="shared" si="48"/>
        <v>0</v>
      </c>
    </row>
    <row r="304" spans="1:19" x14ac:dyDescent="0.25">
      <c r="A304" s="54">
        <v>3192011403</v>
      </c>
      <c r="B304" s="27" t="s">
        <v>268</v>
      </c>
      <c r="C304" s="28"/>
      <c r="D304" s="33">
        <f>SUM('anual gastos'!D304+'eses gastos'!D304+[3]ctas!D304)</f>
        <v>20000000</v>
      </c>
      <c r="E304" s="33">
        <f>SUM('anual gastos'!E304+'eses gastos'!E304+[3]ctas!E304)</f>
        <v>0</v>
      </c>
      <c r="F304" s="30">
        <f t="shared" si="44"/>
        <v>20000000</v>
      </c>
      <c r="G304" s="31">
        <f t="shared" si="49"/>
        <v>9.7550308475563235E-5</v>
      </c>
      <c r="H304" s="33">
        <f>SUM('anual gastos'!H304+'eses gastos'!H304+[3]ctas!H304)</f>
        <v>0</v>
      </c>
      <c r="I304" s="32">
        <f t="shared" si="50"/>
        <v>20000000</v>
      </c>
      <c r="J304" s="33">
        <f>SUM('anual gastos'!J304+'eses gastos'!J304+[3]ctas!J304)</f>
        <v>18581576</v>
      </c>
      <c r="K304" s="31">
        <f t="shared" si="45"/>
        <v>92.907879999999992</v>
      </c>
      <c r="L304" s="30">
        <f t="shared" si="52"/>
        <v>1374948</v>
      </c>
      <c r="M304" s="31">
        <f t="shared" si="46"/>
        <v>6.8747400000000001</v>
      </c>
      <c r="N304" s="33">
        <f>SUM('anual gastos'!N304+'eses gastos'!N304+[3]ctas!N304)</f>
        <v>19956524</v>
      </c>
      <c r="O304" s="31">
        <f t="shared" si="47"/>
        <v>99.782619999999994</v>
      </c>
      <c r="P304" s="32">
        <f t="shared" si="51"/>
        <v>43476</v>
      </c>
      <c r="R304" s="33">
        <f>SUM('anual gastos'!N304+'eses gastos'!N304+[3]ctas!N304)</f>
        <v>19956524</v>
      </c>
      <c r="S304" s="62">
        <f t="shared" si="48"/>
        <v>0</v>
      </c>
    </row>
    <row r="305" spans="1:19" x14ac:dyDescent="0.25">
      <c r="A305" s="55">
        <v>3193</v>
      </c>
      <c r="B305" s="20" t="s">
        <v>269</v>
      </c>
      <c r="C305" s="21"/>
      <c r="D305" s="33">
        <f>SUM('anual gastos'!D305+'eses gastos'!D305+[3]ctas!D305)</f>
        <v>200239733223</v>
      </c>
      <c r="E305" s="33">
        <f>SUM('anual gastos'!E305+'eses gastos'!E305+[3]ctas!E305)</f>
        <v>42137848356</v>
      </c>
      <c r="F305" s="30">
        <f t="shared" si="44"/>
        <v>242377581579</v>
      </c>
      <c r="G305" s="24">
        <f t="shared" si="49"/>
        <v>1.1822003925296223</v>
      </c>
      <c r="H305" s="33">
        <f>SUM('anual gastos'!H305+'eses gastos'!H305+[3]ctas!H305)</f>
        <v>0</v>
      </c>
      <c r="I305" s="32">
        <f t="shared" si="50"/>
        <v>242377581579</v>
      </c>
      <c r="J305" s="33">
        <f>SUM('anual gastos'!J305+'eses gastos'!J305+[3]ctas!J305)</f>
        <v>210601844537</v>
      </c>
      <c r="K305" s="31">
        <f t="shared" si="45"/>
        <v>86.88998510712382</v>
      </c>
      <c r="L305" s="30">
        <f t="shared" si="52"/>
        <v>23808720242</v>
      </c>
      <c r="M305" s="31">
        <f t="shared" si="46"/>
        <v>9.8229877890913109</v>
      </c>
      <c r="N305" s="33">
        <f>SUM('anual gastos'!N305+'eses gastos'!N305+[3]ctas!N305)</f>
        <v>234410564779</v>
      </c>
      <c r="O305" s="31">
        <f t="shared" si="47"/>
        <v>96.712972896215135</v>
      </c>
      <c r="P305" s="32">
        <f t="shared" si="51"/>
        <v>7967016800</v>
      </c>
      <c r="R305" s="33">
        <f>SUM('anual gastos'!N305+'eses gastos'!N305+[3]ctas!N305)</f>
        <v>234410564779</v>
      </c>
      <c r="S305" s="62">
        <f t="shared" si="48"/>
        <v>0</v>
      </c>
    </row>
    <row r="306" spans="1:19" x14ac:dyDescent="0.25">
      <c r="A306" s="19">
        <v>32</v>
      </c>
      <c r="B306" s="38" t="s">
        <v>270</v>
      </c>
      <c r="C306" s="21"/>
      <c r="D306" s="22">
        <f>SUM(D307+D311+D315+D321)+D322+D323</f>
        <v>552193351369</v>
      </c>
      <c r="E306" s="22">
        <f>SUM(E307+E311+E315+E321)+E322+E323</f>
        <v>5736595838</v>
      </c>
      <c r="F306" s="23">
        <f t="shared" si="44"/>
        <v>557929947207</v>
      </c>
      <c r="G306" s="24">
        <f t="shared" si="49"/>
        <v>2.7213119228898779</v>
      </c>
      <c r="H306" s="22">
        <f>SUM(H307+H311+H315+H321)+H322+H323</f>
        <v>0</v>
      </c>
      <c r="I306" s="25">
        <f t="shared" si="50"/>
        <v>557929947207</v>
      </c>
      <c r="J306" s="22">
        <f>SUM(J307+J311+J315+J321)+J322+J323</f>
        <v>375695975804</v>
      </c>
      <c r="K306" s="24">
        <f t="shared" si="45"/>
        <v>67.337481647066241</v>
      </c>
      <c r="L306" s="23">
        <f t="shared" si="52"/>
        <v>128325358</v>
      </c>
      <c r="M306" s="24">
        <f t="shared" si="46"/>
        <v>2.3000263499458554E-2</v>
      </c>
      <c r="N306" s="22">
        <f>SUM(N307+N311+N315+N321)+N322+N323</f>
        <v>375824301162</v>
      </c>
      <c r="O306" s="24">
        <f t="shared" si="47"/>
        <v>67.36048191056571</v>
      </c>
      <c r="P306" s="25">
        <f t="shared" si="51"/>
        <v>182105646045</v>
      </c>
      <c r="R306" s="33">
        <f>SUM('anual gastos'!N306+'eses gastos'!N306+[3]ctas!N306)</f>
        <v>375824301162</v>
      </c>
      <c r="S306" s="62">
        <f t="shared" si="48"/>
        <v>0</v>
      </c>
    </row>
    <row r="307" spans="1:19" x14ac:dyDescent="0.25">
      <c r="A307" s="26">
        <v>321</v>
      </c>
      <c r="B307" s="56" t="s">
        <v>271</v>
      </c>
      <c r="C307" s="28"/>
      <c r="D307" s="29">
        <f>SUM(D308:D310)</f>
        <v>151647808624</v>
      </c>
      <c r="E307" s="29">
        <f>SUM(E308:E310)</f>
        <v>-12811142336</v>
      </c>
      <c r="F307" s="30">
        <f t="shared" si="44"/>
        <v>138836666288</v>
      </c>
      <c r="G307" s="31">
        <f t="shared" si="49"/>
        <v>0.67717798120566164</v>
      </c>
      <c r="H307" s="29">
        <f>SUM(H308:H310)</f>
        <v>0</v>
      </c>
      <c r="I307" s="32">
        <f t="shared" si="50"/>
        <v>138836666288</v>
      </c>
      <c r="J307" s="29">
        <f>SUM(J308:J310)</f>
        <v>59853284112</v>
      </c>
      <c r="K307" s="31">
        <f t="shared" si="45"/>
        <v>43.110574254096214</v>
      </c>
      <c r="L307" s="30">
        <f t="shared" si="52"/>
        <v>128213636</v>
      </c>
      <c r="M307" s="31">
        <f t="shared" si="46"/>
        <v>9.2348541223279013E-2</v>
      </c>
      <c r="N307" s="29">
        <f>SUM(N308:N310)</f>
        <v>59981497748</v>
      </c>
      <c r="O307" s="31">
        <f t="shared" si="47"/>
        <v>43.202922795319488</v>
      </c>
      <c r="P307" s="32">
        <f t="shared" si="51"/>
        <v>78855168540</v>
      </c>
      <c r="R307" s="33">
        <f>SUM('anual gastos'!N307+'eses gastos'!N307+[3]ctas!N307)</f>
        <v>59981497748</v>
      </c>
      <c r="S307" s="62">
        <f t="shared" si="48"/>
        <v>0</v>
      </c>
    </row>
    <row r="308" spans="1:19" x14ac:dyDescent="0.25">
      <c r="A308" s="26">
        <v>32101</v>
      </c>
      <c r="B308" s="35" t="s">
        <v>272</v>
      </c>
      <c r="C308" s="28"/>
      <c r="D308" s="33">
        <f>SUM('anual gastos'!D308+'eses gastos'!D308+[3]ctas!D308)</f>
        <v>14598666000</v>
      </c>
      <c r="E308" s="33">
        <f>SUM('anual gastos'!E308+'eses gastos'!E308+[3]ctas!E308)</f>
        <v>-4360221556</v>
      </c>
      <c r="F308" s="30">
        <f t="shared" si="44"/>
        <v>10238444444</v>
      </c>
      <c r="G308" s="31">
        <f t="shared" si="49"/>
        <v>4.9938170691105822E-2</v>
      </c>
      <c r="H308" s="33">
        <f>SUM('anual gastos'!H308+'eses gastos'!H308+[3]ctas!H308)</f>
        <v>0</v>
      </c>
      <c r="I308" s="32">
        <f t="shared" si="50"/>
        <v>10238444444</v>
      </c>
      <c r="J308" s="33">
        <f>SUM('anual gastos'!J308+'eses gastos'!J308+[3]ctas!J308)</f>
        <v>10238444444</v>
      </c>
      <c r="K308" s="31">
        <f t="shared" si="45"/>
        <v>100</v>
      </c>
      <c r="L308" s="30">
        <f t="shared" si="52"/>
        <v>0</v>
      </c>
      <c r="M308" s="31">
        <f t="shared" si="46"/>
        <v>0</v>
      </c>
      <c r="N308" s="33">
        <f>SUM('anual gastos'!N308+'eses gastos'!N308+[3]ctas!N308)</f>
        <v>10238444444</v>
      </c>
      <c r="O308" s="31">
        <f t="shared" si="47"/>
        <v>100</v>
      </c>
      <c r="P308" s="32">
        <f t="shared" si="51"/>
        <v>0</v>
      </c>
      <c r="R308" s="33">
        <f>SUM('anual gastos'!N308+'eses gastos'!N308+[3]ctas!N308)</f>
        <v>10238444444</v>
      </c>
      <c r="S308" s="62">
        <f t="shared" si="48"/>
        <v>0</v>
      </c>
    </row>
    <row r="309" spans="1:19" x14ac:dyDescent="0.25">
      <c r="A309" s="26">
        <v>32102</v>
      </c>
      <c r="B309" s="35" t="s">
        <v>273</v>
      </c>
      <c r="C309" s="28"/>
      <c r="D309" s="33">
        <f>SUM('anual gastos'!D309+'eses gastos'!D309+[3]ctas!D309)</f>
        <v>126704634360</v>
      </c>
      <c r="E309" s="33">
        <f>SUM('anual gastos'!E309+'eses gastos'!E309+[3]ctas!E309)</f>
        <v>-8450449960</v>
      </c>
      <c r="F309" s="30">
        <f t="shared" si="44"/>
        <v>118254184400</v>
      </c>
      <c r="G309" s="31">
        <f t="shared" si="49"/>
        <v>0.57678660833730688</v>
      </c>
      <c r="H309" s="33">
        <f>SUM('anual gastos'!H309+'eses gastos'!H309+[3]ctas!H309)</f>
        <v>0</v>
      </c>
      <c r="I309" s="32">
        <f t="shared" si="50"/>
        <v>118254184400</v>
      </c>
      <c r="J309" s="33">
        <f>SUM('anual gastos'!J309+'eses gastos'!J309+[3]ctas!J309)</f>
        <v>49222384668</v>
      </c>
      <c r="K309" s="31">
        <f t="shared" si="45"/>
        <v>41.624222362824057</v>
      </c>
      <c r="L309" s="30">
        <f t="shared" si="52"/>
        <v>0</v>
      </c>
      <c r="M309" s="31">
        <f t="shared" si="46"/>
        <v>0</v>
      </c>
      <c r="N309" s="33">
        <f>SUM('anual gastos'!N309+'eses gastos'!N309+[3]ctas!N309)</f>
        <v>49222384668</v>
      </c>
      <c r="O309" s="31">
        <f t="shared" si="47"/>
        <v>41.624222362824057</v>
      </c>
      <c r="P309" s="32">
        <f t="shared" si="51"/>
        <v>69031799732</v>
      </c>
      <c r="R309" s="33">
        <f>SUM('anual gastos'!N309+'eses gastos'!N309+[3]ctas!N309)</f>
        <v>49222384668</v>
      </c>
      <c r="S309" s="62">
        <f t="shared" si="48"/>
        <v>0</v>
      </c>
    </row>
    <row r="310" spans="1:19" x14ac:dyDescent="0.25">
      <c r="A310" s="26">
        <v>32103</v>
      </c>
      <c r="B310" s="35" t="s">
        <v>274</v>
      </c>
      <c r="C310" s="28"/>
      <c r="D310" s="33">
        <f>SUM('anual gastos'!D310+'eses gastos'!D310+[3]ctas!D310)</f>
        <v>10344508264</v>
      </c>
      <c r="E310" s="33">
        <f>SUM('anual gastos'!E310+'eses gastos'!E310+[3]ctas!E310)</f>
        <v>-470820</v>
      </c>
      <c r="F310" s="30">
        <f t="shared" si="44"/>
        <v>10344037444</v>
      </c>
      <c r="G310" s="31">
        <f t="shared" si="49"/>
        <v>5.0453202177248836E-2</v>
      </c>
      <c r="H310" s="33">
        <f>SUM('anual gastos'!H310+'eses gastos'!H310+[3]ctas!H310)</f>
        <v>0</v>
      </c>
      <c r="I310" s="32">
        <f t="shared" si="50"/>
        <v>10344037444</v>
      </c>
      <c r="J310" s="33">
        <f>SUM('anual gastos'!J310+'eses gastos'!J310+[3]ctas!J310)</f>
        <v>392455000</v>
      </c>
      <c r="K310" s="31">
        <f t="shared" si="45"/>
        <v>3.7940214555936409</v>
      </c>
      <c r="L310" s="30">
        <f t="shared" si="52"/>
        <v>128213636</v>
      </c>
      <c r="M310" s="31">
        <f t="shared" si="46"/>
        <v>1.2394931543327852</v>
      </c>
      <c r="N310" s="33">
        <f>SUM('anual gastos'!N310+'eses gastos'!N310+[3]ctas!N310)</f>
        <v>520668636</v>
      </c>
      <c r="O310" s="31">
        <f t="shared" si="47"/>
        <v>5.0335146099264252</v>
      </c>
      <c r="P310" s="32">
        <f t="shared" si="51"/>
        <v>9823368808</v>
      </c>
      <c r="R310" s="33">
        <f>SUM('anual gastos'!N310+'eses gastos'!N310+[3]ctas!N310)</f>
        <v>520668636</v>
      </c>
      <c r="S310" s="62">
        <f t="shared" si="48"/>
        <v>0</v>
      </c>
    </row>
    <row r="311" spans="1:19" x14ac:dyDescent="0.25">
      <c r="A311" s="26">
        <v>322</v>
      </c>
      <c r="B311" s="56" t="s">
        <v>275</v>
      </c>
      <c r="C311" s="28"/>
      <c r="D311" s="29">
        <f>SUM(D312:D314)</f>
        <v>201571376000</v>
      </c>
      <c r="E311" s="29">
        <f>SUM(E312:E314)</f>
        <v>0</v>
      </c>
      <c r="F311" s="30">
        <f t="shared" si="44"/>
        <v>201571376000</v>
      </c>
      <c r="G311" s="31">
        <f t="shared" si="49"/>
        <v>0.98316749543218718</v>
      </c>
      <c r="H311" s="29">
        <f>SUM(H312:H314)</f>
        <v>0</v>
      </c>
      <c r="I311" s="32">
        <f t="shared" si="50"/>
        <v>201571376000</v>
      </c>
      <c r="J311" s="29">
        <f>SUM(J312:J314)</f>
        <v>157712359789</v>
      </c>
      <c r="K311" s="31">
        <f t="shared" si="45"/>
        <v>78.241446240363018</v>
      </c>
      <c r="L311" s="30">
        <f t="shared" si="52"/>
        <v>0</v>
      </c>
      <c r="M311" s="31">
        <f t="shared" si="46"/>
        <v>0</v>
      </c>
      <c r="N311" s="29">
        <f>SUM(N312:N314)</f>
        <v>157712359789</v>
      </c>
      <c r="O311" s="31">
        <f t="shared" si="47"/>
        <v>78.241446240363018</v>
      </c>
      <c r="P311" s="32">
        <f t="shared" si="51"/>
        <v>43859016211</v>
      </c>
      <c r="R311" s="33">
        <f>SUM('anual gastos'!N311+'eses gastos'!N311+[3]ctas!N311)</f>
        <v>157712359789</v>
      </c>
      <c r="S311" s="62">
        <f t="shared" si="48"/>
        <v>0</v>
      </c>
    </row>
    <row r="312" spans="1:19" x14ac:dyDescent="0.25">
      <c r="A312" s="26">
        <v>32201</v>
      </c>
      <c r="B312" s="35" t="s">
        <v>272</v>
      </c>
      <c r="C312" s="28"/>
      <c r="D312" s="33">
        <f>SUM('anual gastos'!D312+'eses gastos'!D312+[3]ctas!D312)</f>
        <v>91716799000</v>
      </c>
      <c r="E312" s="33">
        <f>SUM('anual gastos'!E312+'eses gastos'!E312+[3]ctas!E312)</f>
        <v>0</v>
      </c>
      <c r="F312" s="30">
        <f t="shared" si="44"/>
        <v>91716799000</v>
      </c>
      <c r="G312" s="31">
        <f t="shared" si="49"/>
        <v>0.44735010174206147</v>
      </c>
      <c r="H312" s="33">
        <f>SUM('anual gastos'!H312+'eses gastos'!H312+[3]ctas!H312)</f>
        <v>0</v>
      </c>
      <c r="I312" s="32">
        <f t="shared" si="50"/>
        <v>91716799000</v>
      </c>
      <c r="J312" s="33">
        <f>SUM('anual gastos'!J312+'eses gastos'!J312+[3]ctas!J312)</f>
        <v>79393063096</v>
      </c>
      <c r="K312" s="31">
        <f t="shared" si="45"/>
        <v>86.563272989935029</v>
      </c>
      <c r="L312" s="30">
        <f t="shared" si="52"/>
        <v>0</v>
      </c>
      <c r="M312" s="31">
        <f t="shared" si="46"/>
        <v>0</v>
      </c>
      <c r="N312" s="33">
        <f>SUM('anual gastos'!N312+'eses gastos'!N312+[3]ctas!N312)</f>
        <v>79393063096</v>
      </c>
      <c r="O312" s="31">
        <f t="shared" si="47"/>
        <v>86.563272989935029</v>
      </c>
      <c r="P312" s="32">
        <f t="shared" si="51"/>
        <v>12323735904</v>
      </c>
      <c r="R312" s="33">
        <f>SUM('anual gastos'!N312+'eses gastos'!N312+[3]ctas!N312)</f>
        <v>79393063096</v>
      </c>
      <c r="S312" s="62">
        <f t="shared" si="48"/>
        <v>0</v>
      </c>
    </row>
    <row r="313" spans="1:19" x14ac:dyDescent="0.25">
      <c r="A313" s="26">
        <v>32202</v>
      </c>
      <c r="B313" s="35" t="s">
        <v>273</v>
      </c>
      <c r="C313" s="28"/>
      <c r="D313" s="33">
        <f>SUM('anual gastos'!D313+'eses gastos'!D313+[3]ctas!D313)</f>
        <v>83692560000</v>
      </c>
      <c r="E313" s="33">
        <f>SUM('anual gastos'!E313+'eses gastos'!E313+[3]ctas!E313)</f>
        <v>0</v>
      </c>
      <c r="F313" s="30">
        <f t="shared" si="44"/>
        <v>83692560000</v>
      </c>
      <c r="G313" s="31">
        <f t="shared" si="49"/>
        <v>0.40821175225547923</v>
      </c>
      <c r="H313" s="33">
        <f>SUM('anual gastos'!H313+'eses gastos'!H313+[3]ctas!H313)</f>
        <v>0</v>
      </c>
      <c r="I313" s="32">
        <f t="shared" si="50"/>
        <v>83692560000</v>
      </c>
      <c r="J313" s="33">
        <f>SUM('anual gastos'!J313+'eses gastos'!J313+[3]ctas!J313)</f>
        <v>76692059548</v>
      </c>
      <c r="K313" s="31">
        <f t="shared" si="45"/>
        <v>91.635456661858598</v>
      </c>
      <c r="L313" s="30">
        <f t="shared" si="52"/>
        <v>0</v>
      </c>
      <c r="M313" s="31">
        <f t="shared" si="46"/>
        <v>0</v>
      </c>
      <c r="N313" s="33">
        <f>SUM('anual gastos'!N313+'eses gastos'!N313+[3]ctas!N313)</f>
        <v>76692059548</v>
      </c>
      <c r="O313" s="31">
        <f t="shared" si="47"/>
        <v>91.635456661858598</v>
      </c>
      <c r="P313" s="32">
        <f t="shared" si="51"/>
        <v>7000500452</v>
      </c>
      <c r="R313" s="33">
        <f>SUM('anual gastos'!N313+'eses gastos'!N313+[3]ctas!N313)</f>
        <v>76692059548</v>
      </c>
      <c r="S313" s="62">
        <f t="shared" si="48"/>
        <v>0</v>
      </c>
    </row>
    <row r="314" spans="1:19" x14ac:dyDescent="0.25">
      <c r="A314" s="26">
        <v>32203</v>
      </c>
      <c r="B314" s="35" t="s">
        <v>274</v>
      </c>
      <c r="C314" s="28"/>
      <c r="D314" s="33">
        <f>SUM('anual gastos'!D314+'eses gastos'!D314+[3]ctas!D314)</f>
        <v>26162017000</v>
      </c>
      <c r="E314" s="33">
        <f>SUM('anual gastos'!E314+'eses gastos'!E314+[3]ctas!E314)</f>
        <v>0</v>
      </c>
      <c r="F314" s="30">
        <f t="shared" si="44"/>
        <v>26162017000</v>
      </c>
      <c r="G314" s="31">
        <f t="shared" si="49"/>
        <v>0.12760564143464648</v>
      </c>
      <c r="H314" s="33">
        <f>SUM('anual gastos'!H314+'eses gastos'!H314+[3]ctas!H314)</f>
        <v>0</v>
      </c>
      <c r="I314" s="32">
        <f t="shared" si="50"/>
        <v>26162017000</v>
      </c>
      <c r="J314" s="33">
        <f>SUM('anual gastos'!J314+'eses gastos'!J314+[3]ctas!J314)</f>
        <v>1627237145</v>
      </c>
      <c r="K314" s="31">
        <f t="shared" si="45"/>
        <v>6.2198459124921444</v>
      </c>
      <c r="L314" s="30">
        <f t="shared" si="52"/>
        <v>0</v>
      </c>
      <c r="M314" s="31">
        <f t="shared" si="46"/>
        <v>0</v>
      </c>
      <c r="N314" s="33">
        <f>SUM('anual gastos'!N314+'eses gastos'!N314+[3]ctas!N314)</f>
        <v>1627237145</v>
      </c>
      <c r="O314" s="31">
        <f t="shared" si="47"/>
        <v>6.2198459124921444</v>
      </c>
      <c r="P314" s="32">
        <f t="shared" si="51"/>
        <v>24534779855</v>
      </c>
      <c r="R314" s="33">
        <f>SUM('anual gastos'!N314+'eses gastos'!N314+[3]ctas!N314)</f>
        <v>1627237145</v>
      </c>
      <c r="S314" s="62">
        <f t="shared" si="48"/>
        <v>0</v>
      </c>
    </row>
    <row r="315" spans="1:19" x14ac:dyDescent="0.25">
      <c r="A315" s="57">
        <v>325</v>
      </c>
      <c r="B315" s="58" t="s">
        <v>276</v>
      </c>
      <c r="C315" s="21"/>
      <c r="D315" s="22">
        <f>SUM(D316+D319)</f>
        <v>181920600000</v>
      </c>
      <c r="E315" s="22">
        <f>SUM(E316+E319)</f>
        <v>0</v>
      </c>
      <c r="F315" s="30">
        <f t="shared" si="44"/>
        <v>181920600000</v>
      </c>
      <c r="G315" s="24">
        <f t="shared" si="49"/>
        <v>0.88732053240297759</v>
      </c>
      <c r="H315" s="22">
        <f>SUM(H316+H319)</f>
        <v>0</v>
      </c>
      <c r="I315" s="32">
        <f t="shared" si="50"/>
        <v>181920600000</v>
      </c>
      <c r="J315" s="22">
        <f>SUM(J316+J319)</f>
        <v>122529138707</v>
      </c>
      <c r="K315" s="31">
        <f t="shared" si="45"/>
        <v>67.353086295339835</v>
      </c>
      <c r="L315" s="30">
        <f t="shared" si="52"/>
        <v>0</v>
      </c>
      <c r="M315" s="31">
        <f t="shared" si="46"/>
        <v>0</v>
      </c>
      <c r="N315" s="22">
        <f>SUM(N316+N319)</f>
        <v>122529138707</v>
      </c>
      <c r="O315" s="31">
        <f t="shared" si="47"/>
        <v>67.353086295339835</v>
      </c>
      <c r="P315" s="32">
        <f t="shared" si="51"/>
        <v>59391461293</v>
      </c>
      <c r="R315" s="33">
        <f>SUM('anual gastos'!N315+'eses gastos'!N315+[3]ctas!N315)</f>
        <v>122529138707</v>
      </c>
      <c r="S315" s="62">
        <f t="shared" si="48"/>
        <v>0</v>
      </c>
    </row>
    <row r="316" spans="1:19" x14ac:dyDescent="0.25">
      <c r="A316" s="26">
        <v>32501</v>
      </c>
      <c r="B316" s="35" t="s">
        <v>125</v>
      </c>
      <c r="C316" s="28"/>
      <c r="D316" s="29">
        <f>SUM(D317)</f>
        <v>180000000000</v>
      </c>
      <c r="E316" s="29">
        <f>SUM(E317)</f>
        <v>0</v>
      </c>
      <c r="F316" s="30">
        <f t="shared" si="44"/>
        <v>180000000000</v>
      </c>
      <c r="G316" s="31">
        <f t="shared" si="49"/>
        <v>0.87795277628006907</v>
      </c>
      <c r="H316" s="29">
        <f>SUM(H317)</f>
        <v>0</v>
      </c>
      <c r="I316" s="32">
        <f t="shared" si="50"/>
        <v>180000000000</v>
      </c>
      <c r="J316" s="29">
        <f>SUM(J317)</f>
        <v>121617860832</v>
      </c>
      <c r="K316" s="31">
        <f t="shared" si="45"/>
        <v>67.565478240000004</v>
      </c>
      <c r="L316" s="30">
        <f t="shared" si="52"/>
        <v>0</v>
      </c>
      <c r="M316" s="31">
        <f t="shared" si="46"/>
        <v>0</v>
      </c>
      <c r="N316" s="29">
        <f>SUM(N317)</f>
        <v>121617860832</v>
      </c>
      <c r="O316" s="31">
        <f t="shared" si="47"/>
        <v>67.565478240000004</v>
      </c>
      <c r="P316" s="32">
        <f t="shared" si="51"/>
        <v>58382139168</v>
      </c>
      <c r="R316" s="33">
        <f>SUM('anual gastos'!N316+'eses gastos'!N316+[3]ctas!N316)</f>
        <v>121617860832</v>
      </c>
      <c r="S316" s="62">
        <f t="shared" si="48"/>
        <v>0</v>
      </c>
    </row>
    <row r="317" spans="1:19" x14ac:dyDescent="0.25">
      <c r="A317" s="26">
        <v>3250105</v>
      </c>
      <c r="B317" s="27" t="s">
        <v>277</v>
      </c>
      <c r="C317" s="28"/>
      <c r="D317" s="29">
        <f>SUM(D318)</f>
        <v>180000000000</v>
      </c>
      <c r="E317" s="29">
        <f>SUM(E318)</f>
        <v>0</v>
      </c>
      <c r="F317" s="30">
        <f t="shared" si="44"/>
        <v>180000000000</v>
      </c>
      <c r="G317" s="31">
        <f t="shared" si="49"/>
        <v>0.87795277628006907</v>
      </c>
      <c r="H317" s="29">
        <f>SUM(H318)</f>
        <v>0</v>
      </c>
      <c r="I317" s="32">
        <f t="shared" si="50"/>
        <v>180000000000</v>
      </c>
      <c r="J317" s="29">
        <f>SUM(J318)</f>
        <v>121617860832</v>
      </c>
      <c r="K317" s="31">
        <f t="shared" si="45"/>
        <v>67.565478240000004</v>
      </c>
      <c r="L317" s="30">
        <f t="shared" si="52"/>
        <v>0</v>
      </c>
      <c r="M317" s="31">
        <f t="shared" si="46"/>
        <v>0</v>
      </c>
      <c r="N317" s="29">
        <f>SUM(N318)</f>
        <v>121617860832</v>
      </c>
      <c r="O317" s="31">
        <f t="shared" si="47"/>
        <v>67.565478240000004</v>
      </c>
      <c r="P317" s="32">
        <f t="shared" si="51"/>
        <v>58382139168</v>
      </c>
      <c r="R317" s="33">
        <f>SUM('anual gastos'!N317+'eses gastos'!N317+[3]ctas!N317)</f>
        <v>121617860832</v>
      </c>
      <c r="S317" s="62">
        <f t="shared" si="48"/>
        <v>0</v>
      </c>
    </row>
    <row r="318" spans="1:19" x14ac:dyDescent="0.25">
      <c r="A318" s="26">
        <v>325010501</v>
      </c>
      <c r="B318" s="27" t="s">
        <v>278</v>
      </c>
      <c r="C318" s="28"/>
      <c r="D318" s="33">
        <f>SUM('anual gastos'!D318+'eses gastos'!D318+[3]ctas!D318)</f>
        <v>180000000000</v>
      </c>
      <c r="E318" s="33">
        <f>SUM('anual gastos'!E318+'eses gastos'!E318+[3]ctas!E318)</f>
        <v>0</v>
      </c>
      <c r="F318" s="30">
        <f t="shared" si="44"/>
        <v>180000000000</v>
      </c>
      <c r="G318" s="31">
        <f t="shared" si="49"/>
        <v>0.87795277628006907</v>
      </c>
      <c r="H318" s="33">
        <f>SUM('anual gastos'!H318+'eses gastos'!H318+[3]ctas!H318)</f>
        <v>0</v>
      </c>
      <c r="I318" s="32">
        <f t="shared" si="50"/>
        <v>180000000000</v>
      </c>
      <c r="J318" s="33">
        <f>SUM('anual gastos'!J318+'eses gastos'!J318+[3]ctas!J318)</f>
        <v>121617860832</v>
      </c>
      <c r="K318" s="31">
        <f t="shared" si="45"/>
        <v>67.565478240000004</v>
      </c>
      <c r="L318" s="30">
        <f t="shared" si="52"/>
        <v>0</v>
      </c>
      <c r="M318" s="31">
        <f t="shared" si="46"/>
        <v>0</v>
      </c>
      <c r="N318" s="33">
        <f>SUM('anual gastos'!N318+'eses gastos'!N318+[3]ctas!N318)</f>
        <v>121617860832</v>
      </c>
      <c r="O318" s="31">
        <f t="shared" si="47"/>
        <v>67.565478240000004</v>
      </c>
      <c r="P318" s="32">
        <f t="shared" si="51"/>
        <v>58382139168</v>
      </c>
      <c r="R318" s="33">
        <f>SUM('anual gastos'!N318+'eses gastos'!N318+[3]ctas!N318)</f>
        <v>121617860832</v>
      </c>
      <c r="S318" s="62">
        <f t="shared" si="48"/>
        <v>0</v>
      </c>
    </row>
    <row r="319" spans="1:19" x14ac:dyDescent="0.25">
      <c r="A319" s="26">
        <v>32502</v>
      </c>
      <c r="B319" s="35" t="s">
        <v>150</v>
      </c>
      <c r="C319" s="28"/>
      <c r="D319" s="29">
        <f>SUM(D320)</f>
        <v>1920600000</v>
      </c>
      <c r="E319" s="29">
        <f>SUM(E320)</f>
        <v>0</v>
      </c>
      <c r="F319" s="30">
        <f t="shared" si="44"/>
        <v>1920600000</v>
      </c>
      <c r="G319" s="31">
        <f t="shared" si="49"/>
        <v>9.3677561229083377E-3</v>
      </c>
      <c r="H319" s="29">
        <f>SUM(H320)</f>
        <v>0</v>
      </c>
      <c r="I319" s="32">
        <f t="shared" si="50"/>
        <v>1920600000</v>
      </c>
      <c r="J319" s="29">
        <f>SUM(J320)</f>
        <v>911277875</v>
      </c>
      <c r="K319" s="31">
        <f t="shared" si="45"/>
        <v>47.447561959804233</v>
      </c>
      <c r="L319" s="30">
        <f t="shared" si="52"/>
        <v>0</v>
      </c>
      <c r="M319" s="31">
        <f t="shared" si="46"/>
        <v>0</v>
      </c>
      <c r="N319" s="29">
        <f>SUM(N320)</f>
        <v>911277875</v>
      </c>
      <c r="O319" s="31">
        <f t="shared" si="47"/>
        <v>47.447561959804233</v>
      </c>
      <c r="P319" s="32">
        <f t="shared" si="51"/>
        <v>1009322125</v>
      </c>
      <c r="R319" s="33">
        <f>SUM('anual gastos'!N319+'eses gastos'!N319+[3]ctas!N319)</f>
        <v>911277875</v>
      </c>
      <c r="S319" s="62">
        <f t="shared" si="48"/>
        <v>0</v>
      </c>
    </row>
    <row r="320" spans="1:19" x14ac:dyDescent="0.25">
      <c r="A320" s="26">
        <v>3250202</v>
      </c>
      <c r="B320" s="27" t="s">
        <v>279</v>
      </c>
      <c r="C320" s="28"/>
      <c r="D320" s="33">
        <f>SUM('anual gastos'!D320+'eses gastos'!D320+[3]ctas!D320)</f>
        <v>1920600000</v>
      </c>
      <c r="E320" s="33">
        <f>SUM('anual gastos'!E320+'eses gastos'!E320+[3]ctas!E320)</f>
        <v>0</v>
      </c>
      <c r="F320" s="30">
        <f t="shared" si="44"/>
        <v>1920600000</v>
      </c>
      <c r="G320" s="31">
        <f t="shared" si="49"/>
        <v>9.3677561229083377E-3</v>
      </c>
      <c r="H320" s="33">
        <f>SUM('anual gastos'!H320+'eses gastos'!H320+[3]ctas!H320)</f>
        <v>0</v>
      </c>
      <c r="I320" s="32">
        <f t="shared" si="50"/>
        <v>1920600000</v>
      </c>
      <c r="J320" s="33">
        <f>SUM('anual gastos'!J320+'eses gastos'!J320+[3]ctas!J320)</f>
        <v>911277875</v>
      </c>
      <c r="K320" s="31">
        <f t="shared" si="45"/>
        <v>47.447561959804233</v>
      </c>
      <c r="L320" s="30">
        <f t="shared" si="52"/>
        <v>0</v>
      </c>
      <c r="M320" s="31">
        <f t="shared" si="46"/>
        <v>0</v>
      </c>
      <c r="N320" s="33">
        <f>SUM('anual gastos'!N320+'eses gastos'!N320+[3]ctas!N320)</f>
        <v>911277875</v>
      </c>
      <c r="O320" s="31">
        <f t="shared" si="47"/>
        <v>47.447561959804233</v>
      </c>
      <c r="P320" s="32">
        <f t="shared" si="51"/>
        <v>1009322125</v>
      </c>
      <c r="R320" s="33">
        <f>SUM('anual gastos'!N320+'eses gastos'!N320+[3]ctas!N320)</f>
        <v>911277875</v>
      </c>
      <c r="S320" s="62">
        <f t="shared" si="48"/>
        <v>0</v>
      </c>
    </row>
    <row r="321" spans="1:19" x14ac:dyDescent="0.25">
      <c r="A321" s="26">
        <v>327</v>
      </c>
      <c r="B321" s="27" t="s">
        <v>280</v>
      </c>
      <c r="C321" s="28"/>
      <c r="D321" s="33">
        <f>SUM('anual gastos'!D321+'eses gastos'!D321+[3]ctas!D321)</f>
        <v>17012068790</v>
      </c>
      <c r="E321" s="33">
        <f>SUM('anual gastos'!E321+'eses gastos'!E321+[3]ctas!E321)</f>
        <v>18549867578</v>
      </c>
      <c r="F321" s="30">
        <f t="shared" si="44"/>
        <v>35561936368</v>
      </c>
      <c r="G321" s="31">
        <f t="shared" si="49"/>
        <v>0.17345389313433757</v>
      </c>
      <c r="H321" s="33">
        <f>SUM('anual gastos'!H321+'eses gastos'!H321+[3]ctas!H321)</f>
        <v>0</v>
      </c>
      <c r="I321" s="32">
        <f t="shared" si="50"/>
        <v>35561936368</v>
      </c>
      <c r="J321" s="33">
        <f>SUM('anual gastos'!J321+'eses gastos'!J321+[3]ctas!J321)</f>
        <v>35561936368</v>
      </c>
      <c r="K321" s="31">
        <f t="shared" si="45"/>
        <v>100</v>
      </c>
      <c r="L321" s="30">
        <f t="shared" si="52"/>
        <v>0</v>
      </c>
      <c r="M321" s="31">
        <f t="shared" si="46"/>
        <v>0</v>
      </c>
      <c r="N321" s="33">
        <f>SUM('anual gastos'!N321+'eses gastos'!N321+[3]ctas!N321)</f>
        <v>35561936368</v>
      </c>
      <c r="O321" s="31">
        <f t="shared" si="47"/>
        <v>100</v>
      </c>
      <c r="P321" s="32">
        <f t="shared" si="51"/>
        <v>0</v>
      </c>
      <c r="R321" s="33">
        <f>SUM('anual gastos'!N321+'eses gastos'!N321+[3]ctas!N321)</f>
        <v>35561936368</v>
      </c>
      <c r="S321" s="62">
        <f t="shared" si="48"/>
        <v>0</v>
      </c>
    </row>
    <row r="322" spans="1:19" x14ac:dyDescent="0.25">
      <c r="A322" s="26">
        <v>328</v>
      </c>
      <c r="B322" s="27" t="s">
        <v>196</v>
      </c>
      <c r="C322" s="28"/>
      <c r="D322" s="33">
        <f>SUM('anual gastos'!D322+'eses gastos'!D322+[3]ctas!D322)</f>
        <v>41497955</v>
      </c>
      <c r="E322" s="33">
        <f>SUM('anual gastos'!E322+'eses gastos'!E322+[3]ctas!E322)</f>
        <v>-2129404</v>
      </c>
      <c r="F322" s="30">
        <f t="shared" si="44"/>
        <v>39368551</v>
      </c>
      <c r="G322" s="31">
        <f t="shared" si="49"/>
        <v>1.9202071471429721E-4</v>
      </c>
      <c r="H322" s="33">
        <f>SUM('anual gastos'!H322+'eses gastos'!H322+[3]ctas!H322)</f>
        <v>0</v>
      </c>
      <c r="I322" s="32">
        <f t="shared" si="50"/>
        <v>39368551</v>
      </c>
      <c r="J322" s="33">
        <f>SUM('anual gastos'!J322+'eses gastos'!J322+[3]ctas!J322)</f>
        <v>39256828</v>
      </c>
      <c r="K322" s="31">
        <f t="shared" si="45"/>
        <v>99.716212567742204</v>
      </c>
      <c r="L322" s="30">
        <f t="shared" si="52"/>
        <v>111722</v>
      </c>
      <c r="M322" s="31">
        <f t="shared" si="46"/>
        <v>0.28378489215922631</v>
      </c>
      <c r="N322" s="33">
        <f>SUM('anual gastos'!N322+'eses gastos'!N322+[3]ctas!N322)</f>
        <v>39368550</v>
      </c>
      <c r="O322" s="31">
        <f t="shared" si="47"/>
        <v>99.999997459901437</v>
      </c>
      <c r="P322" s="32">
        <f t="shared" si="51"/>
        <v>1</v>
      </c>
      <c r="R322" s="33">
        <f>SUM('anual gastos'!N322+'eses gastos'!N322+[3]ctas!N322)</f>
        <v>39368550</v>
      </c>
      <c r="S322" s="62">
        <f t="shared" si="48"/>
        <v>0</v>
      </c>
    </row>
    <row r="323" spans="1:19" x14ac:dyDescent="0.25">
      <c r="A323" s="26">
        <v>329</v>
      </c>
      <c r="B323" s="27" t="s">
        <v>232</v>
      </c>
      <c r="C323" s="28"/>
      <c r="D323" s="33">
        <f>SUM('anual gastos'!D323+'eses gastos'!D323+[3]ctas!D323)</f>
        <v>0</v>
      </c>
      <c r="E323" s="33">
        <f>SUM('anual gastos'!E323+'eses gastos'!E323+[3]ctas!E323)</f>
        <v>0</v>
      </c>
      <c r="F323" s="30">
        <f t="shared" si="44"/>
        <v>0</v>
      </c>
      <c r="G323" s="31">
        <f t="shared" si="49"/>
        <v>0</v>
      </c>
      <c r="H323" s="33">
        <f>SUM('anual gastos'!H323+'eses gastos'!H323+[3]ctas!H323)</f>
        <v>0</v>
      </c>
      <c r="I323" s="32">
        <f t="shared" si="50"/>
        <v>0</v>
      </c>
      <c r="J323" s="33">
        <f>SUM('anual gastos'!J323+'eses gastos'!J323+[3]ctas!J323)</f>
        <v>0</v>
      </c>
      <c r="K323" s="31">
        <f t="shared" si="45"/>
        <v>0</v>
      </c>
      <c r="L323" s="30">
        <f t="shared" si="52"/>
        <v>0</v>
      </c>
      <c r="M323" s="31">
        <f t="shared" si="46"/>
        <v>0</v>
      </c>
      <c r="N323" s="33">
        <f>SUM('anual gastos'!N323+'eses gastos'!N323+[3]ctas!N323)</f>
        <v>0</v>
      </c>
      <c r="O323" s="31">
        <f t="shared" si="47"/>
        <v>0</v>
      </c>
      <c r="P323" s="32">
        <f t="shared" si="51"/>
        <v>0</v>
      </c>
      <c r="R323" s="33">
        <f>SUM('anual gastos'!N323+'eses gastos'!N323+[3]ctas!N323)</f>
        <v>0</v>
      </c>
      <c r="S323" s="62">
        <f t="shared" si="48"/>
        <v>0</v>
      </c>
    </row>
    <row r="324" spans="1:19" x14ac:dyDescent="0.25">
      <c r="A324" s="59">
        <v>33</v>
      </c>
      <c r="B324" s="20" t="s">
        <v>281</v>
      </c>
      <c r="C324" s="28"/>
      <c r="D324" s="22">
        <f>SUM(D325+D1181+D1270+D1284+D1286)</f>
        <v>15162537151623</v>
      </c>
      <c r="E324" s="22">
        <f>SUM(E325+E1181+E1270+E1284+E1286)</f>
        <v>-913376392551</v>
      </c>
      <c r="F324" s="30">
        <f t="shared" si="44"/>
        <v>14249160759072</v>
      </c>
      <c r="G324" s="24">
        <f t="shared" si="49"/>
        <v>69.500501378268225</v>
      </c>
      <c r="H324" s="22">
        <f>SUM(H325+H1181+H1270+H1284+H1286)</f>
        <v>115406400000</v>
      </c>
      <c r="I324" s="32">
        <f t="shared" si="50"/>
        <v>14133754359072</v>
      </c>
      <c r="J324" s="22">
        <f>SUM(J325+J1181+J1270+J1284+J1286)</f>
        <v>9173369099587</v>
      </c>
      <c r="K324" s="31">
        <f t="shared" si="45"/>
        <v>64.378311499830616</v>
      </c>
      <c r="L324" s="30">
        <f t="shared" si="52"/>
        <v>3179682599273</v>
      </c>
      <c r="M324" s="31">
        <f t="shared" si="46"/>
        <v>22.314876314723268</v>
      </c>
      <c r="N324" s="22">
        <f>SUM(N325+N1181+N1270+N1284+N1286)</f>
        <v>12353051698860</v>
      </c>
      <c r="O324" s="31">
        <f t="shared" si="47"/>
        <v>86.69318781455388</v>
      </c>
      <c r="P324" s="32">
        <f t="shared" si="51"/>
        <v>1896109060212</v>
      </c>
      <c r="R324" s="33">
        <f>SUM('anual gastos'!N324+'eses gastos'!N324+[3]ctas!N324)</f>
        <v>12353051698860</v>
      </c>
      <c r="S324" s="62">
        <f t="shared" si="48"/>
        <v>0</v>
      </c>
    </row>
    <row r="325" spans="1:19" x14ac:dyDescent="0.25">
      <c r="A325" s="59">
        <v>331</v>
      </c>
      <c r="B325" s="20" t="s">
        <v>282</v>
      </c>
      <c r="C325" s="28"/>
      <c r="D325" s="22">
        <f>SUM(D326)</f>
        <v>11937251009899</v>
      </c>
      <c r="E325" s="22">
        <f>SUM(E326)</f>
        <v>-620616226756</v>
      </c>
      <c r="F325" s="30">
        <f t="shared" si="44"/>
        <v>11316634783143</v>
      </c>
      <c r="G325" s="24">
        <f t="shared" si="49"/>
        <v>55.197060700044418</v>
      </c>
      <c r="H325" s="22">
        <f>SUM(H326)</f>
        <v>115406400000</v>
      </c>
      <c r="I325" s="32">
        <f t="shared" si="50"/>
        <v>11201228383143</v>
      </c>
      <c r="J325" s="22">
        <f>SUM(J326)</f>
        <v>6844148065472</v>
      </c>
      <c r="K325" s="31">
        <f t="shared" si="45"/>
        <v>60.478651088633569</v>
      </c>
      <c r="L325" s="30">
        <f t="shared" si="52"/>
        <v>2896002987671</v>
      </c>
      <c r="M325" s="31">
        <f t="shared" si="46"/>
        <v>25.590672873748826</v>
      </c>
      <c r="N325" s="22">
        <f>SUM(N326)</f>
        <v>9740151053143</v>
      </c>
      <c r="O325" s="31">
        <f t="shared" si="47"/>
        <v>86.069323962382398</v>
      </c>
      <c r="P325" s="32">
        <f t="shared" si="51"/>
        <v>1576483730000</v>
      </c>
      <c r="R325" s="33">
        <f>SUM('anual gastos'!N325+'eses gastos'!N325+[3]ctas!N325)</f>
        <v>9740151053143</v>
      </c>
      <c r="S325" s="62">
        <f t="shared" si="48"/>
        <v>0</v>
      </c>
    </row>
    <row r="326" spans="1:19" x14ac:dyDescent="0.25">
      <c r="A326" s="59">
        <v>33114</v>
      </c>
      <c r="B326" s="20" t="s">
        <v>283</v>
      </c>
      <c r="C326" s="28"/>
      <c r="D326" s="22">
        <f>SUM(D327+D684+D851)</f>
        <v>11937251009899</v>
      </c>
      <c r="E326" s="22">
        <f>SUM(E327+E684+E851)</f>
        <v>-620616226756</v>
      </c>
      <c r="F326" s="30">
        <f t="shared" si="44"/>
        <v>11316634783143</v>
      </c>
      <c r="G326" s="24">
        <f t="shared" si="49"/>
        <v>55.197060700044418</v>
      </c>
      <c r="H326" s="22">
        <f>SUM(H327+H684+H851)</f>
        <v>115406400000</v>
      </c>
      <c r="I326" s="32">
        <f t="shared" si="50"/>
        <v>11201228383143</v>
      </c>
      <c r="J326" s="22">
        <f>SUM(J327+J684+J851)</f>
        <v>6844148065472</v>
      </c>
      <c r="K326" s="31">
        <f t="shared" si="45"/>
        <v>60.478651088633569</v>
      </c>
      <c r="L326" s="30">
        <f t="shared" si="52"/>
        <v>2896002987671</v>
      </c>
      <c r="M326" s="31">
        <f t="shared" si="46"/>
        <v>25.590672873748826</v>
      </c>
      <c r="N326" s="22">
        <f>SUM(N327+N684+N851)</f>
        <v>9740151053143</v>
      </c>
      <c r="O326" s="31">
        <f t="shared" si="47"/>
        <v>86.069323962382398</v>
      </c>
      <c r="P326" s="32">
        <f t="shared" si="51"/>
        <v>1576483730000</v>
      </c>
      <c r="R326" s="33">
        <f>SUM('anual gastos'!N326+'eses gastos'!N326+[3]ctas!N326)</f>
        <v>9740151053143</v>
      </c>
      <c r="S326" s="62">
        <f t="shared" si="48"/>
        <v>0</v>
      </c>
    </row>
    <row r="327" spans="1:19" ht="39" x14ac:dyDescent="0.25">
      <c r="A327" s="59">
        <v>3311401</v>
      </c>
      <c r="B327" s="20" t="s">
        <v>284</v>
      </c>
      <c r="C327" s="28"/>
      <c r="D327" s="22">
        <f>SUM(D328+D343+D370+D424+D437+D485+D489+D507+D566+D575+D582+D591+D606+D617+D622+D671)</f>
        <v>6811865117919</v>
      </c>
      <c r="E327" s="22">
        <f>SUM(E328+E343+E370+E424+E437+E485+E489+E507+E566+E575+E582+E591+E606+E617+E622+E671)</f>
        <v>-161680699043</v>
      </c>
      <c r="F327" s="30">
        <f t="shared" si="44"/>
        <v>6650184418876</v>
      </c>
      <c r="G327" s="24">
        <f t="shared" si="49"/>
        <v>32.436377074036905</v>
      </c>
      <c r="H327" s="22">
        <f>SUM(H328+H343+H370+H424+H437+H485+H489+H507+H566+H575+H582+H591+H606+H617+H622+H671)</f>
        <v>0</v>
      </c>
      <c r="I327" s="32">
        <f t="shared" si="50"/>
        <v>6650184418876</v>
      </c>
      <c r="J327" s="22">
        <f>SUM(J328+J343+J370+J424+J437+J485+J489+J507+J566+J575+J582+J591+J606+J617+J622+J671)</f>
        <v>4748974309923</v>
      </c>
      <c r="K327" s="31">
        <f t="shared" si="45"/>
        <v>71.411167131597551</v>
      </c>
      <c r="L327" s="30">
        <f t="shared" si="52"/>
        <v>996192341028</v>
      </c>
      <c r="M327" s="31">
        <f t="shared" si="46"/>
        <v>14.979920529728322</v>
      </c>
      <c r="N327" s="22">
        <f>SUM(N328+N343+N370+N424+N437+N485+N489+N507+N566+N575+N582+N591+N606+N617+N622+N671)</f>
        <v>5745166650951</v>
      </c>
      <c r="O327" s="31">
        <f t="shared" si="47"/>
        <v>86.391087661325869</v>
      </c>
      <c r="P327" s="32">
        <f t="shared" si="51"/>
        <v>905017767925</v>
      </c>
      <c r="R327" s="33">
        <f>SUM('anual gastos'!N327+'eses gastos'!N327+[3]ctas!N327)</f>
        <v>5745166650951</v>
      </c>
      <c r="S327" s="62">
        <f t="shared" si="48"/>
        <v>0</v>
      </c>
    </row>
    <row r="328" spans="1:19" ht="26.25" x14ac:dyDescent="0.25">
      <c r="A328" s="60">
        <v>331140101</v>
      </c>
      <c r="B328" s="20" t="s">
        <v>285</v>
      </c>
      <c r="C328" s="28"/>
      <c r="D328" s="22">
        <f>SUM(D329+D333+D335+D339+D341)</f>
        <v>482088197000</v>
      </c>
      <c r="E328" s="22">
        <f>SUM(E329+E333+E335+E339+E341)</f>
        <v>-98856800914</v>
      </c>
      <c r="F328" s="30">
        <f t="shared" ref="F328:F391" si="53">SUM(D328+E328)</f>
        <v>383231396086</v>
      </c>
      <c r="G328" s="24">
        <f t="shared" si="49"/>
        <v>1.8692170452855028</v>
      </c>
      <c r="H328" s="22">
        <f>SUM(H329+H333+H335+H339+H341)</f>
        <v>0</v>
      </c>
      <c r="I328" s="32">
        <f t="shared" si="50"/>
        <v>383231396086</v>
      </c>
      <c r="J328" s="22">
        <f>SUM(J329+J333+J335+J339+J341)</f>
        <v>241524597091</v>
      </c>
      <c r="K328" s="31">
        <f t="shared" ref="K328:K391" si="54">IF(OR(J328=0,F328=0),0,J328/F328)*100</f>
        <v>63.023175960458119</v>
      </c>
      <c r="L328" s="30">
        <f t="shared" si="52"/>
        <v>93948364029</v>
      </c>
      <c r="M328" s="31">
        <f t="shared" ref="M328:M391" si="55">IF(OR(L328=0,F328=0),0,L328/F328)*100</f>
        <v>24.514787929305584</v>
      </c>
      <c r="N328" s="22">
        <f>SUM(N329+N333+N335+N339+N341)</f>
        <v>335472961120</v>
      </c>
      <c r="O328" s="31">
        <f t="shared" ref="O328:O391" si="56">IF(OR(N328=0,F328=0),0,N328/F328)*100</f>
        <v>87.537963889763702</v>
      </c>
      <c r="P328" s="32">
        <f t="shared" si="51"/>
        <v>47758434966</v>
      </c>
      <c r="R328" s="33">
        <f>SUM('anual gastos'!N328+'eses gastos'!N328+[3]ctas!N328)</f>
        <v>335472961120</v>
      </c>
      <c r="S328" s="62">
        <f t="shared" ref="S328:S391" si="57">+N328-R328</f>
        <v>0</v>
      </c>
    </row>
    <row r="329" spans="1:19" x14ac:dyDescent="0.25">
      <c r="A329" s="26">
        <v>3311401010735</v>
      </c>
      <c r="B329" s="27" t="s">
        <v>286</v>
      </c>
      <c r="C329" s="28"/>
      <c r="D329" s="29">
        <f>SUM(D330:D332)</f>
        <v>163153446000</v>
      </c>
      <c r="E329" s="29">
        <f>SUM(E330:E332)</f>
        <v>33637101055</v>
      </c>
      <c r="F329" s="30">
        <f t="shared" si="53"/>
        <v>196790547055</v>
      </c>
      <c r="G329" s="31">
        <f t="shared" ref="G329:G392" si="58">IF(OR(F329=0,F$7=0),0,F329/F$7)*100</f>
        <v>0.95984892851450465</v>
      </c>
      <c r="H329" s="29">
        <f>SUM(H330:H332)</f>
        <v>0</v>
      </c>
      <c r="I329" s="32">
        <f t="shared" ref="I329:I392" si="59">SUM(F329-H329)</f>
        <v>196790547055</v>
      </c>
      <c r="J329" s="29">
        <f>SUM(J330:J332)</f>
        <v>155473338425</v>
      </c>
      <c r="K329" s="31">
        <f t="shared" si="54"/>
        <v>79.004474936261829</v>
      </c>
      <c r="L329" s="30">
        <f t="shared" si="52"/>
        <v>39659205670</v>
      </c>
      <c r="M329" s="31">
        <f t="shared" si="55"/>
        <v>20.153003415817452</v>
      </c>
      <c r="N329" s="29">
        <f>SUM(N330:N332)</f>
        <v>195132544095</v>
      </c>
      <c r="O329" s="31">
        <f t="shared" si="56"/>
        <v>99.157478352079281</v>
      </c>
      <c r="P329" s="32">
        <f t="shared" si="51"/>
        <v>1658002960</v>
      </c>
      <c r="R329" s="33">
        <f>SUM('anual gastos'!N329+'eses gastos'!N329+[3]ctas!N329)</f>
        <v>195132544095</v>
      </c>
      <c r="S329" s="62">
        <f t="shared" si="57"/>
        <v>0</v>
      </c>
    </row>
    <row r="330" spans="1:19" ht="26.25" x14ac:dyDescent="0.25">
      <c r="A330" s="26">
        <v>3311401010735100</v>
      </c>
      <c r="B330" s="27" t="s">
        <v>287</v>
      </c>
      <c r="C330" s="28"/>
      <c r="D330" s="33">
        <f>SUM('anual gastos'!D330+'eses gastos'!D330+[3]ctas!D330)</f>
        <v>4685947000</v>
      </c>
      <c r="E330" s="33">
        <f>SUM('anual gastos'!E330+'eses gastos'!E330+[3]ctas!E330)</f>
        <v>-1491948422</v>
      </c>
      <c r="F330" s="30">
        <f t="shared" si="53"/>
        <v>3193998578</v>
      </c>
      <c r="G330" s="31">
        <f t="shared" si="58"/>
        <v>1.5578777327720516E-2</v>
      </c>
      <c r="H330" s="33">
        <f>SUM('anual gastos'!H330+'eses gastos'!H330+[3]ctas!H330)</f>
        <v>0</v>
      </c>
      <c r="I330" s="32">
        <f t="shared" si="59"/>
        <v>3193998578</v>
      </c>
      <c r="J330" s="33">
        <f>SUM('anual gastos'!J330+'eses gastos'!J330+[3]ctas!J330)</f>
        <v>2567621330</v>
      </c>
      <c r="K330" s="31">
        <f t="shared" si="54"/>
        <v>80.388931531953872</v>
      </c>
      <c r="L330" s="30">
        <f t="shared" si="52"/>
        <v>588471364</v>
      </c>
      <c r="M330" s="31">
        <f t="shared" si="55"/>
        <v>18.42428384449957</v>
      </c>
      <c r="N330" s="33">
        <f>SUM('anual gastos'!N330+'eses gastos'!N330+[3]ctas!N330)</f>
        <v>3156092694</v>
      </c>
      <c r="O330" s="31">
        <f t="shared" si="56"/>
        <v>98.813215376453428</v>
      </c>
      <c r="P330" s="32">
        <f t="shared" si="51"/>
        <v>37905884</v>
      </c>
      <c r="R330" s="33">
        <f>SUM('anual gastos'!N330+'eses gastos'!N330+[3]ctas!N330)</f>
        <v>3156092694</v>
      </c>
      <c r="S330" s="62">
        <f t="shared" si="57"/>
        <v>0</v>
      </c>
    </row>
    <row r="331" spans="1:19" ht="26.25" x14ac:dyDescent="0.25">
      <c r="A331" s="26">
        <v>3311401010735100</v>
      </c>
      <c r="B331" s="27" t="s">
        <v>288</v>
      </c>
      <c r="C331" s="28"/>
      <c r="D331" s="33">
        <f>SUM('anual gastos'!D331+'eses gastos'!D331+[3]ctas!D331)</f>
        <v>253661000</v>
      </c>
      <c r="E331" s="33">
        <f>SUM('anual gastos'!E331+'eses gastos'!E331+[3]ctas!E331)</f>
        <v>0</v>
      </c>
      <c r="F331" s="30">
        <f t="shared" si="53"/>
        <v>253661000</v>
      </c>
      <c r="G331" s="31">
        <f t="shared" si="58"/>
        <v>1.2372354399109923E-3</v>
      </c>
      <c r="H331" s="33">
        <f>SUM('anual gastos'!H331+'eses gastos'!H331+[3]ctas!H331)</f>
        <v>0</v>
      </c>
      <c r="I331" s="32">
        <f t="shared" si="59"/>
        <v>253661000</v>
      </c>
      <c r="J331" s="33">
        <f>SUM('anual gastos'!J331+'eses gastos'!J331+[3]ctas!J331)</f>
        <v>219820860</v>
      </c>
      <c r="K331" s="31">
        <f t="shared" si="54"/>
        <v>86.659305135594352</v>
      </c>
      <c r="L331" s="30">
        <f t="shared" si="52"/>
        <v>1615197</v>
      </c>
      <c r="M331" s="31">
        <f t="shared" si="55"/>
        <v>0.63675417190659978</v>
      </c>
      <c r="N331" s="33">
        <f>SUM('anual gastos'!N331+'eses gastos'!N331+[3]ctas!N331)</f>
        <v>221436057</v>
      </c>
      <c r="O331" s="31">
        <f t="shared" si="56"/>
        <v>87.296059307500954</v>
      </c>
      <c r="P331" s="32">
        <f t="shared" si="51"/>
        <v>32224943</v>
      </c>
      <c r="R331" s="33">
        <f>SUM('anual gastos'!N331+'eses gastos'!N331+[3]ctas!N331)</f>
        <v>221436057</v>
      </c>
      <c r="S331" s="62">
        <f t="shared" si="57"/>
        <v>0</v>
      </c>
    </row>
    <row r="332" spans="1:19" ht="26.25" x14ac:dyDescent="0.25">
      <c r="A332" s="26">
        <v>3311401010735100</v>
      </c>
      <c r="B332" s="27" t="s">
        <v>289</v>
      </c>
      <c r="C332" s="28"/>
      <c r="D332" s="33">
        <f>SUM('anual gastos'!D332+'eses gastos'!D332+[3]ctas!D332)</f>
        <v>158213838000</v>
      </c>
      <c r="E332" s="33">
        <f>SUM('anual gastos'!E332+'eses gastos'!E332+[3]ctas!E332)</f>
        <v>35129049477</v>
      </c>
      <c r="F332" s="30">
        <f t="shared" si="53"/>
        <v>193342887477</v>
      </c>
      <c r="G332" s="31">
        <f t="shared" si="58"/>
        <v>0.9430329157468732</v>
      </c>
      <c r="H332" s="33">
        <f>SUM('anual gastos'!H332+'eses gastos'!H332+[3]ctas!H332)</f>
        <v>0</v>
      </c>
      <c r="I332" s="32">
        <f t="shared" si="59"/>
        <v>193342887477</v>
      </c>
      <c r="J332" s="33">
        <f>SUM('anual gastos'!J332+'eses gastos'!J332+[3]ctas!J332)</f>
        <v>152685896235</v>
      </c>
      <c r="K332" s="31">
        <f t="shared" si="54"/>
        <v>78.97156095445375</v>
      </c>
      <c r="L332" s="30">
        <f t="shared" si="52"/>
        <v>39069119109</v>
      </c>
      <c r="M332" s="31">
        <f t="shared" si="55"/>
        <v>20.207166458940801</v>
      </c>
      <c r="N332" s="33">
        <f>SUM('anual gastos'!N332+'eses gastos'!N332+[3]ctas!N332)</f>
        <v>191755015344</v>
      </c>
      <c r="O332" s="31">
        <f t="shared" si="56"/>
        <v>99.178727413394569</v>
      </c>
      <c r="P332" s="32">
        <f t="shared" si="51"/>
        <v>1587872133</v>
      </c>
      <c r="R332" s="33">
        <f>SUM('anual gastos'!N332+'eses gastos'!N332+[3]ctas!N332)</f>
        <v>191755015344</v>
      </c>
      <c r="S332" s="62">
        <f t="shared" si="57"/>
        <v>0</v>
      </c>
    </row>
    <row r="333" spans="1:19" x14ac:dyDescent="0.25">
      <c r="A333" s="26">
        <v>3311401010739</v>
      </c>
      <c r="B333" s="27" t="s">
        <v>290</v>
      </c>
      <c r="C333" s="28"/>
      <c r="D333" s="29">
        <f>SUM(D334)</f>
        <v>99613042000</v>
      </c>
      <c r="E333" s="29">
        <f>SUM(E334)</f>
        <v>-23573687795</v>
      </c>
      <c r="F333" s="30">
        <f t="shared" si="53"/>
        <v>76039354205</v>
      </c>
      <c r="G333" s="31">
        <f t="shared" si="58"/>
        <v>0.37088312294901837</v>
      </c>
      <c r="H333" s="29">
        <f>SUM(H334)</f>
        <v>0</v>
      </c>
      <c r="I333" s="32">
        <f t="shared" si="59"/>
        <v>76039354205</v>
      </c>
      <c r="J333" s="29">
        <f>SUM(J334)</f>
        <v>33092937349</v>
      </c>
      <c r="K333" s="31">
        <f t="shared" si="54"/>
        <v>43.520802740883823</v>
      </c>
      <c r="L333" s="30">
        <f t="shared" si="52"/>
        <v>41797019359</v>
      </c>
      <c r="M333" s="31">
        <f t="shared" si="55"/>
        <v>54.967614856796899</v>
      </c>
      <c r="N333" s="29">
        <f>SUM(N334)</f>
        <v>74889956708</v>
      </c>
      <c r="O333" s="31">
        <f t="shared" si="56"/>
        <v>98.488417597680723</v>
      </c>
      <c r="P333" s="32">
        <f t="shared" si="51"/>
        <v>1149397497</v>
      </c>
      <c r="R333" s="33">
        <f>SUM('anual gastos'!N333+'eses gastos'!N333+[3]ctas!N333)</f>
        <v>74889956708</v>
      </c>
      <c r="S333" s="62">
        <f t="shared" si="57"/>
        <v>0</v>
      </c>
    </row>
    <row r="334" spans="1:19" x14ac:dyDescent="0.25">
      <c r="A334" s="26">
        <v>3311401010739100</v>
      </c>
      <c r="B334" s="27" t="s">
        <v>291</v>
      </c>
      <c r="C334" s="28"/>
      <c r="D334" s="33">
        <f>SUM('anual gastos'!D334+'eses gastos'!D334+[3]ctas!D334)</f>
        <v>99613042000</v>
      </c>
      <c r="E334" s="33">
        <f>SUM('anual gastos'!E334+'eses gastos'!E334+[3]ctas!E334)</f>
        <v>-23573687795</v>
      </c>
      <c r="F334" s="30">
        <f t="shared" si="53"/>
        <v>76039354205</v>
      </c>
      <c r="G334" s="31">
        <f t="shared" si="58"/>
        <v>0.37088312294901837</v>
      </c>
      <c r="H334" s="33">
        <f>SUM('anual gastos'!H334+'eses gastos'!H334+[3]ctas!H334)</f>
        <v>0</v>
      </c>
      <c r="I334" s="32">
        <f t="shared" si="59"/>
        <v>76039354205</v>
      </c>
      <c r="J334" s="33">
        <f>SUM('anual gastos'!J334+'eses gastos'!J334+[3]ctas!J334)</f>
        <v>33092937349</v>
      </c>
      <c r="K334" s="31">
        <f t="shared" si="54"/>
        <v>43.520802740883823</v>
      </c>
      <c r="L334" s="30">
        <f t="shared" si="52"/>
        <v>41797019359</v>
      </c>
      <c r="M334" s="31">
        <f t="shared" si="55"/>
        <v>54.967614856796899</v>
      </c>
      <c r="N334" s="33">
        <f>SUM('anual gastos'!N334+'eses gastos'!N334+[3]ctas!N334)</f>
        <v>74889956708</v>
      </c>
      <c r="O334" s="31">
        <f t="shared" si="56"/>
        <v>98.488417597680723</v>
      </c>
      <c r="P334" s="32">
        <f t="shared" si="51"/>
        <v>1149397497</v>
      </c>
      <c r="R334" s="33">
        <f>SUM('anual gastos'!N334+'eses gastos'!N334+[3]ctas!N334)</f>
        <v>74889956708</v>
      </c>
      <c r="S334" s="62">
        <f t="shared" si="57"/>
        <v>0</v>
      </c>
    </row>
    <row r="335" spans="1:19" ht="26.25" x14ac:dyDescent="0.25">
      <c r="A335" s="26">
        <v>3311401010901</v>
      </c>
      <c r="B335" s="27" t="s">
        <v>292</v>
      </c>
      <c r="C335" s="28"/>
      <c r="D335" s="29">
        <f>SUM(D336:D338)</f>
        <v>214230617000</v>
      </c>
      <c r="E335" s="29">
        <f>SUM(E336:E338)</f>
        <v>-109147786566</v>
      </c>
      <c r="F335" s="30">
        <f t="shared" si="53"/>
        <v>105082830434</v>
      </c>
      <c r="G335" s="31">
        <f t="shared" si="58"/>
        <v>0.51254312621610032</v>
      </c>
      <c r="H335" s="29">
        <f>SUM(H336:H338)</f>
        <v>0</v>
      </c>
      <c r="I335" s="32">
        <f t="shared" si="59"/>
        <v>105082830434</v>
      </c>
      <c r="J335" s="29">
        <f>SUM(J336:J338)</f>
        <v>47940380905</v>
      </c>
      <c r="K335" s="31">
        <f t="shared" si="54"/>
        <v>45.621516576021619</v>
      </c>
      <c r="L335" s="30">
        <f t="shared" si="52"/>
        <v>12262764715</v>
      </c>
      <c r="M335" s="31">
        <f t="shared" si="55"/>
        <v>11.669617828482407</v>
      </c>
      <c r="N335" s="29">
        <f>SUM(N336:N338)</f>
        <v>60203145620</v>
      </c>
      <c r="O335" s="31">
        <f t="shared" si="56"/>
        <v>57.291134404504028</v>
      </c>
      <c r="P335" s="32">
        <f t="shared" ref="P335:P398" si="60">SUM(F335-N335)</f>
        <v>44879684814</v>
      </c>
      <c r="R335" s="33">
        <f>SUM('anual gastos'!N335+'eses gastos'!N335+[3]ctas!N335)</f>
        <v>60203145620</v>
      </c>
      <c r="S335" s="62">
        <f t="shared" si="57"/>
        <v>0</v>
      </c>
    </row>
    <row r="336" spans="1:19" ht="26.25" x14ac:dyDescent="0.25">
      <c r="A336" s="26">
        <v>3311401010901100</v>
      </c>
      <c r="B336" s="27" t="s">
        <v>292</v>
      </c>
      <c r="C336" s="28"/>
      <c r="D336" s="33">
        <f>SUM('anual gastos'!D336+'eses gastos'!D336+[3]ctas!D336)</f>
        <v>67053863000</v>
      </c>
      <c r="E336" s="33">
        <f>SUM('anual gastos'!E336+'eses gastos'!E336+[3]ctas!E336)</f>
        <v>-21734418912</v>
      </c>
      <c r="F336" s="30">
        <f t="shared" si="53"/>
        <v>45319444088</v>
      </c>
      <c r="G336" s="31">
        <f t="shared" si="58"/>
        <v>0.22104628753627206</v>
      </c>
      <c r="H336" s="33">
        <f>SUM('anual gastos'!H336+'eses gastos'!H336+[3]ctas!H336)</f>
        <v>0</v>
      </c>
      <c r="I336" s="32">
        <f t="shared" si="59"/>
        <v>45319444088</v>
      </c>
      <c r="J336" s="33">
        <f>SUM('anual gastos'!J336+'eses gastos'!J336+[3]ctas!J336)</f>
        <v>24135833639</v>
      </c>
      <c r="K336" s="31">
        <f t="shared" si="54"/>
        <v>53.257126438121638</v>
      </c>
      <c r="L336" s="30">
        <f t="shared" ref="L336:L399" si="61">SUM(N336-J336)</f>
        <v>364166361</v>
      </c>
      <c r="M336" s="31">
        <f t="shared" si="55"/>
        <v>0.80355434257505931</v>
      </c>
      <c r="N336" s="33">
        <f>SUM('anual gastos'!N336+'eses gastos'!N336+[3]ctas!N336)</f>
        <v>24500000000</v>
      </c>
      <c r="O336" s="31">
        <f t="shared" si="56"/>
        <v>54.060680780696693</v>
      </c>
      <c r="P336" s="32">
        <f t="shared" si="60"/>
        <v>20819444088</v>
      </c>
      <c r="R336" s="33">
        <f>SUM('anual gastos'!N336+'eses gastos'!N336+[3]ctas!N336)</f>
        <v>24500000000</v>
      </c>
      <c r="S336" s="62">
        <f t="shared" si="57"/>
        <v>0</v>
      </c>
    </row>
    <row r="337" spans="1:19" ht="26.25" x14ac:dyDescent="0.25">
      <c r="A337" s="26">
        <v>3311401010901100</v>
      </c>
      <c r="B337" s="27" t="s">
        <v>292</v>
      </c>
      <c r="C337" s="28"/>
      <c r="D337" s="33">
        <f>SUM('anual gastos'!D337+'eses gastos'!D337+[3]ctas!D337)</f>
        <v>104140969000</v>
      </c>
      <c r="E337" s="33">
        <f>SUM('anual gastos'!E337+'eses gastos'!E337+[3]ctas!E337)</f>
        <v>-62233106681</v>
      </c>
      <c r="F337" s="30">
        <f t="shared" si="53"/>
        <v>41907862319</v>
      </c>
      <c r="G337" s="31">
        <f t="shared" si="58"/>
        <v>0.20440624483849412</v>
      </c>
      <c r="H337" s="33">
        <f>SUM('anual gastos'!H337+'eses gastos'!H337+[3]ctas!H337)</f>
        <v>0</v>
      </c>
      <c r="I337" s="32">
        <f t="shared" si="59"/>
        <v>41907862319</v>
      </c>
      <c r="J337" s="33">
        <f>SUM('anual gastos'!J337+'eses gastos'!J337+[3]ctas!J337)</f>
        <v>12355288405</v>
      </c>
      <c r="K337" s="31">
        <f t="shared" si="54"/>
        <v>29.482029674890896</v>
      </c>
      <c r="L337" s="30">
        <f t="shared" si="61"/>
        <v>5499467588</v>
      </c>
      <c r="M337" s="31">
        <f t="shared" si="55"/>
        <v>13.122758555753572</v>
      </c>
      <c r="N337" s="33">
        <f>SUM('anual gastos'!N337+'eses gastos'!N337+[3]ctas!N337)</f>
        <v>17854755993</v>
      </c>
      <c r="O337" s="31">
        <f t="shared" si="56"/>
        <v>42.604788230644466</v>
      </c>
      <c r="P337" s="32">
        <f t="shared" si="60"/>
        <v>24053106326</v>
      </c>
      <c r="R337" s="33">
        <f>SUM('anual gastos'!N337+'eses gastos'!N337+[3]ctas!N337)</f>
        <v>17854755993</v>
      </c>
      <c r="S337" s="62">
        <f t="shared" si="57"/>
        <v>0</v>
      </c>
    </row>
    <row r="338" spans="1:19" ht="26.25" x14ac:dyDescent="0.25">
      <c r="A338" s="26">
        <v>3311401010901100</v>
      </c>
      <c r="B338" s="27" t="s">
        <v>292</v>
      </c>
      <c r="C338" s="28"/>
      <c r="D338" s="33">
        <f>SUM('anual gastos'!D338+'eses gastos'!D338+[3]ctas!D338)</f>
        <v>43035785000</v>
      </c>
      <c r="E338" s="33">
        <f>SUM('anual gastos'!E338+'eses gastos'!E338+[3]ctas!E338)</f>
        <v>-25180260973</v>
      </c>
      <c r="F338" s="30">
        <f t="shared" si="53"/>
        <v>17855524027</v>
      </c>
      <c r="G338" s="31">
        <f t="shared" si="58"/>
        <v>8.7090593841334052E-2</v>
      </c>
      <c r="H338" s="33">
        <f>SUM('anual gastos'!H338+'eses gastos'!H338+[3]ctas!H338)</f>
        <v>0</v>
      </c>
      <c r="I338" s="32">
        <f t="shared" si="59"/>
        <v>17855524027</v>
      </c>
      <c r="J338" s="33">
        <f>SUM('anual gastos'!J338+'eses gastos'!J338+[3]ctas!J338)</f>
        <v>11449258861</v>
      </c>
      <c r="K338" s="31">
        <f t="shared" si="54"/>
        <v>64.121662538087094</v>
      </c>
      <c r="L338" s="30">
        <f t="shared" si="61"/>
        <v>6399130766</v>
      </c>
      <c r="M338" s="31">
        <f t="shared" si="55"/>
        <v>35.838381199698404</v>
      </c>
      <c r="N338" s="33">
        <f>SUM('anual gastos'!N338+'eses gastos'!N338+[3]ctas!N338)</f>
        <v>17848389627</v>
      </c>
      <c r="O338" s="31">
        <f t="shared" si="56"/>
        <v>99.960043737785512</v>
      </c>
      <c r="P338" s="32">
        <f t="shared" si="60"/>
        <v>7134400</v>
      </c>
      <c r="R338" s="33">
        <f>SUM('anual gastos'!N338+'eses gastos'!N338+[3]ctas!N338)</f>
        <v>17848389627</v>
      </c>
      <c r="S338" s="62">
        <f t="shared" si="57"/>
        <v>0</v>
      </c>
    </row>
    <row r="339" spans="1:19" ht="26.25" x14ac:dyDescent="0.25">
      <c r="A339" s="60">
        <v>3311401010914</v>
      </c>
      <c r="B339" s="61" t="s">
        <v>293</v>
      </c>
      <c r="C339" s="28"/>
      <c r="D339" s="29">
        <f>SUM(D340)</f>
        <v>4091092000</v>
      </c>
      <c r="E339" s="29">
        <f>SUM(E340)</f>
        <v>304544219</v>
      </c>
      <c r="F339" s="30">
        <f t="shared" si="53"/>
        <v>4395636219</v>
      </c>
      <c r="G339" s="31">
        <f t="shared" si="58"/>
        <v>2.1439783455490424E-2</v>
      </c>
      <c r="H339" s="29">
        <f>SUM(H340)</f>
        <v>0</v>
      </c>
      <c r="I339" s="32">
        <f t="shared" si="59"/>
        <v>4395636219</v>
      </c>
      <c r="J339" s="29">
        <f>SUM(J340)</f>
        <v>4096360651</v>
      </c>
      <c r="K339" s="31">
        <f t="shared" si="54"/>
        <v>93.191530120113427</v>
      </c>
      <c r="L339" s="30">
        <f t="shared" si="61"/>
        <v>227925874</v>
      </c>
      <c r="M339" s="31">
        <f t="shared" si="55"/>
        <v>5.1852760930214732</v>
      </c>
      <c r="N339" s="29">
        <f>SUM(N340)</f>
        <v>4324286525</v>
      </c>
      <c r="O339" s="31">
        <f t="shared" si="56"/>
        <v>98.376806213134898</v>
      </c>
      <c r="P339" s="32">
        <f t="shared" si="60"/>
        <v>71349694</v>
      </c>
      <c r="R339" s="33">
        <f>SUM('anual gastos'!N339+'eses gastos'!N339+[3]ctas!N339)</f>
        <v>4324286525</v>
      </c>
      <c r="S339" s="62">
        <f t="shared" si="57"/>
        <v>0</v>
      </c>
    </row>
    <row r="340" spans="1:19" ht="26.25" x14ac:dyDescent="0.25">
      <c r="A340" s="60">
        <v>3311401010914100</v>
      </c>
      <c r="B340" s="61" t="s">
        <v>293</v>
      </c>
      <c r="C340" s="28"/>
      <c r="D340" s="33">
        <f>SUM('anual gastos'!D340+'eses gastos'!D340+[3]ctas!D340)</f>
        <v>4091092000</v>
      </c>
      <c r="E340" s="33">
        <f>SUM('anual gastos'!E340+'eses gastos'!E340+[3]ctas!E340)</f>
        <v>304544219</v>
      </c>
      <c r="F340" s="30">
        <f t="shared" si="53"/>
        <v>4395636219</v>
      </c>
      <c r="G340" s="31">
        <f t="shared" si="58"/>
        <v>2.1439783455490424E-2</v>
      </c>
      <c r="H340" s="33">
        <f>SUM('anual gastos'!H340+'eses gastos'!H340+[3]ctas!H340)</f>
        <v>0</v>
      </c>
      <c r="I340" s="32">
        <f t="shared" si="59"/>
        <v>4395636219</v>
      </c>
      <c r="J340" s="33">
        <f>SUM('anual gastos'!J340+'eses gastos'!J340+[3]ctas!J340)</f>
        <v>4096360651</v>
      </c>
      <c r="K340" s="31">
        <f t="shared" si="54"/>
        <v>93.191530120113427</v>
      </c>
      <c r="L340" s="30">
        <f t="shared" si="61"/>
        <v>227925874</v>
      </c>
      <c r="M340" s="31">
        <f t="shared" si="55"/>
        <v>5.1852760930214732</v>
      </c>
      <c r="N340" s="33">
        <f>SUM('anual gastos'!N340+'eses gastos'!N340+[3]ctas!N340)</f>
        <v>4324286525</v>
      </c>
      <c r="O340" s="31">
        <f t="shared" si="56"/>
        <v>98.376806213134898</v>
      </c>
      <c r="P340" s="32">
        <f t="shared" si="60"/>
        <v>71349694</v>
      </c>
      <c r="R340" s="33">
        <f>SUM('anual gastos'!N340+'eses gastos'!N340+[3]ctas!N340)</f>
        <v>4324286525</v>
      </c>
      <c r="S340" s="62">
        <f t="shared" si="57"/>
        <v>0</v>
      </c>
    </row>
    <row r="341" spans="1:19" x14ac:dyDescent="0.25">
      <c r="A341" s="26">
        <v>3311401010926</v>
      </c>
      <c r="B341" s="27" t="s">
        <v>294</v>
      </c>
      <c r="C341" s="28"/>
      <c r="D341" s="29">
        <f>SUM(D342)</f>
        <v>1000000000</v>
      </c>
      <c r="E341" s="29">
        <f>SUM(E342)</f>
        <v>-76971827</v>
      </c>
      <c r="F341" s="30">
        <f t="shared" si="53"/>
        <v>923028173</v>
      </c>
      <c r="G341" s="31">
        <f t="shared" si="58"/>
        <v>4.5020841503892782E-3</v>
      </c>
      <c r="H341" s="29">
        <f>SUM(H342)</f>
        <v>0</v>
      </c>
      <c r="I341" s="32">
        <f t="shared" si="59"/>
        <v>923028173</v>
      </c>
      <c r="J341" s="29">
        <f>SUM(J342)</f>
        <v>921579761</v>
      </c>
      <c r="K341" s="31">
        <f t="shared" si="54"/>
        <v>99.843080412671213</v>
      </c>
      <c r="L341" s="30">
        <f t="shared" si="61"/>
        <v>1448411</v>
      </c>
      <c r="M341" s="31">
        <f t="shared" si="55"/>
        <v>0.15691947898972744</v>
      </c>
      <c r="N341" s="29">
        <f>SUM(N342)</f>
        <v>923028172</v>
      </c>
      <c r="O341" s="31">
        <f t="shared" si="56"/>
        <v>99.999999891660934</v>
      </c>
      <c r="P341" s="32">
        <f t="shared" si="60"/>
        <v>1</v>
      </c>
      <c r="R341" s="33">
        <f>SUM('anual gastos'!N341+'eses gastos'!N341+[3]ctas!N341)</f>
        <v>923028172</v>
      </c>
      <c r="S341" s="62">
        <f t="shared" si="57"/>
        <v>0</v>
      </c>
    </row>
    <row r="342" spans="1:19" x14ac:dyDescent="0.25">
      <c r="A342" s="26">
        <v>3311401010926100</v>
      </c>
      <c r="B342" s="27" t="s">
        <v>295</v>
      </c>
      <c r="C342" s="28"/>
      <c r="D342" s="33">
        <f>SUM('anual gastos'!D342+'eses gastos'!D342+[3]ctas!D342)</f>
        <v>1000000000</v>
      </c>
      <c r="E342" s="33">
        <f>SUM('anual gastos'!E342+'eses gastos'!E342+[3]ctas!E342)</f>
        <v>-76971827</v>
      </c>
      <c r="F342" s="30">
        <f t="shared" si="53"/>
        <v>923028173</v>
      </c>
      <c r="G342" s="31">
        <f t="shared" si="58"/>
        <v>4.5020841503892782E-3</v>
      </c>
      <c r="H342" s="33">
        <f>SUM('anual gastos'!H342+'eses gastos'!H342+[3]ctas!H342)</f>
        <v>0</v>
      </c>
      <c r="I342" s="32">
        <f t="shared" si="59"/>
        <v>923028173</v>
      </c>
      <c r="J342" s="33">
        <f>SUM('anual gastos'!J342+'eses gastos'!J342+[3]ctas!J342)</f>
        <v>921579761</v>
      </c>
      <c r="K342" s="31">
        <f t="shared" si="54"/>
        <v>99.843080412671213</v>
      </c>
      <c r="L342" s="30">
        <f t="shared" si="61"/>
        <v>1448411</v>
      </c>
      <c r="M342" s="31">
        <f t="shared" si="55"/>
        <v>0.15691947898972744</v>
      </c>
      <c r="N342" s="33">
        <f>SUM('anual gastos'!N342+'eses gastos'!N342+[3]ctas!N342)</f>
        <v>923028172</v>
      </c>
      <c r="O342" s="31">
        <f t="shared" si="56"/>
        <v>99.999999891660934</v>
      </c>
      <c r="P342" s="32">
        <f t="shared" si="60"/>
        <v>1</v>
      </c>
      <c r="R342" s="33">
        <f>SUM('anual gastos'!N342+'eses gastos'!N342+[3]ctas!N342)</f>
        <v>923028172</v>
      </c>
      <c r="S342" s="62">
        <f t="shared" si="57"/>
        <v>0</v>
      </c>
    </row>
    <row r="343" spans="1:19" ht="26.25" x14ac:dyDescent="0.25">
      <c r="A343" s="60">
        <v>331140102</v>
      </c>
      <c r="B343" s="61" t="s">
        <v>296</v>
      </c>
      <c r="C343" s="28"/>
      <c r="D343" s="29">
        <f>SUM(D344+D346+D348+D350+D352+D354+D356+D358+D360+D362+D364+D366+D368)</f>
        <v>2269587336626</v>
      </c>
      <c r="E343" s="29">
        <f>SUM(E344+E346+E348+E350+E352+E354+E356+E358+E360+E362+E364+E366+E368)</f>
        <v>-275185732208</v>
      </c>
      <c r="F343" s="30">
        <f t="shared" si="53"/>
        <v>1994401604418</v>
      </c>
      <c r="G343" s="31">
        <f t="shared" si="58"/>
        <v>9.7277245867567075</v>
      </c>
      <c r="H343" s="29">
        <f>SUM(H344+H346+H348+H350+H352+H354+H356+H358+H360+H362+H364+H366+H368)</f>
        <v>0</v>
      </c>
      <c r="I343" s="32">
        <f t="shared" si="59"/>
        <v>1994401604418</v>
      </c>
      <c r="J343" s="29">
        <f>SUM(J344+J346+J348+J350+J352+J354+J356+J358+J360+J362+J364+J366+J368)</f>
        <v>1354158980865</v>
      </c>
      <c r="K343" s="31">
        <f t="shared" si="54"/>
        <v>67.898009000056263</v>
      </c>
      <c r="L343" s="30">
        <f t="shared" si="61"/>
        <v>203668690837</v>
      </c>
      <c r="M343" s="31">
        <f t="shared" si="55"/>
        <v>10.21202000569158</v>
      </c>
      <c r="N343" s="29">
        <f>SUM(N344+N346+N348+N350+N352+N354+N356+N358+N360+N362+N364+N366+N368)</f>
        <v>1557827671702</v>
      </c>
      <c r="O343" s="31">
        <f t="shared" si="56"/>
        <v>78.110029005747833</v>
      </c>
      <c r="P343" s="32">
        <f t="shared" si="60"/>
        <v>436573932716</v>
      </c>
      <c r="R343" s="33">
        <f>SUM('anual gastos'!N343+'eses gastos'!N343+[3]ctas!N343)</f>
        <v>1557827671702</v>
      </c>
      <c r="S343" s="62">
        <f t="shared" si="57"/>
        <v>0</v>
      </c>
    </row>
    <row r="344" spans="1:19" x14ac:dyDescent="0.25">
      <c r="A344" s="60">
        <v>3311401020869</v>
      </c>
      <c r="B344" s="61" t="s">
        <v>297</v>
      </c>
      <c r="C344" s="28"/>
      <c r="D344" s="29">
        <f>SUM(D345)</f>
        <v>109390373000</v>
      </c>
      <c r="E344" s="29">
        <f>SUM(E345)</f>
        <v>110186484333</v>
      </c>
      <c r="F344" s="30">
        <f t="shared" si="53"/>
        <v>219576857333</v>
      </c>
      <c r="G344" s="31">
        <f t="shared" si="58"/>
        <v>1.0709895083464445</v>
      </c>
      <c r="H344" s="29">
        <f>SUM(H345)</f>
        <v>0</v>
      </c>
      <c r="I344" s="32">
        <f t="shared" si="59"/>
        <v>219576857333</v>
      </c>
      <c r="J344" s="29">
        <f>SUM(J345)</f>
        <v>160906177845</v>
      </c>
      <c r="K344" s="31">
        <f t="shared" si="54"/>
        <v>73.280116948288949</v>
      </c>
      <c r="L344" s="30">
        <f t="shared" si="61"/>
        <v>53556032407</v>
      </c>
      <c r="M344" s="31">
        <f t="shared" si="55"/>
        <v>24.390563312316392</v>
      </c>
      <c r="N344" s="29">
        <f>SUM(N345)</f>
        <v>214462210252</v>
      </c>
      <c r="O344" s="31">
        <f t="shared" si="56"/>
        <v>97.670680260605351</v>
      </c>
      <c r="P344" s="32">
        <f t="shared" si="60"/>
        <v>5114647081</v>
      </c>
      <c r="R344" s="33">
        <f>SUM('anual gastos'!N344+'eses gastos'!N344+[3]ctas!N344)</f>
        <v>214462210252</v>
      </c>
      <c r="S344" s="62">
        <f t="shared" si="57"/>
        <v>0</v>
      </c>
    </row>
    <row r="345" spans="1:19" x14ac:dyDescent="0.25">
      <c r="A345" s="60">
        <v>3311401020869100</v>
      </c>
      <c r="B345" s="61" t="s">
        <v>298</v>
      </c>
      <c r="C345" s="28"/>
      <c r="D345" s="33">
        <f>SUM('anual gastos'!D345+'eses gastos'!D345+[3]ctas!D345)</f>
        <v>109390373000</v>
      </c>
      <c r="E345" s="33">
        <f>SUM('anual gastos'!E345+'eses gastos'!E345+[3]ctas!E345)</f>
        <v>110186484333</v>
      </c>
      <c r="F345" s="30">
        <f t="shared" si="53"/>
        <v>219576857333</v>
      </c>
      <c r="G345" s="31">
        <f t="shared" si="58"/>
        <v>1.0709895083464445</v>
      </c>
      <c r="H345" s="33">
        <f>SUM('anual gastos'!H345+'eses gastos'!H345+[3]ctas!H345)</f>
        <v>0</v>
      </c>
      <c r="I345" s="32">
        <f t="shared" si="59"/>
        <v>219576857333</v>
      </c>
      <c r="J345" s="33">
        <f>SUM('anual gastos'!J345+'eses gastos'!J345+[3]ctas!J345)</f>
        <v>160906177845</v>
      </c>
      <c r="K345" s="31">
        <f t="shared" si="54"/>
        <v>73.280116948288949</v>
      </c>
      <c r="L345" s="30">
        <f t="shared" si="61"/>
        <v>53556032407</v>
      </c>
      <c r="M345" s="31">
        <f t="shared" si="55"/>
        <v>24.390563312316392</v>
      </c>
      <c r="N345" s="33">
        <f>SUM('anual gastos'!N345+'eses gastos'!N345+[3]ctas!N345)</f>
        <v>214462210252</v>
      </c>
      <c r="O345" s="31">
        <f t="shared" si="56"/>
        <v>97.670680260605351</v>
      </c>
      <c r="P345" s="32">
        <f t="shared" si="60"/>
        <v>5114647081</v>
      </c>
      <c r="R345" s="33">
        <f>SUM('anual gastos'!N345+'eses gastos'!N345+[3]ctas!N345)</f>
        <v>214462210252</v>
      </c>
      <c r="S345" s="62">
        <f t="shared" si="57"/>
        <v>0</v>
      </c>
    </row>
    <row r="346" spans="1:19" x14ac:dyDescent="0.25">
      <c r="A346" s="60">
        <v>3311401020872</v>
      </c>
      <c r="B346" s="61" t="s">
        <v>299</v>
      </c>
      <c r="C346" s="28"/>
      <c r="D346" s="29">
        <f>SUM(D347)</f>
        <v>811000000</v>
      </c>
      <c r="E346" s="29">
        <f>SUM(E347)</f>
        <v>-338588000</v>
      </c>
      <c r="F346" s="30">
        <f t="shared" si="53"/>
        <v>472412000</v>
      </c>
      <c r="G346" s="31">
        <f t="shared" si="58"/>
        <v>2.304196816377889E-3</v>
      </c>
      <c r="H346" s="29">
        <f>SUM(H347)</f>
        <v>0</v>
      </c>
      <c r="I346" s="32">
        <f t="shared" si="59"/>
        <v>472412000</v>
      </c>
      <c r="J346" s="29">
        <f>SUM(J347)</f>
        <v>365634733</v>
      </c>
      <c r="K346" s="31">
        <f t="shared" si="54"/>
        <v>77.397427034029619</v>
      </c>
      <c r="L346" s="30">
        <f t="shared" si="61"/>
        <v>106777267</v>
      </c>
      <c r="M346" s="31">
        <f t="shared" si="55"/>
        <v>22.602572965970381</v>
      </c>
      <c r="N346" s="29">
        <f>SUM(N347)</f>
        <v>472412000</v>
      </c>
      <c r="O346" s="31">
        <f t="shared" si="56"/>
        <v>100</v>
      </c>
      <c r="P346" s="32">
        <f t="shared" si="60"/>
        <v>0</v>
      </c>
      <c r="R346" s="33">
        <f>SUM('anual gastos'!N346+'eses gastos'!N346+[3]ctas!N346)</f>
        <v>472412000</v>
      </c>
      <c r="S346" s="62">
        <f t="shared" si="57"/>
        <v>0</v>
      </c>
    </row>
    <row r="347" spans="1:19" x14ac:dyDescent="0.25">
      <c r="A347" s="60">
        <v>3311401020872100</v>
      </c>
      <c r="B347" s="61" t="s">
        <v>300</v>
      </c>
      <c r="C347" s="28"/>
      <c r="D347" s="33">
        <f>SUM('anual gastos'!D347+'eses gastos'!D347+[3]ctas!D347)</f>
        <v>811000000</v>
      </c>
      <c r="E347" s="33">
        <f>SUM('anual gastos'!E347+'eses gastos'!E347+[3]ctas!E347)</f>
        <v>-338588000</v>
      </c>
      <c r="F347" s="30">
        <f t="shared" si="53"/>
        <v>472412000</v>
      </c>
      <c r="G347" s="31">
        <f t="shared" si="58"/>
        <v>2.304196816377889E-3</v>
      </c>
      <c r="H347" s="33">
        <f>SUM('anual gastos'!H347+'eses gastos'!H347+[3]ctas!H347)</f>
        <v>0</v>
      </c>
      <c r="I347" s="32">
        <f t="shared" si="59"/>
        <v>472412000</v>
      </c>
      <c r="J347" s="33">
        <f>SUM('anual gastos'!J347+'eses gastos'!J347+[3]ctas!J347)</f>
        <v>365634733</v>
      </c>
      <c r="K347" s="31">
        <f t="shared" si="54"/>
        <v>77.397427034029619</v>
      </c>
      <c r="L347" s="30">
        <f t="shared" si="61"/>
        <v>106777267</v>
      </c>
      <c r="M347" s="31">
        <f t="shared" si="55"/>
        <v>22.602572965970381</v>
      </c>
      <c r="N347" s="33">
        <f>SUM('anual gastos'!N347+'eses gastos'!N347+[3]ctas!N347)</f>
        <v>472412000</v>
      </c>
      <c r="O347" s="31">
        <f t="shared" si="56"/>
        <v>100</v>
      </c>
      <c r="P347" s="32">
        <f t="shared" si="60"/>
        <v>0</v>
      </c>
      <c r="R347" s="33">
        <f>SUM('anual gastos'!N347+'eses gastos'!N347+[3]ctas!N347)</f>
        <v>472412000</v>
      </c>
      <c r="S347" s="62">
        <f t="shared" si="57"/>
        <v>0</v>
      </c>
    </row>
    <row r="348" spans="1:19" x14ac:dyDescent="0.25">
      <c r="A348" s="60">
        <v>3311401020874</v>
      </c>
      <c r="B348" s="61" t="s">
        <v>301</v>
      </c>
      <c r="C348" s="28"/>
      <c r="D348" s="29">
        <f>SUM(D349)</f>
        <v>1069623932000</v>
      </c>
      <c r="E348" s="29">
        <f>SUM(E349)</f>
        <v>-193918063762</v>
      </c>
      <c r="F348" s="30">
        <f t="shared" si="53"/>
        <v>875705868238</v>
      </c>
      <c r="G348" s="31">
        <f t="shared" si="58"/>
        <v>4.2712688790238911</v>
      </c>
      <c r="H348" s="29">
        <f>SUM(H349)</f>
        <v>0</v>
      </c>
      <c r="I348" s="32">
        <f t="shared" si="59"/>
        <v>875705868238</v>
      </c>
      <c r="J348" s="29">
        <f>SUM(J349)</f>
        <v>845056493394</v>
      </c>
      <c r="K348" s="31">
        <f t="shared" si="54"/>
        <v>96.500037746044882</v>
      </c>
      <c r="L348" s="30">
        <f t="shared" si="61"/>
        <v>1405786994</v>
      </c>
      <c r="M348" s="31">
        <f t="shared" si="55"/>
        <v>0.16053186863170982</v>
      </c>
      <c r="N348" s="29">
        <f>SUM(N349)</f>
        <v>846462280388</v>
      </c>
      <c r="O348" s="31">
        <f t="shared" si="56"/>
        <v>96.660569614676589</v>
      </c>
      <c r="P348" s="32">
        <f t="shared" si="60"/>
        <v>29243587850</v>
      </c>
      <c r="R348" s="33">
        <f>SUM('anual gastos'!N348+'eses gastos'!N348+[3]ctas!N348)</f>
        <v>846462280388</v>
      </c>
      <c r="S348" s="62">
        <f t="shared" si="57"/>
        <v>0</v>
      </c>
    </row>
    <row r="349" spans="1:19" x14ac:dyDescent="0.25">
      <c r="A349" s="60">
        <v>3311401020874100</v>
      </c>
      <c r="B349" s="61" t="s">
        <v>302</v>
      </c>
      <c r="C349" s="28"/>
      <c r="D349" s="33">
        <f>SUM('anual gastos'!D349+'eses gastos'!D349+[3]ctas!D349)</f>
        <v>1069623932000</v>
      </c>
      <c r="E349" s="33">
        <f>SUM('anual gastos'!E349+'eses gastos'!E349+[3]ctas!E349)</f>
        <v>-193918063762</v>
      </c>
      <c r="F349" s="30">
        <f t="shared" si="53"/>
        <v>875705868238</v>
      </c>
      <c r="G349" s="31">
        <f t="shared" si="58"/>
        <v>4.2712688790238911</v>
      </c>
      <c r="H349" s="33">
        <f>SUM('anual gastos'!H349+'eses gastos'!H349+[3]ctas!H349)</f>
        <v>0</v>
      </c>
      <c r="I349" s="32">
        <f t="shared" si="59"/>
        <v>875705868238</v>
      </c>
      <c r="J349" s="33">
        <f>SUM('anual gastos'!J349+'eses gastos'!J349+[3]ctas!J349)</f>
        <v>845056493394</v>
      </c>
      <c r="K349" s="31">
        <f t="shared" si="54"/>
        <v>96.500037746044882</v>
      </c>
      <c r="L349" s="30">
        <f t="shared" si="61"/>
        <v>1405786994</v>
      </c>
      <c r="M349" s="31">
        <f t="shared" si="55"/>
        <v>0.16053186863170982</v>
      </c>
      <c r="N349" s="33">
        <f>SUM('anual gastos'!N349+'eses gastos'!N349+[3]ctas!N349)</f>
        <v>846462280388</v>
      </c>
      <c r="O349" s="31">
        <f t="shared" si="56"/>
        <v>96.660569614676589</v>
      </c>
      <c r="P349" s="32">
        <f t="shared" si="60"/>
        <v>29243587850</v>
      </c>
      <c r="R349" s="33">
        <f>SUM('anual gastos'!N349+'eses gastos'!N349+[3]ctas!N349)</f>
        <v>846462280388</v>
      </c>
      <c r="S349" s="62">
        <f t="shared" si="57"/>
        <v>0</v>
      </c>
    </row>
    <row r="350" spans="1:19" x14ac:dyDescent="0.25">
      <c r="A350" s="60">
        <v>3311401020875</v>
      </c>
      <c r="B350" s="27" t="s">
        <v>303</v>
      </c>
      <c r="C350" s="28"/>
      <c r="D350" s="29">
        <f>SUM(D351)</f>
        <v>293899728000</v>
      </c>
      <c r="E350" s="29">
        <f>SUM(E351)</f>
        <v>-38050288895</v>
      </c>
      <c r="F350" s="30">
        <f t="shared" si="53"/>
        <v>255849439105</v>
      </c>
      <c r="G350" s="31">
        <f t="shared" si="58"/>
        <v>1.2479095853996292</v>
      </c>
      <c r="H350" s="29">
        <f>SUM(H351)</f>
        <v>0</v>
      </c>
      <c r="I350" s="32">
        <f t="shared" si="59"/>
        <v>255849439105</v>
      </c>
      <c r="J350" s="29">
        <f>SUM(J351)</f>
        <v>170386666795</v>
      </c>
      <c r="K350" s="31">
        <f t="shared" si="54"/>
        <v>66.596458992069046</v>
      </c>
      <c r="L350" s="30">
        <f t="shared" si="61"/>
        <v>69860706639</v>
      </c>
      <c r="M350" s="31">
        <f t="shared" si="55"/>
        <v>27.305397613292925</v>
      </c>
      <c r="N350" s="29">
        <f>SUM(N351)</f>
        <v>240247373434</v>
      </c>
      <c r="O350" s="31">
        <f t="shared" si="56"/>
        <v>93.901856605361971</v>
      </c>
      <c r="P350" s="32">
        <f t="shared" si="60"/>
        <v>15602065671</v>
      </c>
      <c r="R350" s="33">
        <f>SUM('anual gastos'!N350+'eses gastos'!N350+[3]ctas!N350)</f>
        <v>240247373434</v>
      </c>
      <c r="S350" s="62">
        <f t="shared" si="57"/>
        <v>0</v>
      </c>
    </row>
    <row r="351" spans="1:19" x14ac:dyDescent="0.25">
      <c r="A351" s="60">
        <v>3311401020875100</v>
      </c>
      <c r="B351" s="27" t="s">
        <v>303</v>
      </c>
      <c r="C351" s="28"/>
      <c r="D351" s="33">
        <f>SUM('anual gastos'!D351+'eses gastos'!D351+[3]ctas!D351)</f>
        <v>293899728000</v>
      </c>
      <c r="E351" s="33">
        <f>SUM('anual gastos'!E351+'eses gastos'!E351+[3]ctas!E351)</f>
        <v>-38050288895</v>
      </c>
      <c r="F351" s="30">
        <f t="shared" si="53"/>
        <v>255849439105</v>
      </c>
      <c r="G351" s="31">
        <f t="shared" si="58"/>
        <v>1.2479095853996292</v>
      </c>
      <c r="H351" s="33">
        <f>SUM('anual gastos'!H351+'eses gastos'!H351+[3]ctas!H351)</f>
        <v>0</v>
      </c>
      <c r="I351" s="32">
        <f t="shared" si="59"/>
        <v>255849439105</v>
      </c>
      <c r="J351" s="33">
        <f>SUM('anual gastos'!J351+'eses gastos'!J351+[3]ctas!J351)</f>
        <v>170386666795</v>
      </c>
      <c r="K351" s="31">
        <f t="shared" si="54"/>
        <v>66.596458992069046</v>
      </c>
      <c r="L351" s="30">
        <f t="shared" si="61"/>
        <v>69860706639</v>
      </c>
      <c r="M351" s="31">
        <f t="shared" si="55"/>
        <v>27.305397613292925</v>
      </c>
      <c r="N351" s="33">
        <f>SUM('anual gastos'!N351+'eses gastos'!N351+[3]ctas!N351)</f>
        <v>240247373434</v>
      </c>
      <c r="O351" s="31">
        <f t="shared" si="56"/>
        <v>93.901856605361971</v>
      </c>
      <c r="P351" s="32">
        <f t="shared" si="60"/>
        <v>15602065671</v>
      </c>
      <c r="R351" s="33">
        <f>SUM('anual gastos'!N351+'eses gastos'!N351+[3]ctas!N351)</f>
        <v>240247373434</v>
      </c>
      <c r="S351" s="62">
        <f t="shared" si="57"/>
        <v>0</v>
      </c>
    </row>
    <row r="352" spans="1:19" x14ac:dyDescent="0.25">
      <c r="A352" s="60">
        <v>3311401020876</v>
      </c>
      <c r="B352" s="61" t="s">
        <v>304</v>
      </c>
      <c r="C352" s="28"/>
      <c r="D352" s="29">
        <f>SUM(D353)</f>
        <v>178277676000</v>
      </c>
      <c r="E352" s="29">
        <f>SUM(E353)</f>
        <v>2082637581</v>
      </c>
      <c r="F352" s="30">
        <f t="shared" si="53"/>
        <v>180360313581</v>
      </c>
      <c r="G352" s="31">
        <f t="shared" si="58"/>
        <v>0.87971021132879335</v>
      </c>
      <c r="H352" s="29">
        <f>SUM(H353)</f>
        <v>0</v>
      </c>
      <c r="I352" s="32">
        <f t="shared" si="59"/>
        <v>180360313581</v>
      </c>
      <c r="J352" s="29">
        <f>SUM(J353)</f>
        <v>142283870401</v>
      </c>
      <c r="K352" s="31">
        <f t="shared" si="54"/>
        <v>78.888679874189833</v>
      </c>
      <c r="L352" s="30">
        <f t="shared" si="61"/>
        <v>19286301244</v>
      </c>
      <c r="M352" s="31">
        <f t="shared" si="55"/>
        <v>10.693206759888728</v>
      </c>
      <c r="N352" s="29">
        <f>SUM(N353)</f>
        <v>161570171645</v>
      </c>
      <c r="O352" s="31">
        <f t="shared" si="56"/>
        <v>89.581886634078558</v>
      </c>
      <c r="P352" s="32">
        <f t="shared" si="60"/>
        <v>18790141936</v>
      </c>
      <c r="R352" s="33">
        <f>SUM('anual gastos'!N352+'eses gastos'!N352+[3]ctas!N352)</f>
        <v>161570171645</v>
      </c>
      <c r="S352" s="62">
        <f t="shared" si="57"/>
        <v>0</v>
      </c>
    </row>
    <row r="353" spans="1:19" x14ac:dyDescent="0.25">
      <c r="A353" s="60">
        <v>3311401020876100</v>
      </c>
      <c r="B353" s="61" t="s">
        <v>305</v>
      </c>
      <c r="C353" s="28"/>
      <c r="D353" s="33">
        <f>SUM('anual gastos'!D353+'eses gastos'!D353+[3]ctas!D353)</f>
        <v>178277676000</v>
      </c>
      <c r="E353" s="33">
        <f>SUM('anual gastos'!E353+'eses gastos'!E353+[3]ctas!E353)</f>
        <v>2082637581</v>
      </c>
      <c r="F353" s="30">
        <f t="shared" si="53"/>
        <v>180360313581</v>
      </c>
      <c r="G353" s="31">
        <f t="shared" si="58"/>
        <v>0.87971021132879335</v>
      </c>
      <c r="H353" s="33">
        <f>SUM('anual gastos'!H353+'eses gastos'!H353+[3]ctas!H353)</f>
        <v>0</v>
      </c>
      <c r="I353" s="32">
        <f t="shared" si="59"/>
        <v>180360313581</v>
      </c>
      <c r="J353" s="33">
        <f>SUM('anual gastos'!J353+'eses gastos'!J353+[3]ctas!J353)</f>
        <v>142283870401</v>
      </c>
      <c r="K353" s="31">
        <f t="shared" si="54"/>
        <v>78.888679874189833</v>
      </c>
      <c r="L353" s="30">
        <f t="shared" si="61"/>
        <v>19286301244</v>
      </c>
      <c r="M353" s="31">
        <f t="shared" si="55"/>
        <v>10.693206759888728</v>
      </c>
      <c r="N353" s="33">
        <f>SUM('anual gastos'!N353+'eses gastos'!N353+[3]ctas!N353)</f>
        <v>161570171645</v>
      </c>
      <c r="O353" s="31">
        <f t="shared" si="56"/>
        <v>89.581886634078558</v>
      </c>
      <c r="P353" s="32">
        <f t="shared" si="60"/>
        <v>18790141936</v>
      </c>
      <c r="R353" s="33">
        <f>SUM('anual gastos'!N353+'eses gastos'!N353+[3]ctas!N353)</f>
        <v>161570171645</v>
      </c>
      <c r="S353" s="62">
        <f t="shared" si="57"/>
        <v>0</v>
      </c>
    </row>
    <row r="354" spans="1:19" x14ac:dyDescent="0.25">
      <c r="A354" s="60">
        <v>3311401020877</v>
      </c>
      <c r="B354" s="61" t="s">
        <v>306</v>
      </c>
      <c r="C354" s="28"/>
      <c r="D354" s="29">
        <f>SUM(D355)</f>
        <v>10000000000</v>
      </c>
      <c r="E354" s="29">
        <f>SUM(E355)</f>
        <v>-3440703850</v>
      </c>
      <c r="F354" s="30">
        <f t="shared" si="53"/>
        <v>6559296150</v>
      </c>
      <c r="G354" s="31">
        <f t="shared" si="58"/>
        <v>3.1993068140753721E-2</v>
      </c>
      <c r="H354" s="29">
        <f>SUM(H355)</f>
        <v>0</v>
      </c>
      <c r="I354" s="32">
        <f t="shared" si="59"/>
        <v>6559296150</v>
      </c>
      <c r="J354" s="29">
        <f>SUM(J355)</f>
        <v>4487805327</v>
      </c>
      <c r="K354" s="31">
        <f t="shared" si="54"/>
        <v>68.419007533300658</v>
      </c>
      <c r="L354" s="30">
        <f t="shared" si="61"/>
        <v>2063541844</v>
      </c>
      <c r="M354" s="31">
        <f t="shared" si="55"/>
        <v>31.459806003728009</v>
      </c>
      <c r="N354" s="29">
        <f>SUM(N355)</f>
        <v>6551347171</v>
      </c>
      <c r="O354" s="31">
        <f t="shared" si="56"/>
        <v>99.878813537028662</v>
      </c>
      <c r="P354" s="32">
        <f t="shared" si="60"/>
        <v>7948979</v>
      </c>
      <c r="R354" s="33">
        <f>SUM('anual gastos'!N354+'eses gastos'!N354+[3]ctas!N354)</f>
        <v>6551347171</v>
      </c>
      <c r="S354" s="62">
        <f t="shared" si="57"/>
        <v>0</v>
      </c>
    </row>
    <row r="355" spans="1:19" ht="26.25" x14ac:dyDescent="0.25">
      <c r="A355" s="60">
        <v>3311401020877100</v>
      </c>
      <c r="B355" s="61" t="s">
        <v>307</v>
      </c>
      <c r="C355" s="28"/>
      <c r="D355" s="33">
        <f>SUM('anual gastos'!D355+'eses gastos'!D355+[3]ctas!D355)</f>
        <v>10000000000</v>
      </c>
      <c r="E355" s="33">
        <f>SUM('anual gastos'!E355+'eses gastos'!E355+[3]ctas!E355)</f>
        <v>-3440703850</v>
      </c>
      <c r="F355" s="30">
        <f t="shared" si="53"/>
        <v>6559296150</v>
      </c>
      <c r="G355" s="31">
        <f t="shared" si="58"/>
        <v>3.1993068140753721E-2</v>
      </c>
      <c r="H355" s="33">
        <f>SUM('anual gastos'!H355+'eses gastos'!H355+[3]ctas!H355)</f>
        <v>0</v>
      </c>
      <c r="I355" s="32">
        <f t="shared" si="59"/>
        <v>6559296150</v>
      </c>
      <c r="J355" s="33">
        <f>SUM('anual gastos'!J355+'eses gastos'!J355+[3]ctas!J355)</f>
        <v>4487805327</v>
      </c>
      <c r="K355" s="31">
        <f t="shared" si="54"/>
        <v>68.419007533300658</v>
      </c>
      <c r="L355" s="30">
        <f t="shared" si="61"/>
        <v>2063541844</v>
      </c>
      <c r="M355" s="31">
        <f t="shared" si="55"/>
        <v>31.459806003728009</v>
      </c>
      <c r="N355" s="33">
        <f>SUM('anual gastos'!N355+'eses gastos'!N355+[3]ctas!N355)</f>
        <v>6551347171</v>
      </c>
      <c r="O355" s="31">
        <f t="shared" si="56"/>
        <v>99.878813537028662</v>
      </c>
      <c r="P355" s="32">
        <f t="shared" si="60"/>
        <v>7948979</v>
      </c>
      <c r="R355" s="33">
        <f>SUM('anual gastos'!N355+'eses gastos'!N355+[3]ctas!N355)</f>
        <v>6551347171</v>
      </c>
      <c r="S355" s="62">
        <f t="shared" si="57"/>
        <v>0</v>
      </c>
    </row>
    <row r="356" spans="1:19" x14ac:dyDescent="0.25">
      <c r="A356" s="60">
        <v>3311401020878</v>
      </c>
      <c r="B356" s="61" t="s">
        <v>308</v>
      </c>
      <c r="C356" s="28"/>
      <c r="D356" s="29">
        <f>SUM(D357)</f>
        <v>12420000000</v>
      </c>
      <c r="E356" s="29">
        <f>SUM(E357)</f>
        <v>-11924676956</v>
      </c>
      <c r="F356" s="30">
        <f t="shared" si="53"/>
        <v>495323044</v>
      </c>
      <c r="G356" s="31">
        <f t="shared" si="58"/>
        <v>2.4159457868627491E-3</v>
      </c>
      <c r="H356" s="29">
        <f>SUM(H357)</f>
        <v>0</v>
      </c>
      <c r="I356" s="32">
        <f t="shared" si="59"/>
        <v>495323044</v>
      </c>
      <c r="J356" s="29">
        <f>SUM(J357)</f>
        <v>149615448</v>
      </c>
      <c r="K356" s="31">
        <f t="shared" si="54"/>
        <v>30.20563040874795</v>
      </c>
      <c r="L356" s="30">
        <f t="shared" si="61"/>
        <v>31688267</v>
      </c>
      <c r="M356" s="31">
        <f t="shared" si="55"/>
        <v>6.3974950053000166</v>
      </c>
      <c r="N356" s="29">
        <f>SUM(N357)</f>
        <v>181303715</v>
      </c>
      <c r="O356" s="31">
        <f t="shared" si="56"/>
        <v>36.603125414047966</v>
      </c>
      <c r="P356" s="32">
        <f t="shared" si="60"/>
        <v>314019329</v>
      </c>
      <c r="R356" s="33">
        <f>SUM('anual gastos'!N356+'eses gastos'!N356+[3]ctas!N356)</f>
        <v>181303715</v>
      </c>
      <c r="S356" s="62">
        <f t="shared" si="57"/>
        <v>0</v>
      </c>
    </row>
    <row r="357" spans="1:19" x14ac:dyDescent="0.25">
      <c r="A357" s="60">
        <v>3311401020878100</v>
      </c>
      <c r="B357" s="61" t="s">
        <v>309</v>
      </c>
      <c r="C357" s="28"/>
      <c r="D357" s="33">
        <f>SUM('anual gastos'!D357+'eses gastos'!D357+[3]ctas!D357)</f>
        <v>12420000000</v>
      </c>
      <c r="E357" s="33">
        <f>SUM('anual gastos'!E357+'eses gastos'!E357+[3]ctas!E357)</f>
        <v>-11924676956</v>
      </c>
      <c r="F357" s="30">
        <f t="shared" si="53"/>
        <v>495323044</v>
      </c>
      <c r="G357" s="31">
        <f t="shared" si="58"/>
        <v>2.4159457868627491E-3</v>
      </c>
      <c r="H357" s="33">
        <f>SUM('anual gastos'!H357+'eses gastos'!H357+[3]ctas!H357)</f>
        <v>0</v>
      </c>
      <c r="I357" s="32">
        <f t="shared" si="59"/>
        <v>495323044</v>
      </c>
      <c r="J357" s="33">
        <f>SUM('anual gastos'!J357+'eses gastos'!J357+[3]ctas!J357)</f>
        <v>149615448</v>
      </c>
      <c r="K357" s="31">
        <f t="shared" si="54"/>
        <v>30.20563040874795</v>
      </c>
      <c r="L357" s="30">
        <f t="shared" si="61"/>
        <v>31688267</v>
      </c>
      <c r="M357" s="31">
        <f t="shared" si="55"/>
        <v>6.3974950053000166</v>
      </c>
      <c r="N357" s="33">
        <f>SUM('anual gastos'!N357+'eses gastos'!N357+[3]ctas!N357)</f>
        <v>181303715</v>
      </c>
      <c r="O357" s="31">
        <f t="shared" si="56"/>
        <v>36.603125414047966</v>
      </c>
      <c r="P357" s="32">
        <f t="shared" si="60"/>
        <v>314019329</v>
      </c>
      <c r="R357" s="33">
        <f>SUM('anual gastos'!N357+'eses gastos'!N357+[3]ctas!N357)</f>
        <v>181303715</v>
      </c>
      <c r="S357" s="62">
        <f t="shared" si="57"/>
        <v>0</v>
      </c>
    </row>
    <row r="358" spans="1:19" x14ac:dyDescent="0.25">
      <c r="A358" s="60">
        <v>3311401020879</v>
      </c>
      <c r="B358" s="61" t="s">
        <v>310</v>
      </c>
      <c r="C358" s="28"/>
      <c r="D358" s="29">
        <f>SUM(D359)</f>
        <v>85000000</v>
      </c>
      <c r="E358" s="29">
        <f>SUM(E359)</f>
        <v>-2867940</v>
      </c>
      <c r="F358" s="30">
        <f t="shared" si="53"/>
        <v>82132060</v>
      </c>
      <c r="G358" s="31">
        <f t="shared" si="58"/>
        <v>4.0060038943667343E-4</v>
      </c>
      <c r="H358" s="29">
        <f>SUM(H359)</f>
        <v>0</v>
      </c>
      <c r="I358" s="32">
        <f t="shared" si="59"/>
        <v>82132060</v>
      </c>
      <c r="J358" s="29">
        <f>SUM(J359)</f>
        <v>52879760</v>
      </c>
      <c r="K358" s="31">
        <f t="shared" si="54"/>
        <v>64.383822833616975</v>
      </c>
      <c r="L358" s="30">
        <f t="shared" si="61"/>
        <v>29252300</v>
      </c>
      <c r="M358" s="31">
        <f t="shared" si="55"/>
        <v>35.616177166383018</v>
      </c>
      <c r="N358" s="29">
        <f>SUM(N359)</f>
        <v>82132060</v>
      </c>
      <c r="O358" s="31">
        <f t="shared" si="56"/>
        <v>100</v>
      </c>
      <c r="P358" s="32">
        <f t="shared" si="60"/>
        <v>0</v>
      </c>
      <c r="R358" s="33">
        <f>SUM('anual gastos'!N358+'eses gastos'!N358+[3]ctas!N358)</f>
        <v>82132060</v>
      </c>
      <c r="S358" s="62">
        <f t="shared" si="57"/>
        <v>0</v>
      </c>
    </row>
    <row r="359" spans="1:19" x14ac:dyDescent="0.25">
      <c r="A359" s="60">
        <v>3311401020879100</v>
      </c>
      <c r="B359" s="61" t="s">
        <v>311</v>
      </c>
      <c r="C359" s="28"/>
      <c r="D359" s="33">
        <f>SUM('anual gastos'!D359+'eses gastos'!D359+[3]ctas!D359)</f>
        <v>85000000</v>
      </c>
      <c r="E359" s="33">
        <f>SUM('anual gastos'!E359+'eses gastos'!E359+[3]ctas!E359)</f>
        <v>-2867940</v>
      </c>
      <c r="F359" s="30">
        <f t="shared" si="53"/>
        <v>82132060</v>
      </c>
      <c r="G359" s="31">
        <f t="shared" si="58"/>
        <v>4.0060038943667343E-4</v>
      </c>
      <c r="H359" s="33">
        <f>SUM('anual gastos'!H359+'eses gastos'!H359+[3]ctas!H359)</f>
        <v>0</v>
      </c>
      <c r="I359" s="32">
        <f t="shared" si="59"/>
        <v>82132060</v>
      </c>
      <c r="J359" s="33">
        <f>SUM('anual gastos'!J359+'eses gastos'!J359+[3]ctas!J359)</f>
        <v>52879760</v>
      </c>
      <c r="K359" s="31">
        <f t="shared" si="54"/>
        <v>64.383822833616975</v>
      </c>
      <c r="L359" s="30">
        <f t="shared" si="61"/>
        <v>29252300</v>
      </c>
      <c r="M359" s="31">
        <f t="shared" si="55"/>
        <v>35.616177166383018</v>
      </c>
      <c r="N359" s="33">
        <f>SUM('anual gastos'!N359+'eses gastos'!N359+[3]ctas!N359)</f>
        <v>82132060</v>
      </c>
      <c r="O359" s="31">
        <f t="shared" si="56"/>
        <v>100</v>
      </c>
      <c r="P359" s="32">
        <f t="shared" si="60"/>
        <v>0</v>
      </c>
      <c r="R359" s="33">
        <f>SUM('anual gastos'!N359+'eses gastos'!N359+[3]ctas!N359)</f>
        <v>82132060</v>
      </c>
      <c r="S359" s="62">
        <f t="shared" si="57"/>
        <v>0</v>
      </c>
    </row>
    <row r="360" spans="1:19" x14ac:dyDescent="0.25">
      <c r="A360" s="60">
        <v>3311401020880</v>
      </c>
      <c r="B360" s="61" t="s">
        <v>312</v>
      </c>
      <c r="C360" s="28"/>
      <c r="D360" s="29">
        <f>SUM(D361)</f>
        <v>525293627626</v>
      </c>
      <c r="E360" s="29">
        <f>SUM(E361)</f>
        <v>-127240066766</v>
      </c>
      <c r="F360" s="30">
        <f t="shared" si="53"/>
        <v>398053560860</v>
      </c>
      <c r="G360" s="31">
        <f t="shared" si="58"/>
        <v>1.9415123825844693</v>
      </c>
      <c r="H360" s="29">
        <f>SUM(H361)</f>
        <v>0</v>
      </c>
      <c r="I360" s="32">
        <f t="shared" si="59"/>
        <v>398053560860</v>
      </c>
      <c r="J360" s="29">
        <f>SUM(J361)</f>
        <v>8397884540</v>
      </c>
      <c r="K360" s="31">
        <f t="shared" si="54"/>
        <v>2.109737323252745</v>
      </c>
      <c r="L360" s="30">
        <f t="shared" si="61"/>
        <v>25158553660</v>
      </c>
      <c r="M360" s="31">
        <f t="shared" si="55"/>
        <v>6.3203940710000461</v>
      </c>
      <c r="N360" s="29">
        <f>SUM(N361)</f>
        <v>33556438200</v>
      </c>
      <c r="O360" s="31">
        <f t="shared" si="56"/>
        <v>8.4301313942527898</v>
      </c>
      <c r="P360" s="32">
        <f t="shared" si="60"/>
        <v>364497122660</v>
      </c>
      <c r="R360" s="33">
        <f>SUM('anual gastos'!N360+'eses gastos'!N360+[3]ctas!N360)</f>
        <v>33556438200</v>
      </c>
      <c r="S360" s="62">
        <f t="shared" si="57"/>
        <v>0</v>
      </c>
    </row>
    <row r="361" spans="1:19" x14ac:dyDescent="0.25">
      <c r="A361" s="60">
        <v>3311401020880110</v>
      </c>
      <c r="B361" s="61" t="s">
        <v>313</v>
      </c>
      <c r="C361" s="28"/>
      <c r="D361" s="33">
        <f>SUM('anual gastos'!D361+'eses gastos'!D361+[3]ctas!D361)</f>
        <v>525293627626</v>
      </c>
      <c r="E361" s="33">
        <f>SUM('anual gastos'!E361+'eses gastos'!E361+[3]ctas!E361)</f>
        <v>-127240066766</v>
      </c>
      <c r="F361" s="30">
        <f t="shared" si="53"/>
        <v>398053560860</v>
      </c>
      <c r="G361" s="31">
        <f t="shared" si="58"/>
        <v>1.9415123825844693</v>
      </c>
      <c r="H361" s="33">
        <f>SUM('anual gastos'!H361+'eses gastos'!H361+[3]ctas!H361)</f>
        <v>0</v>
      </c>
      <c r="I361" s="32">
        <f t="shared" si="59"/>
        <v>398053560860</v>
      </c>
      <c r="J361" s="33">
        <f>SUM('anual gastos'!J361+'eses gastos'!J361+[3]ctas!J361)</f>
        <v>8397884540</v>
      </c>
      <c r="K361" s="31">
        <f t="shared" si="54"/>
        <v>2.109737323252745</v>
      </c>
      <c r="L361" s="30">
        <f t="shared" si="61"/>
        <v>25158553660</v>
      </c>
      <c r="M361" s="31">
        <f t="shared" si="55"/>
        <v>6.3203940710000461</v>
      </c>
      <c r="N361" s="33">
        <f>SUM('anual gastos'!N361+'eses gastos'!N361+[3]ctas!N361)</f>
        <v>33556438200</v>
      </c>
      <c r="O361" s="31">
        <f t="shared" si="56"/>
        <v>8.4301313942527898</v>
      </c>
      <c r="P361" s="32">
        <f t="shared" si="60"/>
        <v>364497122660</v>
      </c>
      <c r="R361" s="33">
        <f>SUM('anual gastos'!N361+'eses gastos'!N361+[3]ctas!N361)</f>
        <v>33556438200</v>
      </c>
      <c r="S361" s="62">
        <f t="shared" si="57"/>
        <v>0</v>
      </c>
    </row>
    <row r="362" spans="1:19" ht="26.25" x14ac:dyDescent="0.25">
      <c r="A362" s="60">
        <v>3311401020881</v>
      </c>
      <c r="B362" s="27" t="s">
        <v>314</v>
      </c>
      <c r="C362" s="28"/>
      <c r="D362" s="29">
        <f>SUM(D363)</f>
        <v>40510000000</v>
      </c>
      <c r="E362" s="29">
        <f>SUM(E363)</f>
        <v>-948022414</v>
      </c>
      <c r="F362" s="30">
        <f t="shared" si="53"/>
        <v>39561977586</v>
      </c>
      <c r="G362" s="31">
        <f t="shared" si="58"/>
        <v>0.19296415587088095</v>
      </c>
      <c r="H362" s="29">
        <f>SUM(H363)</f>
        <v>0</v>
      </c>
      <c r="I362" s="32">
        <f t="shared" si="59"/>
        <v>39561977586</v>
      </c>
      <c r="J362" s="29">
        <f>SUM(J363)</f>
        <v>15598782471</v>
      </c>
      <c r="K362" s="31">
        <f t="shared" si="54"/>
        <v>39.428722785890315</v>
      </c>
      <c r="L362" s="30">
        <f t="shared" si="61"/>
        <v>21107079301</v>
      </c>
      <c r="M362" s="31">
        <f t="shared" si="55"/>
        <v>53.3519318014812</v>
      </c>
      <c r="N362" s="29">
        <f>SUM(N363)</f>
        <v>36705861772</v>
      </c>
      <c r="O362" s="31">
        <f t="shared" si="56"/>
        <v>92.780654587371515</v>
      </c>
      <c r="P362" s="32">
        <f t="shared" si="60"/>
        <v>2856115814</v>
      </c>
      <c r="R362" s="33">
        <f>SUM('anual gastos'!N362+'eses gastos'!N362+[3]ctas!N362)</f>
        <v>36705861772</v>
      </c>
      <c r="S362" s="62">
        <f t="shared" si="57"/>
        <v>0</v>
      </c>
    </row>
    <row r="363" spans="1:19" ht="26.25" x14ac:dyDescent="0.25">
      <c r="A363" s="60">
        <v>3311401020881110</v>
      </c>
      <c r="B363" s="27" t="s">
        <v>314</v>
      </c>
      <c r="C363" s="28"/>
      <c r="D363" s="33">
        <f>SUM('anual gastos'!D363+'eses gastos'!D363+[3]ctas!D363)</f>
        <v>40510000000</v>
      </c>
      <c r="E363" s="33">
        <f>SUM('anual gastos'!E363+'eses gastos'!E363+[3]ctas!E363)</f>
        <v>-948022414</v>
      </c>
      <c r="F363" s="30">
        <f t="shared" si="53"/>
        <v>39561977586</v>
      </c>
      <c r="G363" s="31">
        <f t="shared" si="58"/>
        <v>0.19296415587088095</v>
      </c>
      <c r="H363" s="33">
        <f>SUM('anual gastos'!H363+'eses gastos'!H363+[3]ctas!H363)</f>
        <v>0</v>
      </c>
      <c r="I363" s="32">
        <f t="shared" si="59"/>
        <v>39561977586</v>
      </c>
      <c r="J363" s="33">
        <f>SUM('anual gastos'!J363+'eses gastos'!J363+[3]ctas!J363)</f>
        <v>15598782471</v>
      </c>
      <c r="K363" s="31">
        <f t="shared" si="54"/>
        <v>39.428722785890315</v>
      </c>
      <c r="L363" s="30">
        <f t="shared" si="61"/>
        <v>21107079301</v>
      </c>
      <c r="M363" s="31">
        <f t="shared" si="55"/>
        <v>53.3519318014812</v>
      </c>
      <c r="N363" s="33">
        <f>SUM('anual gastos'!N363+'eses gastos'!N363+[3]ctas!N363)</f>
        <v>36705861772</v>
      </c>
      <c r="O363" s="31">
        <f t="shared" si="56"/>
        <v>92.780654587371515</v>
      </c>
      <c r="P363" s="32">
        <f t="shared" si="60"/>
        <v>2856115814</v>
      </c>
      <c r="R363" s="33">
        <f>SUM('anual gastos'!N363+'eses gastos'!N363+[3]ctas!N363)</f>
        <v>36705861772</v>
      </c>
      <c r="S363" s="62">
        <f t="shared" si="57"/>
        <v>0</v>
      </c>
    </row>
    <row r="364" spans="1:19" ht="26.25" x14ac:dyDescent="0.25">
      <c r="A364" s="60">
        <v>3311401020882</v>
      </c>
      <c r="B364" s="27" t="s">
        <v>315</v>
      </c>
      <c r="C364" s="28"/>
      <c r="D364" s="29">
        <f>SUM(D365)</f>
        <v>11000000000</v>
      </c>
      <c r="E364" s="29">
        <f>SUM(E365)</f>
        <v>-5565490741</v>
      </c>
      <c r="F364" s="30">
        <f t="shared" si="53"/>
        <v>5434509259</v>
      </c>
      <c r="G364" s="31">
        <f t="shared" si="58"/>
        <v>2.6506902731437732E-2</v>
      </c>
      <c r="H364" s="29">
        <f>SUM(H365)</f>
        <v>0</v>
      </c>
      <c r="I364" s="32">
        <f t="shared" si="59"/>
        <v>5434509259</v>
      </c>
      <c r="J364" s="29">
        <f>SUM(J365)</f>
        <v>3774649559</v>
      </c>
      <c r="K364" s="31">
        <f t="shared" si="54"/>
        <v>69.457045321044689</v>
      </c>
      <c r="L364" s="30">
        <f t="shared" si="61"/>
        <v>1645625769</v>
      </c>
      <c r="M364" s="31">
        <f t="shared" si="55"/>
        <v>30.281037175062437</v>
      </c>
      <c r="N364" s="29">
        <f>SUM(N365)</f>
        <v>5420275328</v>
      </c>
      <c r="O364" s="31">
        <f t="shared" si="56"/>
        <v>99.738082496107126</v>
      </c>
      <c r="P364" s="32">
        <f t="shared" si="60"/>
        <v>14233931</v>
      </c>
      <c r="R364" s="33">
        <f>SUM('anual gastos'!N364+'eses gastos'!N364+[3]ctas!N364)</f>
        <v>5420275328</v>
      </c>
      <c r="S364" s="62">
        <f t="shared" si="57"/>
        <v>0</v>
      </c>
    </row>
    <row r="365" spans="1:19" ht="26.25" x14ac:dyDescent="0.25">
      <c r="A365" s="60">
        <v>3311401020882110</v>
      </c>
      <c r="B365" s="27" t="s">
        <v>315</v>
      </c>
      <c r="C365" s="28"/>
      <c r="D365" s="33">
        <f>SUM('anual gastos'!D365+'eses gastos'!D365+[3]ctas!D365)</f>
        <v>11000000000</v>
      </c>
      <c r="E365" s="33">
        <f>SUM('anual gastos'!E365+'eses gastos'!E365+[3]ctas!E365)</f>
        <v>-5565490741</v>
      </c>
      <c r="F365" s="30">
        <f t="shared" si="53"/>
        <v>5434509259</v>
      </c>
      <c r="G365" s="31">
        <f t="shared" si="58"/>
        <v>2.6506902731437732E-2</v>
      </c>
      <c r="H365" s="33">
        <f>SUM('anual gastos'!H365+'eses gastos'!H365+[3]ctas!H365)</f>
        <v>0</v>
      </c>
      <c r="I365" s="32">
        <f t="shared" si="59"/>
        <v>5434509259</v>
      </c>
      <c r="J365" s="33">
        <f>SUM('anual gastos'!J365+'eses gastos'!J365+[3]ctas!J365)</f>
        <v>3774649559</v>
      </c>
      <c r="K365" s="31">
        <f t="shared" si="54"/>
        <v>69.457045321044689</v>
      </c>
      <c r="L365" s="30">
        <f t="shared" si="61"/>
        <v>1645625769</v>
      </c>
      <c r="M365" s="31">
        <f t="shared" si="55"/>
        <v>30.281037175062437</v>
      </c>
      <c r="N365" s="33">
        <f>SUM('anual gastos'!N365+'eses gastos'!N365+[3]ctas!N365)</f>
        <v>5420275328</v>
      </c>
      <c r="O365" s="31">
        <f t="shared" si="56"/>
        <v>99.738082496107126</v>
      </c>
      <c r="P365" s="32">
        <f t="shared" si="60"/>
        <v>14233931</v>
      </c>
      <c r="R365" s="33">
        <f>SUM('anual gastos'!N365+'eses gastos'!N365+[3]ctas!N365)</f>
        <v>5420275328</v>
      </c>
      <c r="S365" s="62">
        <f t="shared" si="57"/>
        <v>0</v>
      </c>
    </row>
    <row r="366" spans="1:19" x14ac:dyDescent="0.25">
      <c r="A366" s="60">
        <v>3311401020883</v>
      </c>
      <c r="B366" s="27" t="s">
        <v>316</v>
      </c>
      <c r="C366" s="28"/>
      <c r="D366" s="29">
        <f>SUM(D367)</f>
        <v>16900000000</v>
      </c>
      <c r="E366" s="29">
        <f>SUM(E367)</f>
        <v>-5356820455</v>
      </c>
      <c r="F366" s="30">
        <f t="shared" si="53"/>
        <v>11543179545</v>
      </c>
      <c r="G366" s="31">
        <f t="shared" si="58"/>
        <v>5.6302036270178081E-2</v>
      </c>
      <c r="H366" s="29">
        <f>SUM(H367)</f>
        <v>0</v>
      </c>
      <c r="I366" s="32">
        <f t="shared" si="59"/>
        <v>11543179545</v>
      </c>
      <c r="J366" s="29">
        <f>SUM(J367)</f>
        <v>2321728999</v>
      </c>
      <c r="K366" s="31">
        <f t="shared" si="54"/>
        <v>20.113427067030862</v>
      </c>
      <c r="L366" s="30">
        <f t="shared" si="61"/>
        <v>9092970358</v>
      </c>
      <c r="M366" s="31">
        <f t="shared" si="55"/>
        <v>78.773533085506557</v>
      </c>
      <c r="N366" s="29">
        <f>SUM(N367)</f>
        <v>11414699357</v>
      </c>
      <c r="O366" s="31">
        <f t="shared" si="56"/>
        <v>98.886960152537412</v>
      </c>
      <c r="P366" s="32">
        <f t="shared" si="60"/>
        <v>128480188</v>
      </c>
      <c r="R366" s="33">
        <f>SUM('anual gastos'!N366+'eses gastos'!N366+[3]ctas!N366)</f>
        <v>11414699357</v>
      </c>
      <c r="S366" s="62">
        <f t="shared" si="57"/>
        <v>0</v>
      </c>
    </row>
    <row r="367" spans="1:19" x14ac:dyDescent="0.25">
      <c r="A367" s="60">
        <v>3311401020883110</v>
      </c>
      <c r="B367" s="27" t="s">
        <v>316</v>
      </c>
      <c r="C367" s="28"/>
      <c r="D367" s="33">
        <f>SUM('anual gastos'!D367+'eses gastos'!D367+[3]ctas!D367)</f>
        <v>16900000000</v>
      </c>
      <c r="E367" s="33">
        <f>SUM('anual gastos'!E367+'eses gastos'!E367+[3]ctas!E367)</f>
        <v>-5356820455</v>
      </c>
      <c r="F367" s="30">
        <f t="shared" si="53"/>
        <v>11543179545</v>
      </c>
      <c r="G367" s="31">
        <f t="shared" si="58"/>
        <v>5.6302036270178081E-2</v>
      </c>
      <c r="H367" s="33">
        <f>SUM('anual gastos'!H367+'eses gastos'!H367+[3]ctas!H367)</f>
        <v>0</v>
      </c>
      <c r="I367" s="32">
        <f t="shared" si="59"/>
        <v>11543179545</v>
      </c>
      <c r="J367" s="33">
        <f>SUM('anual gastos'!J367+'eses gastos'!J367+[3]ctas!J367)</f>
        <v>2321728999</v>
      </c>
      <c r="K367" s="31">
        <f t="shared" si="54"/>
        <v>20.113427067030862</v>
      </c>
      <c r="L367" s="30">
        <f t="shared" si="61"/>
        <v>9092970358</v>
      </c>
      <c r="M367" s="31">
        <f t="shared" si="55"/>
        <v>78.773533085506557</v>
      </c>
      <c r="N367" s="33">
        <f>SUM('anual gastos'!N367+'eses gastos'!N367+[3]ctas!N367)</f>
        <v>11414699357</v>
      </c>
      <c r="O367" s="31">
        <f t="shared" si="56"/>
        <v>98.886960152537412</v>
      </c>
      <c r="P367" s="32">
        <f t="shared" si="60"/>
        <v>128480188</v>
      </c>
      <c r="R367" s="33">
        <f>SUM('anual gastos'!N367+'eses gastos'!N367+[3]ctas!N367)</f>
        <v>11414699357</v>
      </c>
      <c r="S367" s="62">
        <f t="shared" si="57"/>
        <v>0</v>
      </c>
    </row>
    <row r="368" spans="1:19" ht="26.25" x14ac:dyDescent="0.25">
      <c r="A368" s="60">
        <v>3311401020948</v>
      </c>
      <c r="B368" s="61" t="s">
        <v>317</v>
      </c>
      <c r="C368" s="28"/>
      <c r="D368" s="29">
        <f>SUM(D369)</f>
        <v>1376000000</v>
      </c>
      <c r="E368" s="29">
        <f>SUM(E369)</f>
        <v>-669264343</v>
      </c>
      <c r="F368" s="30">
        <f t="shared" si="53"/>
        <v>706735657</v>
      </c>
      <c r="G368" s="31">
        <f t="shared" si="58"/>
        <v>3.4471140675514929E-3</v>
      </c>
      <c r="H368" s="29">
        <f>SUM(H369)</f>
        <v>0</v>
      </c>
      <c r="I368" s="32">
        <f t="shared" si="59"/>
        <v>706735657</v>
      </c>
      <c r="J368" s="29">
        <f>SUM(J369)</f>
        <v>376791593</v>
      </c>
      <c r="K368" s="31">
        <f t="shared" si="54"/>
        <v>53.314360081877119</v>
      </c>
      <c r="L368" s="30">
        <f t="shared" si="61"/>
        <v>324374787</v>
      </c>
      <c r="M368" s="31">
        <f t="shared" si="55"/>
        <v>45.897611615767111</v>
      </c>
      <c r="N368" s="29">
        <f>SUM(N369)</f>
        <v>701166380</v>
      </c>
      <c r="O368" s="31">
        <f t="shared" si="56"/>
        <v>99.211971697644231</v>
      </c>
      <c r="P368" s="32">
        <f t="shared" si="60"/>
        <v>5569277</v>
      </c>
      <c r="R368" s="33">
        <f>SUM('anual gastos'!N368+'eses gastos'!N368+[3]ctas!N368)</f>
        <v>701166380</v>
      </c>
      <c r="S368" s="62">
        <f t="shared" si="57"/>
        <v>0</v>
      </c>
    </row>
    <row r="369" spans="1:19" ht="26.25" x14ac:dyDescent="0.25">
      <c r="A369" s="60">
        <v>3311401020948100</v>
      </c>
      <c r="B369" s="61" t="s">
        <v>317</v>
      </c>
      <c r="C369" s="28"/>
      <c r="D369" s="33">
        <f>SUM('anual gastos'!D369+'eses gastos'!D369+[3]ctas!D369)</f>
        <v>1376000000</v>
      </c>
      <c r="E369" s="33">
        <f>SUM('anual gastos'!E369+'eses gastos'!E369+[3]ctas!E369)</f>
        <v>-669264343</v>
      </c>
      <c r="F369" s="30">
        <f t="shared" si="53"/>
        <v>706735657</v>
      </c>
      <c r="G369" s="31">
        <f t="shared" si="58"/>
        <v>3.4471140675514929E-3</v>
      </c>
      <c r="H369" s="33">
        <f>SUM('anual gastos'!H369+'eses gastos'!H369+[3]ctas!H369)</f>
        <v>0</v>
      </c>
      <c r="I369" s="32">
        <f t="shared" si="59"/>
        <v>706735657</v>
      </c>
      <c r="J369" s="33">
        <f>SUM('anual gastos'!J369+'eses gastos'!J369+[3]ctas!J369)</f>
        <v>376791593</v>
      </c>
      <c r="K369" s="31">
        <f t="shared" si="54"/>
        <v>53.314360081877119</v>
      </c>
      <c r="L369" s="30">
        <f t="shared" si="61"/>
        <v>324374787</v>
      </c>
      <c r="M369" s="31">
        <f t="shared" si="55"/>
        <v>45.897611615767111</v>
      </c>
      <c r="N369" s="33">
        <f>SUM('anual gastos'!N369+'eses gastos'!N369+[3]ctas!N369)</f>
        <v>701166380</v>
      </c>
      <c r="O369" s="31">
        <f t="shared" si="56"/>
        <v>99.211971697644231</v>
      </c>
      <c r="P369" s="32">
        <f t="shared" si="60"/>
        <v>5569277</v>
      </c>
      <c r="R369" s="33">
        <f>SUM('anual gastos'!N369+'eses gastos'!N369+[3]ctas!N369)</f>
        <v>701166380</v>
      </c>
      <c r="S369" s="62">
        <f t="shared" si="57"/>
        <v>0</v>
      </c>
    </row>
    <row r="370" spans="1:19" ht="26.25" x14ac:dyDescent="0.25">
      <c r="A370" s="60">
        <v>331140103</v>
      </c>
      <c r="B370" s="61" t="s">
        <v>318</v>
      </c>
      <c r="C370" s="28"/>
      <c r="D370" s="29">
        <f>SUM(D371+D373+D375+D377+D379+D381+D384+D386+D388+D390+D392+D394+D396+D398+D400+D402+D404+D406+D408+D410+D412+D414+D416+D418+D420+D422)</f>
        <v>2717206882000</v>
      </c>
      <c r="E370" s="29">
        <f>SUM(E371+E373+E375+E377+E379+E381+E384+E386+E388+E390+E392+E394+E396+E398+E400+E402+E404+E406+E408+E410+E412+E414+E416+E418+E420+E422)</f>
        <v>69840827414</v>
      </c>
      <c r="F370" s="30">
        <f t="shared" si="53"/>
        <v>2787047709414</v>
      </c>
      <c r="G370" s="31">
        <f t="shared" si="58"/>
        <v>13.593868189472383</v>
      </c>
      <c r="H370" s="29">
        <f>SUM(H371+H373+H375+H377+H379+H381+H384+H386+H388+H390+H392+H394+H396+H398+H400+H402+H404+H406+H408+H410+H412+H414+H416+H418+H420+H422)</f>
        <v>0</v>
      </c>
      <c r="I370" s="32">
        <f t="shared" si="59"/>
        <v>2787047709414</v>
      </c>
      <c r="J370" s="29">
        <f>SUM(J371+J373+J375+J377+J379+J381+J384+J386+J388+J390+J392+J394+J396+J398+J400+J402+J404+J406+J408+J410+J412+J414+J416+J418+J420+J422)</f>
        <v>2221497152366</v>
      </c>
      <c r="K370" s="31">
        <f t="shared" si="54"/>
        <v>79.707898248827902</v>
      </c>
      <c r="L370" s="30">
        <f t="shared" si="61"/>
        <v>270004620038</v>
      </c>
      <c r="M370" s="31">
        <f t="shared" si="55"/>
        <v>9.6878363124530331</v>
      </c>
      <c r="N370" s="29">
        <f>SUM(N371+N373+N375+N377+N379+N381+N384+N386+N388+N390+N392+N394+N396+N398+N400+N402+N404+N406+N408+N410+N412+N414+N416+N418+N420+N422)</f>
        <v>2491501772404</v>
      </c>
      <c r="O370" s="31">
        <f t="shared" si="56"/>
        <v>89.395734561280932</v>
      </c>
      <c r="P370" s="32">
        <f t="shared" si="60"/>
        <v>295545937010</v>
      </c>
      <c r="R370" s="33">
        <f>SUM('anual gastos'!N370+'eses gastos'!N370+[3]ctas!N370)</f>
        <v>2491501772404</v>
      </c>
      <c r="S370" s="62">
        <f t="shared" si="57"/>
        <v>0</v>
      </c>
    </row>
    <row r="371" spans="1:19" x14ac:dyDescent="0.25">
      <c r="A371" s="26">
        <v>3311401030262</v>
      </c>
      <c r="B371" s="27" t="s">
        <v>319</v>
      </c>
      <c r="C371" s="28"/>
      <c r="D371" s="29">
        <f>SUM(D372)</f>
        <v>348794213000</v>
      </c>
      <c r="E371" s="29">
        <f>SUM(E372)</f>
        <v>148421087251</v>
      </c>
      <c r="F371" s="30">
        <f t="shared" si="53"/>
        <v>497215300251</v>
      </c>
      <c r="G371" s="31">
        <f t="shared" si="58"/>
        <v>2.4251752959127422</v>
      </c>
      <c r="H371" s="29">
        <f>SUM(H372)</f>
        <v>0</v>
      </c>
      <c r="I371" s="32">
        <f t="shared" si="59"/>
        <v>497215300251</v>
      </c>
      <c r="J371" s="29">
        <f>SUM(J372)</f>
        <v>163908277761</v>
      </c>
      <c r="K371" s="31">
        <f t="shared" si="54"/>
        <v>32.96525221131715</v>
      </c>
      <c r="L371" s="30">
        <f t="shared" si="61"/>
        <v>142318097978</v>
      </c>
      <c r="M371" s="31">
        <f t="shared" si="55"/>
        <v>28.623032699548101</v>
      </c>
      <c r="N371" s="29">
        <f>SUM(N372)</f>
        <v>306226375739</v>
      </c>
      <c r="O371" s="31">
        <f t="shared" si="56"/>
        <v>61.588284910865255</v>
      </c>
      <c r="P371" s="32">
        <f t="shared" si="60"/>
        <v>190988924512</v>
      </c>
      <c r="R371" s="33">
        <f>SUM('anual gastos'!N371+'eses gastos'!N371+[3]ctas!N371)</f>
        <v>306226375739</v>
      </c>
      <c r="S371" s="62">
        <f t="shared" si="57"/>
        <v>0</v>
      </c>
    </row>
    <row r="372" spans="1:19" x14ac:dyDescent="0.25">
      <c r="A372" s="26">
        <v>3311401030262110</v>
      </c>
      <c r="B372" s="27" t="s">
        <v>319</v>
      </c>
      <c r="C372" s="28"/>
      <c r="D372" s="33">
        <f>SUM('anual gastos'!D372+'eses gastos'!D372+[3]ctas!D372)</f>
        <v>348794213000</v>
      </c>
      <c r="E372" s="33">
        <f>SUM('anual gastos'!E372+'eses gastos'!E372+[3]ctas!E372)</f>
        <v>148421087251</v>
      </c>
      <c r="F372" s="30">
        <f t="shared" si="53"/>
        <v>497215300251</v>
      </c>
      <c r="G372" s="31">
        <f t="shared" si="58"/>
        <v>2.4251752959127422</v>
      </c>
      <c r="H372" s="33">
        <f>SUM('anual gastos'!H372+'eses gastos'!H372+[3]ctas!H372)</f>
        <v>0</v>
      </c>
      <c r="I372" s="32">
        <f t="shared" si="59"/>
        <v>497215300251</v>
      </c>
      <c r="J372" s="33">
        <f>SUM('anual gastos'!J372+'eses gastos'!J372+[3]ctas!J372)</f>
        <v>163908277761</v>
      </c>
      <c r="K372" s="31">
        <f t="shared" si="54"/>
        <v>32.96525221131715</v>
      </c>
      <c r="L372" s="30">
        <f t="shared" si="61"/>
        <v>142318097978</v>
      </c>
      <c r="M372" s="31">
        <f t="shared" si="55"/>
        <v>28.623032699548101</v>
      </c>
      <c r="N372" s="33">
        <f>SUM('anual gastos'!N372+'eses gastos'!N372+[3]ctas!N372)</f>
        <v>306226375739</v>
      </c>
      <c r="O372" s="31">
        <f t="shared" si="56"/>
        <v>61.588284910865255</v>
      </c>
      <c r="P372" s="32">
        <f t="shared" si="60"/>
        <v>190988924512</v>
      </c>
      <c r="R372" s="33">
        <f>SUM('anual gastos'!N372+'eses gastos'!N372+[3]ctas!N372)</f>
        <v>306226375739</v>
      </c>
      <c r="S372" s="62">
        <f t="shared" si="57"/>
        <v>0</v>
      </c>
    </row>
    <row r="373" spans="1:19" ht="26.25" x14ac:dyDescent="0.25">
      <c r="A373" s="60">
        <v>3311401030379</v>
      </c>
      <c r="B373" s="61" t="s">
        <v>320</v>
      </c>
      <c r="C373" s="28"/>
      <c r="D373" s="29">
        <f>SUM(D374)</f>
        <v>2500000000</v>
      </c>
      <c r="E373" s="29">
        <f>SUM(E374)</f>
        <v>-2500000000</v>
      </c>
      <c r="F373" s="30">
        <f t="shared" si="53"/>
        <v>0</v>
      </c>
      <c r="G373" s="31">
        <f t="shared" si="58"/>
        <v>0</v>
      </c>
      <c r="H373" s="29">
        <f>SUM(H374)</f>
        <v>0</v>
      </c>
      <c r="I373" s="32">
        <f t="shared" si="59"/>
        <v>0</v>
      </c>
      <c r="J373" s="29">
        <f>SUM(J374)</f>
        <v>0</v>
      </c>
      <c r="K373" s="31">
        <f t="shared" si="54"/>
        <v>0</v>
      </c>
      <c r="L373" s="30">
        <f t="shared" si="61"/>
        <v>0</v>
      </c>
      <c r="M373" s="31">
        <f t="shared" si="55"/>
        <v>0</v>
      </c>
      <c r="N373" s="29">
        <f>SUM(N374)</f>
        <v>0</v>
      </c>
      <c r="O373" s="31">
        <f t="shared" si="56"/>
        <v>0</v>
      </c>
      <c r="P373" s="32">
        <f t="shared" si="60"/>
        <v>0</v>
      </c>
      <c r="R373" s="33">
        <f>SUM('anual gastos'!N373+'eses gastos'!N373+[3]ctas!N373)</f>
        <v>0</v>
      </c>
      <c r="S373" s="62">
        <f t="shared" si="57"/>
        <v>0</v>
      </c>
    </row>
    <row r="374" spans="1:19" ht="26.25" x14ac:dyDescent="0.25">
      <c r="A374" s="60">
        <v>3311401030379110</v>
      </c>
      <c r="B374" s="61" t="s">
        <v>321</v>
      </c>
      <c r="C374" s="28"/>
      <c r="D374" s="33">
        <f>SUM('anual gastos'!D374+'eses gastos'!D374+[3]ctas!D374)</f>
        <v>2500000000</v>
      </c>
      <c r="E374" s="33">
        <f>SUM('anual gastos'!E374+'eses gastos'!E374+[3]ctas!E374)</f>
        <v>-2500000000</v>
      </c>
      <c r="F374" s="30">
        <f t="shared" si="53"/>
        <v>0</v>
      </c>
      <c r="G374" s="31">
        <f t="shared" si="58"/>
        <v>0</v>
      </c>
      <c r="H374" s="33">
        <f>SUM('anual gastos'!H374+'eses gastos'!H374+[3]ctas!H374)</f>
        <v>0</v>
      </c>
      <c r="I374" s="32">
        <f t="shared" si="59"/>
        <v>0</v>
      </c>
      <c r="J374" s="33">
        <f>SUM('anual gastos'!J374+'eses gastos'!J374+[3]ctas!J374)</f>
        <v>0</v>
      </c>
      <c r="K374" s="31">
        <f t="shared" si="54"/>
        <v>0</v>
      </c>
      <c r="L374" s="30">
        <f t="shared" si="61"/>
        <v>0</v>
      </c>
      <c r="M374" s="31">
        <f t="shared" si="55"/>
        <v>0</v>
      </c>
      <c r="N374" s="33">
        <f>SUM('anual gastos'!N374+'eses gastos'!N374+[3]ctas!N374)</f>
        <v>0</v>
      </c>
      <c r="O374" s="31">
        <f t="shared" si="56"/>
        <v>0</v>
      </c>
      <c r="P374" s="32">
        <f t="shared" si="60"/>
        <v>0</v>
      </c>
      <c r="R374" s="33">
        <f>SUM('anual gastos'!N374+'eses gastos'!N374+[3]ctas!N374)</f>
        <v>0</v>
      </c>
      <c r="S374" s="62">
        <f t="shared" si="57"/>
        <v>0</v>
      </c>
    </row>
    <row r="375" spans="1:19" ht="26.25" x14ac:dyDescent="0.25">
      <c r="A375" s="60">
        <v>3311401030380</v>
      </c>
      <c r="B375" s="61" t="s">
        <v>322</v>
      </c>
      <c r="C375" s="28"/>
      <c r="D375" s="29">
        <f>SUM(D376)</f>
        <v>21316250000</v>
      </c>
      <c r="E375" s="29">
        <f>SUM(E376)</f>
        <v>-20566250000</v>
      </c>
      <c r="F375" s="30">
        <f t="shared" si="53"/>
        <v>750000000</v>
      </c>
      <c r="G375" s="31">
        <f t="shared" si="58"/>
        <v>3.658136567833621E-3</v>
      </c>
      <c r="H375" s="29">
        <f>SUM(H376)</f>
        <v>0</v>
      </c>
      <c r="I375" s="32">
        <f t="shared" si="59"/>
        <v>750000000</v>
      </c>
      <c r="J375" s="29">
        <f>SUM(J376)</f>
        <v>340283021</v>
      </c>
      <c r="K375" s="31">
        <f t="shared" si="54"/>
        <v>45.371069466666668</v>
      </c>
      <c r="L375" s="30">
        <f t="shared" si="61"/>
        <v>325952325</v>
      </c>
      <c r="M375" s="31">
        <f t="shared" si="55"/>
        <v>43.46031</v>
      </c>
      <c r="N375" s="29">
        <f>SUM(N376)</f>
        <v>666235346</v>
      </c>
      <c r="O375" s="31">
        <f t="shared" si="56"/>
        <v>88.831379466666675</v>
      </c>
      <c r="P375" s="32">
        <f t="shared" si="60"/>
        <v>83764654</v>
      </c>
      <c r="R375" s="33">
        <f>SUM('anual gastos'!N375+'eses gastos'!N375+[3]ctas!N375)</f>
        <v>666235346</v>
      </c>
      <c r="S375" s="62">
        <f t="shared" si="57"/>
        <v>0</v>
      </c>
    </row>
    <row r="376" spans="1:19" ht="26.25" x14ac:dyDescent="0.25">
      <c r="A376" s="60">
        <v>3311401030380110</v>
      </c>
      <c r="B376" s="61" t="s">
        <v>323</v>
      </c>
      <c r="C376" s="28"/>
      <c r="D376" s="33">
        <f>SUM('anual gastos'!D376+'eses gastos'!D376+[3]ctas!D376)</f>
        <v>21316250000</v>
      </c>
      <c r="E376" s="33">
        <f>SUM('anual gastos'!E376+'eses gastos'!E376+[3]ctas!E376)</f>
        <v>-20566250000</v>
      </c>
      <c r="F376" s="30">
        <f t="shared" si="53"/>
        <v>750000000</v>
      </c>
      <c r="G376" s="31">
        <f t="shared" si="58"/>
        <v>3.658136567833621E-3</v>
      </c>
      <c r="H376" s="33">
        <f>SUM('anual gastos'!H376+'eses gastos'!H376+[3]ctas!H376)</f>
        <v>0</v>
      </c>
      <c r="I376" s="32">
        <f t="shared" si="59"/>
        <v>750000000</v>
      </c>
      <c r="J376" s="33">
        <f>SUM('anual gastos'!J376+'eses gastos'!J376+[3]ctas!J376)</f>
        <v>340283021</v>
      </c>
      <c r="K376" s="31">
        <f t="shared" si="54"/>
        <v>45.371069466666668</v>
      </c>
      <c r="L376" s="30">
        <f t="shared" si="61"/>
        <v>325952325</v>
      </c>
      <c r="M376" s="31">
        <f t="shared" si="55"/>
        <v>43.46031</v>
      </c>
      <c r="N376" s="33">
        <f>SUM('anual gastos'!N376+'eses gastos'!N376+[3]ctas!N376)</f>
        <v>666235346</v>
      </c>
      <c r="O376" s="31">
        <f t="shared" si="56"/>
        <v>88.831379466666675</v>
      </c>
      <c r="P376" s="32">
        <f t="shared" si="60"/>
        <v>83764654</v>
      </c>
      <c r="R376" s="33">
        <f>SUM('anual gastos'!N376+'eses gastos'!N376+[3]ctas!N376)</f>
        <v>666235346</v>
      </c>
      <c r="S376" s="62">
        <f t="shared" si="57"/>
        <v>0</v>
      </c>
    </row>
    <row r="377" spans="1:19" ht="26.25" x14ac:dyDescent="0.25">
      <c r="A377" s="60">
        <v>3311401030702</v>
      </c>
      <c r="B377" s="27" t="s">
        <v>324</v>
      </c>
      <c r="C377" s="28"/>
      <c r="D377" s="29">
        <f>SUM(D378)</f>
        <v>4768000000</v>
      </c>
      <c r="E377" s="29">
        <f>SUM(E378)</f>
        <v>0</v>
      </c>
      <c r="F377" s="30">
        <f t="shared" si="53"/>
        <v>4768000000</v>
      </c>
      <c r="G377" s="31">
        <f t="shared" si="58"/>
        <v>2.3255993540574275E-2</v>
      </c>
      <c r="H377" s="29">
        <f>SUM(H378)</f>
        <v>0</v>
      </c>
      <c r="I377" s="32">
        <f t="shared" si="59"/>
        <v>4768000000</v>
      </c>
      <c r="J377" s="29">
        <f>SUM(J378)</f>
        <v>4201570094</v>
      </c>
      <c r="K377" s="31">
        <f t="shared" si="54"/>
        <v>88.120178145973142</v>
      </c>
      <c r="L377" s="30">
        <f t="shared" si="61"/>
        <v>498912203</v>
      </c>
      <c r="M377" s="31">
        <f t="shared" si="55"/>
        <v>10.46376264681208</v>
      </c>
      <c r="N377" s="29">
        <f>SUM(N378)</f>
        <v>4700482297</v>
      </c>
      <c r="O377" s="31">
        <f t="shared" si="56"/>
        <v>98.583940792785228</v>
      </c>
      <c r="P377" s="32">
        <f t="shared" si="60"/>
        <v>67517703</v>
      </c>
      <c r="R377" s="33">
        <f>SUM('anual gastos'!N377+'eses gastos'!N377+[3]ctas!N377)</f>
        <v>4700482297</v>
      </c>
      <c r="S377" s="62">
        <f t="shared" si="57"/>
        <v>0</v>
      </c>
    </row>
    <row r="378" spans="1:19" ht="26.25" x14ac:dyDescent="0.25">
      <c r="A378" s="60">
        <v>3311401030702110</v>
      </c>
      <c r="B378" s="27" t="s">
        <v>324</v>
      </c>
      <c r="C378" s="28"/>
      <c r="D378" s="33">
        <f>SUM('anual gastos'!D378+'eses gastos'!D378+[3]ctas!D378)</f>
        <v>4768000000</v>
      </c>
      <c r="E378" s="33">
        <f>SUM('anual gastos'!E378+'eses gastos'!E378+[3]ctas!E378)</f>
        <v>0</v>
      </c>
      <c r="F378" s="30">
        <f t="shared" si="53"/>
        <v>4768000000</v>
      </c>
      <c r="G378" s="31">
        <f t="shared" si="58"/>
        <v>2.3255993540574275E-2</v>
      </c>
      <c r="H378" s="33">
        <f>SUM('anual gastos'!H378+'eses gastos'!H378+[3]ctas!H378)</f>
        <v>0</v>
      </c>
      <c r="I378" s="32">
        <f t="shared" si="59"/>
        <v>4768000000</v>
      </c>
      <c r="J378" s="33">
        <f>SUM('anual gastos'!J378+'eses gastos'!J378+[3]ctas!J378)</f>
        <v>4201570094</v>
      </c>
      <c r="K378" s="31">
        <f t="shared" si="54"/>
        <v>88.120178145973142</v>
      </c>
      <c r="L378" s="30">
        <f t="shared" si="61"/>
        <v>498912203</v>
      </c>
      <c r="M378" s="31">
        <f t="shared" si="55"/>
        <v>10.46376264681208</v>
      </c>
      <c r="N378" s="33">
        <f>SUM('anual gastos'!N378+'eses gastos'!N378+[3]ctas!N378)</f>
        <v>4700482297</v>
      </c>
      <c r="O378" s="31">
        <f t="shared" si="56"/>
        <v>98.583940792785228</v>
      </c>
      <c r="P378" s="32">
        <f t="shared" si="60"/>
        <v>67517703</v>
      </c>
      <c r="R378" s="33">
        <f>SUM('anual gastos'!N378+'eses gastos'!N378+[3]ctas!N378)</f>
        <v>4700482297</v>
      </c>
      <c r="S378" s="62">
        <f t="shared" si="57"/>
        <v>0</v>
      </c>
    </row>
    <row r="379" spans="1:19" x14ac:dyDescent="0.25">
      <c r="A379" s="26">
        <v>3311401030888</v>
      </c>
      <c r="B379" s="27" t="s">
        <v>325</v>
      </c>
      <c r="C379" s="28"/>
      <c r="D379" s="29">
        <f>SUM(D380)</f>
        <v>21591239000</v>
      </c>
      <c r="E379" s="29">
        <f>SUM(E380)</f>
        <v>-451750138</v>
      </c>
      <c r="F379" s="30">
        <f t="shared" si="53"/>
        <v>21139488862</v>
      </c>
      <c r="G379" s="31">
        <f t="shared" si="58"/>
        <v>0.10310818297519166</v>
      </c>
      <c r="H379" s="29">
        <f>SUM(H380)</f>
        <v>0</v>
      </c>
      <c r="I379" s="32">
        <f t="shared" si="59"/>
        <v>21139488862</v>
      </c>
      <c r="J379" s="29">
        <f>SUM(J380)</f>
        <v>5210424169</v>
      </c>
      <c r="K379" s="31">
        <f t="shared" si="54"/>
        <v>24.647824755905869</v>
      </c>
      <c r="L379" s="30">
        <f t="shared" si="61"/>
        <v>13481337379</v>
      </c>
      <c r="M379" s="31">
        <f t="shared" si="55"/>
        <v>63.773241950205481</v>
      </c>
      <c r="N379" s="29">
        <f>SUM(N380)</f>
        <v>18691761548</v>
      </c>
      <c r="O379" s="31">
        <f t="shared" si="56"/>
        <v>88.421066706111347</v>
      </c>
      <c r="P379" s="32">
        <f t="shared" si="60"/>
        <v>2447727314</v>
      </c>
      <c r="R379" s="33">
        <f>SUM('anual gastos'!N379+'eses gastos'!N379+[3]ctas!N379)</f>
        <v>18691761548</v>
      </c>
      <c r="S379" s="62">
        <f t="shared" si="57"/>
        <v>0</v>
      </c>
    </row>
    <row r="380" spans="1:19" x14ac:dyDescent="0.25">
      <c r="A380" s="26">
        <v>3311401030888110</v>
      </c>
      <c r="B380" s="27" t="s">
        <v>326</v>
      </c>
      <c r="C380" s="28"/>
      <c r="D380" s="33">
        <f>SUM('anual gastos'!D380+'eses gastos'!D380+[3]ctas!D380)</f>
        <v>21591239000</v>
      </c>
      <c r="E380" s="33">
        <f>SUM('anual gastos'!E380+'eses gastos'!E380+[3]ctas!E380)</f>
        <v>-451750138</v>
      </c>
      <c r="F380" s="30">
        <f t="shared" si="53"/>
        <v>21139488862</v>
      </c>
      <c r="G380" s="31">
        <f t="shared" si="58"/>
        <v>0.10310818297519166</v>
      </c>
      <c r="H380" s="33">
        <f>SUM('anual gastos'!H380+'eses gastos'!H380+[3]ctas!H380)</f>
        <v>0</v>
      </c>
      <c r="I380" s="32">
        <f t="shared" si="59"/>
        <v>21139488862</v>
      </c>
      <c r="J380" s="33">
        <f>SUM('anual gastos'!J380+'eses gastos'!J380+[3]ctas!J380)</f>
        <v>5210424169</v>
      </c>
      <c r="K380" s="31">
        <f t="shared" si="54"/>
        <v>24.647824755905869</v>
      </c>
      <c r="L380" s="30">
        <f t="shared" si="61"/>
        <v>13481337379</v>
      </c>
      <c r="M380" s="31">
        <f t="shared" si="55"/>
        <v>63.773241950205481</v>
      </c>
      <c r="N380" s="33">
        <f>SUM('anual gastos'!N380+'eses gastos'!N380+[3]ctas!N380)</f>
        <v>18691761548</v>
      </c>
      <c r="O380" s="31">
        <f t="shared" si="56"/>
        <v>88.421066706111347</v>
      </c>
      <c r="P380" s="32">
        <f t="shared" si="60"/>
        <v>2447727314</v>
      </c>
      <c r="R380" s="33">
        <f>SUM('anual gastos'!N380+'eses gastos'!N380+[3]ctas!N380)</f>
        <v>18691761548</v>
      </c>
      <c r="S380" s="62">
        <f t="shared" si="57"/>
        <v>0</v>
      </c>
    </row>
    <row r="381" spans="1:19" x14ac:dyDescent="0.25">
      <c r="A381" s="26">
        <v>3311401030889</v>
      </c>
      <c r="B381" s="27" t="s">
        <v>327</v>
      </c>
      <c r="C381" s="28"/>
      <c r="D381" s="29">
        <f>SUM(D382:D383)</f>
        <v>148155501000</v>
      </c>
      <c r="E381" s="29">
        <f>SUM(E382:E383)</f>
        <v>-49855385904</v>
      </c>
      <c r="F381" s="30">
        <f t="shared" si="53"/>
        <v>98300115096</v>
      </c>
      <c r="G381" s="31">
        <f t="shared" si="58"/>
        <v>0.47946032753990853</v>
      </c>
      <c r="H381" s="29">
        <f>SUM(H382:H383)</f>
        <v>0</v>
      </c>
      <c r="I381" s="32">
        <f t="shared" si="59"/>
        <v>98300115096</v>
      </c>
      <c r="J381" s="29">
        <f>SUM(J382:J383)</f>
        <v>41526830834</v>
      </c>
      <c r="K381" s="31">
        <f t="shared" si="54"/>
        <v>42.24494629883683</v>
      </c>
      <c r="L381" s="30">
        <f t="shared" si="61"/>
        <v>19809297583</v>
      </c>
      <c r="M381" s="31">
        <f t="shared" si="55"/>
        <v>20.151855939999884</v>
      </c>
      <c r="N381" s="29">
        <f>SUM(N382:N383)</f>
        <v>61336128417</v>
      </c>
      <c r="O381" s="31">
        <f t="shared" si="56"/>
        <v>62.396802238836727</v>
      </c>
      <c r="P381" s="32">
        <f t="shared" si="60"/>
        <v>36963986679</v>
      </c>
      <c r="R381" s="33">
        <f>SUM('anual gastos'!N381+'eses gastos'!N381+[3]ctas!N381)</f>
        <v>61336128417</v>
      </c>
      <c r="S381" s="62">
        <f t="shared" si="57"/>
        <v>0</v>
      </c>
    </row>
    <row r="382" spans="1:19" x14ac:dyDescent="0.25">
      <c r="A382" s="26">
        <v>3311401030889110</v>
      </c>
      <c r="B382" s="27" t="s">
        <v>328</v>
      </c>
      <c r="C382" s="28"/>
      <c r="D382" s="33">
        <f>SUM('anual gastos'!D382+'eses gastos'!D382+[3]ctas!D382)</f>
        <v>148155501000</v>
      </c>
      <c r="E382" s="33">
        <f>SUM('anual gastos'!E382+'eses gastos'!E382+[3]ctas!E382)</f>
        <v>-49855385904</v>
      </c>
      <c r="F382" s="30">
        <f t="shared" si="53"/>
        <v>98300115096</v>
      </c>
      <c r="G382" s="31">
        <f t="shared" si="58"/>
        <v>0.47946032753990853</v>
      </c>
      <c r="H382" s="33">
        <f>SUM('anual gastos'!H382+'eses gastos'!H382+[3]ctas!H382)</f>
        <v>0</v>
      </c>
      <c r="I382" s="32">
        <f t="shared" si="59"/>
        <v>98300115096</v>
      </c>
      <c r="J382" s="33">
        <f>SUM('anual gastos'!J382+'eses gastos'!J382+[3]ctas!J382)</f>
        <v>41526830834</v>
      </c>
      <c r="K382" s="31">
        <f t="shared" si="54"/>
        <v>42.24494629883683</v>
      </c>
      <c r="L382" s="30">
        <f t="shared" si="61"/>
        <v>19809297583</v>
      </c>
      <c r="M382" s="31">
        <f t="shared" si="55"/>
        <v>20.151855939999884</v>
      </c>
      <c r="N382" s="33">
        <f>SUM('anual gastos'!N382+'eses gastos'!N382+[3]ctas!N382)</f>
        <v>61336128417</v>
      </c>
      <c r="O382" s="31">
        <f t="shared" si="56"/>
        <v>62.396802238836727</v>
      </c>
      <c r="P382" s="32">
        <f t="shared" si="60"/>
        <v>36963986679</v>
      </c>
      <c r="R382" s="33">
        <f>SUM('anual gastos'!N382+'eses gastos'!N382+[3]ctas!N382)</f>
        <v>61336128417</v>
      </c>
      <c r="S382" s="62">
        <f t="shared" si="57"/>
        <v>0</v>
      </c>
    </row>
    <row r="383" spans="1:19" x14ac:dyDescent="0.25">
      <c r="A383" s="26">
        <v>3311401030889110</v>
      </c>
      <c r="B383" s="27" t="s">
        <v>329</v>
      </c>
      <c r="C383" s="28"/>
      <c r="D383" s="33">
        <f>SUM('anual gastos'!D383+'eses gastos'!D383+[3]ctas!D383)</f>
        <v>0</v>
      </c>
      <c r="E383" s="33">
        <f>SUM('anual gastos'!E383+'eses gastos'!E383+[3]ctas!E383)</f>
        <v>0</v>
      </c>
      <c r="F383" s="30">
        <f t="shared" si="53"/>
        <v>0</v>
      </c>
      <c r="G383" s="31">
        <f t="shared" si="58"/>
        <v>0</v>
      </c>
      <c r="H383" s="33">
        <f>SUM('anual gastos'!H383+'eses gastos'!H383+[3]ctas!H383)</f>
        <v>0</v>
      </c>
      <c r="I383" s="32">
        <f t="shared" si="59"/>
        <v>0</v>
      </c>
      <c r="J383" s="33">
        <f>SUM('anual gastos'!J383+'eses gastos'!J383+[3]ctas!J383)</f>
        <v>0</v>
      </c>
      <c r="K383" s="31">
        <f t="shared" si="54"/>
        <v>0</v>
      </c>
      <c r="L383" s="30">
        <f t="shared" si="61"/>
        <v>0</v>
      </c>
      <c r="M383" s="31">
        <f t="shared" si="55"/>
        <v>0</v>
      </c>
      <c r="N383" s="33">
        <f>SUM('anual gastos'!N383+'eses gastos'!N383+[3]ctas!N383)</f>
        <v>0</v>
      </c>
      <c r="O383" s="31">
        <f t="shared" si="56"/>
        <v>0</v>
      </c>
      <c r="P383" s="32">
        <f t="shared" si="60"/>
        <v>0</v>
      </c>
      <c r="R383" s="33">
        <f>SUM('anual gastos'!N383+'eses gastos'!N383+[3]ctas!N383)</f>
        <v>0</v>
      </c>
      <c r="S383" s="62">
        <f t="shared" si="57"/>
        <v>0</v>
      </c>
    </row>
    <row r="384" spans="1:19" x14ac:dyDescent="0.25">
      <c r="A384" s="26">
        <v>3311401030890</v>
      </c>
      <c r="B384" s="27" t="s">
        <v>330</v>
      </c>
      <c r="C384" s="28"/>
      <c r="D384" s="29">
        <f>SUM(D385)</f>
        <v>4357738000</v>
      </c>
      <c r="E384" s="29">
        <f>SUM(E385)</f>
        <v>-861116088</v>
      </c>
      <c r="F384" s="30">
        <f t="shared" si="53"/>
        <v>3496621912</v>
      </c>
      <c r="G384" s="31">
        <f t="shared" si="58"/>
        <v>1.7054827306900687E-2</v>
      </c>
      <c r="H384" s="29">
        <f>SUM(H385)</f>
        <v>0</v>
      </c>
      <c r="I384" s="32">
        <f t="shared" si="59"/>
        <v>3496621912</v>
      </c>
      <c r="J384" s="29">
        <f>SUM(J385)</f>
        <v>1613482823</v>
      </c>
      <c r="K384" s="31">
        <f t="shared" si="54"/>
        <v>46.144045985146818</v>
      </c>
      <c r="L384" s="30">
        <f t="shared" si="61"/>
        <v>1209140414</v>
      </c>
      <c r="M384" s="31">
        <f t="shared" si="55"/>
        <v>34.580244717061646</v>
      </c>
      <c r="N384" s="29">
        <f>SUM(N385)</f>
        <v>2822623237</v>
      </c>
      <c r="O384" s="31">
        <f t="shared" si="56"/>
        <v>80.724290702208464</v>
      </c>
      <c r="P384" s="32">
        <f t="shared" si="60"/>
        <v>673998675</v>
      </c>
      <c r="R384" s="33">
        <f>SUM('anual gastos'!N384+'eses gastos'!N384+[3]ctas!N384)</f>
        <v>2822623237</v>
      </c>
      <c r="S384" s="62">
        <f t="shared" si="57"/>
        <v>0</v>
      </c>
    </row>
    <row r="385" spans="1:19" x14ac:dyDescent="0.25">
      <c r="A385" s="26">
        <v>3311401030890110</v>
      </c>
      <c r="B385" s="27" t="s">
        <v>330</v>
      </c>
      <c r="C385" s="28"/>
      <c r="D385" s="33">
        <f>SUM('anual gastos'!D385+'eses gastos'!D385+[3]ctas!D385)</f>
        <v>4357738000</v>
      </c>
      <c r="E385" s="33">
        <f>SUM('anual gastos'!E385+'eses gastos'!E385+[3]ctas!E385)</f>
        <v>-861116088</v>
      </c>
      <c r="F385" s="30">
        <f t="shared" si="53"/>
        <v>3496621912</v>
      </c>
      <c r="G385" s="31">
        <f t="shared" si="58"/>
        <v>1.7054827306900687E-2</v>
      </c>
      <c r="H385" s="33">
        <f>SUM('anual gastos'!H385+'eses gastos'!H385+[3]ctas!H385)</f>
        <v>0</v>
      </c>
      <c r="I385" s="32">
        <f t="shared" si="59"/>
        <v>3496621912</v>
      </c>
      <c r="J385" s="33">
        <f>SUM('anual gastos'!J385+'eses gastos'!J385+[3]ctas!J385)</f>
        <v>1613482823</v>
      </c>
      <c r="K385" s="31">
        <f t="shared" si="54"/>
        <v>46.144045985146818</v>
      </c>
      <c r="L385" s="30">
        <f t="shared" si="61"/>
        <v>1209140414</v>
      </c>
      <c r="M385" s="31">
        <f t="shared" si="55"/>
        <v>34.580244717061646</v>
      </c>
      <c r="N385" s="33">
        <f>SUM('anual gastos'!N385+'eses gastos'!N385+[3]ctas!N385)</f>
        <v>2822623237</v>
      </c>
      <c r="O385" s="31">
        <f t="shared" si="56"/>
        <v>80.724290702208464</v>
      </c>
      <c r="P385" s="32">
        <f t="shared" si="60"/>
        <v>673998675</v>
      </c>
      <c r="R385" s="33">
        <f>SUM('anual gastos'!N385+'eses gastos'!N385+[3]ctas!N385)</f>
        <v>2822623237</v>
      </c>
      <c r="S385" s="62">
        <f t="shared" si="57"/>
        <v>0</v>
      </c>
    </row>
    <row r="386" spans="1:19" ht="26.25" x14ac:dyDescent="0.25">
      <c r="A386" s="26">
        <v>3311401030891</v>
      </c>
      <c r="B386" s="27" t="s">
        <v>331</v>
      </c>
      <c r="C386" s="28"/>
      <c r="D386" s="29">
        <f>SUM(D387)</f>
        <v>80961981000</v>
      </c>
      <c r="E386" s="29">
        <f>SUM(E387)</f>
        <v>-25179062986</v>
      </c>
      <c r="F386" s="30">
        <f t="shared" si="53"/>
        <v>55782918014</v>
      </c>
      <c r="G386" s="31">
        <f t="shared" si="58"/>
        <v>0.27208204299663769</v>
      </c>
      <c r="H386" s="29">
        <f>SUM(H387)</f>
        <v>0</v>
      </c>
      <c r="I386" s="32">
        <f t="shared" si="59"/>
        <v>55782918014</v>
      </c>
      <c r="J386" s="29">
        <f>SUM(J387)</f>
        <v>24376400866</v>
      </c>
      <c r="K386" s="31">
        <f t="shared" si="54"/>
        <v>43.698683636238215</v>
      </c>
      <c r="L386" s="30">
        <f t="shared" si="61"/>
        <v>3388490550</v>
      </c>
      <c r="M386" s="31">
        <f t="shared" si="55"/>
        <v>6.0744232654691546</v>
      </c>
      <c r="N386" s="29">
        <f>SUM(N387)</f>
        <v>27764891416</v>
      </c>
      <c r="O386" s="31">
        <f t="shared" si="56"/>
        <v>49.773106901707379</v>
      </c>
      <c r="P386" s="32">
        <f t="shared" si="60"/>
        <v>28018026598</v>
      </c>
      <c r="R386" s="33">
        <f>SUM('anual gastos'!N386+'eses gastos'!N386+[3]ctas!N386)</f>
        <v>27764891416</v>
      </c>
      <c r="S386" s="62">
        <f t="shared" si="57"/>
        <v>0</v>
      </c>
    </row>
    <row r="387" spans="1:19" ht="26.25" x14ac:dyDescent="0.25">
      <c r="A387" s="26">
        <v>3311401030891110</v>
      </c>
      <c r="B387" s="27" t="s">
        <v>331</v>
      </c>
      <c r="C387" s="28"/>
      <c r="D387" s="33">
        <f>SUM('anual gastos'!D387+'eses gastos'!D387+[3]ctas!D387)</f>
        <v>80961981000</v>
      </c>
      <c r="E387" s="33">
        <f>SUM('anual gastos'!E387+'eses gastos'!E387+[3]ctas!E387)</f>
        <v>-25179062986</v>
      </c>
      <c r="F387" s="30">
        <f t="shared" si="53"/>
        <v>55782918014</v>
      </c>
      <c r="G387" s="31">
        <f t="shared" si="58"/>
        <v>0.27208204299663769</v>
      </c>
      <c r="H387" s="33">
        <f>SUM('anual gastos'!H387+'eses gastos'!H387+[3]ctas!H387)</f>
        <v>0</v>
      </c>
      <c r="I387" s="32">
        <f t="shared" si="59"/>
        <v>55782918014</v>
      </c>
      <c r="J387" s="33">
        <f>SUM('anual gastos'!J387+'eses gastos'!J387+[3]ctas!J387)</f>
        <v>24376400866</v>
      </c>
      <c r="K387" s="31">
        <f t="shared" si="54"/>
        <v>43.698683636238215</v>
      </c>
      <c r="L387" s="30">
        <f t="shared" si="61"/>
        <v>3388490550</v>
      </c>
      <c r="M387" s="31">
        <f t="shared" si="55"/>
        <v>6.0744232654691546</v>
      </c>
      <c r="N387" s="33">
        <f>SUM('anual gastos'!N387+'eses gastos'!N387+[3]ctas!N387)</f>
        <v>27764891416</v>
      </c>
      <c r="O387" s="31">
        <f t="shared" si="56"/>
        <v>49.773106901707379</v>
      </c>
      <c r="P387" s="32">
        <f t="shared" si="60"/>
        <v>28018026598</v>
      </c>
      <c r="R387" s="33">
        <f>SUM('anual gastos'!N387+'eses gastos'!N387+[3]ctas!N387)</f>
        <v>27764891416</v>
      </c>
      <c r="S387" s="62">
        <f t="shared" si="57"/>
        <v>0</v>
      </c>
    </row>
    <row r="388" spans="1:19" ht="26.25" x14ac:dyDescent="0.25">
      <c r="A388" s="26">
        <v>3311401030892</v>
      </c>
      <c r="B388" s="27" t="s">
        <v>332</v>
      </c>
      <c r="C388" s="28"/>
      <c r="D388" s="29">
        <f>SUM(D389)</f>
        <v>4676857000</v>
      </c>
      <c r="E388" s="29">
        <f>SUM(E389)</f>
        <v>-972865363</v>
      </c>
      <c r="F388" s="30">
        <f t="shared" si="53"/>
        <v>3703991637</v>
      </c>
      <c r="G388" s="31">
        <f t="shared" si="58"/>
        <v>1.8066276339012824E-2</v>
      </c>
      <c r="H388" s="29">
        <f>SUM(H389)</f>
        <v>0</v>
      </c>
      <c r="I388" s="32">
        <f t="shared" si="59"/>
        <v>3703991637</v>
      </c>
      <c r="J388" s="29">
        <f>SUM(J389)</f>
        <v>2750581146</v>
      </c>
      <c r="K388" s="31">
        <f t="shared" si="54"/>
        <v>74.259917828210803</v>
      </c>
      <c r="L388" s="30">
        <f t="shared" si="61"/>
        <v>906597891</v>
      </c>
      <c r="M388" s="31">
        <f t="shared" si="55"/>
        <v>24.476240225377161</v>
      </c>
      <c r="N388" s="29">
        <f>SUM(N389)</f>
        <v>3657179037</v>
      </c>
      <c r="O388" s="31">
        <f t="shared" si="56"/>
        <v>98.736158053587957</v>
      </c>
      <c r="P388" s="32">
        <f t="shared" si="60"/>
        <v>46812600</v>
      </c>
      <c r="R388" s="33">
        <f>SUM('anual gastos'!N388+'eses gastos'!N388+[3]ctas!N388)</f>
        <v>3657179037</v>
      </c>
      <c r="S388" s="62">
        <f t="shared" si="57"/>
        <v>0</v>
      </c>
    </row>
    <row r="389" spans="1:19" ht="26.25" x14ac:dyDescent="0.25">
      <c r="A389" s="26">
        <v>3311401030892110</v>
      </c>
      <c r="B389" s="27" t="s">
        <v>332</v>
      </c>
      <c r="C389" s="28"/>
      <c r="D389" s="33">
        <f>SUM('anual gastos'!D389+'eses gastos'!D389+[3]ctas!D389)</f>
        <v>4676857000</v>
      </c>
      <c r="E389" s="33">
        <f>SUM('anual gastos'!E389+'eses gastos'!E389+[3]ctas!E389)</f>
        <v>-972865363</v>
      </c>
      <c r="F389" s="30">
        <f t="shared" si="53"/>
        <v>3703991637</v>
      </c>
      <c r="G389" s="31">
        <f t="shared" si="58"/>
        <v>1.8066276339012824E-2</v>
      </c>
      <c r="H389" s="33">
        <f>SUM('anual gastos'!H389+'eses gastos'!H389+[3]ctas!H389)</f>
        <v>0</v>
      </c>
      <c r="I389" s="32">
        <f t="shared" si="59"/>
        <v>3703991637</v>
      </c>
      <c r="J389" s="33">
        <f>SUM('anual gastos'!J389+'eses gastos'!J389+[3]ctas!J389)</f>
        <v>2750581146</v>
      </c>
      <c r="K389" s="31">
        <f t="shared" si="54"/>
        <v>74.259917828210803</v>
      </c>
      <c r="L389" s="30">
        <f t="shared" si="61"/>
        <v>906597891</v>
      </c>
      <c r="M389" s="31">
        <f t="shared" si="55"/>
        <v>24.476240225377161</v>
      </c>
      <c r="N389" s="33">
        <f>SUM('anual gastos'!N389+'eses gastos'!N389+[3]ctas!N389)</f>
        <v>3657179037</v>
      </c>
      <c r="O389" s="31">
        <f t="shared" si="56"/>
        <v>98.736158053587957</v>
      </c>
      <c r="P389" s="32">
        <f t="shared" si="60"/>
        <v>46812600</v>
      </c>
      <c r="R389" s="33">
        <f>SUM('anual gastos'!N389+'eses gastos'!N389+[3]ctas!N389)</f>
        <v>3657179037</v>
      </c>
      <c r="S389" s="62">
        <f t="shared" si="57"/>
        <v>0</v>
      </c>
    </row>
    <row r="390" spans="1:19" x14ac:dyDescent="0.25">
      <c r="A390" s="26">
        <v>3311401030893</v>
      </c>
      <c r="B390" s="27" t="s">
        <v>333</v>
      </c>
      <c r="C390" s="28"/>
      <c r="D390" s="29">
        <f>SUM(D391)</f>
        <v>8147038000</v>
      </c>
      <c r="E390" s="29">
        <f>SUM(E391)</f>
        <v>499515667</v>
      </c>
      <c r="F390" s="30">
        <f t="shared" si="53"/>
        <v>8646553667</v>
      </c>
      <c r="G390" s="31">
        <f t="shared" si="58"/>
        <v>4.2173698873318122E-2</v>
      </c>
      <c r="H390" s="29">
        <f>SUM(H391)</f>
        <v>0</v>
      </c>
      <c r="I390" s="32">
        <f t="shared" si="59"/>
        <v>8646553667</v>
      </c>
      <c r="J390" s="29">
        <f>SUM(J391)</f>
        <v>6083461256</v>
      </c>
      <c r="K390" s="31">
        <f t="shared" si="54"/>
        <v>70.35706352252032</v>
      </c>
      <c r="L390" s="30">
        <f t="shared" si="61"/>
        <v>881040011</v>
      </c>
      <c r="M390" s="31">
        <f t="shared" si="55"/>
        <v>10.189493351120143</v>
      </c>
      <c r="N390" s="29">
        <f>SUM(N391)</f>
        <v>6964501267</v>
      </c>
      <c r="O390" s="31">
        <f t="shared" si="56"/>
        <v>80.546556873640469</v>
      </c>
      <c r="P390" s="32">
        <f t="shared" si="60"/>
        <v>1682052400</v>
      </c>
      <c r="R390" s="33">
        <f>SUM('anual gastos'!N390+'eses gastos'!N390+[3]ctas!N390)</f>
        <v>6964501267</v>
      </c>
      <c r="S390" s="62">
        <f t="shared" si="57"/>
        <v>0</v>
      </c>
    </row>
    <row r="391" spans="1:19" x14ac:dyDescent="0.25">
      <c r="A391" s="26">
        <v>3311401030893110</v>
      </c>
      <c r="B391" s="27" t="s">
        <v>334</v>
      </c>
      <c r="C391" s="28"/>
      <c r="D391" s="33">
        <f>SUM('anual gastos'!D391+'eses gastos'!D391+[3]ctas!D391)</f>
        <v>8147038000</v>
      </c>
      <c r="E391" s="33">
        <f>SUM('anual gastos'!E391+'eses gastos'!E391+[3]ctas!E391)</f>
        <v>499515667</v>
      </c>
      <c r="F391" s="30">
        <f t="shared" si="53"/>
        <v>8646553667</v>
      </c>
      <c r="G391" s="31">
        <f t="shared" si="58"/>
        <v>4.2173698873318122E-2</v>
      </c>
      <c r="H391" s="33">
        <f>SUM('anual gastos'!H391+'eses gastos'!H391+[3]ctas!H391)</f>
        <v>0</v>
      </c>
      <c r="I391" s="32">
        <f t="shared" si="59"/>
        <v>8646553667</v>
      </c>
      <c r="J391" s="33">
        <f>SUM('anual gastos'!J391+'eses gastos'!J391+[3]ctas!J391)</f>
        <v>6083461256</v>
      </c>
      <c r="K391" s="31">
        <f t="shared" si="54"/>
        <v>70.35706352252032</v>
      </c>
      <c r="L391" s="30">
        <f t="shared" si="61"/>
        <v>881040011</v>
      </c>
      <c r="M391" s="31">
        <f t="shared" si="55"/>
        <v>10.189493351120143</v>
      </c>
      <c r="N391" s="33">
        <f>SUM('anual gastos'!N391+'eses gastos'!N391+[3]ctas!N391)</f>
        <v>6964501267</v>
      </c>
      <c r="O391" s="31">
        <f t="shared" si="56"/>
        <v>80.546556873640469</v>
      </c>
      <c r="P391" s="32">
        <f t="shared" si="60"/>
        <v>1682052400</v>
      </c>
      <c r="R391" s="33">
        <f>SUM('anual gastos'!N391+'eses gastos'!N391+[3]ctas!N391)</f>
        <v>6964501267</v>
      </c>
      <c r="S391" s="62">
        <f t="shared" si="57"/>
        <v>0</v>
      </c>
    </row>
    <row r="392" spans="1:19" ht="26.25" x14ac:dyDescent="0.25">
      <c r="A392" s="26">
        <v>3311401030894</v>
      </c>
      <c r="B392" s="27" t="s">
        <v>335</v>
      </c>
      <c r="C392" s="28"/>
      <c r="D392" s="29">
        <f>SUM(D393)</f>
        <v>26151687000</v>
      </c>
      <c r="E392" s="29">
        <f>SUM(E393)</f>
        <v>-1400794118</v>
      </c>
      <c r="F392" s="30">
        <f t="shared" ref="F392:F455" si="62">SUM(D392+E392)</f>
        <v>24750892882</v>
      </c>
      <c r="G392" s="31">
        <f t="shared" si="58"/>
        <v>0.12072286178423611</v>
      </c>
      <c r="H392" s="29">
        <f>SUM(H393)</f>
        <v>0</v>
      </c>
      <c r="I392" s="32">
        <f t="shared" si="59"/>
        <v>24750892882</v>
      </c>
      <c r="J392" s="29">
        <f>SUM(J393)</f>
        <v>22971411735</v>
      </c>
      <c r="K392" s="31">
        <f t="shared" ref="K392:K455" si="63">IF(OR(J392=0,F392=0),0,J392/F392)*100</f>
        <v>92.810436554819717</v>
      </c>
      <c r="L392" s="30">
        <f t="shared" si="61"/>
        <v>1779481042</v>
      </c>
      <c r="M392" s="31">
        <f t="shared" ref="M392:M455" si="64">IF(OR(L392=0,F392=0),0,L392/F392)*100</f>
        <v>7.1895630209531607</v>
      </c>
      <c r="N392" s="29">
        <f>SUM(N393)</f>
        <v>24750892777</v>
      </c>
      <c r="O392" s="31">
        <f t="shared" ref="O392:O455" si="65">IF(OR(N392=0,F392=0),0,N392/F392)*100</f>
        <v>99.999999575772875</v>
      </c>
      <c r="P392" s="32">
        <f t="shared" si="60"/>
        <v>105</v>
      </c>
      <c r="R392" s="33">
        <f>SUM('anual gastos'!N392+'eses gastos'!N392+[3]ctas!N392)</f>
        <v>24750892777</v>
      </c>
      <c r="S392" s="62">
        <f t="shared" ref="S392:S455" si="66">+N392-R392</f>
        <v>0</v>
      </c>
    </row>
    <row r="393" spans="1:19" ht="26.25" x14ac:dyDescent="0.25">
      <c r="A393" s="26">
        <v>3311401030894110</v>
      </c>
      <c r="B393" s="27" t="s">
        <v>335</v>
      </c>
      <c r="C393" s="28"/>
      <c r="D393" s="33">
        <f>SUM('anual gastos'!D393+'eses gastos'!D393+[3]ctas!D393)</f>
        <v>26151687000</v>
      </c>
      <c r="E393" s="33">
        <f>SUM('anual gastos'!E393+'eses gastos'!E393+[3]ctas!E393)</f>
        <v>-1400794118</v>
      </c>
      <c r="F393" s="30">
        <f t="shared" si="62"/>
        <v>24750892882</v>
      </c>
      <c r="G393" s="31">
        <f t="shared" ref="G393:G459" si="67">IF(OR(F393=0,F$7=0),0,F393/F$7)*100</f>
        <v>0.12072286178423611</v>
      </c>
      <c r="H393" s="33">
        <f>SUM('anual gastos'!H393+'eses gastos'!H393+[3]ctas!H393)</f>
        <v>0</v>
      </c>
      <c r="I393" s="32">
        <f t="shared" ref="I393:I456" si="68">SUM(F393-H393)</f>
        <v>24750892882</v>
      </c>
      <c r="J393" s="33">
        <f>SUM('anual gastos'!J393+'eses gastos'!J393+[3]ctas!J393)</f>
        <v>22971411735</v>
      </c>
      <c r="K393" s="31">
        <f t="shared" si="63"/>
        <v>92.810436554819717</v>
      </c>
      <c r="L393" s="30">
        <f t="shared" si="61"/>
        <v>1779481042</v>
      </c>
      <c r="M393" s="31">
        <f t="shared" si="64"/>
        <v>7.1895630209531607</v>
      </c>
      <c r="N393" s="33">
        <f>SUM('anual gastos'!N393+'eses gastos'!N393+[3]ctas!N393)</f>
        <v>24750892777</v>
      </c>
      <c r="O393" s="31">
        <f t="shared" si="65"/>
        <v>99.999999575772875</v>
      </c>
      <c r="P393" s="32">
        <f t="shared" si="60"/>
        <v>105</v>
      </c>
      <c r="R393" s="33">
        <f>SUM('anual gastos'!N393+'eses gastos'!N393+[3]ctas!N393)</f>
        <v>24750892777</v>
      </c>
      <c r="S393" s="62">
        <f t="shared" si="66"/>
        <v>0</v>
      </c>
    </row>
    <row r="394" spans="1:19" x14ac:dyDescent="0.25">
      <c r="A394" s="26">
        <v>3311401030897</v>
      </c>
      <c r="B394" s="27" t="s">
        <v>336</v>
      </c>
      <c r="C394" s="28"/>
      <c r="D394" s="29">
        <f>SUM(D395)</f>
        <v>395605906000</v>
      </c>
      <c r="E394" s="29">
        <f>SUM(E395)</f>
        <v>-11237802586</v>
      </c>
      <c r="F394" s="30">
        <f t="shared" si="62"/>
        <v>384368103414</v>
      </c>
      <c r="G394" s="31">
        <f t="shared" si="67"/>
        <v>1.8747613528101443</v>
      </c>
      <c r="H394" s="29">
        <f>SUM(H395)</f>
        <v>0</v>
      </c>
      <c r="I394" s="32">
        <f t="shared" si="68"/>
        <v>384368103414</v>
      </c>
      <c r="J394" s="29">
        <f>SUM(J395)</f>
        <v>330103688655</v>
      </c>
      <c r="K394" s="31">
        <f t="shared" si="63"/>
        <v>85.882175373810298</v>
      </c>
      <c r="L394" s="30">
        <f t="shared" si="61"/>
        <v>44010327539</v>
      </c>
      <c r="M394" s="31">
        <f t="shared" si="64"/>
        <v>11.450046751563255</v>
      </c>
      <c r="N394" s="29">
        <f>SUM(N395)</f>
        <v>374114016194</v>
      </c>
      <c r="O394" s="31">
        <f t="shared" si="65"/>
        <v>97.332222125373548</v>
      </c>
      <c r="P394" s="32">
        <f t="shared" si="60"/>
        <v>10254087220</v>
      </c>
      <c r="R394" s="33">
        <f>SUM('anual gastos'!N394+'eses gastos'!N394+[3]ctas!N394)</f>
        <v>374114016194</v>
      </c>
      <c r="S394" s="62">
        <f t="shared" si="66"/>
        <v>0</v>
      </c>
    </row>
    <row r="395" spans="1:19" x14ac:dyDescent="0.25">
      <c r="A395" s="26">
        <v>3311401030897110</v>
      </c>
      <c r="B395" s="27" t="s">
        <v>336</v>
      </c>
      <c r="C395" s="28"/>
      <c r="D395" s="33">
        <f>SUM('anual gastos'!D395+'eses gastos'!D395+[3]ctas!D395)</f>
        <v>395605906000</v>
      </c>
      <c r="E395" s="33">
        <f>SUM('anual gastos'!E395+'eses gastos'!E395+[3]ctas!E395)</f>
        <v>-11237802586</v>
      </c>
      <c r="F395" s="30">
        <f t="shared" si="62"/>
        <v>384368103414</v>
      </c>
      <c r="G395" s="31">
        <f t="shared" si="67"/>
        <v>1.8747613528101443</v>
      </c>
      <c r="H395" s="33">
        <f>SUM('anual gastos'!H395+'eses gastos'!H395+[3]ctas!H395)</f>
        <v>0</v>
      </c>
      <c r="I395" s="32">
        <f t="shared" si="68"/>
        <v>384368103414</v>
      </c>
      <c r="J395" s="33">
        <f>SUM('anual gastos'!J395+'eses gastos'!J395+[3]ctas!J395)</f>
        <v>330103688655</v>
      </c>
      <c r="K395" s="31">
        <f t="shared" si="63"/>
        <v>85.882175373810298</v>
      </c>
      <c r="L395" s="30">
        <f t="shared" si="61"/>
        <v>44010327539</v>
      </c>
      <c r="M395" s="31">
        <f t="shared" si="64"/>
        <v>11.450046751563255</v>
      </c>
      <c r="N395" s="33">
        <f>SUM('anual gastos'!N395+'eses gastos'!N395+[3]ctas!N395)</f>
        <v>374114016194</v>
      </c>
      <c r="O395" s="31">
        <f t="shared" si="65"/>
        <v>97.332222125373548</v>
      </c>
      <c r="P395" s="32">
        <f t="shared" si="60"/>
        <v>10254087220</v>
      </c>
      <c r="R395" s="33">
        <f>SUM('anual gastos'!N395+'eses gastos'!N395+[3]ctas!N395)</f>
        <v>374114016194</v>
      </c>
      <c r="S395" s="62">
        <f t="shared" si="66"/>
        <v>0</v>
      </c>
    </row>
    <row r="396" spans="1:19" x14ac:dyDescent="0.25">
      <c r="A396" s="26">
        <v>3311401030898</v>
      </c>
      <c r="B396" s="27" t="s">
        <v>337</v>
      </c>
      <c r="C396" s="28"/>
      <c r="D396" s="29">
        <f>SUM(D397)</f>
        <v>1284989137000</v>
      </c>
      <c r="E396" s="29">
        <f>SUM(E397)</f>
        <v>105883155975</v>
      </c>
      <c r="F396" s="30">
        <f t="shared" si="62"/>
        <v>1390872292975</v>
      </c>
      <c r="G396" s="31">
        <f t="shared" si="67"/>
        <v>6.7840010614912609</v>
      </c>
      <c r="H396" s="29">
        <f>SUM(H397)</f>
        <v>0</v>
      </c>
      <c r="I396" s="32">
        <f t="shared" si="68"/>
        <v>1390872292975</v>
      </c>
      <c r="J396" s="29">
        <f>SUM(J397)</f>
        <v>1386964762321</v>
      </c>
      <c r="K396" s="31">
        <f t="shared" si="63"/>
        <v>99.719058990984564</v>
      </c>
      <c r="L396" s="30">
        <f t="shared" si="61"/>
        <v>2534720810</v>
      </c>
      <c r="M396" s="31">
        <f t="shared" si="64"/>
        <v>0.18223965081498392</v>
      </c>
      <c r="N396" s="29">
        <f>SUM(N397)</f>
        <v>1389499483131</v>
      </c>
      <c r="O396" s="31">
        <f t="shared" si="65"/>
        <v>99.901298641799556</v>
      </c>
      <c r="P396" s="32">
        <f t="shared" si="60"/>
        <v>1372809844</v>
      </c>
      <c r="R396" s="33">
        <f>SUM('anual gastos'!N396+'eses gastos'!N396+[3]ctas!N396)</f>
        <v>1389499483131</v>
      </c>
      <c r="S396" s="62">
        <f t="shared" si="66"/>
        <v>0</v>
      </c>
    </row>
    <row r="397" spans="1:19" x14ac:dyDescent="0.25">
      <c r="A397" s="26">
        <v>3311401030898110</v>
      </c>
      <c r="B397" s="27" t="s">
        <v>337</v>
      </c>
      <c r="C397" s="28"/>
      <c r="D397" s="33">
        <f>SUM('anual gastos'!D397+'eses gastos'!D397+[3]ctas!D397)</f>
        <v>1284989137000</v>
      </c>
      <c r="E397" s="33">
        <f>SUM('anual gastos'!E397+'eses gastos'!E397+[3]ctas!E397)</f>
        <v>105883155975</v>
      </c>
      <c r="F397" s="30">
        <f t="shared" si="62"/>
        <v>1390872292975</v>
      </c>
      <c r="G397" s="31">
        <f t="shared" si="67"/>
        <v>6.7840010614912609</v>
      </c>
      <c r="H397" s="33">
        <f>SUM('anual gastos'!H397+'eses gastos'!H397+[3]ctas!H397)</f>
        <v>0</v>
      </c>
      <c r="I397" s="32">
        <f t="shared" si="68"/>
        <v>1390872292975</v>
      </c>
      <c r="J397" s="33">
        <f>SUM('anual gastos'!J397+'eses gastos'!J397+[3]ctas!J397)</f>
        <v>1386964762321</v>
      </c>
      <c r="K397" s="31">
        <f t="shared" si="63"/>
        <v>99.719058990984564</v>
      </c>
      <c r="L397" s="30">
        <f t="shared" si="61"/>
        <v>2534720810</v>
      </c>
      <c r="M397" s="31">
        <f t="shared" si="64"/>
        <v>0.18223965081498392</v>
      </c>
      <c r="N397" s="33">
        <f>SUM('anual gastos'!N397+'eses gastos'!N397+[3]ctas!N397)</f>
        <v>1389499483131</v>
      </c>
      <c r="O397" s="31">
        <f t="shared" si="65"/>
        <v>99.901298641799556</v>
      </c>
      <c r="P397" s="32">
        <f t="shared" si="60"/>
        <v>1372809844</v>
      </c>
      <c r="R397" s="33">
        <f>SUM('anual gastos'!N397+'eses gastos'!N397+[3]ctas!N397)</f>
        <v>1389499483131</v>
      </c>
      <c r="S397" s="62">
        <f t="shared" si="66"/>
        <v>0</v>
      </c>
    </row>
    <row r="398" spans="1:19" x14ac:dyDescent="0.25">
      <c r="A398" s="26">
        <v>3311401030899</v>
      </c>
      <c r="B398" s="27" t="s">
        <v>338</v>
      </c>
      <c r="C398" s="28"/>
      <c r="D398" s="29">
        <f>SUM(D399)</f>
        <v>71362350000</v>
      </c>
      <c r="E398" s="29">
        <f>SUM(E399)</f>
        <v>-25514886436</v>
      </c>
      <c r="F398" s="30">
        <f t="shared" si="62"/>
        <v>45847463564</v>
      </c>
      <c r="G398" s="31">
        <f t="shared" si="67"/>
        <v>0.2236217106745173</v>
      </c>
      <c r="H398" s="29">
        <f>SUM(H399)</f>
        <v>0</v>
      </c>
      <c r="I398" s="32">
        <f t="shared" si="68"/>
        <v>45847463564</v>
      </c>
      <c r="J398" s="29">
        <f>SUM(J399)</f>
        <v>19245795844</v>
      </c>
      <c r="K398" s="31">
        <f t="shared" si="63"/>
        <v>41.977885684197453</v>
      </c>
      <c r="L398" s="30">
        <f t="shared" si="61"/>
        <v>17334537254</v>
      </c>
      <c r="M398" s="31">
        <f t="shared" si="64"/>
        <v>37.809152146011613</v>
      </c>
      <c r="N398" s="29">
        <f>SUM(N399)</f>
        <v>36580333098</v>
      </c>
      <c r="O398" s="31">
        <f t="shared" si="65"/>
        <v>79.787037830209073</v>
      </c>
      <c r="P398" s="32">
        <f t="shared" si="60"/>
        <v>9267130466</v>
      </c>
      <c r="R398" s="33">
        <f>SUM('anual gastos'!N398+'eses gastos'!N398+[3]ctas!N398)</f>
        <v>36580333098</v>
      </c>
      <c r="S398" s="62">
        <f t="shared" si="66"/>
        <v>0</v>
      </c>
    </row>
    <row r="399" spans="1:19" x14ac:dyDescent="0.25">
      <c r="A399" s="26">
        <v>3311401030899110</v>
      </c>
      <c r="B399" s="27" t="s">
        <v>338</v>
      </c>
      <c r="C399" s="28"/>
      <c r="D399" s="33">
        <f>SUM('anual gastos'!D399+'eses gastos'!D399+[3]ctas!D399)</f>
        <v>71362350000</v>
      </c>
      <c r="E399" s="33">
        <f>SUM('anual gastos'!E399+'eses gastos'!E399+[3]ctas!E399)</f>
        <v>-25514886436</v>
      </c>
      <c r="F399" s="30">
        <f t="shared" si="62"/>
        <v>45847463564</v>
      </c>
      <c r="G399" s="31">
        <f t="shared" si="67"/>
        <v>0.2236217106745173</v>
      </c>
      <c r="H399" s="33">
        <f>SUM('anual gastos'!H399+'eses gastos'!H399+[3]ctas!H399)</f>
        <v>0</v>
      </c>
      <c r="I399" s="32">
        <f t="shared" si="68"/>
        <v>45847463564</v>
      </c>
      <c r="J399" s="33">
        <f>SUM('anual gastos'!J399+'eses gastos'!J399+[3]ctas!J399)</f>
        <v>19245795844</v>
      </c>
      <c r="K399" s="31">
        <f t="shared" si="63"/>
        <v>41.977885684197453</v>
      </c>
      <c r="L399" s="30">
        <f t="shared" si="61"/>
        <v>17334537254</v>
      </c>
      <c r="M399" s="31">
        <f t="shared" si="64"/>
        <v>37.809152146011613</v>
      </c>
      <c r="N399" s="33">
        <f>SUM('anual gastos'!N399+'eses gastos'!N399+[3]ctas!N399)</f>
        <v>36580333098</v>
      </c>
      <c r="O399" s="31">
        <f t="shared" si="65"/>
        <v>79.787037830209073</v>
      </c>
      <c r="P399" s="32">
        <f t="shared" ref="P399:P462" si="69">SUM(F399-N399)</f>
        <v>9267130466</v>
      </c>
      <c r="R399" s="33">
        <f>SUM('anual gastos'!N399+'eses gastos'!N399+[3]ctas!N399)</f>
        <v>36580333098</v>
      </c>
      <c r="S399" s="62">
        <f t="shared" si="66"/>
        <v>0</v>
      </c>
    </row>
    <row r="400" spans="1:19" x14ac:dyDescent="0.25">
      <c r="A400" s="26">
        <v>3311401030900</v>
      </c>
      <c r="B400" s="27" t="s">
        <v>339</v>
      </c>
      <c r="C400" s="28"/>
      <c r="D400" s="29">
        <f>SUM(D401)</f>
        <v>22019364000</v>
      </c>
      <c r="E400" s="29">
        <f>SUM(E401)</f>
        <v>-3363076003</v>
      </c>
      <c r="F400" s="30">
        <f t="shared" si="62"/>
        <v>18656287997</v>
      </c>
      <c r="G400" s="31">
        <f t="shared" si="67"/>
        <v>9.0996332455814885E-2</v>
      </c>
      <c r="H400" s="29">
        <f>SUM(H401)</f>
        <v>0</v>
      </c>
      <c r="I400" s="32">
        <f t="shared" si="68"/>
        <v>18656287997</v>
      </c>
      <c r="J400" s="29">
        <f>SUM(J401)</f>
        <v>14122504752</v>
      </c>
      <c r="K400" s="31">
        <f t="shared" si="63"/>
        <v>75.698363759558987</v>
      </c>
      <c r="L400" s="30">
        <f t="shared" ref="L400:L463" si="70">SUM(N400-J400)</f>
        <v>4455437076</v>
      </c>
      <c r="M400" s="31">
        <f t="shared" si="64"/>
        <v>23.881691131249958</v>
      </c>
      <c r="N400" s="29">
        <f>SUM(N401)</f>
        <v>18577941828</v>
      </c>
      <c r="O400" s="31">
        <f t="shared" si="65"/>
        <v>99.580054890808938</v>
      </c>
      <c r="P400" s="32">
        <f t="shared" si="69"/>
        <v>78346169</v>
      </c>
      <c r="R400" s="33">
        <f>SUM('anual gastos'!N400+'eses gastos'!N400+[3]ctas!N400)</f>
        <v>18577941828</v>
      </c>
      <c r="S400" s="62">
        <f t="shared" si="66"/>
        <v>0</v>
      </c>
    </row>
    <row r="401" spans="1:19" x14ac:dyDescent="0.25">
      <c r="A401" s="26">
        <v>3311401030900110</v>
      </c>
      <c r="B401" s="27" t="s">
        <v>339</v>
      </c>
      <c r="C401" s="28"/>
      <c r="D401" s="33">
        <f>SUM('anual gastos'!D401+'eses gastos'!D401+[3]ctas!D401)</f>
        <v>22019364000</v>
      </c>
      <c r="E401" s="33">
        <f>SUM('anual gastos'!E401+'eses gastos'!E401+[3]ctas!E401)</f>
        <v>-3363076003</v>
      </c>
      <c r="F401" s="30">
        <f t="shared" si="62"/>
        <v>18656287997</v>
      </c>
      <c r="G401" s="31">
        <f t="shared" si="67"/>
        <v>9.0996332455814885E-2</v>
      </c>
      <c r="H401" s="33">
        <f>SUM('anual gastos'!H401+'eses gastos'!H401+[3]ctas!H401)</f>
        <v>0</v>
      </c>
      <c r="I401" s="32">
        <f t="shared" si="68"/>
        <v>18656287997</v>
      </c>
      <c r="J401" s="33">
        <f>SUM('anual gastos'!J401+'eses gastos'!J401+[3]ctas!J401)</f>
        <v>14122504752</v>
      </c>
      <c r="K401" s="31">
        <f t="shared" si="63"/>
        <v>75.698363759558987</v>
      </c>
      <c r="L401" s="30">
        <f t="shared" si="70"/>
        <v>4455437076</v>
      </c>
      <c r="M401" s="31">
        <f t="shared" si="64"/>
        <v>23.881691131249958</v>
      </c>
      <c r="N401" s="33">
        <f>SUM('anual gastos'!N401+'eses gastos'!N401+[3]ctas!N401)</f>
        <v>18577941828</v>
      </c>
      <c r="O401" s="31">
        <f t="shared" si="65"/>
        <v>99.580054890808938</v>
      </c>
      <c r="P401" s="32">
        <f t="shared" si="69"/>
        <v>78346169</v>
      </c>
      <c r="R401" s="33">
        <f>SUM('anual gastos'!N401+'eses gastos'!N401+[3]ctas!N401)</f>
        <v>18577941828</v>
      </c>
      <c r="S401" s="62">
        <f t="shared" si="66"/>
        <v>0</v>
      </c>
    </row>
    <row r="402" spans="1:19" x14ac:dyDescent="0.25">
      <c r="A402" s="26">
        <v>3311401030902</v>
      </c>
      <c r="B402" s="27" t="s">
        <v>340</v>
      </c>
      <c r="C402" s="28"/>
      <c r="D402" s="29">
        <f>SUM(D403)</f>
        <v>6712524000</v>
      </c>
      <c r="E402" s="29">
        <f>SUM(E403)</f>
        <v>-2529786652</v>
      </c>
      <c r="F402" s="30">
        <f t="shared" si="62"/>
        <v>4182737348</v>
      </c>
      <c r="G402" s="31">
        <f t="shared" si="67"/>
        <v>2.0401365928482965E-2</v>
      </c>
      <c r="H402" s="29">
        <f>SUM(H403)</f>
        <v>0</v>
      </c>
      <c r="I402" s="32">
        <f t="shared" si="68"/>
        <v>4182737348</v>
      </c>
      <c r="J402" s="29">
        <f>SUM(J403)</f>
        <v>3528094817</v>
      </c>
      <c r="K402" s="31">
        <f t="shared" si="63"/>
        <v>84.348944804936863</v>
      </c>
      <c r="L402" s="30">
        <f t="shared" si="70"/>
        <v>626925570</v>
      </c>
      <c r="M402" s="31">
        <f t="shared" si="64"/>
        <v>14.988403952731291</v>
      </c>
      <c r="N402" s="29">
        <f>SUM(N403)</f>
        <v>4155020387</v>
      </c>
      <c r="O402" s="31">
        <f t="shared" si="65"/>
        <v>99.337348757668153</v>
      </c>
      <c r="P402" s="32">
        <f t="shared" si="69"/>
        <v>27716961</v>
      </c>
      <c r="R402" s="33">
        <f>SUM('anual gastos'!N402+'eses gastos'!N402+[3]ctas!N402)</f>
        <v>4155020387</v>
      </c>
      <c r="S402" s="62">
        <f t="shared" si="66"/>
        <v>0</v>
      </c>
    </row>
    <row r="403" spans="1:19" x14ac:dyDescent="0.25">
      <c r="A403" s="26">
        <v>3311401030902110</v>
      </c>
      <c r="B403" s="27" t="s">
        <v>341</v>
      </c>
      <c r="C403" s="28"/>
      <c r="D403" s="33">
        <f>SUM('anual gastos'!D403+'eses gastos'!D403+[3]ctas!D403)</f>
        <v>6712524000</v>
      </c>
      <c r="E403" s="33">
        <f>SUM('anual gastos'!E403+'eses gastos'!E403+[3]ctas!E403)</f>
        <v>-2529786652</v>
      </c>
      <c r="F403" s="30">
        <f t="shared" si="62"/>
        <v>4182737348</v>
      </c>
      <c r="G403" s="31">
        <f t="shared" si="67"/>
        <v>2.0401365928482965E-2</v>
      </c>
      <c r="H403" s="33">
        <f>SUM('anual gastos'!H403+'eses gastos'!H403+[3]ctas!H403)</f>
        <v>0</v>
      </c>
      <c r="I403" s="32">
        <f t="shared" si="68"/>
        <v>4182737348</v>
      </c>
      <c r="J403" s="33">
        <f>SUM('anual gastos'!J403+'eses gastos'!J403+[3]ctas!J403)</f>
        <v>3528094817</v>
      </c>
      <c r="K403" s="31">
        <f t="shared" si="63"/>
        <v>84.348944804936863</v>
      </c>
      <c r="L403" s="30">
        <f t="shared" si="70"/>
        <v>626925570</v>
      </c>
      <c r="M403" s="31">
        <f t="shared" si="64"/>
        <v>14.988403952731291</v>
      </c>
      <c r="N403" s="33">
        <f>SUM('anual gastos'!N403+'eses gastos'!N403+[3]ctas!N403)</f>
        <v>4155020387</v>
      </c>
      <c r="O403" s="31">
        <f t="shared" si="65"/>
        <v>99.337348757668153</v>
      </c>
      <c r="P403" s="32">
        <f t="shared" si="69"/>
        <v>27716961</v>
      </c>
      <c r="R403" s="33">
        <f>SUM('anual gastos'!N403+'eses gastos'!N403+[3]ctas!N403)</f>
        <v>4155020387</v>
      </c>
      <c r="S403" s="62">
        <f t="shared" si="66"/>
        <v>0</v>
      </c>
    </row>
    <row r="404" spans="1:19" x14ac:dyDescent="0.25">
      <c r="A404" s="26">
        <v>3311401030905</v>
      </c>
      <c r="B404" s="27" t="s">
        <v>342</v>
      </c>
      <c r="C404" s="28"/>
      <c r="D404" s="29">
        <f>SUM(D405)</f>
        <v>8427245000</v>
      </c>
      <c r="E404" s="29">
        <f>SUM(E405)</f>
        <v>-534454103</v>
      </c>
      <c r="F404" s="30">
        <f t="shared" si="62"/>
        <v>7892790897</v>
      </c>
      <c r="G404" s="31">
        <f t="shared" si="67"/>
        <v>3.8497209336773371E-2</v>
      </c>
      <c r="H404" s="29">
        <f>SUM(H405)</f>
        <v>0</v>
      </c>
      <c r="I404" s="32">
        <f t="shared" si="68"/>
        <v>7892790897</v>
      </c>
      <c r="J404" s="29">
        <f>SUM(J405)</f>
        <v>7242081995</v>
      </c>
      <c r="K404" s="31">
        <f t="shared" si="63"/>
        <v>91.755655122609042</v>
      </c>
      <c r="L404" s="30">
        <f t="shared" si="70"/>
        <v>650579968</v>
      </c>
      <c r="M404" s="31">
        <f t="shared" si="64"/>
        <v>8.2427113107390362</v>
      </c>
      <c r="N404" s="29">
        <f>SUM(N405)</f>
        <v>7892661963</v>
      </c>
      <c r="O404" s="31">
        <f t="shared" si="65"/>
        <v>99.998366433348068</v>
      </c>
      <c r="P404" s="32">
        <f t="shared" si="69"/>
        <v>128934</v>
      </c>
      <c r="R404" s="33">
        <f>SUM('anual gastos'!N404+'eses gastos'!N404+[3]ctas!N404)</f>
        <v>7892661963</v>
      </c>
      <c r="S404" s="62">
        <f t="shared" si="66"/>
        <v>0</v>
      </c>
    </row>
    <row r="405" spans="1:19" x14ac:dyDescent="0.25">
      <c r="A405" s="26">
        <v>3311401030905110</v>
      </c>
      <c r="B405" s="27" t="s">
        <v>343</v>
      </c>
      <c r="C405" s="28"/>
      <c r="D405" s="33">
        <f>SUM('anual gastos'!D405+'eses gastos'!D405+[3]ctas!D405)</f>
        <v>8427245000</v>
      </c>
      <c r="E405" s="33">
        <f>SUM('anual gastos'!E405+'eses gastos'!E405+[3]ctas!E405)</f>
        <v>-534454103</v>
      </c>
      <c r="F405" s="30">
        <f t="shared" si="62"/>
        <v>7892790897</v>
      </c>
      <c r="G405" s="31">
        <f t="shared" si="67"/>
        <v>3.8497209336773371E-2</v>
      </c>
      <c r="H405" s="33">
        <f>SUM('anual gastos'!H405+'eses gastos'!H405+[3]ctas!H405)</f>
        <v>0</v>
      </c>
      <c r="I405" s="32">
        <f t="shared" si="68"/>
        <v>7892790897</v>
      </c>
      <c r="J405" s="33">
        <f>SUM('anual gastos'!J405+'eses gastos'!J405+[3]ctas!J405)</f>
        <v>7242081995</v>
      </c>
      <c r="K405" s="31">
        <f t="shared" si="63"/>
        <v>91.755655122609042</v>
      </c>
      <c r="L405" s="30">
        <f t="shared" si="70"/>
        <v>650579968</v>
      </c>
      <c r="M405" s="31">
        <f t="shared" si="64"/>
        <v>8.2427113107390362</v>
      </c>
      <c r="N405" s="33">
        <f>SUM('anual gastos'!N405+'eses gastos'!N405+[3]ctas!N405)</f>
        <v>7892661963</v>
      </c>
      <c r="O405" s="31">
        <f t="shared" si="65"/>
        <v>99.998366433348068</v>
      </c>
      <c r="P405" s="32">
        <f t="shared" si="69"/>
        <v>128934</v>
      </c>
      <c r="R405" s="33">
        <f>SUM('anual gastos'!N405+'eses gastos'!N405+[3]ctas!N405)</f>
        <v>7892661963</v>
      </c>
      <c r="S405" s="62">
        <f t="shared" si="66"/>
        <v>0</v>
      </c>
    </row>
    <row r="406" spans="1:19" x14ac:dyDescent="0.25">
      <c r="A406" s="60">
        <v>3311401030910</v>
      </c>
      <c r="B406" s="61" t="s">
        <v>344</v>
      </c>
      <c r="C406" s="28"/>
      <c r="D406" s="29">
        <f>SUM(D407)</f>
        <v>0</v>
      </c>
      <c r="E406" s="29">
        <f>SUM(E407)</f>
        <v>0</v>
      </c>
      <c r="F406" s="30">
        <f t="shared" si="62"/>
        <v>0</v>
      </c>
      <c r="G406" s="31">
        <f t="shared" si="67"/>
        <v>0</v>
      </c>
      <c r="H406" s="29">
        <f>SUM(H407)</f>
        <v>0</v>
      </c>
      <c r="I406" s="32">
        <f t="shared" si="68"/>
        <v>0</v>
      </c>
      <c r="J406" s="29">
        <f>SUM(J407)</f>
        <v>0</v>
      </c>
      <c r="K406" s="31">
        <f t="shared" si="63"/>
        <v>0</v>
      </c>
      <c r="L406" s="30">
        <f t="shared" si="70"/>
        <v>0</v>
      </c>
      <c r="M406" s="31">
        <f t="shared" si="64"/>
        <v>0</v>
      </c>
      <c r="N406" s="29">
        <f>SUM(N407)</f>
        <v>0</v>
      </c>
      <c r="O406" s="31">
        <f t="shared" si="65"/>
        <v>0</v>
      </c>
      <c r="P406" s="32">
        <f t="shared" si="69"/>
        <v>0</v>
      </c>
      <c r="R406" s="33">
        <f>SUM('anual gastos'!N406+'eses gastos'!N406+[3]ctas!N406)</f>
        <v>0</v>
      </c>
      <c r="S406" s="62">
        <f t="shared" si="66"/>
        <v>0</v>
      </c>
    </row>
    <row r="407" spans="1:19" x14ac:dyDescent="0.25">
      <c r="A407" s="60">
        <v>3311401030910110</v>
      </c>
      <c r="B407" s="61" t="s">
        <v>345</v>
      </c>
      <c r="C407" s="28"/>
      <c r="D407" s="33">
        <f>SUM('anual gastos'!D407+'eses gastos'!D407+[3]ctas!D407)</f>
        <v>0</v>
      </c>
      <c r="E407" s="33">
        <f>SUM('anual gastos'!E407+'eses gastos'!E407+[3]ctas!E407)</f>
        <v>0</v>
      </c>
      <c r="F407" s="30">
        <f t="shared" si="62"/>
        <v>0</v>
      </c>
      <c r="G407" s="31">
        <f t="shared" si="67"/>
        <v>0</v>
      </c>
      <c r="H407" s="33">
        <f>SUM('anual gastos'!H407+'eses gastos'!H407+[3]ctas!H407)</f>
        <v>0</v>
      </c>
      <c r="I407" s="32">
        <f t="shared" si="68"/>
        <v>0</v>
      </c>
      <c r="J407" s="33">
        <f>SUM('anual gastos'!J407+'eses gastos'!J407+[3]ctas!J407)</f>
        <v>0</v>
      </c>
      <c r="K407" s="31">
        <f t="shared" si="63"/>
        <v>0</v>
      </c>
      <c r="L407" s="30">
        <f t="shared" si="70"/>
        <v>0</v>
      </c>
      <c r="M407" s="31">
        <f t="shared" si="64"/>
        <v>0</v>
      </c>
      <c r="N407" s="33">
        <f>SUM('anual gastos'!N407+'eses gastos'!N407+[3]ctas!N407)</f>
        <v>0</v>
      </c>
      <c r="O407" s="31">
        <f t="shared" si="65"/>
        <v>0</v>
      </c>
      <c r="P407" s="32">
        <f t="shared" si="69"/>
        <v>0</v>
      </c>
      <c r="R407" s="33">
        <f>SUM('anual gastos'!N407+'eses gastos'!N407+[3]ctas!N407)</f>
        <v>0</v>
      </c>
      <c r="S407" s="62">
        <f t="shared" si="66"/>
        <v>0</v>
      </c>
    </row>
    <row r="408" spans="1:19" x14ac:dyDescent="0.25">
      <c r="A408" s="60">
        <v>3311401030911</v>
      </c>
      <c r="B408" s="61" t="s">
        <v>346</v>
      </c>
      <c r="C408" s="28"/>
      <c r="D408" s="29">
        <f>SUM(D409)</f>
        <v>1345000000</v>
      </c>
      <c r="E408" s="29">
        <f>SUM(E409)</f>
        <v>-250000000</v>
      </c>
      <c r="F408" s="30">
        <f t="shared" si="62"/>
        <v>1095000000</v>
      </c>
      <c r="G408" s="31">
        <f t="shared" si="67"/>
        <v>5.340879389037087E-3</v>
      </c>
      <c r="H408" s="29">
        <f>SUM(H409)</f>
        <v>0</v>
      </c>
      <c r="I408" s="32">
        <f t="shared" si="68"/>
        <v>1095000000</v>
      </c>
      <c r="J408" s="29">
        <f>SUM(J409)</f>
        <v>1004135035</v>
      </c>
      <c r="K408" s="31">
        <f t="shared" si="63"/>
        <v>91.701829680365293</v>
      </c>
      <c r="L408" s="30">
        <f t="shared" si="70"/>
        <v>16822928</v>
      </c>
      <c r="M408" s="31">
        <f t="shared" si="64"/>
        <v>1.5363404566210046</v>
      </c>
      <c r="N408" s="29">
        <f>SUM(N409)</f>
        <v>1020957963</v>
      </c>
      <c r="O408" s="31">
        <f t="shared" si="65"/>
        <v>93.238170136986298</v>
      </c>
      <c r="P408" s="32">
        <f t="shared" si="69"/>
        <v>74042037</v>
      </c>
      <c r="R408" s="33">
        <f>SUM('anual gastos'!N408+'eses gastos'!N408+[3]ctas!N408)</f>
        <v>1020957963</v>
      </c>
      <c r="S408" s="62">
        <f t="shared" si="66"/>
        <v>0</v>
      </c>
    </row>
    <row r="409" spans="1:19" x14ac:dyDescent="0.25">
      <c r="A409" s="60">
        <v>3311401030911110</v>
      </c>
      <c r="B409" s="61" t="s">
        <v>346</v>
      </c>
      <c r="C409" s="28"/>
      <c r="D409" s="33">
        <f>SUM('anual gastos'!D409+'eses gastos'!D409+[3]ctas!D409)</f>
        <v>1345000000</v>
      </c>
      <c r="E409" s="33">
        <f>SUM('anual gastos'!E409+'eses gastos'!E409+[3]ctas!E409)</f>
        <v>-250000000</v>
      </c>
      <c r="F409" s="30">
        <f t="shared" si="62"/>
        <v>1095000000</v>
      </c>
      <c r="G409" s="31">
        <f t="shared" si="67"/>
        <v>5.340879389037087E-3</v>
      </c>
      <c r="H409" s="33">
        <f>SUM('anual gastos'!H409+'eses gastos'!H409+[3]ctas!H409)</f>
        <v>0</v>
      </c>
      <c r="I409" s="32">
        <f t="shared" si="68"/>
        <v>1095000000</v>
      </c>
      <c r="J409" s="33">
        <f>SUM('anual gastos'!J409+'eses gastos'!J409+[3]ctas!J409)</f>
        <v>1004135035</v>
      </c>
      <c r="K409" s="31">
        <f t="shared" si="63"/>
        <v>91.701829680365293</v>
      </c>
      <c r="L409" s="30">
        <f t="shared" si="70"/>
        <v>16822928</v>
      </c>
      <c r="M409" s="31">
        <f t="shared" si="64"/>
        <v>1.5363404566210046</v>
      </c>
      <c r="N409" s="33">
        <f>SUM('anual gastos'!N409+'eses gastos'!N409+[3]ctas!N409)</f>
        <v>1020957963</v>
      </c>
      <c r="O409" s="31">
        <f t="shared" si="65"/>
        <v>93.238170136986298</v>
      </c>
      <c r="P409" s="32">
        <f t="shared" si="69"/>
        <v>74042037</v>
      </c>
      <c r="R409" s="33">
        <f>SUM('anual gastos'!N409+'eses gastos'!N409+[3]ctas!N409)</f>
        <v>1020957963</v>
      </c>
      <c r="S409" s="62">
        <f t="shared" si="66"/>
        <v>0</v>
      </c>
    </row>
    <row r="410" spans="1:19" ht="39" x14ac:dyDescent="0.25">
      <c r="A410" s="60">
        <v>3311401030915</v>
      </c>
      <c r="B410" s="61" t="s">
        <v>347</v>
      </c>
      <c r="C410" s="28"/>
      <c r="D410" s="29">
        <f>SUM(D411)</f>
        <v>21993274000</v>
      </c>
      <c r="E410" s="29">
        <f>SUM(E411)</f>
        <v>-2293959497</v>
      </c>
      <c r="F410" s="30">
        <f t="shared" si="62"/>
        <v>19699314503</v>
      </c>
      <c r="G410" s="31">
        <f t="shared" si="67"/>
        <v>9.6083710326239344E-2</v>
      </c>
      <c r="H410" s="29">
        <f>SUM(H411)</f>
        <v>0</v>
      </c>
      <c r="I410" s="32">
        <f t="shared" si="68"/>
        <v>19699314503</v>
      </c>
      <c r="J410" s="29">
        <f>SUM(J411)</f>
        <v>14731805178</v>
      </c>
      <c r="K410" s="31">
        <f t="shared" si="63"/>
        <v>74.783339165210549</v>
      </c>
      <c r="L410" s="30">
        <f t="shared" si="70"/>
        <v>3145197262</v>
      </c>
      <c r="M410" s="31">
        <f t="shared" si="64"/>
        <v>15.966023901598298</v>
      </c>
      <c r="N410" s="29">
        <f>SUM(N411)</f>
        <v>17877002440</v>
      </c>
      <c r="O410" s="31">
        <f t="shared" si="65"/>
        <v>90.74936306680884</v>
      </c>
      <c r="P410" s="32">
        <f t="shared" si="69"/>
        <v>1822312063</v>
      </c>
      <c r="R410" s="33">
        <f>SUM('anual gastos'!N410+'eses gastos'!N410+[3]ctas!N410)</f>
        <v>17877002440</v>
      </c>
      <c r="S410" s="62">
        <f t="shared" si="66"/>
        <v>0</v>
      </c>
    </row>
    <row r="411" spans="1:19" ht="39" x14ac:dyDescent="0.25">
      <c r="A411" s="60">
        <v>3311401030915110</v>
      </c>
      <c r="B411" s="61" t="s">
        <v>347</v>
      </c>
      <c r="C411" s="28"/>
      <c r="D411" s="33">
        <f>SUM('anual gastos'!D411+'eses gastos'!D411+[3]ctas!D411)</f>
        <v>21993274000</v>
      </c>
      <c r="E411" s="33">
        <f>SUM('anual gastos'!E411+'eses gastos'!E411+[3]ctas!E411)</f>
        <v>-2293959497</v>
      </c>
      <c r="F411" s="30">
        <f t="shared" si="62"/>
        <v>19699314503</v>
      </c>
      <c r="G411" s="31">
        <f t="shared" si="67"/>
        <v>9.6083710326239344E-2</v>
      </c>
      <c r="H411" s="33">
        <f>SUM('anual gastos'!H411+'eses gastos'!H411+[3]ctas!H411)</f>
        <v>0</v>
      </c>
      <c r="I411" s="32">
        <f t="shared" si="68"/>
        <v>19699314503</v>
      </c>
      <c r="J411" s="33">
        <f>SUM('anual gastos'!J411+'eses gastos'!J411+[3]ctas!J411)</f>
        <v>14731805178</v>
      </c>
      <c r="K411" s="31">
        <f t="shared" si="63"/>
        <v>74.783339165210549</v>
      </c>
      <c r="L411" s="30">
        <f t="shared" si="70"/>
        <v>3145197262</v>
      </c>
      <c r="M411" s="31">
        <f t="shared" si="64"/>
        <v>15.966023901598298</v>
      </c>
      <c r="N411" s="33">
        <f>SUM('anual gastos'!N411+'eses gastos'!N411+[3]ctas!N411)</f>
        <v>17877002440</v>
      </c>
      <c r="O411" s="31">
        <f t="shared" si="65"/>
        <v>90.74936306680884</v>
      </c>
      <c r="P411" s="32">
        <f t="shared" si="69"/>
        <v>1822312063</v>
      </c>
      <c r="R411" s="33">
        <f>SUM('anual gastos'!N411+'eses gastos'!N411+[3]ctas!N411)</f>
        <v>17877002440</v>
      </c>
      <c r="S411" s="62">
        <f t="shared" si="66"/>
        <v>0</v>
      </c>
    </row>
    <row r="412" spans="1:19" x14ac:dyDescent="0.25">
      <c r="A412" s="60">
        <v>3311401030919</v>
      </c>
      <c r="B412" s="61" t="s">
        <v>348</v>
      </c>
      <c r="C412" s="28"/>
      <c r="D412" s="29">
        <f>SUM(D413)</f>
        <v>6530000000</v>
      </c>
      <c r="E412" s="29">
        <f>SUM(E413)</f>
        <v>-191229000</v>
      </c>
      <c r="F412" s="30">
        <f t="shared" si="62"/>
        <v>6338771000</v>
      </c>
      <c r="G412" s="31">
        <f t="shared" si="67"/>
        <v>3.0917453320297723E-2</v>
      </c>
      <c r="H412" s="29">
        <f>SUM(H413)</f>
        <v>0</v>
      </c>
      <c r="I412" s="32">
        <f t="shared" si="68"/>
        <v>6338771000</v>
      </c>
      <c r="J412" s="29">
        <f>SUM(J413)</f>
        <v>5736202149</v>
      </c>
      <c r="K412" s="31">
        <f t="shared" si="63"/>
        <v>90.493916707197656</v>
      </c>
      <c r="L412" s="30">
        <f t="shared" si="70"/>
        <v>482642839</v>
      </c>
      <c r="M412" s="31">
        <f t="shared" si="64"/>
        <v>7.6141390657589607</v>
      </c>
      <c r="N412" s="29">
        <f>SUM(N413)</f>
        <v>6218844988</v>
      </c>
      <c r="O412" s="31">
        <f t="shared" si="65"/>
        <v>98.108055772956618</v>
      </c>
      <c r="P412" s="32">
        <f t="shared" si="69"/>
        <v>119926012</v>
      </c>
      <c r="R412" s="33">
        <f>SUM('anual gastos'!N412+'eses gastos'!N412+[3]ctas!N412)</f>
        <v>6218844988</v>
      </c>
      <c r="S412" s="62">
        <f t="shared" si="66"/>
        <v>0</v>
      </c>
    </row>
    <row r="413" spans="1:19" x14ac:dyDescent="0.25">
      <c r="A413" s="60">
        <v>3311401030919110</v>
      </c>
      <c r="B413" s="61" t="s">
        <v>348</v>
      </c>
      <c r="C413" s="28"/>
      <c r="D413" s="33">
        <f>SUM('anual gastos'!D413+'eses gastos'!D413+[3]ctas!D413)</f>
        <v>6530000000</v>
      </c>
      <c r="E413" s="33">
        <f>SUM('anual gastos'!E413+'eses gastos'!E413+[3]ctas!E413)</f>
        <v>-191229000</v>
      </c>
      <c r="F413" s="30">
        <f t="shared" si="62"/>
        <v>6338771000</v>
      </c>
      <c r="G413" s="31">
        <f t="shared" si="67"/>
        <v>3.0917453320297723E-2</v>
      </c>
      <c r="H413" s="33">
        <f>SUM('anual gastos'!H413+'eses gastos'!H413+[3]ctas!H413)</f>
        <v>0</v>
      </c>
      <c r="I413" s="32">
        <f t="shared" si="68"/>
        <v>6338771000</v>
      </c>
      <c r="J413" s="33">
        <f>SUM('anual gastos'!J413+'eses gastos'!J413+[3]ctas!J413)</f>
        <v>5736202149</v>
      </c>
      <c r="K413" s="31">
        <f t="shared" si="63"/>
        <v>90.493916707197656</v>
      </c>
      <c r="L413" s="30">
        <f t="shared" si="70"/>
        <v>482642839</v>
      </c>
      <c r="M413" s="31">
        <f t="shared" si="64"/>
        <v>7.6141390657589607</v>
      </c>
      <c r="N413" s="33">
        <f>SUM('anual gastos'!N413+'eses gastos'!N413+[3]ctas!N413)</f>
        <v>6218844988</v>
      </c>
      <c r="O413" s="31">
        <f t="shared" si="65"/>
        <v>98.108055772956618</v>
      </c>
      <c r="P413" s="32">
        <f t="shared" si="69"/>
        <v>119926012</v>
      </c>
      <c r="R413" s="33">
        <f>SUM('anual gastos'!N413+'eses gastos'!N413+[3]ctas!N413)</f>
        <v>6218844988</v>
      </c>
      <c r="S413" s="62">
        <f t="shared" si="66"/>
        <v>0</v>
      </c>
    </row>
    <row r="414" spans="1:19" x14ac:dyDescent="0.25">
      <c r="A414" s="26">
        <v>3311401030925</v>
      </c>
      <c r="B414" s="27" t="s">
        <v>349</v>
      </c>
      <c r="C414" s="28"/>
      <c r="D414" s="29">
        <f>SUM(D415)</f>
        <v>0</v>
      </c>
      <c r="E414" s="29">
        <f>SUM(E415)</f>
        <v>0</v>
      </c>
      <c r="F414" s="30">
        <f t="shared" si="62"/>
        <v>0</v>
      </c>
      <c r="G414" s="31">
        <f t="shared" si="67"/>
        <v>0</v>
      </c>
      <c r="H414" s="29">
        <f>SUM(H415)</f>
        <v>0</v>
      </c>
      <c r="I414" s="32">
        <f t="shared" si="68"/>
        <v>0</v>
      </c>
      <c r="J414" s="29">
        <f>SUM(J415)</f>
        <v>0</v>
      </c>
      <c r="K414" s="31">
        <f t="shared" si="63"/>
        <v>0</v>
      </c>
      <c r="L414" s="30">
        <f t="shared" si="70"/>
        <v>0</v>
      </c>
      <c r="M414" s="31">
        <f t="shared" si="64"/>
        <v>0</v>
      </c>
      <c r="N414" s="29">
        <f>SUM(N415)</f>
        <v>0</v>
      </c>
      <c r="O414" s="31">
        <f t="shared" si="65"/>
        <v>0</v>
      </c>
      <c r="P414" s="32">
        <f t="shared" si="69"/>
        <v>0</v>
      </c>
      <c r="R414" s="33">
        <f>SUM('anual gastos'!N414+'eses gastos'!N414+[3]ctas!N414)</f>
        <v>0</v>
      </c>
      <c r="S414" s="62">
        <f t="shared" si="66"/>
        <v>0</v>
      </c>
    </row>
    <row r="415" spans="1:19" x14ac:dyDescent="0.25">
      <c r="A415" s="26">
        <v>3311401030925110</v>
      </c>
      <c r="B415" s="27" t="s">
        <v>350</v>
      </c>
      <c r="C415" s="28"/>
      <c r="D415" s="33">
        <f>SUM('anual gastos'!D415+'eses gastos'!D415+[3]ctas!D415)</f>
        <v>0</v>
      </c>
      <c r="E415" s="33">
        <f>SUM('anual gastos'!E415+'eses gastos'!E415+[3]ctas!E415)</f>
        <v>0</v>
      </c>
      <c r="F415" s="30">
        <f t="shared" si="62"/>
        <v>0</v>
      </c>
      <c r="G415" s="31">
        <f t="shared" si="67"/>
        <v>0</v>
      </c>
      <c r="H415" s="33">
        <f>SUM('anual gastos'!H415+'eses gastos'!H415+[3]ctas!H415)</f>
        <v>0</v>
      </c>
      <c r="I415" s="32">
        <f t="shared" si="68"/>
        <v>0</v>
      </c>
      <c r="J415" s="33">
        <f>SUM('anual gastos'!J415+'eses gastos'!J415+[3]ctas!J415)</f>
        <v>0</v>
      </c>
      <c r="K415" s="31">
        <f t="shared" si="63"/>
        <v>0</v>
      </c>
      <c r="L415" s="30">
        <f t="shared" si="70"/>
        <v>0</v>
      </c>
      <c r="M415" s="31">
        <f t="shared" si="64"/>
        <v>0</v>
      </c>
      <c r="N415" s="33">
        <f>SUM('anual gastos'!N415+'eses gastos'!N415+[3]ctas!N415)</f>
        <v>0</v>
      </c>
      <c r="O415" s="31">
        <f t="shared" si="65"/>
        <v>0</v>
      </c>
      <c r="P415" s="32">
        <f t="shared" si="69"/>
        <v>0</v>
      </c>
      <c r="R415" s="33">
        <f>SUM('anual gastos'!N415+'eses gastos'!N415+[3]ctas!N415)</f>
        <v>0</v>
      </c>
      <c r="S415" s="62">
        <f t="shared" si="66"/>
        <v>0</v>
      </c>
    </row>
    <row r="416" spans="1:19" x14ac:dyDescent="0.25">
      <c r="A416" s="60">
        <v>3311401030928</v>
      </c>
      <c r="B416" s="61" t="s">
        <v>349</v>
      </c>
      <c r="C416" s="28"/>
      <c r="D416" s="29">
        <f>SUM(D417)</f>
        <v>30098061000</v>
      </c>
      <c r="E416" s="29">
        <f>SUM(E417)</f>
        <v>-8092137631</v>
      </c>
      <c r="F416" s="30">
        <f t="shared" si="62"/>
        <v>22005923369</v>
      </c>
      <c r="G416" s="31">
        <f t="shared" si="67"/>
        <v>0.1073342306467778</v>
      </c>
      <c r="H416" s="29">
        <f>SUM(H417)</f>
        <v>0</v>
      </c>
      <c r="I416" s="32">
        <f t="shared" si="68"/>
        <v>22005923369</v>
      </c>
      <c r="J416" s="29">
        <f>SUM(J417)</f>
        <v>17827927089</v>
      </c>
      <c r="K416" s="31">
        <f t="shared" si="63"/>
        <v>81.014219626495688</v>
      </c>
      <c r="L416" s="30">
        <f t="shared" si="70"/>
        <v>4100301519</v>
      </c>
      <c r="M416" s="31">
        <f t="shared" si="64"/>
        <v>18.632717429054317</v>
      </c>
      <c r="N416" s="29">
        <f>SUM(N417)</f>
        <v>21928228608</v>
      </c>
      <c r="O416" s="31">
        <f t="shared" si="65"/>
        <v>99.646937055550012</v>
      </c>
      <c r="P416" s="32">
        <f t="shared" si="69"/>
        <v>77694761</v>
      </c>
      <c r="R416" s="33">
        <f>SUM('anual gastos'!N416+'eses gastos'!N416+[3]ctas!N416)</f>
        <v>21928228608</v>
      </c>
      <c r="S416" s="62">
        <f t="shared" si="66"/>
        <v>0</v>
      </c>
    </row>
    <row r="417" spans="1:19" x14ac:dyDescent="0.25">
      <c r="A417" s="60">
        <v>3311401030928110</v>
      </c>
      <c r="B417" s="61" t="s">
        <v>350</v>
      </c>
      <c r="C417" s="28"/>
      <c r="D417" s="33">
        <f>SUM('anual gastos'!D417+'eses gastos'!D417+[3]ctas!D417)</f>
        <v>30098061000</v>
      </c>
      <c r="E417" s="33">
        <f>SUM('anual gastos'!E417+'eses gastos'!E417+[3]ctas!E417)</f>
        <v>-8092137631</v>
      </c>
      <c r="F417" s="30">
        <f t="shared" si="62"/>
        <v>22005923369</v>
      </c>
      <c r="G417" s="31">
        <f t="shared" si="67"/>
        <v>0.1073342306467778</v>
      </c>
      <c r="H417" s="33">
        <f>SUM('anual gastos'!H417+'eses gastos'!H417+[3]ctas!H417)</f>
        <v>0</v>
      </c>
      <c r="I417" s="32">
        <f t="shared" si="68"/>
        <v>22005923369</v>
      </c>
      <c r="J417" s="33">
        <f>SUM('anual gastos'!J417+'eses gastos'!J417+[3]ctas!J417)</f>
        <v>17827927089</v>
      </c>
      <c r="K417" s="31">
        <f t="shared" si="63"/>
        <v>81.014219626495688</v>
      </c>
      <c r="L417" s="30">
        <f t="shared" si="70"/>
        <v>4100301519</v>
      </c>
      <c r="M417" s="31">
        <f t="shared" si="64"/>
        <v>18.632717429054317</v>
      </c>
      <c r="N417" s="33">
        <f>SUM('anual gastos'!N417+'eses gastos'!N417+[3]ctas!N417)</f>
        <v>21928228608</v>
      </c>
      <c r="O417" s="31">
        <f t="shared" si="65"/>
        <v>99.646937055550012</v>
      </c>
      <c r="P417" s="32">
        <f t="shared" si="69"/>
        <v>77694761</v>
      </c>
      <c r="R417" s="33">
        <f>SUM('anual gastos'!N417+'eses gastos'!N417+[3]ctas!N417)</f>
        <v>21928228608</v>
      </c>
      <c r="S417" s="62">
        <f t="shared" si="66"/>
        <v>0</v>
      </c>
    </row>
    <row r="418" spans="1:19" x14ac:dyDescent="0.25">
      <c r="A418" s="60">
        <v>3311401034149</v>
      </c>
      <c r="B418" s="61" t="s">
        <v>351</v>
      </c>
      <c r="C418" s="28"/>
      <c r="D418" s="29">
        <f>SUM(D419)</f>
        <v>7433750000</v>
      </c>
      <c r="E418" s="29">
        <f>SUM(E419)</f>
        <v>0</v>
      </c>
      <c r="F418" s="30">
        <f t="shared" si="62"/>
        <v>7433750000</v>
      </c>
      <c r="G418" s="31">
        <f t="shared" si="67"/>
        <v>3.6258230281510914E-2</v>
      </c>
      <c r="H418" s="29">
        <f>SUM(H419)</f>
        <v>0</v>
      </c>
      <c r="I418" s="32">
        <f t="shared" si="68"/>
        <v>7433750000</v>
      </c>
      <c r="J418" s="29">
        <f>SUM(J419)</f>
        <v>104493728</v>
      </c>
      <c r="K418" s="31">
        <f t="shared" si="63"/>
        <v>1.4056664267698</v>
      </c>
      <c r="L418" s="30">
        <f t="shared" si="70"/>
        <v>680008058</v>
      </c>
      <c r="M418" s="31">
        <f t="shared" si="64"/>
        <v>9.1475777097696316</v>
      </c>
      <c r="N418" s="29">
        <f>SUM(N419)</f>
        <v>784501786</v>
      </c>
      <c r="O418" s="31">
        <f t="shared" si="65"/>
        <v>10.553244136539432</v>
      </c>
      <c r="P418" s="32">
        <f t="shared" si="69"/>
        <v>6649248214</v>
      </c>
      <c r="R418" s="33">
        <f>SUM('anual gastos'!N418+'eses gastos'!N418+[3]ctas!N418)</f>
        <v>784501786</v>
      </c>
      <c r="S418" s="62">
        <f t="shared" si="66"/>
        <v>0</v>
      </c>
    </row>
    <row r="419" spans="1:19" x14ac:dyDescent="0.25">
      <c r="A419" s="60">
        <v>3311401034149110</v>
      </c>
      <c r="B419" s="61" t="s">
        <v>352</v>
      </c>
      <c r="C419" s="28"/>
      <c r="D419" s="33">
        <f>SUM('anual gastos'!D419+'eses gastos'!D419+[3]ctas!D419)</f>
        <v>7433750000</v>
      </c>
      <c r="E419" s="33">
        <f>SUM('anual gastos'!E419+'eses gastos'!E419+[3]ctas!E419)</f>
        <v>0</v>
      </c>
      <c r="F419" s="30">
        <f t="shared" si="62"/>
        <v>7433750000</v>
      </c>
      <c r="G419" s="31">
        <f t="shared" si="67"/>
        <v>3.6258230281510914E-2</v>
      </c>
      <c r="H419" s="33">
        <f>SUM('anual gastos'!H419+'eses gastos'!H419+[3]ctas!H419)</f>
        <v>0</v>
      </c>
      <c r="I419" s="32">
        <f t="shared" si="68"/>
        <v>7433750000</v>
      </c>
      <c r="J419" s="33">
        <f>SUM('anual gastos'!J419+'eses gastos'!J419+[3]ctas!J419)</f>
        <v>104493728</v>
      </c>
      <c r="K419" s="31">
        <f t="shared" si="63"/>
        <v>1.4056664267698</v>
      </c>
      <c r="L419" s="30">
        <f t="shared" si="70"/>
        <v>680008058</v>
      </c>
      <c r="M419" s="31">
        <f t="shared" si="64"/>
        <v>9.1475777097696316</v>
      </c>
      <c r="N419" s="33">
        <f>SUM('anual gastos'!N419+'eses gastos'!N419+[3]ctas!N419)</f>
        <v>784501786</v>
      </c>
      <c r="O419" s="31">
        <f t="shared" si="65"/>
        <v>10.553244136539432</v>
      </c>
      <c r="P419" s="32">
        <f t="shared" si="69"/>
        <v>6649248214</v>
      </c>
      <c r="R419" s="33">
        <f>SUM('anual gastos'!N419+'eses gastos'!N419+[3]ctas!N419)</f>
        <v>784501786</v>
      </c>
      <c r="S419" s="62">
        <f t="shared" si="66"/>
        <v>0</v>
      </c>
    </row>
    <row r="420" spans="1:19" x14ac:dyDescent="0.25">
      <c r="A420" s="60">
        <v>3311401034150</v>
      </c>
      <c r="B420" s="61" t="s">
        <v>353</v>
      </c>
      <c r="C420" s="28"/>
      <c r="D420" s="29">
        <f>SUM(D421)</f>
        <v>4800000000</v>
      </c>
      <c r="E420" s="29">
        <f>SUM(E421)</f>
        <v>0</v>
      </c>
      <c r="F420" s="30">
        <f t="shared" si="62"/>
        <v>4800000000</v>
      </c>
      <c r="G420" s="31">
        <f t="shared" si="67"/>
        <v>2.3412074034135175E-2</v>
      </c>
      <c r="H420" s="29">
        <f>SUM(H421)</f>
        <v>0</v>
      </c>
      <c r="I420" s="32">
        <f t="shared" si="68"/>
        <v>4800000000</v>
      </c>
      <c r="J420" s="29">
        <f>SUM(J421)</f>
        <v>218644955</v>
      </c>
      <c r="K420" s="31">
        <f t="shared" si="63"/>
        <v>4.5551032291666669</v>
      </c>
      <c r="L420" s="30">
        <f t="shared" si="70"/>
        <v>142743570</v>
      </c>
      <c r="M420" s="31">
        <f t="shared" si="64"/>
        <v>2.973824375</v>
      </c>
      <c r="N420" s="29">
        <f>SUM(N421)</f>
        <v>361388525</v>
      </c>
      <c r="O420" s="31">
        <f t="shared" si="65"/>
        <v>7.5289276041666673</v>
      </c>
      <c r="P420" s="32">
        <f t="shared" si="69"/>
        <v>4438611475</v>
      </c>
      <c r="R420" s="33">
        <f>SUM('anual gastos'!N420+'eses gastos'!N420+[3]ctas!N420)</f>
        <v>361388525</v>
      </c>
      <c r="S420" s="62">
        <f t="shared" si="66"/>
        <v>0</v>
      </c>
    </row>
    <row r="421" spans="1:19" x14ac:dyDescent="0.25">
      <c r="A421" s="60">
        <v>3311401034150110</v>
      </c>
      <c r="B421" s="61" t="s">
        <v>354</v>
      </c>
      <c r="C421" s="28"/>
      <c r="D421" s="33">
        <f>SUM('anual gastos'!D421+'eses gastos'!D421+[3]ctas!D421)</f>
        <v>4800000000</v>
      </c>
      <c r="E421" s="33">
        <f>SUM('anual gastos'!E421+'eses gastos'!E421+[3]ctas!E421)</f>
        <v>0</v>
      </c>
      <c r="F421" s="30">
        <f t="shared" si="62"/>
        <v>4800000000</v>
      </c>
      <c r="G421" s="31">
        <f t="shared" si="67"/>
        <v>2.3412074034135175E-2</v>
      </c>
      <c r="H421" s="33">
        <f>SUM('anual gastos'!H421+'eses gastos'!H421+[3]ctas!H421)</f>
        <v>0</v>
      </c>
      <c r="I421" s="32">
        <f t="shared" si="68"/>
        <v>4800000000</v>
      </c>
      <c r="J421" s="33">
        <f>SUM('anual gastos'!J421+'eses gastos'!J421+[3]ctas!J421)</f>
        <v>218644955</v>
      </c>
      <c r="K421" s="31">
        <f t="shared" si="63"/>
        <v>4.5551032291666669</v>
      </c>
      <c r="L421" s="30">
        <f t="shared" si="70"/>
        <v>142743570</v>
      </c>
      <c r="M421" s="31">
        <f t="shared" si="64"/>
        <v>2.973824375</v>
      </c>
      <c r="N421" s="33">
        <f>SUM('anual gastos'!N421+'eses gastos'!N421+[3]ctas!N421)</f>
        <v>361388525</v>
      </c>
      <c r="O421" s="31">
        <f t="shared" si="65"/>
        <v>7.5289276041666673</v>
      </c>
      <c r="P421" s="32">
        <f t="shared" si="69"/>
        <v>4438611475</v>
      </c>
      <c r="R421" s="33">
        <f>SUM('anual gastos'!N421+'eses gastos'!N421+[3]ctas!N421)</f>
        <v>361388525</v>
      </c>
      <c r="S421" s="62">
        <f t="shared" si="66"/>
        <v>0</v>
      </c>
    </row>
    <row r="422" spans="1:19" x14ac:dyDescent="0.25">
      <c r="A422" s="26">
        <v>3311401034248</v>
      </c>
      <c r="B422" s="27" t="s">
        <v>355</v>
      </c>
      <c r="C422" s="28"/>
      <c r="D422" s="29">
        <f>SUM(D423)</f>
        <v>184469767000</v>
      </c>
      <c r="E422" s="29">
        <f>SUM(E423)</f>
        <v>-29168374974</v>
      </c>
      <c r="F422" s="30">
        <f t="shared" si="62"/>
        <v>155301392026</v>
      </c>
      <c r="G422" s="31">
        <f t="shared" si="67"/>
        <v>0.75748493494103386</v>
      </c>
      <c r="H422" s="29">
        <f>SUM(H423)</f>
        <v>0</v>
      </c>
      <c r="I422" s="32">
        <f t="shared" si="68"/>
        <v>155301392026</v>
      </c>
      <c r="J422" s="29">
        <f>SUM(J423)</f>
        <v>147684292143</v>
      </c>
      <c r="K422" s="31">
        <f t="shared" si="63"/>
        <v>95.095279067605034</v>
      </c>
      <c r="L422" s="30">
        <f t="shared" si="70"/>
        <v>7226028269</v>
      </c>
      <c r="M422" s="31">
        <f t="shared" si="64"/>
        <v>4.652906309938448</v>
      </c>
      <c r="N422" s="29">
        <f>SUM(N423)</f>
        <v>154910320412</v>
      </c>
      <c r="O422" s="31">
        <f t="shared" si="65"/>
        <v>99.748185377543479</v>
      </c>
      <c r="P422" s="32">
        <f t="shared" si="69"/>
        <v>391071614</v>
      </c>
      <c r="R422" s="33">
        <f>SUM('anual gastos'!N422+'eses gastos'!N422+[3]ctas!N422)</f>
        <v>154910320412</v>
      </c>
      <c r="S422" s="62">
        <f t="shared" si="66"/>
        <v>0</v>
      </c>
    </row>
    <row r="423" spans="1:19" x14ac:dyDescent="0.25">
      <c r="A423" s="26">
        <v>3311401034248110</v>
      </c>
      <c r="B423" s="27" t="s">
        <v>356</v>
      </c>
      <c r="C423" s="28"/>
      <c r="D423" s="33">
        <f>SUM('anual gastos'!D423+'eses gastos'!D423+[3]ctas!D423)</f>
        <v>184469767000</v>
      </c>
      <c r="E423" s="33">
        <f>SUM('anual gastos'!E423+'eses gastos'!E423+[3]ctas!E423)</f>
        <v>-29168374974</v>
      </c>
      <c r="F423" s="30">
        <f t="shared" si="62"/>
        <v>155301392026</v>
      </c>
      <c r="G423" s="31">
        <f t="shared" si="67"/>
        <v>0.75748493494103386</v>
      </c>
      <c r="H423" s="33">
        <f>SUM('anual gastos'!H423+'eses gastos'!H423+[3]ctas!H423)</f>
        <v>0</v>
      </c>
      <c r="I423" s="32">
        <f t="shared" si="68"/>
        <v>155301392026</v>
      </c>
      <c r="J423" s="33">
        <f>SUM('anual gastos'!J423+'eses gastos'!J423+[3]ctas!J423)</f>
        <v>147684292143</v>
      </c>
      <c r="K423" s="31">
        <f t="shared" si="63"/>
        <v>95.095279067605034</v>
      </c>
      <c r="L423" s="30">
        <f t="shared" si="70"/>
        <v>7226028269</v>
      </c>
      <c r="M423" s="31">
        <f t="shared" si="64"/>
        <v>4.652906309938448</v>
      </c>
      <c r="N423" s="33">
        <f>SUM('anual gastos'!N423+'eses gastos'!N423+[3]ctas!N423)</f>
        <v>154910320412</v>
      </c>
      <c r="O423" s="31">
        <f t="shared" si="65"/>
        <v>99.748185377543479</v>
      </c>
      <c r="P423" s="32">
        <f t="shared" si="69"/>
        <v>391071614</v>
      </c>
      <c r="R423" s="33">
        <f>SUM('anual gastos'!N423+'eses gastos'!N423+[3]ctas!N423)</f>
        <v>154910320412</v>
      </c>
      <c r="S423" s="62">
        <f t="shared" si="66"/>
        <v>0</v>
      </c>
    </row>
    <row r="424" spans="1:19" ht="26.25" x14ac:dyDescent="0.25">
      <c r="A424" s="26">
        <v>331140104</v>
      </c>
      <c r="B424" s="27" t="s">
        <v>357</v>
      </c>
      <c r="C424" s="28"/>
      <c r="D424" s="29">
        <f>SUM(D425+D427+D430+D432+D435)</f>
        <v>24033000000</v>
      </c>
      <c r="E424" s="29">
        <f>SUM(E425+E427+E430+E432+E435)</f>
        <v>0</v>
      </c>
      <c r="F424" s="30">
        <f t="shared" si="62"/>
        <v>24033000000</v>
      </c>
      <c r="G424" s="31">
        <f t="shared" si="67"/>
        <v>0.11722132817966056</v>
      </c>
      <c r="H424" s="29">
        <f>SUM(H425+H427+H430+H432+H435)</f>
        <v>0</v>
      </c>
      <c r="I424" s="32">
        <f t="shared" si="68"/>
        <v>24033000000</v>
      </c>
      <c r="J424" s="29">
        <f>SUM(J425+J427+J430+J432+J435)</f>
        <v>11675459880</v>
      </c>
      <c r="K424" s="31">
        <f t="shared" si="63"/>
        <v>48.580950692797401</v>
      </c>
      <c r="L424" s="30">
        <f t="shared" si="70"/>
        <v>11973974308</v>
      </c>
      <c r="M424" s="31">
        <f t="shared" si="64"/>
        <v>49.82305291890318</v>
      </c>
      <c r="N424" s="29">
        <f>SUM(N425+N427+N430+N432+N435)</f>
        <v>23649434188</v>
      </c>
      <c r="O424" s="31">
        <f t="shared" si="65"/>
        <v>98.404003611700574</v>
      </c>
      <c r="P424" s="32">
        <f t="shared" si="69"/>
        <v>383565812</v>
      </c>
      <c r="R424" s="33">
        <f>SUM('anual gastos'!N424+'eses gastos'!N424+[3]ctas!N424)</f>
        <v>23649434188</v>
      </c>
      <c r="S424" s="62">
        <f t="shared" si="66"/>
        <v>0</v>
      </c>
    </row>
    <row r="425" spans="1:19" x14ac:dyDescent="0.25">
      <c r="A425" s="26">
        <v>3311401040931</v>
      </c>
      <c r="B425" s="27" t="s">
        <v>358</v>
      </c>
      <c r="C425" s="28"/>
      <c r="D425" s="29">
        <f>SUM(D426)</f>
        <v>13007200000</v>
      </c>
      <c r="E425" s="29">
        <f>SUM(E426)</f>
        <v>-6116000000</v>
      </c>
      <c r="F425" s="30">
        <f t="shared" si="62"/>
        <v>6891200000</v>
      </c>
      <c r="G425" s="31">
        <f t="shared" si="67"/>
        <v>3.361193428834007E-2</v>
      </c>
      <c r="H425" s="29">
        <f>SUM(H426)</f>
        <v>0</v>
      </c>
      <c r="I425" s="32">
        <f t="shared" si="68"/>
        <v>6891200000</v>
      </c>
      <c r="J425" s="29">
        <f>SUM(J426)</f>
        <v>3119632539</v>
      </c>
      <c r="K425" s="31">
        <f t="shared" si="63"/>
        <v>45.269801181216621</v>
      </c>
      <c r="L425" s="30">
        <f t="shared" si="70"/>
        <v>3620012121</v>
      </c>
      <c r="M425" s="31">
        <f t="shared" si="64"/>
        <v>52.530939763756678</v>
      </c>
      <c r="N425" s="29">
        <f>SUM(N426)</f>
        <v>6739644660</v>
      </c>
      <c r="O425" s="31">
        <f t="shared" si="65"/>
        <v>97.800740944973299</v>
      </c>
      <c r="P425" s="32">
        <f t="shared" si="69"/>
        <v>151555340</v>
      </c>
      <c r="R425" s="33">
        <f>SUM('anual gastos'!N425+'eses gastos'!N425+[3]ctas!N425)</f>
        <v>6739644660</v>
      </c>
      <c r="S425" s="62">
        <f t="shared" si="66"/>
        <v>0</v>
      </c>
    </row>
    <row r="426" spans="1:19" x14ac:dyDescent="0.25">
      <c r="A426" s="26">
        <v>3311401040931110</v>
      </c>
      <c r="B426" s="27" t="s">
        <v>359</v>
      </c>
      <c r="C426" s="28"/>
      <c r="D426" s="33">
        <f>SUM('anual gastos'!D426+'eses gastos'!D426+[3]ctas!D426)</f>
        <v>13007200000</v>
      </c>
      <c r="E426" s="33">
        <f>SUM('anual gastos'!E426+'eses gastos'!E426+[3]ctas!E426)</f>
        <v>-6116000000</v>
      </c>
      <c r="F426" s="30">
        <f t="shared" si="62"/>
        <v>6891200000</v>
      </c>
      <c r="G426" s="31">
        <f t="shared" si="67"/>
        <v>3.361193428834007E-2</v>
      </c>
      <c r="H426" s="33">
        <f>SUM('anual gastos'!H426+'eses gastos'!H426+[3]ctas!H426)</f>
        <v>0</v>
      </c>
      <c r="I426" s="32">
        <f t="shared" si="68"/>
        <v>6891200000</v>
      </c>
      <c r="J426" s="33">
        <f>SUM('anual gastos'!J426+'eses gastos'!J426+[3]ctas!J426)</f>
        <v>3119632539</v>
      </c>
      <c r="K426" s="31">
        <f t="shared" si="63"/>
        <v>45.269801181216621</v>
      </c>
      <c r="L426" s="30">
        <f t="shared" si="70"/>
        <v>3620012121</v>
      </c>
      <c r="M426" s="31">
        <f t="shared" si="64"/>
        <v>52.530939763756678</v>
      </c>
      <c r="N426" s="33">
        <f>SUM('anual gastos'!N426+'eses gastos'!N426+[3]ctas!N426)</f>
        <v>6739644660</v>
      </c>
      <c r="O426" s="31">
        <f t="shared" si="65"/>
        <v>97.800740944973299</v>
      </c>
      <c r="P426" s="32">
        <f t="shared" si="69"/>
        <v>151555340</v>
      </c>
      <c r="R426" s="33">
        <f>SUM('anual gastos'!N426+'eses gastos'!N426+[3]ctas!N426)</f>
        <v>6739644660</v>
      </c>
      <c r="S426" s="62">
        <f t="shared" si="66"/>
        <v>0</v>
      </c>
    </row>
    <row r="427" spans="1:19" ht="26.25" x14ac:dyDescent="0.25">
      <c r="A427" s="26">
        <v>3311401040932</v>
      </c>
      <c r="B427" s="27" t="s">
        <v>360</v>
      </c>
      <c r="C427" s="28"/>
      <c r="D427" s="29">
        <f>SUM(D428:D429)</f>
        <v>760800000</v>
      </c>
      <c r="E427" s="29">
        <f>SUM(E428:E429)</f>
        <v>0</v>
      </c>
      <c r="F427" s="30">
        <f t="shared" si="62"/>
        <v>760800000</v>
      </c>
      <c r="G427" s="31">
        <f t="shared" si="67"/>
        <v>3.7108137344104256E-3</v>
      </c>
      <c r="H427" s="29">
        <f>SUM(H428:H429)</f>
        <v>0</v>
      </c>
      <c r="I427" s="32">
        <f t="shared" si="68"/>
        <v>760800000</v>
      </c>
      <c r="J427" s="29">
        <f>SUM(J428:J429)</f>
        <v>442797290</v>
      </c>
      <c r="K427" s="31">
        <f t="shared" si="63"/>
        <v>58.201536540483701</v>
      </c>
      <c r="L427" s="30">
        <f t="shared" si="70"/>
        <v>318002710</v>
      </c>
      <c r="M427" s="31">
        <f t="shared" si="64"/>
        <v>41.798463459516299</v>
      </c>
      <c r="N427" s="29">
        <f>SUM(N428:N429)</f>
        <v>760800000</v>
      </c>
      <c r="O427" s="31">
        <f t="shared" si="65"/>
        <v>100</v>
      </c>
      <c r="P427" s="32">
        <f t="shared" si="69"/>
        <v>0</v>
      </c>
      <c r="R427" s="33">
        <f>SUM('anual gastos'!N427+'eses gastos'!N427+[3]ctas!N427)</f>
        <v>760800000</v>
      </c>
      <c r="S427" s="62">
        <f t="shared" si="66"/>
        <v>0</v>
      </c>
    </row>
    <row r="428" spans="1:19" ht="26.25" x14ac:dyDescent="0.25">
      <c r="A428" s="26">
        <v>3311401040932110</v>
      </c>
      <c r="B428" s="27" t="s">
        <v>360</v>
      </c>
      <c r="C428" s="28"/>
      <c r="D428" s="33">
        <f>SUM('anual gastos'!D428+'eses gastos'!D428+[3]ctas!D428)</f>
        <v>760800000</v>
      </c>
      <c r="E428" s="33">
        <f>SUM('anual gastos'!E428+'eses gastos'!E428+[3]ctas!E428)</f>
        <v>0</v>
      </c>
      <c r="F428" s="30">
        <f t="shared" si="62"/>
        <v>760800000</v>
      </c>
      <c r="G428" s="31">
        <f t="shared" si="67"/>
        <v>3.7108137344104256E-3</v>
      </c>
      <c r="H428" s="33">
        <f>SUM('anual gastos'!H428+'eses gastos'!H428+[3]ctas!H428)</f>
        <v>0</v>
      </c>
      <c r="I428" s="32">
        <f t="shared" si="68"/>
        <v>760800000</v>
      </c>
      <c r="J428" s="33">
        <f>SUM('anual gastos'!J428+'eses gastos'!J428+[3]ctas!J428)</f>
        <v>442797290</v>
      </c>
      <c r="K428" s="31">
        <f t="shared" si="63"/>
        <v>58.201536540483701</v>
      </c>
      <c r="L428" s="30">
        <f t="shared" si="70"/>
        <v>318002710</v>
      </c>
      <c r="M428" s="31">
        <f t="shared" si="64"/>
        <v>41.798463459516299</v>
      </c>
      <c r="N428" s="33">
        <f>SUM('anual gastos'!N428+'eses gastos'!N428+[3]ctas!N428)</f>
        <v>760800000</v>
      </c>
      <c r="O428" s="31">
        <f t="shared" si="65"/>
        <v>100</v>
      </c>
      <c r="P428" s="32">
        <f t="shared" si="69"/>
        <v>0</v>
      </c>
      <c r="R428" s="33">
        <f>SUM('anual gastos'!N428+'eses gastos'!N428+[3]ctas!N428)</f>
        <v>760800000</v>
      </c>
      <c r="S428" s="62">
        <f t="shared" si="66"/>
        <v>0</v>
      </c>
    </row>
    <row r="429" spans="1:19" ht="26.25" x14ac:dyDescent="0.25">
      <c r="A429" s="26">
        <v>3311401040932120</v>
      </c>
      <c r="B429" s="27" t="s">
        <v>360</v>
      </c>
      <c r="C429" s="28"/>
      <c r="D429" s="33">
        <f>SUM('anual gastos'!D429+'eses gastos'!D429+[3]ctas!D429)</f>
        <v>0</v>
      </c>
      <c r="E429" s="33">
        <f>SUM('anual gastos'!E429+'eses gastos'!E429+[3]ctas!E429)</f>
        <v>0</v>
      </c>
      <c r="F429" s="30">
        <f t="shared" si="62"/>
        <v>0</v>
      </c>
      <c r="G429" s="31">
        <f t="shared" si="67"/>
        <v>0</v>
      </c>
      <c r="H429" s="33">
        <f>SUM('anual gastos'!H429+'eses gastos'!H429+[3]ctas!H429)</f>
        <v>0</v>
      </c>
      <c r="I429" s="32">
        <f t="shared" si="68"/>
        <v>0</v>
      </c>
      <c r="J429" s="33">
        <f>SUM('anual gastos'!J429+'eses gastos'!J429+[3]ctas!J429)</f>
        <v>0</v>
      </c>
      <c r="K429" s="31">
        <f t="shared" si="63"/>
        <v>0</v>
      </c>
      <c r="L429" s="30">
        <f t="shared" si="70"/>
        <v>0</v>
      </c>
      <c r="M429" s="31">
        <f t="shared" si="64"/>
        <v>0</v>
      </c>
      <c r="N429" s="33">
        <f>SUM('anual gastos'!N429+'eses gastos'!N429+[3]ctas!N429)</f>
        <v>0</v>
      </c>
      <c r="O429" s="31">
        <f t="shared" si="65"/>
        <v>0</v>
      </c>
      <c r="P429" s="32">
        <f t="shared" si="69"/>
        <v>0</v>
      </c>
      <c r="R429" s="33">
        <f>SUM('anual gastos'!N429+'eses gastos'!N429+[3]ctas!N429)</f>
        <v>0</v>
      </c>
      <c r="S429" s="62">
        <f t="shared" si="66"/>
        <v>0</v>
      </c>
    </row>
    <row r="430" spans="1:19" x14ac:dyDescent="0.25">
      <c r="A430" s="26">
        <v>3311401040933</v>
      </c>
      <c r="B430" s="27" t="s">
        <v>361</v>
      </c>
      <c r="C430" s="28"/>
      <c r="D430" s="29">
        <f>SUM(D431)</f>
        <v>628000000</v>
      </c>
      <c r="E430" s="29">
        <f>SUM(E431)</f>
        <v>0</v>
      </c>
      <c r="F430" s="30">
        <f t="shared" si="62"/>
        <v>628000000</v>
      </c>
      <c r="G430" s="31">
        <f t="shared" si="67"/>
        <v>3.0630796861326861E-3</v>
      </c>
      <c r="H430" s="29">
        <f>SUM(H431)</f>
        <v>0</v>
      </c>
      <c r="I430" s="32">
        <f t="shared" si="68"/>
        <v>628000000</v>
      </c>
      <c r="J430" s="29">
        <f>SUM(J431)</f>
        <v>371540827</v>
      </c>
      <c r="K430" s="31">
        <f t="shared" si="63"/>
        <v>59.16255207006369</v>
      </c>
      <c r="L430" s="30">
        <f t="shared" si="70"/>
        <v>256455245</v>
      </c>
      <c r="M430" s="31">
        <f t="shared" si="64"/>
        <v>40.836822452229299</v>
      </c>
      <c r="N430" s="29">
        <f>SUM(N431)</f>
        <v>627996072</v>
      </c>
      <c r="O430" s="31">
        <f t="shared" si="65"/>
        <v>99.999374522292996</v>
      </c>
      <c r="P430" s="32">
        <f t="shared" si="69"/>
        <v>3928</v>
      </c>
      <c r="R430" s="33">
        <f>SUM('anual gastos'!N430+'eses gastos'!N430+[3]ctas!N430)</f>
        <v>627996072</v>
      </c>
      <c r="S430" s="62">
        <f t="shared" si="66"/>
        <v>0</v>
      </c>
    </row>
    <row r="431" spans="1:19" x14ac:dyDescent="0.25">
      <c r="A431" s="26">
        <v>3311401040933120</v>
      </c>
      <c r="B431" s="27" t="s">
        <v>362</v>
      </c>
      <c r="C431" s="28"/>
      <c r="D431" s="33">
        <f>SUM('anual gastos'!D431+'eses gastos'!D431+[3]ctas!D431)</f>
        <v>628000000</v>
      </c>
      <c r="E431" s="33">
        <f>SUM('anual gastos'!E431+'eses gastos'!E431+[3]ctas!E431)</f>
        <v>0</v>
      </c>
      <c r="F431" s="30">
        <f t="shared" si="62"/>
        <v>628000000</v>
      </c>
      <c r="G431" s="31">
        <f t="shared" si="67"/>
        <v>3.0630796861326861E-3</v>
      </c>
      <c r="H431" s="33">
        <f>SUM('anual gastos'!H431+'eses gastos'!H431+[3]ctas!H431)</f>
        <v>0</v>
      </c>
      <c r="I431" s="32">
        <f t="shared" si="68"/>
        <v>628000000</v>
      </c>
      <c r="J431" s="33">
        <f>SUM('anual gastos'!J431+'eses gastos'!J431+[3]ctas!J431)</f>
        <v>371540827</v>
      </c>
      <c r="K431" s="31">
        <f t="shared" si="63"/>
        <v>59.16255207006369</v>
      </c>
      <c r="L431" s="30">
        <f t="shared" si="70"/>
        <v>256455245</v>
      </c>
      <c r="M431" s="31">
        <f t="shared" si="64"/>
        <v>40.836822452229299</v>
      </c>
      <c r="N431" s="33">
        <f>SUM('anual gastos'!N431+'eses gastos'!N431+[3]ctas!N431)</f>
        <v>627996072</v>
      </c>
      <c r="O431" s="31">
        <f t="shared" si="65"/>
        <v>99.999374522292996</v>
      </c>
      <c r="P431" s="32">
        <f t="shared" si="69"/>
        <v>3928</v>
      </c>
      <c r="R431" s="33">
        <f>SUM('anual gastos'!N431+'eses gastos'!N431+[3]ctas!N431)</f>
        <v>627996072</v>
      </c>
      <c r="S431" s="62">
        <f t="shared" si="66"/>
        <v>0</v>
      </c>
    </row>
    <row r="432" spans="1:19" ht="26.25" x14ac:dyDescent="0.25">
      <c r="A432" s="26">
        <v>3311401040934</v>
      </c>
      <c r="B432" s="27" t="s">
        <v>363</v>
      </c>
      <c r="C432" s="28"/>
      <c r="D432" s="29">
        <f>SUM(D433+D434)</f>
        <v>6137000000</v>
      </c>
      <c r="E432" s="29">
        <f>SUM(E433+E434)</f>
        <v>616000000</v>
      </c>
      <c r="F432" s="30">
        <f t="shared" si="62"/>
        <v>6753000000</v>
      </c>
      <c r="G432" s="31">
        <f t="shared" si="67"/>
        <v>3.2937861656773926E-2</v>
      </c>
      <c r="H432" s="29">
        <f>SUM(H433+H434)</f>
        <v>0</v>
      </c>
      <c r="I432" s="32">
        <f t="shared" si="68"/>
        <v>6753000000</v>
      </c>
      <c r="J432" s="29">
        <f>SUM(J433+J434)</f>
        <v>4302332852</v>
      </c>
      <c r="K432" s="31">
        <f t="shared" si="63"/>
        <v>63.709948941211316</v>
      </c>
      <c r="L432" s="30">
        <f t="shared" si="70"/>
        <v>2375418984</v>
      </c>
      <c r="M432" s="31">
        <f t="shared" si="64"/>
        <v>35.175758685028875</v>
      </c>
      <c r="N432" s="29">
        <f>SUM(N433+N434)</f>
        <v>6677751836</v>
      </c>
      <c r="O432" s="31">
        <f t="shared" si="65"/>
        <v>98.88570762624019</v>
      </c>
      <c r="P432" s="32">
        <f t="shared" si="69"/>
        <v>75248164</v>
      </c>
      <c r="R432" s="33">
        <f>SUM('anual gastos'!N432+'eses gastos'!N432+[3]ctas!N432)</f>
        <v>6677751836</v>
      </c>
      <c r="S432" s="62">
        <f t="shared" si="66"/>
        <v>0</v>
      </c>
    </row>
    <row r="433" spans="1:19" ht="26.25" x14ac:dyDescent="0.25">
      <c r="A433" s="26">
        <v>3311401040934110</v>
      </c>
      <c r="B433" s="27" t="s">
        <v>364</v>
      </c>
      <c r="C433" s="28"/>
      <c r="D433" s="33">
        <f>SUM('anual gastos'!D433+'eses gastos'!D433+[3]ctas!D433)</f>
        <v>0</v>
      </c>
      <c r="E433" s="33">
        <f>SUM('anual gastos'!E433+'eses gastos'!E433+[3]ctas!E433)</f>
        <v>408309200</v>
      </c>
      <c r="F433" s="30">
        <f t="shared" ref="F433" si="71">SUM(D433+E433)</f>
        <v>408309200</v>
      </c>
      <c r="G433" s="31">
        <f t="shared" ref="G433" si="72">IF(OR(F433=0,F$7=0),0,F433/F$7)*100</f>
        <v>1.9915344206705224E-3</v>
      </c>
      <c r="H433" s="33">
        <f>SUM('anual gastos'!H433+'eses gastos'!H433+[3]ctas!H433)</f>
        <v>0</v>
      </c>
      <c r="I433" s="32">
        <f t="shared" ref="I433" si="73">SUM(F433-H433)</f>
        <v>408309200</v>
      </c>
      <c r="J433" s="33">
        <f>SUM('anual gastos'!J433+'eses gastos'!J433+[3]ctas!J433)</f>
        <v>279098927</v>
      </c>
      <c r="K433" s="31">
        <f t="shared" ref="K433" si="74">IF(OR(J433=0,F433=0),0,J433/F433)*100</f>
        <v>68.354797540687301</v>
      </c>
      <c r="L433" s="30">
        <f t="shared" ref="L433" si="75">SUM(N433-J433)</f>
        <v>117878086</v>
      </c>
      <c r="M433" s="31">
        <f t="shared" ref="M433" si="76">IF(OR(L433=0,F433=0),0,L433/F433)*100</f>
        <v>28.869808958504979</v>
      </c>
      <c r="N433" s="33">
        <f>SUM('anual gastos'!N433+'eses gastos'!N433+[3]ctas!N433)</f>
        <v>396977013</v>
      </c>
      <c r="O433" s="31">
        <f t="shared" ref="O433" si="77">IF(OR(N433=0,F433=0),0,N433/F433)*100</f>
        <v>97.224606499192276</v>
      </c>
      <c r="P433" s="32">
        <f t="shared" ref="P433" si="78">SUM(F433-N433)</f>
        <v>11332187</v>
      </c>
      <c r="R433" s="33">
        <f>SUM('anual gastos'!N433+'eses gastos'!N433+[3]ctas!N433)</f>
        <v>396977013</v>
      </c>
      <c r="S433" s="62">
        <f t="shared" si="66"/>
        <v>0</v>
      </c>
    </row>
    <row r="434" spans="1:19" ht="26.25" x14ac:dyDescent="0.25">
      <c r="A434" s="26">
        <v>3311401040934110</v>
      </c>
      <c r="B434" s="27" t="s">
        <v>365</v>
      </c>
      <c r="C434" s="28"/>
      <c r="D434" s="33">
        <f>SUM('anual gastos'!D434+'eses gastos'!D434+[3]ctas!D434)</f>
        <v>6137000000</v>
      </c>
      <c r="E434" s="33">
        <f>SUM('anual gastos'!E434+'eses gastos'!E434+[3]ctas!E434)</f>
        <v>207690800</v>
      </c>
      <c r="F434" s="30">
        <f t="shared" si="62"/>
        <v>6344690800</v>
      </c>
      <c r="G434" s="31">
        <f t="shared" si="67"/>
        <v>3.0946327236103407E-2</v>
      </c>
      <c r="H434" s="33">
        <f>SUM('anual gastos'!H434+'eses gastos'!H434+[3]ctas!H434)</f>
        <v>0</v>
      </c>
      <c r="I434" s="32">
        <f t="shared" si="68"/>
        <v>6344690800</v>
      </c>
      <c r="J434" s="33">
        <f>SUM('anual gastos'!J434+'eses gastos'!J434+[3]ctas!J434)</f>
        <v>4023233925</v>
      </c>
      <c r="K434" s="31">
        <f t="shared" si="63"/>
        <v>63.4110321814264</v>
      </c>
      <c r="L434" s="30">
        <f t="shared" si="70"/>
        <v>2257540898</v>
      </c>
      <c r="M434" s="31">
        <f t="shared" si="64"/>
        <v>35.581574723862033</v>
      </c>
      <c r="N434" s="33">
        <f>SUM('anual gastos'!N434+'eses gastos'!N434+[3]ctas!N434)</f>
        <v>6280774823</v>
      </c>
      <c r="O434" s="31">
        <f t="shared" si="65"/>
        <v>98.99260690528844</v>
      </c>
      <c r="P434" s="32">
        <f t="shared" si="69"/>
        <v>63915977</v>
      </c>
      <c r="R434" s="33">
        <f>SUM('anual gastos'!N434+'eses gastos'!N434+[3]ctas!N434)</f>
        <v>6280774823</v>
      </c>
      <c r="S434" s="62">
        <f t="shared" si="66"/>
        <v>0</v>
      </c>
    </row>
    <row r="435" spans="1:19" ht="39" x14ac:dyDescent="0.25">
      <c r="A435" s="26">
        <v>3311401040966</v>
      </c>
      <c r="B435" s="40" t="s">
        <v>366</v>
      </c>
      <c r="C435" s="28"/>
      <c r="D435" s="29">
        <f>SUM(D436)</f>
        <v>3500000000</v>
      </c>
      <c r="E435" s="29">
        <f>SUM(E436)</f>
        <v>5500000000</v>
      </c>
      <c r="F435" s="30">
        <f t="shared" si="62"/>
        <v>9000000000</v>
      </c>
      <c r="G435" s="31">
        <f t="shared" si="67"/>
        <v>4.3897638814003458E-2</v>
      </c>
      <c r="H435" s="29">
        <f>SUM(H436)</f>
        <v>0</v>
      </c>
      <c r="I435" s="32">
        <f t="shared" si="68"/>
        <v>9000000000</v>
      </c>
      <c r="J435" s="29">
        <f>SUM(J436)</f>
        <v>3439156372</v>
      </c>
      <c r="K435" s="31">
        <f t="shared" si="63"/>
        <v>38.212848577777777</v>
      </c>
      <c r="L435" s="30">
        <f t="shared" si="70"/>
        <v>5404085248</v>
      </c>
      <c r="M435" s="31">
        <f t="shared" si="64"/>
        <v>60.045391644444443</v>
      </c>
      <c r="N435" s="29">
        <f>SUM(N436)</f>
        <v>8843241620</v>
      </c>
      <c r="O435" s="31">
        <f t="shared" si="65"/>
        <v>98.258240222222227</v>
      </c>
      <c r="P435" s="32">
        <f t="shared" si="69"/>
        <v>156758380</v>
      </c>
      <c r="R435" s="33">
        <f>SUM('anual gastos'!N435+'eses gastos'!N435+[3]ctas!N435)</f>
        <v>8843241620</v>
      </c>
      <c r="S435" s="62">
        <f t="shared" si="66"/>
        <v>0</v>
      </c>
    </row>
    <row r="436" spans="1:19" ht="39" x14ac:dyDescent="0.25">
      <c r="A436" s="26">
        <v>3311401040966110</v>
      </c>
      <c r="B436" s="40" t="s">
        <v>367</v>
      </c>
      <c r="C436" s="28"/>
      <c r="D436" s="33">
        <f>SUM('anual gastos'!D436+'eses gastos'!D436+[3]ctas!D436)</f>
        <v>3500000000</v>
      </c>
      <c r="E436" s="33">
        <f>SUM('anual gastos'!E436+'eses gastos'!E436+[3]ctas!E436)</f>
        <v>5500000000</v>
      </c>
      <c r="F436" s="30">
        <f t="shared" si="62"/>
        <v>9000000000</v>
      </c>
      <c r="G436" s="31">
        <f t="shared" si="67"/>
        <v>4.3897638814003458E-2</v>
      </c>
      <c r="H436" s="33">
        <f>SUM('anual gastos'!H436+'eses gastos'!H436+[3]ctas!H436)</f>
        <v>0</v>
      </c>
      <c r="I436" s="32">
        <f t="shared" si="68"/>
        <v>9000000000</v>
      </c>
      <c r="J436" s="33">
        <f>SUM('anual gastos'!J436+'eses gastos'!J436+[3]ctas!J436)</f>
        <v>3439156372</v>
      </c>
      <c r="K436" s="31">
        <f t="shared" si="63"/>
        <v>38.212848577777777</v>
      </c>
      <c r="L436" s="30">
        <f t="shared" si="70"/>
        <v>5404085248</v>
      </c>
      <c r="M436" s="31">
        <f t="shared" si="64"/>
        <v>60.045391644444443</v>
      </c>
      <c r="N436" s="33">
        <f>SUM('anual gastos'!N436+'eses gastos'!N436+[3]ctas!N436)</f>
        <v>8843241620</v>
      </c>
      <c r="O436" s="31">
        <f t="shared" si="65"/>
        <v>98.258240222222227</v>
      </c>
      <c r="P436" s="32">
        <f t="shared" si="69"/>
        <v>156758380</v>
      </c>
      <c r="R436" s="33">
        <f>SUM('anual gastos'!N436+'eses gastos'!N436+[3]ctas!N436)</f>
        <v>8843241620</v>
      </c>
      <c r="S436" s="62">
        <f t="shared" si="66"/>
        <v>0</v>
      </c>
    </row>
    <row r="437" spans="1:19" ht="39" x14ac:dyDescent="0.25">
      <c r="A437" s="60">
        <v>331140105</v>
      </c>
      <c r="B437" s="61" t="s">
        <v>368</v>
      </c>
      <c r="C437" s="28"/>
      <c r="D437" s="29">
        <f>SUM(D438+D440+D442+D444+D446+D448+D450+D452+D454+D456+D458+D460+D463+D465+D467+D469+D471+D473+D475+D477+D479+D481+D483)</f>
        <v>252593122000</v>
      </c>
      <c r="E437" s="29">
        <f>SUM(E438+E440+E442+E444+E446+E448+E450+E452+E454+E456+E458+E460+E463+E465+E467+E469+E471+E473+E475+E477+E479+E481+E483)</f>
        <v>14971728813</v>
      </c>
      <c r="F437" s="30">
        <f t="shared" si="62"/>
        <v>267564850813</v>
      </c>
      <c r="G437" s="31">
        <f t="shared" si="67"/>
        <v>1.3050516867013104</v>
      </c>
      <c r="H437" s="29">
        <f>SUM(H438+H440+H442+H444+H446+H448+H450+H452+H454+H456+H458+H460+H463+H465+H467+H469+H471+H473+H475+H477+H479+H481+H483)</f>
        <v>0</v>
      </c>
      <c r="I437" s="32">
        <f t="shared" si="68"/>
        <v>267564850813</v>
      </c>
      <c r="J437" s="29">
        <f>SUM(J438+J440+J442+J444+J446+J448+J450+J452+J454+J456+J458+J460+J463+J465+J467+J469+J471+J473+J475+J477+J479+J481+J483)</f>
        <v>213955127993</v>
      </c>
      <c r="K437" s="31">
        <f t="shared" si="63"/>
        <v>79.963839548765094</v>
      </c>
      <c r="L437" s="30">
        <f t="shared" si="70"/>
        <v>42270468519</v>
      </c>
      <c r="M437" s="31">
        <f t="shared" si="64"/>
        <v>15.798214298537538</v>
      </c>
      <c r="N437" s="29">
        <f>SUM(N438+N440+N442+N444+N446+N448+N450+N452+N454+N456+N458+N460+N463+N465+N467+N469+N471+N473+N475+N477+N479+N481+N483)</f>
        <v>256225596512</v>
      </c>
      <c r="O437" s="31">
        <f t="shared" si="65"/>
        <v>95.762053847302624</v>
      </c>
      <c r="P437" s="32">
        <f t="shared" si="69"/>
        <v>11339254301</v>
      </c>
      <c r="R437" s="33">
        <f>SUM('anual gastos'!N437+'eses gastos'!N437+[3]ctas!N437)</f>
        <v>256225596512</v>
      </c>
      <c r="S437" s="62">
        <f t="shared" si="66"/>
        <v>0</v>
      </c>
    </row>
    <row r="438" spans="1:19" x14ac:dyDescent="0.25">
      <c r="A438" s="60">
        <v>3311401050439</v>
      </c>
      <c r="B438" s="61" t="s">
        <v>369</v>
      </c>
      <c r="C438" s="28"/>
      <c r="D438" s="29">
        <f>SUM(D439)</f>
        <v>125000000</v>
      </c>
      <c r="E438" s="29">
        <f>SUM(E439)</f>
        <v>0</v>
      </c>
      <c r="F438" s="30">
        <f t="shared" si="62"/>
        <v>125000000</v>
      </c>
      <c r="G438" s="31">
        <f t="shared" si="67"/>
        <v>6.0968942797227021E-4</v>
      </c>
      <c r="H438" s="29">
        <f>SUM(H439)</f>
        <v>0</v>
      </c>
      <c r="I438" s="32">
        <f t="shared" si="68"/>
        <v>125000000</v>
      </c>
      <c r="J438" s="29">
        <f>SUM(J439)</f>
        <v>93190000</v>
      </c>
      <c r="K438" s="31">
        <f t="shared" si="63"/>
        <v>74.551999999999992</v>
      </c>
      <c r="L438" s="30">
        <f t="shared" si="70"/>
        <v>26690000</v>
      </c>
      <c r="M438" s="31">
        <f t="shared" si="64"/>
        <v>21.352</v>
      </c>
      <c r="N438" s="29">
        <f>SUM(N439)</f>
        <v>119880000</v>
      </c>
      <c r="O438" s="31">
        <f t="shared" si="65"/>
        <v>95.903999999999996</v>
      </c>
      <c r="P438" s="32">
        <f t="shared" si="69"/>
        <v>5120000</v>
      </c>
      <c r="R438" s="33">
        <f>SUM('anual gastos'!N438+'eses gastos'!N438+[3]ctas!N438)</f>
        <v>119880000</v>
      </c>
      <c r="S438" s="62">
        <f t="shared" si="66"/>
        <v>0</v>
      </c>
    </row>
    <row r="439" spans="1:19" x14ac:dyDescent="0.25">
      <c r="A439" s="60">
        <v>3311401050439120</v>
      </c>
      <c r="B439" s="61" t="s">
        <v>369</v>
      </c>
      <c r="C439" s="28"/>
      <c r="D439" s="33">
        <f>SUM('anual gastos'!D439+'eses gastos'!D439+[3]ctas!D439)</f>
        <v>125000000</v>
      </c>
      <c r="E439" s="33">
        <f>SUM('anual gastos'!E439+'eses gastos'!E439+[3]ctas!E439)</f>
        <v>0</v>
      </c>
      <c r="F439" s="30">
        <f t="shared" si="62"/>
        <v>125000000</v>
      </c>
      <c r="G439" s="31">
        <f t="shared" si="67"/>
        <v>6.0968942797227021E-4</v>
      </c>
      <c r="H439" s="33">
        <f>SUM('anual gastos'!H439+'eses gastos'!H439+[3]ctas!H439)</f>
        <v>0</v>
      </c>
      <c r="I439" s="32">
        <f t="shared" si="68"/>
        <v>125000000</v>
      </c>
      <c r="J439" s="33">
        <f>SUM('anual gastos'!J439+'eses gastos'!J439+[3]ctas!J439)</f>
        <v>93190000</v>
      </c>
      <c r="K439" s="31">
        <f t="shared" si="63"/>
        <v>74.551999999999992</v>
      </c>
      <c r="L439" s="30">
        <f t="shared" si="70"/>
        <v>26690000</v>
      </c>
      <c r="M439" s="31">
        <f t="shared" si="64"/>
        <v>21.352</v>
      </c>
      <c r="N439" s="33">
        <f>SUM('anual gastos'!N439+'eses gastos'!N439+[3]ctas!N439)</f>
        <v>119880000</v>
      </c>
      <c r="O439" s="31">
        <f t="shared" si="65"/>
        <v>95.903999999999996</v>
      </c>
      <c r="P439" s="32">
        <f t="shared" si="69"/>
        <v>5120000</v>
      </c>
      <c r="R439" s="33">
        <f>SUM('anual gastos'!N439+'eses gastos'!N439+[3]ctas!N439)</f>
        <v>119880000</v>
      </c>
      <c r="S439" s="62">
        <f t="shared" si="66"/>
        <v>0</v>
      </c>
    </row>
    <row r="440" spans="1:19" ht="26.25" x14ac:dyDescent="0.25">
      <c r="A440" s="60">
        <v>3311401050640</v>
      </c>
      <c r="B440" s="27" t="s">
        <v>370</v>
      </c>
      <c r="C440" s="28"/>
      <c r="D440" s="29">
        <f>SUM(D441)</f>
        <v>1000000000</v>
      </c>
      <c r="E440" s="29">
        <f>SUM(E441)</f>
        <v>-100000000</v>
      </c>
      <c r="F440" s="30">
        <f t="shared" si="62"/>
        <v>900000000</v>
      </c>
      <c r="G440" s="31">
        <f t="shared" si="67"/>
        <v>4.3897638814003456E-3</v>
      </c>
      <c r="H440" s="29">
        <f>SUM(H441)</f>
        <v>0</v>
      </c>
      <c r="I440" s="32">
        <f t="shared" si="68"/>
        <v>900000000</v>
      </c>
      <c r="J440" s="29">
        <f>SUM(J441)</f>
        <v>730350727</v>
      </c>
      <c r="K440" s="31">
        <f t="shared" si="63"/>
        <v>81.150080777777774</v>
      </c>
      <c r="L440" s="30">
        <f t="shared" si="70"/>
        <v>129884718</v>
      </c>
      <c r="M440" s="31">
        <f t="shared" si="64"/>
        <v>14.431635333333334</v>
      </c>
      <c r="N440" s="29">
        <f>SUM(N441)</f>
        <v>860235445</v>
      </c>
      <c r="O440" s="31">
        <f t="shared" si="65"/>
        <v>95.58171611111112</v>
      </c>
      <c r="P440" s="32">
        <f t="shared" si="69"/>
        <v>39764555</v>
      </c>
      <c r="R440" s="33">
        <f>SUM('anual gastos'!N440+'eses gastos'!N440+[3]ctas!N440)</f>
        <v>860235445</v>
      </c>
      <c r="S440" s="62">
        <f t="shared" si="66"/>
        <v>0</v>
      </c>
    </row>
    <row r="441" spans="1:19" ht="26.25" x14ac:dyDescent="0.25">
      <c r="A441" s="60">
        <v>3311401050640120</v>
      </c>
      <c r="B441" s="27" t="s">
        <v>370</v>
      </c>
      <c r="C441" s="28"/>
      <c r="D441" s="33">
        <f>SUM('anual gastos'!D441+'eses gastos'!D441+[3]ctas!D441)</f>
        <v>1000000000</v>
      </c>
      <c r="E441" s="33">
        <f>SUM('anual gastos'!E441+'eses gastos'!E441+[3]ctas!E441)</f>
        <v>-100000000</v>
      </c>
      <c r="F441" s="30">
        <f t="shared" si="62"/>
        <v>900000000</v>
      </c>
      <c r="G441" s="31">
        <f t="shared" si="67"/>
        <v>4.3897638814003456E-3</v>
      </c>
      <c r="H441" s="33">
        <f>SUM('anual gastos'!H441+'eses gastos'!H441+[3]ctas!H441)</f>
        <v>0</v>
      </c>
      <c r="I441" s="32">
        <f t="shared" si="68"/>
        <v>900000000</v>
      </c>
      <c r="J441" s="33">
        <f>SUM('anual gastos'!J441+'eses gastos'!J441+[3]ctas!J441)</f>
        <v>730350727</v>
      </c>
      <c r="K441" s="31">
        <f t="shared" si="63"/>
        <v>81.150080777777774</v>
      </c>
      <c r="L441" s="30">
        <f t="shared" si="70"/>
        <v>129884718</v>
      </c>
      <c r="M441" s="31">
        <f t="shared" si="64"/>
        <v>14.431635333333334</v>
      </c>
      <c r="N441" s="33">
        <f>SUM('anual gastos'!N441+'eses gastos'!N441+[3]ctas!N441)</f>
        <v>860235445</v>
      </c>
      <c r="O441" s="31">
        <f t="shared" si="65"/>
        <v>95.58171611111112</v>
      </c>
      <c r="P441" s="32">
        <f t="shared" si="69"/>
        <v>39764555</v>
      </c>
      <c r="R441" s="33">
        <f>SUM('anual gastos'!N441+'eses gastos'!N441+[3]ctas!N441)</f>
        <v>860235445</v>
      </c>
      <c r="S441" s="62">
        <f t="shared" si="66"/>
        <v>0</v>
      </c>
    </row>
    <row r="442" spans="1:19" ht="51.75" x14ac:dyDescent="0.25">
      <c r="A442" s="26">
        <v>3311401050717</v>
      </c>
      <c r="B442" s="27" t="s">
        <v>371</v>
      </c>
      <c r="C442" s="28"/>
      <c r="D442" s="29">
        <f>SUM(D443)</f>
        <v>268828000</v>
      </c>
      <c r="E442" s="29">
        <f>SUM(E443)</f>
        <v>0</v>
      </c>
      <c r="F442" s="30">
        <f t="shared" si="62"/>
        <v>268828000</v>
      </c>
      <c r="G442" s="31">
        <f t="shared" si="67"/>
        <v>1.3112127163434357E-3</v>
      </c>
      <c r="H442" s="29">
        <f>SUM(H443)</f>
        <v>0</v>
      </c>
      <c r="I442" s="32">
        <f t="shared" si="68"/>
        <v>268828000</v>
      </c>
      <c r="J442" s="29">
        <f>SUM(J443)</f>
        <v>216910997</v>
      </c>
      <c r="K442" s="31">
        <f t="shared" si="63"/>
        <v>80.687650467957212</v>
      </c>
      <c r="L442" s="30">
        <f t="shared" si="70"/>
        <v>51917003</v>
      </c>
      <c r="M442" s="31">
        <f t="shared" si="64"/>
        <v>19.312349532042795</v>
      </c>
      <c r="N442" s="29">
        <f>SUM(N443)</f>
        <v>268828000</v>
      </c>
      <c r="O442" s="31">
        <f t="shared" si="65"/>
        <v>100</v>
      </c>
      <c r="P442" s="32">
        <f t="shared" si="69"/>
        <v>0</v>
      </c>
      <c r="R442" s="33">
        <f>SUM('anual gastos'!N442+'eses gastos'!N442+[3]ctas!N442)</f>
        <v>268828000</v>
      </c>
      <c r="S442" s="62">
        <f t="shared" si="66"/>
        <v>0</v>
      </c>
    </row>
    <row r="443" spans="1:19" ht="51.75" x14ac:dyDescent="0.25">
      <c r="A443" s="26">
        <v>3311401050717120</v>
      </c>
      <c r="B443" s="27" t="s">
        <v>371</v>
      </c>
      <c r="C443" s="28"/>
      <c r="D443" s="33">
        <f>SUM('anual gastos'!D443+'eses gastos'!D443+[3]ctas!D443)</f>
        <v>268828000</v>
      </c>
      <c r="E443" s="33">
        <f>SUM('anual gastos'!E443+'eses gastos'!E443+[3]ctas!E443)</f>
        <v>0</v>
      </c>
      <c r="F443" s="30">
        <f t="shared" si="62"/>
        <v>268828000</v>
      </c>
      <c r="G443" s="31">
        <f t="shared" si="67"/>
        <v>1.3112127163434357E-3</v>
      </c>
      <c r="H443" s="33">
        <f>SUM('anual gastos'!H443+'eses gastos'!H443+[3]ctas!H443)</f>
        <v>0</v>
      </c>
      <c r="I443" s="32">
        <f t="shared" si="68"/>
        <v>268828000</v>
      </c>
      <c r="J443" s="33">
        <f>SUM('anual gastos'!J443+'eses gastos'!J443+[3]ctas!J443)</f>
        <v>216910997</v>
      </c>
      <c r="K443" s="31">
        <f t="shared" si="63"/>
        <v>80.687650467957212</v>
      </c>
      <c r="L443" s="30">
        <f t="shared" si="70"/>
        <v>51917003</v>
      </c>
      <c r="M443" s="31">
        <f t="shared" si="64"/>
        <v>19.312349532042795</v>
      </c>
      <c r="N443" s="33">
        <f>SUM('anual gastos'!N443+'eses gastos'!N443+[3]ctas!N443)</f>
        <v>268828000</v>
      </c>
      <c r="O443" s="31">
        <f t="shared" si="65"/>
        <v>100</v>
      </c>
      <c r="P443" s="32">
        <f t="shared" si="69"/>
        <v>0</v>
      </c>
      <c r="R443" s="33">
        <f>SUM('anual gastos'!N443+'eses gastos'!N443+[3]ctas!N443)</f>
        <v>268828000</v>
      </c>
      <c r="S443" s="62">
        <f t="shared" si="66"/>
        <v>0</v>
      </c>
    </row>
    <row r="444" spans="1:19" ht="26.25" x14ac:dyDescent="0.25">
      <c r="A444" s="26">
        <v>3311401050721</v>
      </c>
      <c r="B444" s="27" t="s">
        <v>372</v>
      </c>
      <c r="C444" s="28"/>
      <c r="D444" s="29">
        <f>SUM(D445)</f>
        <v>53129519000</v>
      </c>
      <c r="E444" s="29">
        <f>SUM(E445)</f>
        <v>-411776713</v>
      </c>
      <c r="F444" s="30">
        <f t="shared" si="62"/>
        <v>52717742287</v>
      </c>
      <c r="G444" s="31">
        <f t="shared" si="67"/>
        <v>0.25713160111160477</v>
      </c>
      <c r="H444" s="29">
        <f>SUM(H445)</f>
        <v>0</v>
      </c>
      <c r="I444" s="32">
        <f t="shared" si="68"/>
        <v>52717742287</v>
      </c>
      <c r="J444" s="29">
        <f>SUM(J445)</f>
        <v>39857262085</v>
      </c>
      <c r="K444" s="31">
        <f t="shared" si="63"/>
        <v>75.605024714475775</v>
      </c>
      <c r="L444" s="30">
        <f t="shared" si="70"/>
        <v>12824853212</v>
      </c>
      <c r="M444" s="31">
        <f t="shared" si="64"/>
        <v>24.327394641030676</v>
      </c>
      <c r="N444" s="29">
        <f>SUM(N445)</f>
        <v>52682115297</v>
      </c>
      <c r="O444" s="31">
        <f t="shared" si="65"/>
        <v>99.932419355506454</v>
      </c>
      <c r="P444" s="32">
        <f t="shared" si="69"/>
        <v>35626990</v>
      </c>
      <c r="R444" s="33">
        <f>SUM('anual gastos'!N444+'eses gastos'!N444+[3]ctas!N444)</f>
        <v>52682115297</v>
      </c>
      <c r="S444" s="62">
        <f t="shared" si="66"/>
        <v>0</v>
      </c>
    </row>
    <row r="445" spans="1:19" ht="26.25" x14ac:dyDescent="0.25">
      <c r="A445" s="26">
        <v>3311401050721120</v>
      </c>
      <c r="B445" s="27" t="s">
        <v>372</v>
      </c>
      <c r="C445" s="28"/>
      <c r="D445" s="33">
        <f>SUM('anual gastos'!D445+'eses gastos'!D445+[3]ctas!D445)</f>
        <v>53129519000</v>
      </c>
      <c r="E445" s="33">
        <f>SUM('anual gastos'!E445+'eses gastos'!E445+[3]ctas!E445)</f>
        <v>-411776713</v>
      </c>
      <c r="F445" s="30">
        <f t="shared" si="62"/>
        <v>52717742287</v>
      </c>
      <c r="G445" s="31">
        <f t="shared" si="67"/>
        <v>0.25713160111160477</v>
      </c>
      <c r="H445" s="33">
        <f>SUM('anual gastos'!H445+'eses gastos'!H445+[3]ctas!H445)</f>
        <v>0</v>
      </c>
      <c r="I445" s="32">
        <f t="shared" si="68"/>
        <v>52717742287</v>
      </c>
      <c r="J445" s="33">
        <f>SUM('anual gastos'!J445+'eses gastos'!J445+[3]ctas!J445)</f>
        <v>39857262085</v>
      </c>
      <c r="K445" s="31">
        <f t="shared" si="63"/>
        <v>75.605024714475775</v>
      </c>
      <c r="L445" s="30">
        <f t="shared" si="70"/>
        <v>12824853212</v>
      </c>
      <c r="M445" s="31">
        <f t="shared" si="64"/>
        <v>24.327394641030676</v>
      </c>
      <c r="N445" s="33">
        <f>SUM('anual gastos'!N445+'eses gastos'!N445+[3]ctas!N445)</f>
        <v>52682115297</v>
      </c>
      <c r="O445" s="31">
        <f t="shared" si="65"/>
        <v>99.932419355506454</v>
      </c>
      <c r="P445" s="32">
        <f t="shared" si="69"/>
        <v>35626990</v>
      </c>
      <c r="R445" s="33">
        <f>SUM('anual gastos'!N445+'eses gastos'!N445+[3]ctas!N445)</f>
        <v>52682115297</v>
      </c>
      <c r="S445" s="62">
        <f t="shared" si="66"/>
        <v>0</v>
      </c>
    </row>
    <row r="446" spans="1:19" ht="51.75" x14ac:dyDescent="0.25">
      <c r="A446" s="60">
        <v>3311401050722</v>
      </c>
      <c r="B446" s="27" t="s">
        <v>373</v>
      </c>
      <c r="C446" s="28"/>
      <c r="D446" s="29">
        <f>SUM(D447)</f>
        <v>18975000000</v>
      </c>
      <c r="E446" s="29">
        <f>SUM(E447)</f>
        <v>1495208408</v>
      </c>
      <c r="F446" s="30">
        <f t="shared" si="62"/>
        <v>20470208408</v>
      </c>
      <c r="G446" s="31">
        <f t="shared" si="67"/>
        <v>9.984375723797341E-2</v>
      </c>
      <c r="H446" s="29">
        <f>SUM(H447)</f>
        <v>0</v>
      </c>
      <c r="I446" s="32">
        <f t="shared" si="68"/>
        <v>20470208408</v>
      </c>
      <c r="J446" s="29">
        <f>SUM(J447)</f>
        <v>18261560069</v>
      </c>
      <c r="K446" s="31">
        <f t="shared" si="63"/>
        <v>89.210425731978219</v>
      </c>
      <c r="L446" s="30">
        <f t="shared" si="70"/>
        <v>1539759555</v>
      </c>
      <c r="M446" s="31">
        <f t="shared" si="64"/>
        <v>7.5219534863076616</v>
      </c>
      <c r="N446" s="29">
        <f>SUM(N447)</f>
        <v>19801319624</v>
      </c>
      <c r="O446" s="31">
        <f t="shared" si="65"/>
        <v>96.732379218285885</v>
      </c>
      <c r="P446" s="32">
        <f t="shared" si="69"/>
        <v>668888784</v>
      </c>
      <c r="R446" s="33">
        <f>SUM('anual gastos'!N446+'eses gastos'!N446+[3]ctas!N446)</f>
        <v>19801319624</v>
      </c>
      <c r="S446" s="62">
        <f t="shared" si="66"/>
        <v>0</v>
      </c>
    </row>
    <row r="447" spans="1:19" ht="51.75" x14ac:dyDescent="0.25">
      <c r="A447" s="60">
        <v>3311401050722120</v>
      </c>
      <c r="B447" s="27" t="s">
        <v>373</v>
      </c>
      <c r="C447" s="28"/>
      <c r="D447" s="33">
        <f>SUM('anual gastos'!D447+'eses gastos'!D447+[3]ctas!D447)</f>
        <v>18975000000</v>
      </c>
      <c r="E447" s="33">
        <f>SUM('anual gastos'!E447+'eses gastos'!E447+[3]ctas!E447)</f>
        <v>1495208408</v>
      </c>
      <c r="F447" s="30">
        <f t="shared" si="62"/>
        <v>20470208408</v>
      </c>
      <c r="G447" s="31">
        <f t="shared" si="67"/>
        <v>9.984375723797341E-2</v>
      </c>
      <c r="H447" s="33">
        <f>SUM('anual gastos'!H447+'eses gastos'!H447+[3]ctas!H447)</f>
        <v>0</v>
      </c>
      <c r="I447" s="32">
        <f t="shared" si="68"/>
        <v>20470208408</v>
      </c>
      <c r="J447" s="33">
        <f>SUM('anual gastos'!J447+'eses gastos'!J447+[3]ctas!J447)</f>
        <v>18261560069</v>
      </c>
      <c r="K447" s="31">
        <f t="shared" si="63"/>
        <v>89.210425731978219</v>
      </c>
      <c r="L447" s="30">
        <f t="shared" si="70"/>
        <v>1539759555</v>
      </c>
      <c r="M447" s="31">
        <f t="shared" si="64"/>
        <v>7.5219534863076616</v>
      </c>
      <c r="N447" s="33">
        <f>SUM('anual gastos'!N447+'eses gastos'!N447+[3]ctas!N447)</f>
        <v>19801319624</v>
      </c>
      <c r="O447" s="31">
        <f t="shared" si="65"/>
        <v>96.732379218285885</v>
      </c>
      <c r="P447" s="32">
        <f t="shared" si="69"/>
        <v>668888784</v>
      </c>
      <c r="R447" s="33">
        <f>SUM('anual gastos'!N447+'eses gastos'!N447+[3]ctas!N447)</f>
        <v>19801319624</v>
      </c>
      <c r="S447" s="62">
        <f t="shared" si="66"/>
        <v>0</v>
      </c>
    </row>
    <row r="448" spans="1:19" ht="39" x14ac:dyDescent="0.25">
      <c r="A448" s="60">
        <v>3311401050724</v>
      </c>
      <c r="B448" s="27" t="s">
        <v>374</v>
      </c>
      <c r="C448" s="28"/>
      <c r="D448" s="29">
        <f>SUM(D449)</f>
        <v>23165148000</v>
      </c>
      <c r="E448" s="29">
        <f>SUM(E449)</f>
        <v>4902962236</v>
      </c>
      <c r="F448" s="30">
        <f t="shared" si="62"/>
        <v>28068110236</v>
      </c>
      <c r="G448" s="31">
        <f t="shared" si="67"/>
        <v>0.13690264059239571</v>
      </c>
      <c r="H448" s="29">
        <f>SUM(H449)</f>
        <v>0</v>
      </c>
      <c r="I448" s="32">
        <f t="shared" si="68"/>
        <v>28068110236</v>
      </c>
      <c r="J448" s="29">
        <f>SUM(J449)</f>
        <v>18318107795</v>
      </c>
      <c r="K448" s="31">
        <f t="shared" si="63"/>
        <v>65.263060608566718</v>
      </c>
      <c r="L448" s="30">
        <f t="shared" si="70"/>
        <v>2616009956</v>
      </c>
      <c r="M448" s="31">
        <f t="shared" si="64"/>
        <v>9.3202211834151925</v>
      </c>
      <c r="N448" s="29">
        <f>SUM(N449)</f>
        <v>20934117751</v>
      </c>
      <c r="O448" s="31">
        <f t="shared" si="65"/>
        <v>74.583281791981918</v>
      </c>
      <c r="P448" s="32">
        <f t="shared" si="69"/>
        <v>7133992485</v>
      </c>
      <c r="R448" s="33">
        <f>SUM('anual gastos'!N448+'eses gastos'!N448+[3]ctas!N448)</f>
        <v>20934117751</v>
      </c>
      <c r="S448" s="62">
        <f t="shared" si="66"/>
        <v>0</v>
      </c>
    </row>
    <row r="449" spans="1:19" ht="39" x14ac:dyDescent="0.25">
      <c r="A449" s="60">
        <v>3311401050724120</v>
      </c>
      <c r="B449" s="27" t="s">
        <v>374</v>
      </c>
      <c r="C449" s="28"/>
      <c r="D449" s="33">
        <f>SUM('anual gastos'!D449+'eses gastos'!D449+[3]ctas!D449)</f>
        <v>23165148000</v>
      </c>
      <c r="E449" s="33">
        <f>SUM('anual gastos'!E449+'eses gastos'!E449+[3]ctas!E449)</f>
        <v>4902962236</v>
      </c>
      <c r="F449" s="30">
        <f t="shared" si="62"/>
        <v>28068110236</v>
      </c>
      <c r="G449" s="31">
        <f t="shared" si="67"/>
        <v>0.13690264059239571</v>
      </c>
      <c r="H449" s="33">
        <f>SUM('anual gastos'!H449+'eses gastos'!H449+[3]ctas!H449)</f>
        <v>0</v>
      </c>
      <c r="I449" s="32">
        <f t="shared" si="68"/>
        <v>28068110236</v>
      </c>
      <c r="J449" s="33">
        <f>SUM('anual gastos'!J449+'eses gastos'!J449+[3]ctas!J449)</f>
        <v>18318107795</v>
      </c>
      <c r="K449" s="31">
        <f t="shared" si="63"/>
        <v>65.263060608566718</v>
      </c>
      <c r="L449" s="30">
        <f t="shared" si="70"/>
        <v>2616009956</v>
      </c>
      <c r="M449" s="31">
        <f t="shared" si="64"/>
        <v>9.3202211834151925</v>
      </c>
      <c r="N449" s="33">
        <f>SUM('anual gastos'!N449+'eses gastos'!N449+[3]ctas!N449)</f>
        <v>20934117751</v>
      </c>
      <c r="O449" s="31">
        <f t="shared" si="65"/>
        <v>74.583281791981918</v>
      </c>
      <c r="P449" s="32">
        <f t="shared" si="69"/>
        <v>7133992485</v>
      </c>
      <c r="R449" s="33">
        <f>SUM('anual gastos'!N449+'eses gastos'!N449+[3]ctas!N449)</f>
        <v>20934117751</v>
      </c>
      <c r="S449" s="62">
        <f t="shared" si="66"/>
        <v>0</v>
      </c>
    </row>
    <row r="450" spans="1:19" ht="39" x14ac:dyDescent="0.25">
      <c r="A450" s="26">
        <v>3311401050742</v>
      </c>
      <c r="B450" s="27" t="s">
        <v>375</v>
      </c>
      <c r="C450" s="28"/>
      <c r="D450" s="29">
        <f>SUM(D451)</f>
        <v>100875116000</v>
      </c>
      <c r="E450" s="29">
        <f>SUM(E451)</f>
        <v>4379372816</v>
      </c>
      <c r="F450" s="30">
        <f t="shared" si="62"/>
        <v>105254488816</v>
      </c>
      <c r="G450" s="31">
        <f t="shared" si="67"/>
        <v>0.51338039262192603</v>
      </c>
      <c r="H450" s="29">
        <f>SUM(H451)</f>
        <v>0</v>
      </c>
      <c r="I450" s="32">
        <f t="shared" si="68"/>
        <v>105254488816</v>
      </c>
      <c r="J450" s="29">
        <f>SUM(J451)</f>
        <v>93567279427</v>
      </c>
      <c r="K450" s="31">
        <f t="shared" si="63"/>
        <v>88.89623661615903</v>
      </c>
      <c r="L450" s="30">
        <f t="shared" si="70"/>
        <v>11025885276</v>
      </c>
      <c r="M450" s="31">
        <f t="shared" si="64"/>
        <v>10.475453731265405</v>
      </c>
      <c r="N450" s="29">
        <f>SUM(N451)</f>
        <v>104593164703</v>
      </c>
      <c r="O450" s="31">
        <f t="shared" si="65"/>
        <v>99.371690347424433</v>
      </c>
      <c r="P450" s="32">
        <f t="shared" si="69"/>
        <v>661324113</v>
      </c>
      <c r="R450" s="33">
        <f>SUM('anual gastos'!N450+'eses gastos'!N450+[3]ctas!N450)</f>
        <v>104593164703</v>
      </c>
      <c r="S450" s="62">
        <f t="shared" si="66"/>
        <v>0</v>
      </c>
    </row>
    <row r="451" spans="1:19" ht="39" x14ac:dyDescent="0.25">
      <c r="A451" s="26">
        <v>3311401050742120</v>
      </c>
      <c r="B451" s="27" t="s">
        <v>375</v>
      </c>
      <c r="C451" s="28"/>
      <c r="D451" s="33">
        <f>SUM('anual gastos'!D451+'eses gastos'!D451+[3]ctas!D451)</f>
        <v>100875116000</v>
      </c>
      <c r="E451" s="33">
        <f>SUM('anual gastos'!E451+'eses gastos'!E451+[3]ctas!E451)</f>
        <v>4379372816</v>
      </c>
      <c r="F451" s="30">
        <f t="shared" si="62"/>
        <v>105254488816</v>
      </c>
      <c r="G451" s="31">
        <f t="shared" si="67"/>
        <v>0.51338039262192603</v>
      </c>
      <c r="H451" s="33">
        <f>SUM('anual gastos'!H451+'eses gastos'!H451+[3]ctas!H451)</f>
        <v>0</v>
      </c>
      <c r="I451" s="32">
        <f t="shared" si="68"/>
        <v>105254488816</v>
      </c>
      <c r="J451" s="33">
        <f>SUM('anual gastos'!J451+'eses gastos'!J451+[3]ctas!J451)</f>
        <v>93567279427</v>
      </c>
      <c r="K451" s="31">
        <f t="shared" si="63"/>
        <v>88.89623661615903</v>
      </c>
      <c r="L451" s="30">
        <f t="shared" si="70"/>
        <v>11025885276</v>
      </c>
      <c r="M451" s="31">
        <f t="shared" si="64"/>
        <v>10.475453731265405</v>
      </c>
      <c r="N451" s="33">
        <f>SUM('anual gastos'!N451+'eses gastos'!N451+[3]ctas!N451)</f>
        <v>104593164703</v>
      </c>
      <c r="O451" s="31">
        <f t="shared" si="65"/>
        <v>99.371690347424433</v>
      </c>
      <c r="P451" s="32">
        <f t="shared" si="69"/>
        <v>661324113</v>
      </c>
      <c r="R451" s="33">
        <f>SUM('anual gastos'!N451+'eses gastos'!N451+[3]ctas!N451)</f>
        <v>104593164703</v>
      </c>
      <c r="S451" s="62">
        <f t="shared" si="66"/>
        <v>0</v>
      </c>
    </row>
    <row r="452" spans="1:19" ht="26.25" x14ac:dyDescent="0.25">
      <c r="A452" s="26">
        <v>3311401050743</v>
      </c>
      <c r="B452" s="27" t="s">
        <v>376</v>
      </c>
      <c r="C452" s="28"/>
      <c r="D452" s="29">
        <f>SUM(D453)</f>
        <v>11000000000</v>
      </c>
      <c r="E452" s="29">
        <f>SUM(E453)</f>
        <v>4759678789</v>
      </c>
      <c r="F452" s="30">
        <f t="shared" si="62"/>
        <v>15759678789</v>
      </c>
      <c r="G452" s="31">
        <f t="shared" si="67"/>
        <v>7.686807636713705E-2</v>
      </c>
      <c r="H452" s="29">
        <f>SUM(H453)</f>
        <v>0</v>
      </c>
      <c r="I452" s="32">
        <f t="shared" si="68"/>
        <v>15759678789</v>
      </c>
      <c r="J452" s="29">
        <f>SUM(J453)</f>
        <v>11543346342</v>
      </c>
      <c r="K452" s="31">
        <f t="shared" si="63"/>
        <v>73.246076246535353</v>
      </c>
      <c r="L452" s="30">
        <f t="shared" si="70"/>
        <v>4074732921</v>
      </c>
      <c r="M452" s="31">
        <f t="shared" si="64"/>
        <v>25.85543129117643</v>
      </c>
      <c r="N452" s="29">
        <f>SUM(N453)</f>
        <v>15618079263</v>
      </c>
      <c r="O452" s="31">
        <f t="shared" si="65"/>
        <v>99.101507537711782</v>
      </c>
      <c r="P452" s="32">
        <f t="shared" si="69"/>
        <v>141599526</v>
      </c>
      <c r="R452" s="33">
        <f>SUM('anual gastos'!N452+'eses gastos'!N452+[3]ctas!N452)</f>
        <v>15618079263</v>
      </c>
      <c r="S452" s="62">
        <f t="shared" si="66"/>
        <v>0</v>
      </c>
    </row>
    <row r="453" spans="1:19" ht="26.25" x14ac:dyDescent="0.25">
      <c r="A453" s="26">
        <v>3311401050743120</v>
      </c>
      <c r="B453" s="27" t="s">
        <v>376</v>
      </c>
      <c r="C453" s="28"/>
      <c r="D453" s="33">
        <f>SUM('anual gastos'!D453+'eses gastos'!D453+[3]ctas!D453)</f>
        <v>11000000000</v>
      </c>
      <c r="E453" s="33">
        <f>SUM('anual gastos'!E453+'eses gastos'!E453+[3]ctas!E453)</f>
        <v>4759678789</v>
      </c>
      <c r="F453" s="30">
        <f t="shared" si="62"/>
        <v>15759678789</v>
      </c>
      <c r="G453" s="31">
        <f t="shared" si="67"/>
        <v>7.686807636713705E-2</v>
      </c>
      <c r="H453" s="33">
        <f>SUM('anual gastos'!H453+'eses gastos'!H453+[3]ctas!H453)</f>
        <v>0</v>
      </c>
      <c r="I453" s="32">
        <f t="shared" si="68"/>
        <v>15759678789</v>
      </c>
      <c r="J453" s="33">
        <f>SUM('anual gastos'!J453+'eses gastos'!J453+[3]ctas!J453)</f>
        <v>11543346342</v>
      </c>
      <c r="K453" s="31">
        <f t="shared" si="63"/>
        <v>73.246076246535353</v>
      </c>
      <c r="L453" s="30">
        <f t="shared" si="70"/>
        <v>4074732921</v>
      </c>
      <c r="M453" s="31">
        <f t="shared" si="64"/>
        <v>25.85543129117643</v>
      </c>
      <c r="N453" s="33">
        <f>SUM('anual gastos'!N453+'eses gastos'!N453+[3]ctas!N453)</f>
        <v>15618079263</v>
      </c>
      <c r="O453" s="31">
        <f t="shared" si="65"/>
        <v>99.101507537711782</v>
      </c>
      <c r="P453" s="32">
        <f t="shared" si="69"/>
        <v>141599526</v>
      </c>
      <c r="R453" s="33">
        <f>SUM('anual gastos'!N453+'eses gastos'!N453+[3]ctas!N453)</f>
        <v>15618079263</v>
      </c>
      <c r="S453" s="62">
        <f t="shared" si="66"/>
        <v>0</v>
      </c>
    </row>
    <row r="454" spans="1:19" ht="26.25" x14ac:dyDescent="0.25">
      <c r="A454" s="26">
        <v>3311401050749</v>
      </c>
      <c r="B454" s="27" t="s">
        <v>377</v>
      </c>
      <c r="C454" s="28"/>
      <c r="D454" s="29">
        <f>SUM(D455)</f>
        <v>3165527000</v>
      </c>
      <c r="E454" s="29">
        <f>SUM(E455)</f>
        <v>-252888584</v>
      </c>
      <c r="F454" s="30">
        <f t="shared" si="62"/>
        <v>2912638416</v>
      </c>
      <c r="G454" s="31">
        <f t="shared" si="67"/>
        <v>1.4206438797928796E-2</v>
      </c>
      <c r="H454" s="29">
        <f>SUM(H455)</f>
        <v>0</v>
      </c>
      <c r="I454" s="32">
        <f t="shared" si="68"/>
        <v>2912638416</v>
      </c>
      <c r="J454" s="29">
        <f>SUM(J455)</f>
        <v>2019751989</v>
      </c>
      <c r="K454" s="31">
        <f t="shared" si="63"/>
        <v>69.344412197027069</v>
      </c>
      <c r="L454" s="30">
        <f t="shared" si="70"/>
        <v>852760109</v>
      </c>
      <c r="M454" s="31">
        <f t="shared" si="64"/>
        <v>29.277925619449768</v>
      </c>
      <c r="N454" s="29">
        <f>SUM(N455)</f>
        <v>2872512098</v>
      </c>
      <c r="O454" s="31">
        <f t="shared" si="65"/>
        <v>98.622337816476829</v>
      </c>
      <c r="P454" s="32">
        <f t="shared" si="69"/>
        <v>40126318</v>
      </c>
      <c r="R454" s="33">
        <f>SUM('anual gastos'!N454+'eses gastos'!N454+[3]ctas!N454)</f>
        <v>2872512098</v>
      </c>
      <c r="S454" s="62">
        <f t="shared" si="66"/>
        <v>0</v>
      </c>
    </row>
    <row r="455" spans="1:19" ht="26.25" x14ac:dyDescent="0.25">
      <c r="A455" s="26">
        <v>3311401050749120</v>
      </c>
      <c r="B455" s="27" t="s">
        <v>377</v>
      </c>
      <c r="C455" s="28"/>
      <c r="D455" s="33">
        <f>SUM('anual gastos'!D455+'eses gastos'!D455+[3]ctas!D455)</f>
        <v>3165527000</v>
      </c>
      <c r="E455" s="33">
        <f>SUM('anual gastos'!E455+'eses gastos'!E455+[3]ctas!E455)</f>
        <v>-252888584</v>
      </c>
      <c r="F455" s="30">
        <f t="shared" si="62"/>
        <v>2912638416</v>
      </c>
      <c r="G455" s="31">
        <f t="shared" si="67"/>
        <v>1.4206438797928796E-2</v>
      </c>
      <c r="H455" s="33">
        <f>SUM('anual gastos'!H455+'eses gastos'!H455+[3]ctas!H455)</f>
        <v>0</v>
      </c>
      <c r="I455" s="32">
        <f t="shared" si="68"/>
        <v>2912638416</v>
      </c>
      <c r="J455" s="33">
        <f>SUM('anual gastos'!J455+'eses gastos'!J455+[3]ctas!J455)</f>
        <v>2019751989</v>
      </c>
      <c r="K455" s="31">
        <f t="shared" si="63"/>
        <v>69.344412197027069</v>
      </c>
      <c r="L455" s="30">
        <f t="shared" si="70"/>
        <v>852760109</v>
      </c>
      <c r="M455" s="31">
        <f t="shared" si="64"/>
        <v>29.277925619449768</v>
      </c>
      <c r="N455" s="33">
        <f>SUM('anual gastos'!N455+'eses gastos'!N455+[3]ctas!N455)</f>
        <v>2872512098</v>
      </c>
      <c r="O455" s="31">
        <f t="shared" si="65"/>
        <v>98.622337816476829</v>
      </c>
      <c r="P455" s="32">
        <f t="shared" si="69"/>
        <v>40126318</v>
      </c>
      <c r="R455" s="33">
        <f>SUM('anual gastos'!N455+'eses gastos'!N455+[3]ctas!N455)</f>
        <v>2872512098</v>
      </c>
      <c r="S455" s="62">
        <f t="shared" si="66"/>
        <v>0</v>
      </c>
    </row>
    <row r="456" spans="1:19" ht="26.25" x14ac:dyDescent="0.25">
      <c r="A456" s="26">
        <v>3311401050760</v>
      </c>
      <c r="B456" s="27" t="s">
        <v>378</v>
      </c>
      <c r="C456" s="28"/>
      <c r="D456" s="29">
        <f>SUM(D457)</f>
        <v>6297045000</v>
      </c>
      <c r="E456" s="29">
        <f>SUM(E457)</f>
        <v>3859782830</v>
      </c>
      <c r="F456" s="30">
        <f t="shared" ref="F456:F519" si="79">SUM(D456+E456)</f>
        <v>10156827830</v>
      </c>
      <c r="G456" s="31">
        <f t="shared" si="67"/>
        <v>4.954008439748428E-2</v>
      </c>
      <c r="H456" s="29">
        <f>SUM(H457)</f>
        <v>0</v>
      </c>
      <c r="I456" s="32">
        <f t="shared" si="68"/>
        <v>10156827830</v>
      </c>
      <c r="J456" s="29">
        <f>SUM(J457)</f>
        <v>8107760488</v>
      </c>
      <c r="K456" s="31">
        <f t="shared" ref="K456:K519" si="80">IF(OR(J456=0,F456=0),0,J456/F456)*100</f>
        <v>79.825715505901215</v>
      </c>
      <c r="L456" s="30">
        <f t="shared" si="70"/>
        <v>1858889147</v>
      </c>
      <c r="M456" s="31">
        <f t="shared" ref="M456:M519" si="81">IF(OR(L456=0,F456=0),0,L456/F456)*100</f>
        <v>18.301867257308821</v>
      </c>
      <c r="N456" s="29">
        <f>SUM(N457)</f>
        <v>9966649635</v>
      </c>
      <c r="O456" s="31">
        <f t="shared" ref="O456:O519" si="82">IF(OR(N456=0,F456=0),0,N456/F456)*100</f>
        <v>98.127582763210043</v>
      </c>
      <c r="P456" s="32">
        <f t="shared" si="69"/>
        <v>190178195</v>
      </c>
      <c r="R456" s="33">
        <f>SUM('anual gastos'!N456+'eses gastos'!N456+[3]ctas!N456)</f>
        <v>9966649635</v>
      </c>
      <c r="S456" s="62">
        <f t="shared" ref="S456:S519" si="83">+N456-R456</f>
        <v>0</v>
      </c>
    </row>
    <row r="457" spans="1:19" ht="26.25" x14ac:dyDescent="0.25">
      <c r="A457" s="26">
        <v>3311401050760120</v>
      </c>
      <c r="B457" s="27" t="s">
        <v>378</v>
      </c>
      <c r="C457" s="28"/>
      <c r="D457" s="33">
        <f>SUM('anual gastos'!D457+'eses gastos'!D457+[3]ctas!D457)</f>
        <v>6297045000</v>
      </c>
      <c r="E457" s="33">
        <f>SUM('anual gastos'!E457+'eses gastos'!E457+[3]ctas!E457)</f>
        <v>3859782830</v>
      </c>
      <c r="F457" s="30">
        <f t="shared" si="79"/>
        <v>10156827830</v>
      </c>
      <c r="G457" s="31">
        <f t="shared" si="67"/>
        <v>4.954008439748428E-2</v>
      </c>
      <c r="H457" s="33">
        <f>SUM('anual gastos'!H457+'eses gastos'!H457+[3]ctas!H457)</f>
        <v>0</v>
      </c>
      <c r="I457" s="32">
        <f t="shared" ref="I457:I520" si="84">SUM(F457-H457)</f>
        <v>10156827830</v>
      </c>
      <c r="J457" s="33">
        <f>SUM('anual gastos'!J457+'eses gastos'!J457+[3]ctas!J457)</f>
        <v>8107760488</v>
      </c>
      <c r="K457" s="31">
        <f t="shared" si="80"/>
        <v>79.825715505901215</v>
      </c>
      <c r="L457" s="30">
        <f t="shared" si="70"/>
        <v>1858889147</v>
      </c>
      <c r="M457" s="31">
        <f t="shared" si="81"/>
        <v>18.301867257308821</v>
      </c>
      <c r="N457" s="33">
        <f>SUM('anual gastos'!N457+'eses gastos'!N457+[3]ctas!N457)</f>
        <v>9966649635</v>
      </c>
      <c r="O457" s="31">
        <f t="shared" si="82"/>
        <v>98.127582763210043</v>
      </c>
      <c r="P457" s="32">
        <f t="shared" si="69"/>
        <v>190178195</v>
      </c>
      <c r="R457" s="33">
        <f>SUM('anual gastos'!N457+'eses gastos'!N457+[3]ctas!N457)</f>
        <v>9966649635</v>
      </c>
      <c r="S457" s="62">
        <f t="shared" si="83"/>
        <v>0</v>
      </c>
    </row>
    <row r="458" spans="1:19" x14ac:dyDescent="0.25">
      <c r="A458" s="26">
        <v>3311401050764</v>
      </c>
      <c r="B458" s="27" t="s">
        <v>379</v>
      </c>
      <c r="C458" s="28"/>
      <c r="D458" s="29">
        <f>SUM(D459)</f>
        <v>3500000000</v>
      </c>
      <c r="E458" s="29">
        <f>SUM(E459)</f>
        <v>-1633976259</v>
      </c>
      <c r="F458" s="30">
        <f t="shared" si="79"/>
        <v>1866023741</v>
      </c>
      <c r="G458" s="31">
        <f t="shared" si="67"/>
        <v>9.101559577863726E-3</v>
      </c>
      <c r="H458" s="29">
        <f>SUM(H459)</f>
        <v>0</v>
      </c>
      <c r="I458" s="32">
        <f t="shared" si="84"/>
        <v>1866023741</v>
      </c>
      <c r="J458" s="29">
        <f>SUM(J459)</f>
        <v>1493328976</v>
      </c>
      <c r="K458" s="31">
        <f t="shared" si="80"/>
        <v>80.027329941671937</v>
      </c>
      <c r="L458" s="30">
        <f t="shared" si="70"/>
        <v>372692568</v>
      </c>
      <c r="M458" s="31">
        <f t="shared" si="81"/>
        <v>19.972552321347983</v>
      </c>
      <c r="N458" s="29">
        <f>SUM(N459)</f>
        <v>1866021544</v>
      </c>
      <c r="O458" s="31">
        <f t="shared" si="82"/>
        <v>99.999882263019941</v>
      </c>
      <c r="P458" s="32">
        <f t="shared" si="69"/>
        <v>2197</v>
      </c>
      <c r="R458" s="33">
        <f>SUM('anual gastos'!N458+'eses gastos'!N458+[3]ctas!N458)</f>
        <v>1866021544</v>
      </c>
      <c r="S458" s="62">
        <f t="shared" si="83"/>
        <v>0</v>
      </c>
    </row>
    <row r="459" spans="1:19" x14ac:dyDescent="0.25">
      <c r="A459" s="26">
        <v>3311401050764120</v>
      </c>
      <c r="B459" s="27" t="s">
        <v>379</v>
      </c>
      <c r="C459" s="28"/>
      <c r="D459" s="33">
        <f>SUM('anual gastos'!D459+'eses gastos'!D459+[3]ctas!D459)</f>
        <v>3500000000</v>
      </c>
      <c r="E459" s="33">
        <f>SUM('anual gastos'!E459+'eses gastos'!E459+[3]ctas!E459)</f>
        <v>-1633976259</v>
      </c>
      <c r="F459" s="30">
        <f t="shared" si="79"/>
        <v>1866023741</v>
      </c>
      <c r="G459" s="31">
        <f t="shared" si="67"/>
        <v>9.101559577863726E-3</v>
      </c>
      <c r="H459" s="33">
        <f>SUM('anual gastos'!H459+'eses gastos'!H459+[3]ctas!H459)</f>
        <v>0</v>
      </c>
      <c r="I459" s="32">
        <f t="shared" si="84"/>
        <v>1866023741</v>
      </c>
      <c r="J459" s="33">
        <f>SUM('anual gastos'!J459+'eses gastos'!J459+[3]ctas!J459)</f>
        <v>1493328976</v>
      </c>
      <c r="K459" s="31">
        <f t="shared" si="80"/>
        <v>80.027329941671937</v>
      </c>
      <c r="L459" s="30">
        <f t="shared" si="70"/>
        <v>372692568</v>
      </c>
      <c r="M459" s="31">
        <f t="shared" si="81"/>
        <v>19.972552321347983</v>
      </c>
      <c r="N459" s="33">
        <f>SUM('anual gastos'!N459+'eses gastos'!N459+[3]ctas!N459)</f>
        <v>1866021544</v>
      </c>
      <c r="O459" s="31">
        <f t="shared" si="82"/>
        <v>99.999882263019941</v>
      </c>
      <c r="P459" s="32">
        <f t="shared" si="69"/>
        <v>2197</v>
      </c>
      <c r="R459" s="33">
        <f>SUM('anual gastos'!N459+'eses gastos'!N459+[3]ctas!N459)</f>
        <v>1866021544</v>
      </c>
      <c r="S459" s="62">
        <f t="shared" si="83"/>
        <v>0</v>
      </c>
    </row>
    <row r="460" spans="1:19" ht="26.25" x14ac:dyDescent="0.25">
      <c r="A460" s="60">
        <v>3311401050772</v>
      </c>
      <c r="B460" s="27" t="s">
        <v>380</v>
      </c>
      <c r="C460" s="28"/>
      <c r="D460" s="29">
        <f>SUM(D461:D462)</f>
        <v>160000000</v>
      </c>
      <c r="E460" s="29">
        <f>SUM(E461:E462)</f>
        <v>0</v>
      </c>
      <c r="F460" s="30">
        <f t="shared" si="79"/>
        <v>160000000</v>
      </c>
      <c r="G460" s="31">
        <f t="shared" ref="G460:G527" si="85">IF(OR(F460=0,F$7=0),0,F460/F$7)*100</f>
        <v>7.8040246780450588E-4</v>
      </c>
      <c r="H460" s="29">
        <f>SUM(H461:H462)</f>
        <v>0</v>
      </c>
      <c r="I460" s="32">
        <f t="shared" si="84"/>
        <v>160000000</v>
      </c>
      <c r="J460" s="29">
        <f>SUM(J461:J462)</f>
        <v>129034200</v>
      </c>
      <c r="K460" s="31">
        <f t="shared" si="80"/>
        <v>80.646375000000006</v>
      </c>
      <c r="L460" s="30">
        <f t="shared" si="70"/>
        <v>30965800</v>
      </c>
      <c r="M460" s="31">
        <f t="shared" si="81"/>
        <v>19.353625000000001</v>
      </c>
      <c r="N460" s="29">
        <f>SUM(N461:N462)</f>
        <v>160000000</v>
      </c>
      <c r="O460" s="31">
        <f t="shared" si="82"/>
        <v>100</v>
      </c>
      <c r="P460" s="32">
        <f t="shared" si="69"/>
        <v>0</v>
      </c>
      <c r="R460" s="33">
        <f>SUM('anual gastos'!N460+'eses gastos'!N460+[3]ctas!N460)</f>
        <v>160000000</v>
      </c>
      <c r="S460" s="62">
        <f t="shared" si="83"/>
        <v>0</v>
      </c>
    </row>
    <row r="461" spans="1:19" ht="26.25" x14ac:dyDescent="0.25">
      <c r="A461" s="60">
        <v>3311401050772120</v>
      </c>
      <c r="B461" s="27" t="s">
        <v>380</v>
      </c>
      <c r="C461" s="28"/>
      <c r="D461" s="33">
        <f>SUM('anual gastos'!D461+'eses gastos'!D461+[3]ctas!D461)</f>
        <v>80000000</v>
      </c>
      <c r="E461" s="33">
        <f>SUM('anual gastos'!E461+'eses gastos'!E461+[3]ctas!E461)</f>
        <v>0</v>
      </c>
      <c r="F461" s="30">
        <f t="shared" si="79"/>
        <v>80000000</v>
      </c>
      <c r="G461" s="31">
        <f t="shared" si="85"/>
        <v>3.9020123390225294E-4</v>
      </c>
      <c r="H461" s="33">
        <f>SUM('anual gastos'!H461+'eses gastos'!H461+[3]ctas!H461)</f>
        <v>0</v>
      </c>
      <c r="I461" s="32">
        <f t="shared" si="84"/>
        <v>80000000</v>
      </c>
      <c r="J461" s="33">
        <f>SUM('anual gastos'!J461+'eses gastos'!J461+[3]ctas!J461)</f>
        <v>56034200</v>
      </c>
      <c r="K461" s="31">
        <f t="shared" si="80"/>
        <v>70.042749999999998</v>
      </c>
      <c r="L461" s="30">
        <f t="shared" si="70"/>
        <v>23965800</v>
      </c>
      <c r="M461" s="31">
        <f t="shared" si="81"/>
        <v>29.957250000000002</v>
      </c>
      <c r="N461" s="33">
        <f>SUM('anual gastos'!N461+'eses gastos'!N461+[3]ctas!N461)</f>
        <v>80000000</v>
      </c>
      <c r="O461" s="31">
        <f t="shared" si="82"/>
        <v>100</v>
      </c>
      <c r="P461" s="32">
        <f t="shared" si="69"/>
        <v>0</v>
      </c>
      <c r="R461" s="33">
        <f>SUM('anual gastos'!N461+'eses gastos'!N461+[3]ctas!N461)</f>
        <v>80000000</v>
      </c>
      <c r="S461" s="62">
        <f t="shared" si="83"/>
        <v>0</v>
      </c>
    </row>
    <row r="462" spans="1:19" ht="26.25" x14ac:dyDescent="0.25">
      <c r="A462" s="60">
        <v>3311401050772120</v>
      </c>
      <c r="B462" s="27" t="s">
        <v>380</v>
      </c>
      <c r="C462" s="28"/>
      <c r="D462" s="33">
        <f>SUM('anual gastos'!D462+'eses gastos'!D462+[3]ctas!D462)</f>
        <v>80000000</v>
      </c>
      <c r="E462" s="33">
        <f>SUM('anual gastos'!E462+'eses gastos'!E462+[3]ctas!E462)</f>
        <v>0</v>
      </c>
      <c r="F462" s="30">
        <f t="shared" si="79"/>
        <v>80000000</v>
      </c>
      <c r="G462" s="31">
        <f t="shared" si="85"/>
        <v>3.9020123390225294E-4</v>
      </c>
      <c r="H462" s="33">
        <f>SUM('anual gastos'!H462+'eses gastos'!H462+[3]ctas!H462)</f>
        <v>0</v>
      </c>
      <c r="I462" s="32">
        <f t="shared" si="84"/>
        <v>80000000</v>
      </c>
      <c r="J462" s="33">
        <f>SUM('anual gastos'!J462+'eses gastos'!J462+[3]ctas!J462)</f>
        <v>73000000</v>
      </c>
      <c r="K462" s="31">
        <f t="shared" si="80"/>
        <v>91.25</v>
      </c>
      <c r="L462" s="30">
        <f t="shared" si="70"/>
        <v>7000000</v>
      </c>
      <c r="M462" s="31">
        <f t="shared" si="81"/>
        <v>8.75</v>
      </c>
      <c r="N462" s="33">
        <f>SUM('anual gastos'!N462+'eses gastos'!N462+[3]ctas!N462)</f>
        <v>80000000</v>
      </c>
      <c r="O462" s="31">
        <f t="shared" si="82"/>
        <v>100</v>
      </c>
      <c r="P462" s="32">
        <f t="shared" si="69"/>
        <v>0</v>
      </c>
      <c r="R462" s="33">
        <f>SUM('anual gastos'!N462+'eses gastos'!N462+[3]ctas!N462)</f>
        <v>80000000</v>
      </c>
      <c r="S462" s="62">
        <f t="shared" si="83"/>
        <v>0</v>
      </c>
    </row>
    <row r="463" spans="1:19" ht="26.25" x14ac:dyDescent="0.25">
      <c r="A463" s="26">
        <v>3311401050779</v>
      </c>
      <c r="B463" s="27" t="s">
        <v>381</v>
      </c>
      <c r="C463" s="28"/>
      <c r="D463" s="29">
        <f>SUM(D464)</f>
        <v>1466050000</v>
      </c>
      <c r="E463" s="29">
        <f>SUM(E464)</f>
        <v>-20944744</v>
      </c>
      <c r="F463" s="30">
        <f t="shared" si="79"/>
        <v>1445105256</v>
      </c>
      <c r="G463" s="31">
        <f t="shared" si="85"/>
        <v>7.0485231751228885E-3</v>
      </c>
      <c r="H463" s="29">
        <f>SUM(H464)</f>
        <v>0</v>
      </c>
      <c r="I463" s="32">
        <f t="shared" si="84"/>
        <v>1445105256</v>
      </c>
      <c r="J463" s="29">
        <f>SUM(J464)</f>
        <v>1434900374</v>
      </c>
      <c r="K463" s="31">
        <f t="shared" si="80"/>
        <v>99.293831230795831</v>
      </c>
      <c r="L463" s="30">
        <f t="shared" si="70"/>
        <v>4135080</v>
      </c>
      <c r="M463" s="31">
        <f t="shared" si="81"/>
        <v>0.28614386272774028</v>
      </c>
      <c r="N463" s="29">
        <f>SUM(N464)</f>
        <v>1439035454</v>
      </c>
      <c r="O463" s="31">
        <f t="shared" si="82"/>
        <v>99.579975093523558</v>
      </c>
      <c r="P463" s="32">
        <f t="shared" ref="P463:P526" si="86">SUM(F463-N463)</f>
        <v>6069802</v>
      </c>
      <c r="R463" s="33">
        <f>SUM('anual gastos'!N463+'eses gastos'!N463+[3]ctas!N463)</f>
        <v>1439035454</v>
      </c>
      <c r="S463" s="62">
        <f t="shared" si="83"/>
        <v>0</v>
      </c>
    </row>
    <row r="464" spans="1:19" ht="26.25" x14ac:dyDescent="0.25">
      <c r="A464" s="26">
        <v>3311401050779120</v>
      </c>
      <c r="B464" s="27" t="s">
        <v>381</v>
      </c>
      <c r="C464" s="28"/>
      <c r="D464" s="33">
        <f>SUM('anual gastos'!D464+'eses gastos'!D464+[3]ctas!D464)</f>
        <v>1466050000</v>
      </c>
      <c r="E464" s="33">
        <f>SUM('anual gastos'!E464+'eses gastos'!E464+[3]ctas!E464)</f>
        <v>-20944744</v>
      </c>
      <c r="F464" s="30">
        <f t="shared" si="79"/>
        <v>1445105256</v>
      </c>
      <c r="G464" s="31">
        <f t="shared" si="85"/>
        <v>7.0485231751228885E-3</v>
      </c>
      <c r="H464" s="33">
        <f>SUM('anual gastos'!H464+'eses gastos'!H464+[3]ctas!H464)</f>
        <v>0</v>
      </c>
      <c r="I464" s="32">
        <f t="shared" si="84"/>
        <v>1445105256</v>
      </c>
      <c r="J464" s="33">
        <f>SUM('anual gastos'!J464+'eses gastos'!J464+[3]ctas!J464)</f>
        <v>1434900374</v>
      </c>
      <c r="K464" s="31">
        <f t="shared" si="80"/>
        <v>99.293831230795831</v>
      </c>
      <c r="L464" s="30">
        <f t="shared" ref="L464:L527" si="87">SUM(N464-J464)</f>
        <v>4135080</v>
      </c>
      <c r="M464" s="31">
        <f t="shared" si="81"/>
        <v>0.28614386272774028</v>
      </c>
      <c r="N464" s="33">
        <f>SUM('anual gastos'!N464+'eses gastos'!N464+[3]ctas!N464)</f>
        <v>1439035454</v>
      </c>
      <c r="O464" s="31">
        <f t="shared" si="82"/>
        <v>99.579975093523558</v>
      </c>
      <c r="P464" s="32">
        <f t="shared" si="86"/>
        <v>6069802</v>
      </c>
      <c r="R464" s="33">
        <f>SUM('anual gastos'!N464+'eses gastos'!N464+[3]ctas!N464)</f>
        <v>1439035454</v>
      </c>
      <c r="S464" s="62">
        <f t="shared" si="83"/>
        <v>0</v>
      </c>
    </row>
    <row r="465" spans="1:19" ht="77.25" x14ac:dyDescent="0.25">
      <c r="A465" s="26">
        <v>3311401050797</v>
      </c>
      <c r="B465" s="27" t="s">
        <v>382</v>
      </c>
      <c r="C465" s="28"/>
      <c r="D465" s="29">
        <f>SUM(D466)</f>
        <v>1465533000</v>
      </c>
      <c r="E465" s="29">
        <f>SUM(E466)</f>
        <v>0</v>
      </c>
      <c r="F465" s="30">
        <f t="shared" si="79"/>
        <v>1465533000</v>
      </c>
      <c r="G465" s="31">
        <f t="shared" si="85"/>
        <v>7.1481598115558809E-3</v>
      </c>
      <c r="H465" s="29">
        <f>SUM(H466)</f>
        <v>0</v>
      </c>
      <c r="I465" s="32">
        <f t="shared" si="84"/>
        <v>1465533000</v>
      </c>
      <c r="J465" s="29">
        <f>SUM(J466)</f>
        <v>1012774819</v>
      </c>
      <c r="K465" s="31">
        <f t="shared" si="80"/>
        <v>69.106244554029146</v>
      </c>
      <c r="L465" s="30">
        <f t="shared" si="87"/>
        <v>452139696</v>
      </c>
      <c r="M465" s="31">
        <f t="shared" si="81"/>
        <v>30.851553393884686</v>
      </c>
      <c r="N465" s="29">
        <f>SUM(N466)</f>
        <v>1464914515</v>
      </c>
      <c r="O465" s="31">
        <f t="shared" si="82"/>
        <v>99.957797947913832</v>
      </c>
      <c r="P465" s="32">
        <f t="shared" si="86"/>
        <v>618485</v>
      </c>
      <c r="R465" s="33">
        <f>SUM('anual gastos'!N465+'eses gastos'!N465+[3]ctas!N465)</f>
        <v>1464914515</v>
      </c>
      <c r="S465" s="62">
        <f t="shared" si="83"/>
        <v>0</v>
      </c>
    </row>
    <row r="466" spans="1:19" ht="77.25" x14ac:dyDescent="0.25">
      <c r="A466" s="26">
        <v>3311401050797120</v>
      </c>
      <c r="B466" s="27" t="s">
        <v>382</v>
      </c>
      <c r="C466" s="28"/>
      <c r="D466" s="33">
        <f>SUM('anual gastos'!D466+'eses gastos'!D466+[3]ctas!D466)</f>
        <v>1465533000</v>
      </c>
      <c r="E466" s="33">
        <f>SUM('anual gastos'!E466+'eses gastos'!E466+[3]ctas!E466)</f>
        <v>0</v>
      </c>
      <c r="F466" s="30">
        <f t="shared" si="79"/>
        <v>1465533000</v>
      </c>
      <c r="G466" s="31">
        <f t="shared" si="85"/>
        <v>7.1481598115558809E-3</v>
      </c>
      <c r="H466" s="33">
        <f>SUM('anual gastos'!H466+'eses gastos'!H466+[3]ctas!H466)</f>
        <v>0</v>
      </c>
      <c r="I466" s="32">
        <f t="shared" si="84"/>
        <v>1465533000</v>
      </c>
      <c r="J466" s="33">
        <f>SUM('anual gastos'!J466+'eses gastos'!J466+[3]ctas!J466)</f>
        <v>1012774819</v>
      </c>
      <c r="K466" s="31">
        <f t="shared" si="80"/>
        <v>69.106244554029146</v>
      </c>
      <c r="L466" s="30">
        <f t="shared" si="87"/>
        <v>452139696</v>
      </c>
      <c r="M466" s="31">
        <f t="shared" si="81"/>
        <v>30.851553393884686</v>
      </c>
      <c r="N466" s="33">
        <f>SUM('anual gastos'!N466+'eses gastos'!N466+[3]ctas!N466)</f>
        <v>1464914515</v>
      </c>
      <c r="O466" s="31">
        <f t="shared" si="82"/>
        <v>99.957797947913832</v>
      </c>
      <c r="P466" s="32">
        <f t="shared" si="86"/>
        <v>618485</v>
      </c>
      <c r="R466" s="33">
        <f>SUM('anual gastos'!N466+'eses gastos'!N466+[3]ctas!N466)</f>
        <v>1464914515</v>
      </c>
      <c r="S466" s="62">
        <f t="shared" si="83"/>
        <v>0</v>
      </c>
    </row>
    <row r="467" spans="1:19" ht="51.75" x14ac:dyDescent="0.25">
      <c r="A467" s="26">
        <v>3311401050828</v>
      </c>
      <c r="B467" s="27" t="s">
        <v>383</v>
      </c>
      <c r="C467" s="28"/>
      <c r="D467" s="29">
        <f>SUM(D468)</f>
        <v>900000000</v>
      </c>
      <c r="E467" s="29">
        <f>SUM(E468)</f>
        <v>-57188729</v>
      </c>
      <c r="F467" s="30">
        <f t="shared" si="79"/>
        <v>842811271</v>
      </c>
      <c r="G467" s="31">
        <f t="shared" si="85"/>
        <v>4.1108249736365766E-3</v>
      </c>
      <c r="H467" s="29">
        <f>SUM(H468)</f>
        <v>0</v>
      </c>
      <c r="I467" s="32">
        <f t="shared" si="84"/>
        <v>842811271</v>
      </c>
      <c r="J467" s="29">
        <f>SUM(J468)</f>
        <v>540787794</v>
      </c>
      <c r="K467" s="31">
        <f t="shared" si="80"/>
        <v>64.164755812811151</v>
      </c>
      <c r="L467" s="30">
        <f t="shared" si="87"/>
        <v>290474598</v>
      </c>
      <c r="M467" s="31">
        <f t="shared" si="81"/>
        <v>34.464963627663685</v>
      </c>
      <c r="N467" s="29">
        <f>SUM(N468)</f>
        <v>831262392</v>
      </c>
      <c r="O467" s="31">
        <f t="shared" si="82"/>
        <v>98.62971944047483</v>
      </c>
      <c r="P467" s="32">
        <f t="shared" si="86"/>
        <v>11548879</v>
      </c>
      <c r="R467" s="33">
        <f>SUM('anual gastos'!N467+'eses gastos'!N467+[3]ctas!N467)</f>
        <v>831262392</v>
      </c>
      <c r="S467" s="62">
        <f t="shared" si="83"/>
        <v>0</v>
      </c>
    </row>
    <row r="468" spans="1:19" ht="51.75" x14ac:dyDescent="0.25">
      <c r="A468" s="26">
        <v>3311401050828120</v>
      </c>
      <c r="B468" s="27" t="s">
        <v>383</v>
      </c>
      <c r="C468" s="28"/>
      <c r="D468" s="33">
        <f>SUM('anual gastos'!D468+'eses gastos'!D468+[3]ctas!D468)</f>
        <v>900000000</v>
      </c>
      <c r="E468" s="33">
        <f>SUM('anual gastos'!E468+'eses gastos'!E468+[3]ctas!E468)</f>
        <v>-57188729</v>
      </c>
      <c r="F468" s="30">
        <f t="shared" si="79"/>
        <v>842811271</v>
      </c>
      <c r="G468" s="31">
        <f t="shared" si="85"/>
        <v>4.1108249736365766E-3</v>
      </c>
      <c r="H468" s="33">
        <f>SUM('anual gastos'!H468+'eses gastos'!H468+[3]ctas!H468)</f>
        <v>0</v>
      </c>
      <c r="I468" s="32">
        <f t="shared" si="84"/>
        <v>842811271</v>
      </c>
      <c r="J468" s="33">
        <f>SUM('anual gastos'!J468+'eses gastos'!J468+[3]ctas!J468)</f>
        <v>540787794</v>
      </c>
      <c r="K468" s="31">
        <f t="shared" si="80"/>
        <v>64.164755812811151</v>
      </c>
      <c r="L468" s="30">
        <f t="shared" si="87"/>
        <v>290474598</v>
      </c>
      <c r="M468" s="31">
        <f t="shared" si="81"/>
        <v>34.464963627663685</v>
      </c>
      <c r="N468" s="33">
        <f>SUM('anual gastos'!N468+'eses gastos'!N468+[3]ctas!N468)</f>
        <v>831262392</v>
      </c>
      <c r="O468" s="31">
        <f t="shared" si="82"/>
        <v>98.62971944047483</v>
      </c>
      <c r="P468" s="32">
        <f t="shared" si="86"/>
        <v>11548879</v>
      </c>
      <c r="R468" s="33">
        <f>SUM('anual gastos'!N468+'eses gastos'!N468+[3]ctas!N468)</f>
        <v>831262392</v>
      </c>
      <c r="S468" s="62">
        <f t="shared" si="83"/>
        <v>0</v>
      </c>
    </row>
    <row r="469" spans="1:19" ht="26.25" x14ac:dyDescent="0.25">
      <c r="A469" s="26">
        <v>3311401050829</v>
      </c>
      <c r="B469" s="27" t="s">
        <v>384</v>
      </c>
      <c r="C469" s="28"/>
      <c r="D469" s="29">
        <f>SUM(D470)</f>
        <v>1200000000</v>
      </c>
      <c r="E469" s="29">
        <f>SUM(E470)</f>
        <v>202000000</v>
      </c>
      <c r="F469" s="30">
        <f t="shared" si="79"/>
        <v>1402000000</v>
      </c>
      <c r="G469" s="31">
        <f t="shared" si="85"/>
        <v>6.8382766241369833E-3</v>
      </c>
      <c r="H469" s="29">
        <f>SUM(H470)</f>
        <v>0</v>
      </c>
      <c r="I469" s="32">
        <f t="shared" si="84"/>
        <v>1402000000</v>
      </c>
      <c r="J469" s="29">
        <f>SUM(J470)</f>
        <v>611986461</v>
      </c>
      <c r="K469" s="31">
        <f t="shared" si="80"/>
        <v>43.650960128388014</v>
      </c>
      <c r="L469" s="30">
        <f t="shared" si="87"/>
        <v>556613539</v>
      </c>
      <c r="M469" s="31">
        <f t="shared" si="81"/>
        <v>39.701393651925819</v>
      </c>
      <c r="N469" s="29">
        <f>SUM(N470)</f>
        <v>1168600000</v>
      </c>
      <c r="O469" s="31">
        <f t="shared" si="82"/>
        <v>83.352353780313834</v>
      </c>
      <c r="P469" s="32">
        <f t="shared" si="86"/>
        <v>233400000</v>
      </c>
      <c r="R469" s="33">
        <f>SUM('anual gastos'!N469+'eses gastos'!N469+[3]ctas!N469)</f>
        <v>1168600000</v>
      </c>
      <c r="S469" s="62">
        <f t="shared" si="83"/>
        <v>0</v>
      </c>
    </row>
    <row r="470" spans="1:19" ht="26.25" x14ac:dyDescent="0.25">
      <c r="A470" s="26">
        <v>3311401050829120</v>
      </c>
      <c r="B470" s="27" t="s">
        <v>384</v>
      </c>
      <c r="C470" s="28"/>
      <c r="D470" s="33">
        <f>SUM('anual gastos'!D470+'eses gastos'!D470+[3]ctas!D470)</f>
        <v>1200000000</v>
      </c>
      <c r="E470" s="33">
        <f>SUM('anual gastos'!E470+'eses gastos'!E470+[3]ctas!E470)</f>
        <v>202000000</v>
      </c>
      <c r="F470" s="30">
        <f t="shared" si="79"/>
        <v>1402000000</v>
      </c>
      <c r="G470" s="31">
        <f t="shared" si="85"/>
        <v>6.8382766241369833E-3</v>
      </c>
      <c r="H470" s="33">
        <f>SUM('anual gastos'!H470+'eses gastos'!H470+[3]ctas!H470)</f>
        <v>0</v>
      </c>
      <c r="I470" s="32">
        <f t="shared" si="84"/>
        <v>1402000000</v>
      </c>
      <c r="J470" s="33">
        <f>SUM('anual gastos'!J470+'eses gastos'!J470+[3]ctas!J470)</f>
        <v>611986461</v>
      </c>
      <c r="K470" s="31">
        <f t="shared" si="80"/>
        <v>43.650960128388014</v>
      </c>
      <c r="L470" s="30">
        <f t="shared" si="87"/>
        <v>556613539</v>
      </c>
      <c r="M470" s="31">
        <f t="shared" si="81"/>
        <v>39.701393651925819</v>
      </c>
      <c r="N470" s="33">
        <f>SUM('anual gastos'!N470+'eses gastos'!N470+[3]ctas!N470)</f>
        <v>1168600000</v>
      </c>
      <c r="O470" s="31">
        <f t="shared" si="82"/>
        <v>83.352353780313834</v>
      </c>
      <c r="P470" s="32">
        <f t="shared" si="86"/>
        <v>233400000</v>
      </c>
      <c r="R470" s="33">
        <f>SUM('anual gastos'!N470+'eses gastos'!N470+[3]ctas!N470)</f>
        <v>1168600000</v>
      </c>
      <c r="S470" s="62">
        <f t="shared" si="83"/>
        <v>0</v>
      </c>
    </row>
    <row r="471" spans="1:19" x14ac:dyDescent="0.25">
      <c r="A471" s="60">
        <v>3311401050847</v>
      </c>
      <c r="B471" s="27" t="s">
        <v>385</v>
      </c>
      <c r="C471" s="28"/>
      <c r="D471" s="29">
        <f>SUM(D472)</f>
        <v>3167504000</v>
      </c>
      <c r="E471" s="29">
        <f>SUM(E472)</f>
        <v>933504127</v>
      </c>
      <c r="F471" s="30">
        <f t="shared" si="79"/>
        <v>4101008127</v>
      </c>
      <c r="G471" s="31">
        <f t="shared" si="85"/>
        <v>2.0002730392482092E-2</v>
      </c>
      <c r="H471" s="29">
        <f>SUM(H472)</f>
        <v>0</v>
      </c>
      <c r="I471" s="32">
        <f t="shared" si="84"/>
        <v>4101008127</v>
      </c>
      <c r="J471" s="29">
        <f>SUM(J472)</f>
        <v>3414373267</v>
      </c>
      <c r="K471" s="31">
        <f t="shared" si="80"/>
        <v>83.256925157515056</v>
      </c>
      <c r="L471" s="30">
        <f t="shared" si="87"/>
        <v>509356120</v>
      </c>
      <c r="M471" s="31">
        <f t="shared" si="81"/>
        <v>12.420266047426928</v>
      </c>
      <c r="N471" s="29">
        <f>SUM(N472)</f>
        <v>3923729387</v>
      </c>
      <c r="O471" s="31">
        <f t="shared" si="82"/>
        <v>95.677191204941977</v>
      </c>
      <c r="P471" s="32">
        <f t="shared" si="86"/>
        <v>177278740</v>
      </c>
      <c r="R471" s="33">
        <f>SUM('anual gastos'!N471+'eses gastos'!N471+[3]ctas!N471)</f>
        <v>3923729387</v>
      </c>
      <c r="S471" s="62">
        <f t="shared" si="83"/>
        <v>0</v>
      </c>
    </row>
    <row r="472" spans="1:19" x14ac:dyDescent="0.25">
      <c r="A472" s="60">
        <v>3311401050847120</v>
      </c>
      <c r="B472" s="27" t="s">
        <v>385</v>
      </c>
      <c r="C472" s="28"/>
      <c r="D472" s="33">
        <f>SUM('anual gastos'!D472+'eses gastos'!D472+[3]ctas!D472)</f>
        <v>3167504000</v>
      </c>
      <c r="E472" s="33">
        <f>SUM('anual gastos'!E472+'eses gastos'!E472+[3]ctas!E472)</f>
        <v>933504127</v>
      </c>
      <c r="F472" s="30">
        <f t="shared" si="79"/>
        <v>4101008127</v>
      </c>
      <c r="G472" s="31">
        <f t="shared" si="85"/>
        <v>2.0002730392482092E-2</v>
      </c>
      <c r="H472" s="33">
        <f>SUM('anual gastos'!H472+'eses gastos'!H472+[3]ctas!H472)</f>
        <v>0</v>
      </c>
      <c r="I472" s="32">
        <f t="shared" si="84"/>
        <v>4101008127</v>
      </c>
      <c r="J472" s="33">
        <f>SUM('anual gastos'!J472+'eses gastos'!J472+[3]ctas!J472)</f>
        <v>3414373267</v>
      </c>
      <c r="K472" s="31">
        <f t="shared" si="80"/>
        <v>83.256925157515056</v>
      </c>
      <c r="L472" s="30">
        <f t="shared" si="87"/>
        <v>509356120</v>
      </c>
      <c r="M472" s="31">
        <f t="shared" si="81"/>
        <v>12.420266047426928</v>
      </c>
      <c r="N472" s="33">
        <f>SUM('anual gastos'!N472+'eses gastos'!N472+[3]ctas!N472)</f>
        <v>3923729387</v>
      </c>
      <c r="O472" s="31">
        <f t="shared" si="82"/>
        <v>95.677191204941977</v>
      </c>
      <c r="P472" s="32">
        <f t="shared" si="86"/>
        <v>177278740</v>
      </c>
      <c r="R472" s="33">
        <f>SUM('anual gastos'!N472+'eses gastos'!N472+[3]ctas!N472)</f>
        <v>3923729387</v>
      </c>
      <c r="S472" s="62">
        <f t="shared" si="83"/>
        <v>0</v>
      </c>
    </row>
    <row r="473" spans="1:19" x14ac:dyDescent="0.25">
      <c r="A473" s="60">
        <v>3311401050912</v>
      </c>
      <c r="B473" s="63" t="s">
        <v>386</v>
      </c>
      <c r="C473" s="28"/>
      <c r="D473" s="29">
        <f>SUM(D474)</f>
        <v>171000000</v>
      </c>
      <c r="E473" s="29">
        <f>SUM(E474)</f>
        <v>-16836540</v>
      </c>
      <c r="F473" s="30">
        <f t="shared" si="79"/>
        <v>154163460</v>
      </c>
      <c r="G473" s="31">
        <f t="shared" si="85"/>
        <v>7.5193465393300779E-4</v>
      </c>
      <c r="H473" s="29">
        <f>SUM(H474)</f>
        <v>0</v>
      </c>
      <c r="I473" s="32">
        <f t="shared" si="84"/>
        <v>154163460</v>
      </c>
      <c r="J473" s="29">
        <f>SUM(J474)</f>
        <v>107484974</v>
      </c>
      <c r="K473" s="31">
        <f t="shared" si="80"/>
        <v>69.721433340948622</v>
      </c>
      <c r="L473" s="30">
        <f t="shared" si="87"/>
        <v>42600000</v>
      </c>
      <c r="M473" s="31">
        <f t="shared" si="81"/>
        <v>27.633007198982174</v>
      </c>
      <c r="N473" s="29">
        <f>SUM(N474)</f>
        <v>150084974</v>
      </c>
      <c r="O473" s="31">
        <f t="shared" si="82"/>
        <v>97.354440539930792</v>
      </c>
      <c r="P473" s="32">
        <f t="shared" si="86"/>
        <v>4078486</v>
      </c>
      <c r="R473" s="33">
        <f>SUM('anual gastos'!N473+'eses gastos'!N473+[3]ctas!N473)</f>
        <v>150084974</v>
      </c>
      <c r="S473" s="62">
        <f t="shared" si="83"/>
        <v>0</v>
      </c>
    </row>
    <row r="474" spans="1:19" x14ac:dyDescent="0.25">
      <c r="A474" s="60">
        <v>3311401050912120</v>
      </c>
      <c r="B474" s="63" t="s">
        <v>387</v>
      </c>
      <c r="C474" s="28"/>
      <c r="D474" s="33">
        <f>SUM('anual gastos'!D474+'eses gastos'!D474+[3]ctas!D474)</f>
        <v>171000000</v>
      </c>
      <c r="E474" s="33">
        <f>SUM('anual gastos'!E474+'eses gastos'!E474+[3]ctas!E474)</f>
        <v>-16836540</v>
      </c>
      <c r="F474" s="30">
        <f t="shared" si="79"/>
        <v>154163460</v>
      </c>
      <c r="G474" s="31">
        <f t="shared" si="85"/>
        <v>7.5193465393300779E-4</v>
      </c>
      <c r="H474" s="33">
        <f>SUM('anual gastos'!H474+'eses gastos'!H474+[3]ctas!H474)</f>
        <v>0</v>
      </c>
      <c r="I474" s="32">
        <f t="shared" si="84"/>
        <v>154163460</v>
      </c>
      <c r="J474" s="33">
        <f>SUM('anual gastos'!J474+'eses gastos'!J474+[3]ctas!J474)</f>
        <v>107484974</v>
      </c>
      <c r="K474" s="31">
        <f t="shared" si="80"/>
        <v>69.721433340948622</v>
      </c>
      <c r="L474" s="30">
        <f t="shared" si="87"/>
        <v>42600000</v>
      </c>
      <c r="M474" s="31">
        <f t="shared" si="81"/>
        <v>27.633007198982174</v>
      </c>
      <c r="N474" s="33">
        <f>SUM('anual gastos'!N474+'eses gastos'!N474+[3]ctas!N474)</f>
        <v>150084974</v>
      </c>
      <c r="O474" s="31">
        <f t="shared" si="82"/>
        <v>97.354440539930792</v>
      </c>
      <c r="P474" s="32">
        <f t="shared" si="86"/>
        <v>4078486</v>
      </c>
      <c r="R474" s="33">
        <f>SUM('anual gastos'!N474+'eses gastos'!N474+[3]ctas!N474)</f>
        <v>150084974</v>
      </c>
      <c r="S474" s="62">
        <f t="shared" si="83"/>
        <v>0</v>
      </c>
    </row>
    <row r="475" spans="1:19" x14ac:dyDescent="0.25">
      <c r="A475" s="60">
        <v>3311401050920</v>
      </c>
      <c r="B475" s="63" t="s">
        <v>388</v>
      </c>
      <c r="C475" s="28"/>
      <c r="D475" s="29">
        <f>SUM(D476)</f>
        <v>702000000</v>
      </c>
      <c r="E475" s="29">
        <f>SUM(E476)</f>
        <v>-40000000</v>
      </c>
      <c r="F475" s="30">
        <f t="shared" si="79"/>
        <v>662000000</v>
      </c>
      <c r="G475" s="31">
        <f t="shared" si="85"/>
        <v>3.2289152105411433E-3</v>
      </c>
      <c r="H475" s="29">
        <f>SUM(H476)</f>
        <v>0</v>
      </c>
      <c r="I475" s="32">
        <f t="shared" si="84"/>
        <v>662000000</v>
      </c>
      <c r="J475" s="29">
        <f>SUM(J476)</f>
        <v>573446158</v>
      </c>
      <c r="K475" s="31">
        <f t="shared" si="80"/>
        <v>86.623286706948647</v>
      </c>
      <c r="L475" s="30">
        <f t="shared" si="87"/>
        <v>88450000</v>
      </c>
      <c r="M475" s="31">
        <f t="shared" si="81"/>
        <v>13.361027190332326</v>
      </c>
      <c r="N475" s="29">
        <f>SUM(N476)</f>
        <v>661896158</v>
      </c>
      <c r="O475" s="31">
        <f t="shared" si="82"/>
        <v>99.98431389728097</v>
      </c>
      <c r="P475" s="32">
        <f t="shared" si="86"/>
        <v>103842</v>
      </c>
      <c r="R475" s="33">
        <f>SUM('anual gastos'!N475+'eses gastos'!N475+[3]ctas!N475)</f>
        <v>661896158</v>
      </c>
      <c r="S475" s="62">
        <f t="shared" si="83"/>
        <v>0</v>
      </c>
    </row>
    <row r="476" spans="1:19" x14ac:dyDescent="0.25">
      <c r="A476" s="60">
        <v>3311401050920120</v>
      </c>
      <c r="B476" s="63" t="s">
        <v>388</v>
      </c>
      <c r="C476" s="28"/>
      <c r="D476" s="33">
        <f>SUM('anual gastos'!D476+'eses gastos'!D476+[3]ctas!D476)</f>
        <v>702000000</v>
      </c>
      <c r="E476" s="33">
        <f>SUM('anual gastos'!E476+'eses gastos'!E476+[3]ctas!E476)</f>
        <v>-40000000</v>
      </c>
      <c r="F476" s="30">
        <f t="shared" si="79"/>
        <v>662000000</v>
      </c>
      <c r="G476" s="31">
        <f t="shared" si="85"/>
        <v>3.2289152105411433E-3</v>
      </c>
      <c r="H476" s="33">
        <f>SUM('anual gastos'!H476+'eses gastos'!H476+[3]ctas!H476)</f>
        <v>0</v>
      </c>
      <c r="I476" s="32">
        <f t="shared" si="84"/>
        <v>662000000</v>
      </c>
      <c r="J476" s="33">
        <f>SUM('anual gastos'!J476+'eses gastos'!J476+[3]ctas!J476)</f>
        <v>573446158</v>
      </c>
      <c r="K476" s="31">
        <f t="shared" si="80"/>
        <v>86.623286706948647</v>
      </c>
      <c r="L476" s="30">
        <f t="shared" si="87"/>
        <v>88450000</v>
      </c>
      <c r="M476" s="31">
        <f t="shared" si="81"/>
        <v>13.361027190332326</v>
      </c>
      <c r="N476" s="33">
        <f>SUM('anual gastos'!N476+'eses gastos'!N476+[3]ctas!N476)</f>
        <v>661896158</v>
      </c>
      <c r="O476" s="31">
        <f t="shared" si="82"/>
        <v>99.98431389728097</v>
      </c>
      <c r="P476" s="32">
        <f t="shared" si="86"/>
        <v>103842</v>
      </c>
      <c r="R476" s="33">
        <f>SUM('anual gastos'!N476+'eses gastos'!N476+[3]ctas!N476)</f>
        <v>661896158</v>
      </c>
      <c r="S476" s="62">
        <f t="shared" si="83"/>
        <v>0</v>
      </c>
    </row>
    <row r="477" spans="1:19" ht="26.25" x14ac:dyDescent="0.25">
      <c r="A477" s="60">
        <v>3311401050959</v>
      </c>
      <c r="B477" s="63" t="s">
        <v>389</v>
      </c>
      <c r="C477" s="28"/>
      <c r="D477" s="29">
        <f>SUM(D478)</f>
        <v>14859852000</v>
      </c>
      <c r="E477" s="29">
        <f>SUM(E478)</f>
        <v>-427168824</v>
      </c>
      <c r="F477" s="30">
        <f t="shared" si="79"/>
        <v>14432683176</v>
      </c>
      <c r="G477" s="31">
        <f t="shared" si="85"/>
        <v>7.0395634797443582E-2</v>
      </c>
      <c r="H477" s="29">
        <f>SUM(H478)</f>
        <v>0</v>
      </c>
      <c r="I477" s="32">
        <f t="shared" si="84"/>
        <v>14432683176</v>
      </c>
      <c r="J477" s="29">
        <f>SUM(J478)</f>
        <v>9609822956</v>
      </c>
      <c r="K477" s="31">
        <f t="shared" si="80"/>
        <v>66.583758811944975</v>
      </c>
      <c r="L477" s="30">
        <f t="shared" si="87"/>
        <v>3514291930</v>
      </c>
      <c r="M477" s="31">
        <f t="shared" si="81"/>
        <v>24.349539771259508</v>
      </c>
      <c r="N477" s="29">
        <f>SUM(N478)</f>
        <v>13124114886</v>
      </c>
      <c r="O477" s="31">
        <f t="shared" si="82"/>
        <v>90.933298583204476</v>
      </c>
      <c r="P477" s="32">
        <f t="shared" si="86"/>
        <v>1308568290</v>
      </c>
      <c r="R477" s="33">
        <f>SUM('anual gastos'!N477+'eses gastos'!N477+[3]ctas!N477)</f>
        <v>13124114886</v>
      </c>
      <c r="S477" s="62">
        <f t="shared" si="83"/>
        <v>0</v>
      </c>
    </row>
    <row r="478" spans="1:19" ht="26.25" x14ac:dyDescent="0.25">
      <c r="A478" s="60">
        <v>3311401050959</v>
      </c>
      <c r="B478" s="63" t="s">
        <v>389</v>
      </c>
      <c r="C478" s="28"/>
      <c r="D478" s="33">
        <f>SUM('anual gastos'!D478+'eses gastos'!D478+[3]ctas!D478)</f>
        <v>14859852000</v>
      </c>
      <c r="E478" s="33">
        <f>SUM('anual gastos'!E478+'eses gastos'!E478+[3]ctas!E478)</f>
        <v>-427168824</v>
      </c>
      <c r="F478" s="30">
        <f t="shared" si="79"/>
        <v>14432683176</v>
      </c>
      <c r="G478" s="31">
        <f t="shared" si="85"/>
        <v>7.0395634797443582E-2</v>
      </c>
      <c r="H478" s="33">
        <f>SUM('anual gastos'!H478+'eses gastos'!H478+[3]ctas!H478)</f>
        <v>0</v>
      </c>
      <c r="I478" s="32">
        <f t="shared" si="84"/>
        <v>14432683176</v>
      </c>
      <c r="J478" s="33">
        <f>SUM('anual gastos'!J478+'eses gastos'!J478+[3]ctas!J478)</f>
        <v>9609822956</v>
      </c>
      <c r="K478" s="31">
        <f t="shared" si="80"/>
        <v>66.583758811944975</v>
      </c>
      <c r="L478" s="30">
        <f t="shared" si="87"/>
        <v>3514291930</v>
      </c>
      <c r="M478" s="31">
        <f t="shared" si="81"/>
        <v>24.349539771259508</v>
      </c>
      <c r="N478" s="33">
        <f>SUM('anual gastos'!N478+'eses gastos'!N478+[3]ctas!N478)</f>
        <v>13124114886</v>
      </c>
      <c r="O478" s="31">
        <f t="shared" si="82"/>
        <v>90.933298583204476</v>
      </c>
      <c r="P478" s="32">
        <f t="shared" si="86"/>
        <v>1308568290</v>
      </c>
      <c r="R478" s="33">
        <f>SUM('anual gastos'!N478+'eses gastos'!N478+[3]ctas!N478)</f>
        <v>13124114886</v>
      </c>
      <c r="S478" s="62">
        <f t="shared" si="83"/>
        <v>0</v>
      </c>
    </row>
    <row r="479" spans="1:19" ht="26.25" x14ac:dyDescent="0.25">
      <c r="A479" s="60">
        <v>3311401050960</v>
      </c>
      <c r="B479" s="40" t="s">
        <v>390</v>
      </c>
      <c r="C479" s="28"/>
      <c r="D479" s="29">
        <f>SUM(D480)</f>
        <v>7000000000</v>
      </c>
      <c r="E479" s="29">
        <f>SUM(E480)</f>
        <v>-2600000000</v>
      </c>
      <c r="F479" s="30">
        <f t="shared" si="79"/>
        <v>4400000000</v>
      </c>
      <c r="G479" s="31">
        <f t="shared" si="85"/>
        <v>2.1461067864623911E-2</v>
      </c>
      <c r="H479" s="29">
        <f>SUM(H480)</f>
        <v>0</v>
      </c>
      <c r="I479" s="32">
        <f t="shared" si="84"/>
        <v>4400000000</v>
      </c>
      <c r="J479" s="29">
        <f>SUM(J480)</f>
        <v>2311668095</v>
      </c>
      <c r="K479" s="31">
        <f t="shared" si="80"/>
        <v>52.537911250000001</v>
      </c>
      <c r="L479" s="30">
        <f t="shared" si="87"/>
        <v>1407367291</v>
      </c>
      <c r="M479" s="31">
        <f t="shared" si="81"/>
        <v>31.985620250000004</v>
      </c>
      <c r="N479" s="29">
        <f>SUM(N480)</f>
        <v>3719035386</v>
      </c>
      <c r="O479" s="31">
        <f t="shared" si="82"/>
        <v>84.523531500000004</v>
      </c>
      <c r="P479" s="32">
        <f t="shared" si="86"/>
        <v>680964614</v>
      </c>
      <c r="R479" s="33">
        <f>SUM('anual gastos'!N479+'eses gastos'!N479+[3]ctas!N479)</f>
        <v>3719035386</v>
      </c>
      <c r="S479" s="62">
        <f t="shared" si="83"/>
        <v>0</v>
      </c>
    </row>
    <row r="480" spans="1:19" ht="26.25" x14ac:dyDescent="0.25">
      <c r="A480" s="60">
        <v>3311401050960</v>
      </c>
      <c r="B480" s="40" t="s">
        <v>391</v>
      </c>
      <c r="C480" s="28"/>
      <c r="D480" s="33">
        <f>SUM('anual gastos'!D480+'eses gastos'!D480+[3]ctas!D480)</f>
        <v>7000000000</v>
      </c>
      <c r="E480" s="33">
        <f>SUM('anual gastos'!E480+'eses gastos'!E480+[3]ctas!E480)</f>
        <v>-2600000000</v>
      </c>
      <c r="F480" s="30">
        <f t="shared" si="79"/>
        <v>4400000000</v>
      </c>
      <c r="G480" s="31">
        <f t="shared" si="85"/>
        <v>2.1461067864623911E-2</v>
      </c>
      <c r="H480" s="33">
        <f>SUM('anual gastos'!H480+'eses gastos'!H480+[3]ctas!H480)</f>
        <v>0</v>
      </c>
      <c r="I480" s="32">
        <f t="shared" si="84"/>
        <v>4400000000</v>
      </c>
      <c r="J480" s="33">
        <f>SUM('anual gastos'!J480+'eses gastos'!J480+[3]ctas!J480)</f>
        <v>2311668095</v>
      </c>
      <c r="K480" s="31">
        <f t="shared" si="80"/>
        <v>52.537911250000001</v>
      </c>
      <c r="L480" s="30">
        <f t="shared" si="87"/>
        <v>1407367291</v>
      </c>
      <c r="M480" s="31">
        <f t="shared" si="81"/>
        <v>31.985620250000004</v>
      </c>
      <c r="N480" s="33">
        <f>SUM('anual gastos'!N480+'eses gastos'!N480+[3]ctas!N480)</f>
        <v>3719035386</v>
      </c>
      <c r="O480" s="31">
        <f t="shared" si="82"/>
        <v>84.523531500000004</v>
      </c>
      <c r="P480" s="32">
        <f t="shared" si="86"/>
        <v>680964614</v>
      </c>
      <c r="R480" s="33">
        <f>SUM('anual gastos'!N480+'eses gastos'!N480+[3]ctas!N480)</f>
        <v>3719035386</v>
      </c>
      <c r="S480" s="62">
        <f t="shared" si="83"/>
        <v>0</v>
      </c>
    </row>
    <row r="481" spans="1:19" ht="26.25" x14ac:dyDescent="0.25">
      <c r="A481" s="60">
        <v>3311401054006</v>
      </c>
      <c r="B481" s="27" t="s">
        <v>392</v>
      </c>
      <c r="C481" s="28"/>
      <c r="D481" s="29">
        <f>SUM(D482)</f>
        <v>0</v>
      </c>
      <c r="E481" s="29">
        <f>SUM(E482)</f>
        <v>0</v>
      </c>
      <c r="F481" s="30">
        <f t="shared" si="79"/>
        <v>0</v>
      </c>
      <c r="G481" s="31">
        <f t="shared" si="85"/>
        <v>0</v>
      </c>
      <c r="H481" s="29">
        <f>SUM(H482)</f>
        <v>0</v>
      </c>
      <c r="I481" s="32">
        <f t="shared" si="84"/>
        <v>0</v>
      </c>
      <c r="J481" s="29">
        <f>SUM(J482)</f>
        <v>0</v>
      </c>
      <c r="K481" s="31">
        <f t="shared" si="80"/>
        <v>0</v>
      </c>
      <c r="L481" s="30">
        <f t="shared" si="87"/>
        <v>0</v>
      </c>
      <c r="M481" s="31">
        <f t="shared" si="81"/>
        <v>0</v>
      </c>
      <c r="N481" s="29">
        <f>SUM(N482)</f>
        <v>0</v>
      </c>
      <c r="O481" s="31">
        <f t="shared" si="82"/>
        <v>0</v>
      </c>
      <c r="P481" s="32">
        <f t="shared" si="86"/>
        <v>0</v>
      </c>
      <c r="R481" s="33">
        <f>SUM('anual gastos'!N481+'eses gastos'!N481+[3]ctas!N481)</f>
        <v>0</v>
      </c>
      <c r="S481" s="62">
        <f t="shared" si="83"/>
        <v>0</v>
      </c>
    </row>
    <row r="482" spans="1:19" ht="26.25" x14ac:dyDescent="0.25">
      <c r="A482" s="60">
        <v>3311401054006120</v>
      </c>
      <c r="B482" s="27" t="s">
        <v>392</v>
      </c>
      <c r="C482" s="28"/>
      <c r="D482" s="33">
        <f>SUM('anual gastos'!D482+'eses gastos'!D482+[3]ctas!D482)</f>
        <v>0</v>
      </c>
      <c r="E482" s="33">
        <f>SUM('anual gastos'!E482+'eses gastos'!E482+[3]ctas!E482)</f>
        <v>0</v>
      </c>
      <c r="F482" s="30">
        <f t="shared" si="79"/>
        <v>0</v>
      </c>
      <c r="G482" s="31">
        <f t="shared" si="85"/>
        <v>0</v>
      </c>
      <c r="H482" s="33">
        <f>SUM('anual gastos'!H482+'eses gastos'!H482+[3]ctas!H482)</f>
        <v>0</v>
      </c>
      <c r="I482" s="32">
        <f t="shared" si="84"/>
        <v>0</v>
      </c>
      <c r="J482" s="33">
        <f>SUM('anual gastos'!J482+'eses gastos'!J482+[3]ctas!J482)</f>
        <v>0</v>
      </c>
      <c r="K482" s="31">
        <f t="shared" si="80"/>
        <v>0</v>
      </c>
      <c r="L482" s="30">
        <f t="shared" si="87"/>
        <v>0</v>
      </c>
      <c r="M482" s="31">
        <f t="shared" si="81"/>
        <v>0</v>
      </c>
      <c r="N482" s="33">
        <f>SUM('anual gastos'!N482+'eses gastos'!N482+[3]ctas!N482)</f>
        <v>0</v>
      </c>
      <c r="O482" s="31">
        <f t="shared" si="82"/>
        <v>0</v>
      </c>
      <c r="P482" s="32">
        <f t="shared" si="86"/>
        <v>0</v>
      </c>
      <c r="R482" s="33">
        <f>SUM('anual gastos'!N482+'eses gastos'!N482+[3]ctas!N482)</f>
        <v>0</v>
      </c>
      <c r="S482" s="62">
        <f t="shared" si="83"/>
        <v>0</v>
      </c>
    </row>
    <row r="483" spans="1:19" ht="26.25" x14ac:dyDescent="0.25">
      <c r="A483" s="60">
        <v>3311401057243</v>
      </c>
      <c r="B483" s="27" t="s">
        <v>393</v>
      </c>
      <c r="C483" s="28"/>
      <c r="D483" s="29">
        <f>SUM(D484)</f>
        <v>0</v>
      </c>
      <c r="E483" s="29">
        <f>SUM(E484)</f>
        <v>0</v>
      </c>
      <c r="F483" s="30">
        <f t="shared" si="79"/>
        <v>0</v>
      </c>
      <c r="G483" s="31">
        <f t="shared" si="85"/>
        <v>0</v>
      </c>
      <c r="H483" s="29">
        <f>SUM(H484)</f>
        <v>0</v>
      </c>
      <c r="I483" s="32">
        <f t="shared" si="84"/>
        <v>0</v>
      </c>
      <c r="J483" s="29">
        <f>SUM(J484)</f>
        <v>0</v>
      </c>
      <c r="K483" s="31">
        <f t="shared" si="80"/>
        <v>0</v>
      </c>
      <c r="L483" s="30">
        <f t="shared" si="87"/>
        <v>0</v>
      </c>
      <c r="M483" s="31">
        <f t="shared" si="81"/>
        <v>0</v>
      </c>
      <c r="N483" s="29">
        <f>SUM(N484)</f>
        <v>0</v>
      </c>
      <c r="O483" s="31">
        <f t="shared" si="82"/>
        <v>0</v>
      </c>
      <c r="P483" s="32">
        <f t="shared" si="86"/>
        <v>0</v>
      </c>
      <c r="R483" s="33">
        <f>SUM('anual gastos'!N483+'eses gastos'!N483+[3]ctas!N483)</f>
        <v>0</v>
      </c>
      <c r="S483" s="62">
        <f t="shared" si="83"/>
        <v>0</v>
      </c>
    </row>
    <row r="484" spans="1:19" ht="26.25" x14ac:dyDescent="0.25">
      <c r="A484" s="60">
        <v>3311401057243120</v>
      </c>
      <c r="B484" s="27" t="s">
        <v>393</v>
      </c>
      <c r="C484" s="28"/>
      <c r="D484" s="33">
        <f>SUM('anual gastos'!D484+'eses gastos'!D484+[3]ctas!D484)</f>
        <v>0</v>
      </c>
      <c r="E484" s="33">
        <f>SUM('anual gastos'!E484+'eses gastos'!E484+[3]ctas!E484)</f>
        <v>0</v>
      </c>
      <c r="F484" s="30">
        <f t="shared" si="79"/>
        <v>0</v>
      </c>
      <c r="G484" s="31">
        <f t="shared" si="85"/>
        <v>0</v>
      </c>
      <c r="H484" s="33">
        <f>SUM('anual gastos'!H484+'eses gastos'!H484+[3]ctas!H484)</f>
        <v>0</v>
      </c>
      <c r="I484" s="32">
        <f t="shared" si="84"/>
        <v>0</v>
      </c>
      <c r="J484" s="33">
        <f>SUM('anual gastos'!J484+'eses gastos'!J484+[3]ctas!J484)</f>
        <v>0</v>
      </c>
      <c r="K484" s="31">
        <f t="shared" si="80"/>
        <v>0</v>
      </c>
      <c r="L484" s="30">
        <f t="shared" si="87"/>
        <v>0</v>
      </c>
      <c r="M484" s="31">
        <f t="shared" si="81"/>
        <v>0</v>
      </c>
      <c r="N484" s="33">
        <f>SUM('anual gastos'!N484+'eses gastos'!N484+[3]ctas!N484)</f>
        <v>0</v>
      </c>
      <c r="O484" s="31">
        <f t="shared" si="82"/>
        <v>0</v>
      </c>
      <c r="P484" s="32">
        <f t="shared" si="86"/>
        <v>0</v>
      </c>
      <c r="R484" s="33">
        <f>SUM('anual gastos'!N484+'eses gastos'!N484+[3]ctas!N484)</f>
        <v>0</v>
      </c>
      <c r="S484" s="62">
        <f t="shared" si="83"/>
        <v>0</v>
      </c>
    </row>
    <row r="485" spans="1:19" x14ac:dyDescent="0.25">
      <c r="A485" s="26">
        <v>331140106</v>
      </c>
      <c r="B485" s="27" t="s">
        <v>394</v>
      </c>
      <c r="C485" s="28"/>
      <c r="D485" s="29">
        <f>SUM(D486)</f>
        <v>21992600000</v>
      </c>
      <c r="E485" s="29">
        <f>SUM(E486)</f>
        <v>-554574304</v>
      </c>
      <c r="F485" s="30">
        <f t="shared" si="79"/>
        <v>21438025696</v>
      </c>
      <c r="G485" s="31">
        <f t="shared" si="85"/>
        <v>0.10456430098759256</v>
      </c>
      <c r="H485" s="29">
        <f>SUM(H486)</f>
        <v>0</v>
      </c>
      <c r="I485" s="32">
        <f t="shared" si="84"/>
        <v>21438025696</v>
      </c>
      <c r="J485" s="29">
        <f>SUM(J486)</f>
        <v>14493512313</v>
      </c>
      <c r="K485" s="31">
        <f t="shared" si="80"/>
        <v>67.606562836167612</v>
      </c>
      <c r="L485" s="30">
        <f t="shared" si="87"/>
        <v>4033243563</v>
      </c>
      <c r="M485" s="31">
        <f t="shared" si="81"/>
        <v>18.813502792622081</v>
      </c>
      <c r="N485" s="29">
        <f>SUM(N486)</f>
        <v>18526755876</v>
      </c>
      <c r="O485" s="31">
        <f t="shared" si="82"/>
        <v>86.4200656287897</v>
      </c>
      <c r="P485" s="32">
        <f t="shared" si="86"/>
        <v>2911269820</v>
      </c>
      <c r="R485" s="33">
        <f>SUM('anual gastos'!N485+'eses gastos'!N485+[3]ctas!N485)</f>
        <v>18526755876</v>
      </c>
      <c r="S485" s="62">
        <f t="shared" si="83"/>
        <v>0</v>
      </c>
    </row>
    <row r="486" spans="1:19" ht="39" x14ac:dyDescent="0.25">
      <c r="A486" s="26">
        <v>3311401060768</v>
      </c>
      <c r="B486" s="27" t="s">
        <v>395</v>
      </c>
      <c r="C486" s="28"/>
      <c r="D486" s="29">
        <f>SUM(D487:D488)</f>
        <v>21992600000</v>
      </c>
      <c r="E486" s="29">
        <f>SUM(E487:E488)</f>
        <v>-554574304</v>
      </c>
      <c r="F486" s="30">
        <f t="shared" si="79"/>
        <v>21438025696</v>
      </c>
      <c r="G486" s="31">
        <f t="shared" si="85"/>
        <v>0.10456430098759256</v>
      </c>
      <c r="H486" s="29">
        <f>SUM(H487:H488)</f>
        <v>0</v>
      </c>
      <c r="I486" s="32">
        <f t="shared" si="84"/>
        <v>21438025696</v>
      </c>
      <c r="J486" s="29">
        <f>SUM(J487:J488)</f>
        <v>14493512313</v>
      </c>
      <c r="K486" s="31">
        <f t="shared" si="80"/>
        <v>67.606562836167612</v>
      </c>
      <c r="L486" s="30">
        <f t="shared" si="87"/>
        <v>4033243563</v>
      </c>
      <c r="M486" s="31">
        <f t="shared" si="81"/>
        <v>18.813502792622081</v>
      </c>
      <c r="N486" s="29">
        <f>SUM(N487:N488)</f>
        <v>18526755876</v>
      </c>
      <c r="O486" s="31">
        <f t="shared" si="82"/>
        <v>86.4200656287897</v>
      </c>
      <c r="P486" s="32">
        <f t="shared" si="86"/>
        <v>2911269820</v>
      </c>
      <c r="R486" s="33">
        <f>SUM('anual gastos'!N486+'eses gastos'!N486+[3]ctas!N486)</f>
        <v>18526755876</v>
      </c>
      <c r="S486" s="62">
        <f t="shared" si="83"/>
        <v>0</v>
      </c>
    </row>
    <row r="487" spans="1:19" ht="39" x14ac:dyDescent="0.25">
      <c r="A487" s="26">
        <v>3311401060768120</v>
      </c>
      <c r="B487" s="27" t="s">
        <v>395</v>
      </c>
      <c r="C487" s="28"/>
      <c r="D487" s="33">
        <f>SUM('anual gastos'!D487+'eses gastos'!D487+[3]ctas!D487)</f>
        <v>4083800000</v>
      </c>
      <c r="E487" s="33">
        <f>SUM('anual gastos'!E487+'eses gastos'!E487+[3]ctas!E487)</f>
        <v>-750000000</v>
      </c>
      <c r="F487" s="30">
        <f t="shared" si="79"/>
        <v>3333800000</v>
      </c>
      <c r="G487" s="31">
        <f t="shared" si="85"/>
        <v>1.6260660919791635E-2</v>
      </c>
      <c r="H487" s="33">
        <f>SUM('anual gastos'!H487+'eses gastos'!H487+[3]ctas!H487)</f>
        <v>0</v>
      </c>
      <c r="I487" s="32">
        <f t="shared" si="84"/>
        <v>3333800000</v>
      </c>
      <c r="J487" s="33">
        <f>SUM('anual gastos'!J487+'eses gastos'!J487+[3]ctas!J487)</f>
        <v>2021842009</v>
      </c>
      <c r="K487" s="31">
        <f t="shared" si="80"/>
        <v>60.646769722238894</v>
      </c>
      <c r="L487" s="30">
        <f t="shared" si="87"/>
        <v>1060930225</v>
      </c>
      <c r="M487" s="31">
        <f t="shared" si="81"/>
        <v>31.823451466794651</v>
      </c>
      <c r="N487" s="33">
        <f>SUM('anual gastos'!N487+'eses gastos'!N487+[3]ctas!N487)</f>
        <v>3082772234</v>
      </c>
      <c r="O487" s="31">
        <f t="shared" si="82"/>
        <v>92.470221189033524</v>
      </c>
      <c r="P487" s="32">
        <f t="shared" si="86"/>
        <v>251027766</v>
      </c>
      <c r="R487" s="33">
        <f>SUM('anual gastos'!N487+'eses gastos'!N487+[3]ctas!N487)</f>
        <v>3082772234</v>
      </c>
      <c r="S487" s="62">
        <f t="shared" si="83"/>
        <v>0</v>
      </c>
    </row>
    <row r="488" spans="1:19" ht="39" x14ac:dyDescent="0.25">
      <c r="A488" s="26">
        <v>3311401060768130</v>
      </c>
      <c r="B488" s="27" t="s">
        <v>395</v>
      </c>
      <c r="C488" s="28"/>
      <c r="D488" s="33">
        <f>SUM('anual gastos'!D488+'eses gastos'!D488+[3]ctas!D488)</f>
        <v>17908800000</v>
      </c>
      <c r="E488" s="33">
        <f>SUM('anual gastos'!E488+'eses gastos'!E488+[3]ctas!E488)</f>
        <v>195425696</v>
      </c>
      <c r="F488" s="30">
        <f t="shared" si="79"/>
        <v>18104225696</v>
      </c>
      <c r="G488" s="31">
        <f t="shared" si="85"/>
        <v>8.830364006780092E-2</v>
      </c>
      <c r="H488" s="33">
        <f>SUM('anual gastos'!H488+'eses gastos'!H488+[3]ctas!H488)</f>
        <v>0</v>
      </c>
      <c r="I488" s="32">
        <f t="shared" si="84"/>
        <v>18104225696</v>
      </c>
      <c r="J488" s="33">
        <f>SUM('anual gastos'!J488+'eses gastos'!J488+[3]ctas!J488)</f>
        <v>12471670304</v>
      </c>
      <c r="K488" s="31">
        <f t="shared" si="80"/>
        <v>68.888172923935258</v>
      </c>
      <c r="L488" s="30">
        <f t="shared" si="87"/>
        <v>2972313338</v>
      </c>
      <c r="M488" s="31">
        <f t="shared" si="81"/>
        <v>16.417787691724985</v>
      </c>
      <c r="N488" s="33">
        <f>SUM('anual gastos'!N488+'eses gastos'!N488+[3]ctas!N488)</f>
        <v>15443983642</v>
      </c>
      <c r="O488" s="31">
        <f t="shared" si="82"/>
        <v>85.30596061566024</v>
      </c>
      <c r="P488" s="32">
        <f t="shared" si="86"/>
        <v>2660242054</v>
      </c>
      <c r="R488" s="33">
        <f>SUM('anual gastos'!N488+'eses gastos'!N488+[3]ctas!N488)</f>
        <v>15443983642</v>
      </c>
      <c r="S488" s="62">
        <f t="shared" si="83"/>
        <v>0</v>
      </c>
    </row>
    <row r="489" spans="1:19" ht="26.25" x14ac:dyDescent="0.25">
      <c r="A489" s="26">
        <v>331140107</v>
      </c>
      <c r="B489" s="27" t="s">
        <v>396</v>
      </c>
      <c r="C489" s="28"/>
      <c r="D489" s="29">
        <f>SUM(D490+D492+D495+D497+D499+D501+D503+D505)</f>
        <v>31990884000</v>
      </c>
      <c r="E489" s="29">
        <f>SUM(E490+E492+E495+E497+E499+E501+E503+E505)</f>
        <v>4756377456</v>
      </c>
      <c r="F489" s="30">
        <f t="shared" si="79"/>
        <v>36747261456</v>
      </c>
      <c r="G489" s="31">
        <f t="shared" si="85"/>
        <v>0.17923533453324877</v>
      </c>
      <c r="H489" s="29">
        <f>SUM(H490+H492+H495+H497+H499+H501+H503+H505)</f>
        <v>0</v>
      </c>
      <c r="I489" s="32">
        <f t="shared" si="84"/>
        <v>36747261456</v>
      </c>
      <c r="J489" s="29">
        <f>SUM(J490+J492+J495+J497+J499+J501+J503+J505)</f>
        <v>22071552573</v>
      </c>
      <c r="K489" s="31">
        <f t="shared" si="80"/>
        <v>60.063122253144698</v>
      </c>
      <c r="L489" s="30">
        <f t="shared" si="87"/>
        <v>12193314293</v>
      </c>
      <c r="M489" s="31">
        <f t="shared" si="81"/>
        <v>33.181559141760495</v>
      </c>
      <c r="N489" s="29">
        <f>SUM(N490+N492+N495+N497+N499+N501+N503+N505)</f>
        <v>34264866866</v>
      </c>
      <c r="O489" s="31">
        <f t="shared" si="82"/>
        <v>93.2446813949052</v>
      </c>
      <c r="P489" s="32">
        <f t="shared" si="86"/>
        <v>2482394590</v>
      </c>
      <c r="R489" s="33">
        <f>SUM('anual gastos'!N489+'eses gastos'!N489+[3]ctas!N489)</f>
        <v>34264866866</v>
      </c>
      <c r="S489" s="62">
        <f t="shared" si="83"/>
        <v>0</v>
      </c>
    </row>
    <row r="490" spans="1:19" ht="26.25" x14ac:dyDescent="0.25">
      <c r="A490" s="26">
        <v>3311401070741</v>
      </c>
      <c r="B490" s="27" t="s">
        <v>397</v>
      </c>
      <c r="C490" s="28"/>
      <c r="D490" s="29">
        <f>SUM(D491)</f>
        <v>19669884000</v>
      </c>
      <c r="E490" s="29">
        <f>SUM(E491)</f>
        <v>-698349970</v>
      </c>
      <c r="F490" s="30">
        <f t="shared" si="79"/>
        <v>18971534030</v>
      </c>
      <c r="G490" s="31">
        <f t="shared" si="85"/>
        <v>9.2533949844057273E-2</v>
      </c>
      <c r="H490" s="29">
        <f>SUM(H491)</f>
        <v>0</v>
      </c>
      <c r="I490" s="32">
        <f t="shared" si="84"/>
        <v>18971534030</v>
      </c>
      <c r="J490" s="29">
        <f>SUM(J491)</f>
        <v>15812178309</v>
      </c>
      <c r="K490" s="31">
        <f t="shared" si="80"/>
        <v>83.346862114555108</v>
      </c>
      <c r="L490" s="30">
        <f t="shared" si="87"/>
        <v>2970465767</v>
      </c>
      <c r="M490" s="31">
        <f t="shared" si="81"/>
        <v>15.657488542058609</v>
      </c>
      <c r="N490" s="29">
        <f>SUM(N491)</f>
        <v>18782644076</v>
      </c>
      <c r="O490" s="31">
        <f t="shared" si="82"/>
        <v>99.00435065661371</v>
      </c>
      <c r="P490" s="32">
        <f t="shared" si="86"/>
        <v>188889954</v>
      </c>
      <c r="R490" s="33">
        <f>SUM('anual gastos'!N490+'eses gastos'!N490+[3]ctas!N490)</f>
        <v>18782644076</v>
      </c>
      <c r="S490" s="62">
        <f t="shared" si="83"/>
        <v>0</v>
      </c>
    </row>
    <row r="491" spans="1:19" ht="26.25" x14ac:dyDescent="0.25">
      <c r="A491" s="26">
        <v>3311401070741130</v>
      </c>
      <c r="B491" s="27" t="s">
        <v>397</v>
      </c>
      <c r="C491" s="28"/>
      <c r="D491" s="33">
        <f>SUM('anual gastos'!D491+'eses gastos'!D491+[3]ctas!D491)</f>
        <v>19669884000</v>
      </c>
      <c r="E491" s="33">
        <f>SUM('anual gastos'!E491+'eses gastos'!E491+[3]ctas!E491)</f>
        <v>-698349970</v>
      </c>
      <c r="F491" s="30">
        <f t="shared" si="79"/>
        <v>18971534030</v>
      </c>
      <c r="G491" s="31">
        <f t="shared" si="85"/>
        <v>9.2533949844057273E-2</v>
      </c>
      <c r="H491" s="33">
        <f>SUM('anual gastos'!H491+'eses gastos'!H491+[3]ctas!H491)</f>
        <v>0</v>
      </c>
      <c r="I491" s="32">
        <f t="shared" si="84"/>
        <v>18971534030</v>
      </c>
      <c r="J491" s="33">
        <f>SUM('anual gastos'!J491+'eses gastos'!J491+[3]ctas!J491)</f>
        <v>15812178309</v>
      </c>
      <c r="K491" s="31">
        <f t="shared" si="80"/>
        <v>83.346862114555108</v>
      </c>
      <c r="L491" s="30">
        <f t="shared" si="87"/>
        <v>2970465767</v>
      </c>
      <c r="M491" s="31">
        <f t="shared" si="81"/>
        <v>15.657488542058609</v>
      </c>
      <c r="N491" s="33">
        <f>SUM('anual gastos'!N491+'eses gastos'!N491+[3]ctas!N491)</f>
        <v>18782644076</v>
      </c>
      <c r="O491" s="31">
        <f t="shared" si="82"/>
        <v>99.00435065661371</v>
      </c>
      <c r="P491" s="32">
        <f t="shared" si="86"/>
        <v>188889954</v>
      </c>
      <c r="R491" s="33">
        <f>SUM('anual gastos'!N491+'eses gastos'!N491+[3]ctas!N491)</f>
        <v>18782644076</v>
      </c>
      <c r="S491" s="62">
        <f t="shared" si="83"/>
        <v>0</v>
      </c>
    </row>
    <row r="492" spans="1:19" ht="51.75" x14ac:dyDescent="0.25">
      <c r="A492" s="26">
        <v>3311401070827</v>
      </c>
      <c r="B492" s="27" t="s">
        <v>398</v>
      </c>
      <c r="C492" s="28"/>
      <c r="D492" s="29">
        <f>SUM(D493:D494)</f>
        <v>600000000</v>
      </c>
      <c r="E492" s="29">
        <f>SUM(E493:E494)</f>
        <v>7058337728</v>
      </c>
      <c r="F492" s="30">
        <f t="shared" si="79"/>
        <v>7658337728</v>
      </c>
      <c r="G492" s="31">
        <f t="shared" si="85"/>
        <v>3.73536603888222E-2</v>
      </c>
      <c r="H492" s="29">
        <f>SUM(H493:H494)</f>
        <v>0</v>
      </c>
      <c r="I492" s="32">
        <f t="shared" si="84"/>
        <v>7658337728</v>
      </c>
      <c r="J492" s="29">
        <f>SUM(J493:J494)</f>
        <v>519761510</v>
      </c>
      <c r="K492" s="31">
        <f t="shared" si="80"/>
        <v>6.7868710999735109</v>
      </c>
      <c r="L492" s="30">
        <f t="shared" si="87"/>
        <v>6509738904</v>
      </c>
      <c r="M492" s="31">
        <f t="shared" si="81"/>
        <v>85.00198261300811</v>
      </c>
      <c r="N492" s="29">
        <f>SUM(N493:N494)</f>
        <v>7029500414</v>
      </c>
      <c r="O492" s="31">
        <f t="shared" si="82"/>
        <v>91.78885371298162</v>
      </c>
      <c r="P492" s="32">
        <f t="shared" si="86"/>
        <v>628837314</v>
      </c>
      <c r="R492" s="33">
        <f>SUM('anual gastos'!N492+'eses gastos'!N492+[3]ctas!N492)</f>
        <v>7029500414</v>
      </c>
      <c r="S492" s="62">
        <f t="shared" si="83"/>
        <v>0</v>
      </c>
    </row>
    <row r="493" spans="1:19" ht="51.75" x14ac:dyDescent="0.25">
      <c r="A493" s="26">
        <v>3311401070827130</v>
      </c>
      <c r="B493" s="27" t="s">
        <v>398</v>
      </c>
      <c r="C493" s="28"/>
      <c r="D493" s="33">
        <f>SUM('anual gastos'!D493+'eses gastos'!D493+[3]ctas!D493)</f>
        <v>199500000</v>
      </c>
      <c r="E493" s="33">
        <f>SUM('anual gastos'!E493+'eses gastos'!E493+[3]ctas!E493)</f>
        <v>0</v>
      </c>
      <c r="F493" s="30">
        <f t="shared" si="79"/>
        <v>199500000</v>
      </c>
      <c r="G493" s="31">
        <f t="shared" si="85"/>
        <v>9.7306432704374326E-4</v>
      </c>
      <c r="H493" s="33">
        <f>SUM('anual gastos'!H493+'eses gastos'!H493+[3]ctas!H493)</f>
        <v>0</v>
      </c>
      <c r="I493" s="32">
        <f t="shared" si="84"/>
        <v>199500000</v>
      </c>
      <c r="J493" s="33">
        <f>SUM('anual gastos'!J493+'eses gastos'!J493+[3]ctas!J493)</f>
        <v>156633333</v>
      </c>
      <c r="K493" s="31">
        <f t="shared" si="80"/>
        <v>78.512948872180459</v>
      </c>
      <c r="L493" s="30">
        <f t="shared" si="87"/>
        <v>42866667</v>
      </c>
      <c r="M493" s="31">
        <f t="shared" si="81"/>
        <v>21.487051127819548</v>
      </c>
      <c r="N493" s="33">
        <f>SUM('anual gastos'!N493+'eses gastos'!N493+[3]ctas!N493)</f>
        <v>199500000</v>
      </c>
      <c r="O493" s="31">
        <f t="shared" si="82"/>
        <v>100</v>
      </c>
      <c r="P493" s="32">
        <f t="shared" si="86"/>
        <v>0</v>
      </c>
      <c r="R493" s="33">
        <f>SUM('anual gastos'!N493+'eses gastos'!N493+[3]ctas!N493)</f>
        <v>199500000</v>
      </c>
      <c r="S493" s="62">
        <f t="shared" si="83"/>
        <v>0</v>
      </c>
    </row>
    <row r="494" spans="1:19" ht="51.75" x14ac:dyDescent="0.25">
      <c r="A494" s="26">
        <v>3311401070827130</v>
      </c>
      <c r="B494" s="27" t="s">
        <v>398</v>
      </c>
      <c r="C494" s="28"/>
      <c r="D494" s="33">
        <f>SUM('anual gastos'!D494+'eses gastos'!D494+[3]ctas!D494)</f>
        <v>400500000</v>
      </c>
      <c r="E494" s="33">
        <f>SUM('anual gastos'!E494+'eses gastos'!E494+[3]ctas!E494)</f>
        <v>7058337728</v>
      </c>
      <c r="F494" s="30">
        <f t="shared" si="79"/>
        <v>7458837728</v>
      </c>
      <c r="G494" s="31">
        <f t="shared" si="85"/>
        <v>3.6380596061778465E-2</v>
      </c>
      <c r="H494" s="33">
        <f>SUM('anual gastos'!H494+'eses gastos'!H494+[3]ctas!H494)</f>
        <v>0</v>
      </c>
      <c r="I494" s="32">
        <f t="shared" si="84"/>
        <v>7458837728</v>
      </c>
      <c r="J494" s="33">
        <f>SUM('anual gastos'!J494+'eses gastos'!J494+[3]ctas!J494)</f>
        <v>363128177</v>
      </c>
      <c r="K494" s="31">
        <f t="shared" si="80"/>
        <v>4.8684284367367328</v>
      </c>
      <c r="L494" s="30">
        <f t="shared" si="87"/>
        <v>6466872237</v>
      </c>
      <c r="M494" s="31">
        <f t="shared" si="81"/>
        <v>86.700803433808133</v>
      </c>
      <c r="N494" s="33">
        <f>SUM('anual gastos'!N494+'eses gastos'!N494+[3]ctas!N494)</f>
        <v>6830000414</v>
      </c>
      <c r="O494" s="31">
        <f t="shared" si="82"/>
        <v>91.569231870544854</v>
      </c>
      <c r="P494" s="32">
        <f t="shared" si="86"/>
        <v>628837314</v>
      </c>
      <c r="R494" s="33">
        <f>SUM('anual gastos'!N494+'eses gastos'!N494+[3]ctas!N494)</f>
        <v>6830000414</v>
      </c>
      <c r="S494" s="62">
        <f t="shared" si="83"/>
        <v>0</v>
      </c>
    </row>
    <row r="495" spans="1:19" ht="64.5" x14ac:dyDescent="0.25">
      <c r="A495" s="26">
        <v>3311401070832</v>
      </c>
      <c r="B495" s="27" t="s">
        <v>399</v>
      </c>
      <c r="C495" s="28"/>
      <c r="D495" s="29">
        <f>SUM(D496)</f>
        <v>1200000000</v>
      </c>
      <c r="E495" s="29">
        <f>SUM(E496)</f>
        <v>0</v>
      </c>
      <c r="F495" s="30">
        <f t="shared" si="79"/>
        <v>1200000000</v>
      </c>
      <c r="G495" s="31">
        <f t="shared" si="85"/>
        <v>5.8530185085337938E-3</v>
      </c>
      <c r="H495" s="29">
        <f>SUM(H496)</f>
        <v>0</v>
      </c>
      <c r="I495" s="32">
        <f t="shared" si="84"/>
        <v>1200000000</v>
      </c>
      <c r="J495" s="29">
        <f>SUM(J496)</f>
        <v>426924332</v>
      </c>
      <c r="K495" s="31">
        <f t="shared" si="80"/>
        <v>35.577027666666666</v>
      </c>
      <c r="L495" s="30">
        <f t="shared" si="87"/>
        <v>773075668</v>
      </c>
      <c r="M495" s="31">
        <f t="shared" si="81"/>
        <v>64.422972333333334</v>
      </c>
      <c r="N495" s="29">
        <f>SUM(N496)</f>
        <v>1200000000</v>
      </c>
      <c r="O495" s="31">
        <f t="shared" si="82"/>
        <v>100</v>
      </c>
      <c r="P495" s="32">
        <f t="shared" si="86"/>
        <v>0</v>
      </c>
      <c r="R495" s="33">
        <f>SUM('anual gastos'!N495+'eses gastos'!N495+[3]ctas!N495)</f>
        <v>1200000000</v>
      </c>
      <c r="S495" s="62">
        <f t="shared" si="83"/>
        <v>0</v>
      </c>
    </row>
    <row r="496" spans="1:19" ht="64.5" x14ac:dyDescent="0.25">
      <c r="A496" s="26">
        <v>3311401070832130</v>
      </c>
      <c r="B496" s="27" t="s">
        <v>399</v>
      </c>
      <c r="C496" s="28"/>
      <c r="D496" s="33">
        <f>SUM('anual gastos'!D496+'eses gastos'!D496+[3]ctas!D496)</f>
        <v>1200000000</v>
      </c>
      <c r="E496" s="33">
        <f>SUM('anual gastos'!E496+'eses gastos'!E496+[3]ctas!E496)</f>
        <v>0</v>
      </c>
      <c r="F496" s="30">
        <f t="shared" si="79"/>
        <v>1200000000</v>
      </c>
      <c r="G496" s="31">
        <f t="shared" si="85"/>
        <v>5.8530185085337938E-3</v>
      </c>
      <c r="H496" s="33">
        <f>SUM('anual gastos'!H496+'eses gastos'!H496+[3]ctas!H496)</f>
        <v>0</v>
      </c>
      <c r="I496" s="32">
        <f t="shared" si="84"/>
        <v>1200000000</v>
      </c>
      <c r="J496" s="33">
        <f>SUM('anual gastos'!J496+'eses gastos'!J496+[3]ctas!J496)</f>
        <v>426924332</v>
      </c>
      <c r="K496" s="31">
        <f t="shared" si="80"/>
        <v>35.577027666666666</v>
      </c>
      <c r="L496" s="30">
        <f t="shared" si="87"/>
        <v>773075668</v>
      </c>
      <c r="M496" s="31">
        <f t="shared" si="81"/>
        <v>64.422972333333334</v>
      </c>
      <c r="N496" s="33">
        <f>SUM('anual gastos'!N496+'eses gastos'!N496+[3]ctas!N496)</f>
        <v>1200000000</v>
      </c>
      <c r="O496" s="31">
        <f t="shared" si="82"/>
        <v>100</v>
      </c>
      <c r="P496" s="32">
        <f t="shared" si="86"/>
        <v>0</v>
      </c>
      <c r="R496" s="33">
        <f>SUM('anual gastos'!N496+'eses gastos'!N496+[3]ctas!N496)</f>
        <v>1200000000</v>
      </c>
      <c r="S496" s="62">
        <f t="shared" si="83"/>
        <v>0</v>
      </c>
    </row>
    <row r="497" spans="1:19" ht="39" x14ac:dyDescent="0.25">
      <c r="A497" s="26">
        <v>3311401070833</v>
      </c>
      <c r="B497" s="27" t="s">
        <v>400</v>
      </c>
      <c r="C497" s="28"/>
      <c r="D497" s="29">
        <f>SUM(D498)</f>
        <v>3324000000</v>
      </c>
      <c r="E497" s="29">
        <f>SUM(E498)</f>
        <v>-203610302</v>
      </c>
      <c r="F497" s="30">
        <f t="shared" si="79"/>
        <v>3120389698</v>
      </c>
      <c r="G497" s="31">
        <f t="shared" si="85"/>
        <v>1.5219748880193479E-2</v>
      </c>
      <c r="H497" s="29">
        <f>SUM(H498)</f>
        <v>0</v>
      </c>
      <c r="I497" s="32">
        <f t="shared" si="84"/>
        <v>3120389698</v>
      </c>
      <c r="J497" s="29">
        <f>SUM(J498)</f>
        <v>1994851620</v>
      </c>
      <c r="K497" s="31">
        <f t="shared" si="80"/>
        <v>63.929566915266747</v>
      </c>
      <c r="L497" s="30">
        <f t="shared" si="87"/>
        <v>431111288</v>
      </c>
      <c r="M497" s="31">
        <f t="shared" si="81"/>
        <v>13.815943831513062</v>
      </c>
      <c r="N497" s="29">
        <f>SUM(N498)</f>
        <v>2425962908</v>
      </c>
      <c r="O497" s="31">
        <f t="shared" si="82"/>
        <v>77.745510746779814</v>
      </c>
      <c r="P497" s="32">
        <f t="shared" si="86"/>
        <v>694426790</v>
      </c>
      <c r="R497" s="33">
        <f>SUM('anual gastos'!N497+'eses gastos'!N497+[3]ctas!N497)</f>
        <v>2425962908</v>
      </c>
      <c r="S497" s="62">
        <f t="shared" si="83"/>
        <v>0</v>
      </c>
    </row>
    <row r="498" spans="1:19" ht="39" x14ac:dyDescent="0.25">
      <c r="A498" s="26">
        <v>3311401070833130</v>
      </c>
      <c r="B498" s="27" t="s">
        <v>400</v>
      </c>
      <c r="C498" s="28"/>
      <c r="D498" s="33">
        <f>SUM('anual gastos'!D498+'eses gastos'!D498+[3]ctas!D498)</f>
        <v>3324000000</v>
      </c>
      <c r="E498" s="33">
        <f>SUM('anual gastos'!E498+'eses gastos'!E498+[3]ctas!E498)</f>
        <v>-203610302</v>
      </c>
      <c r="F498" s="30">
        <f t="shared" si="79"/>
        <v>3120389698</v>
      </c>
      <c r="G498" s="31">
        <f t="shared" si="85"/>
        <v>1.5219748880193479E-2</v>
      </c>
      <c r="H498" s="33">
        <f>SUM('anual gastos'!H498+'eses gastos'!H498+[3]ctas!H498)</f>
        <v>0</v>
      </c>
      <c r="I498" s="32">
        <f t="shared" si="84"/>
        <v>3120389698</v>
      </c>
      <c r="J498" s="33">
        <f>SUM('anual gastos'!J498+'eses gastos'!J498+[3]ctas!J498)</f>
        <v>1994851620</v>
      </c>
      <c r="K498" s="31">
        <f t="shared" si="80"/>
        <v>63.929566915266747</v>
      </c>
      <c r="L498" s="30">
        <f t="shared" si="87"/>
        <v>431111288</v>
      </c>
      <c r="M498" s="31">
        <f t="shared" si="81"/>
        <v>13.815943831513062</v>
      </c>
      <c r="N498" s="33">
        <f>SUM('anual gastos'!N498+'eses gastos'!N498+[3]ctas!N498)</f>
        <v>2425962908</v>
      </c>
      <c r="O498" s="31">
        <f t="shared" si="82"/>
        <v>77.745510746779814</v>
      </c>
      <c r="P498" s="32">
        <f t="shared" si="86"/>
        <v>694426790</v>
      </c>
      <c r="R498" s="33">
        <f>SUM('anual gastos'!N498+'eses gastos'!N498+[3]ctas!N498)</f>
        <v>2425962908</v>
      </c>
      <c r="S498" s="62">
        <f t="shared" si="83"/>
        <v>0</v>
      </c>
    </row>
    <row r="499" spans="1:19" x14ac:dyDescent="0.25">
      <c r="A499" s="26">
        <v>3311401070836</v>
      </c>
      <c r="B499" s="27" t="s">
        <v>401</v>
      </c>
      <c r="C499" s="28"/>
      <c r="D499" s="29">
        <f>SUM(D500)</f>
        <v>0</v>
      </c>
      <c r="E499" s="29">
        <f>SUM(E500)</f>
        <v>0</v>
      </c>
      <c r="F499" s="30">
        <f t="shared" si="79"/>
        <v>0</v>
      </c>
      <c r="G499" s="31">
        <f t="shared" si="85"/>
        <v>0</v>
      </c>
      <c r="H499" s="29">
        <f>SUM(H500)</f>
        <v>0</v>
      </c>
      <c r="I499" s="32">
        <f t="shared" si="84"/>
        <v>0</v>
      </c>
      <c r="J499" s="29">
        <f>SUM(J500)</f>
        <v>0</v>
      </c>
      <c r="K499" s="31">
        <f t="shared" si="80"/>
        <v>0</v>
      </c>
      <c r="L499" s="30">
        <f t="shared" si="87"/>
        <v>0</v>
      </c>
      <c r="M499" s="31">
        <f t="shared" si="81"/>
        <v>0</v>
      </c>
      <c r="N499" s="29">
        <f>SUM(N500)</f>
        <v>0</v>
      </c>
      <c r="O499" s="31">
        <f t="shared" si="82"/>
        <v>0</v>
      </c>
      <c r="P499" s="32">
        <f t="shared" si="86"/>
        <v>0</v>
      </c>
      <c r="R499" s="33">
        <f>SUM('anual gastos'!N499+'eses gastos'!N499+[3]ctas!N499)</f>
        <v>0</v>
      </c>
      <c r="S499" s="62">
        <f t="shared" si="83"/>
        <v>0</v>
      </c>
    </row>
    <row r="500" spans="1:19" x14ac:dyDescent="0.25">
      <c r="A500" s="26">
        <v>3311401070836140</v>
      </c>
      <c r="B500" s="27" t="s">
        <v>401</v>
      </c>
      <c r="C500" s="28"/>
      <c r="D500" s="33">
        <f>SUM('anual gastos'!D500+'eses gastos'!D500+[3]ctas!D500)</f>
        <v>0</v>
      </c>
      <c r="E500" s="33">
        <f>SUM('anual gastos'!E500+'eses gastos'!E500+[3]ctas!E500)</f>
        <v>0</v>
      </c>
      <c r="F500" s="30">
        <f t="shared" si="79"/>
        <v>0</v>
      </c>
      <c r="G500" s="31">
        <f t="shared" si="85"/>
        <v>0</v>
      </c>
      <c r="H500" s="33">
        <f>SUM('anual gastos'!H500+'eses gastos'!H500+[3]ctas!H500)</f>
        <v>0</v>
      </c>
      <c r="I500" s="32">
        <f t="shared" si="84"/>
        <v>0</v>
      </c>
      <c r="J500" s="33">
        <f>SUM('anual gastos'!J500+'eses gastos'!J500+[3]ctas!J500)</f>
        <v>0</v>
      </c>
      <c r="K500" s="31">
        <f t="shared" si="80"/>
        <v>0</v>
      </c>
      <c r="L500" s="30">
        <f t="shared" si="87"/>
        <v>0</v>
      </c>
      <c r="M500" s="31">
        <f t="shared" si="81"/>
        <v>0</v>
      </c>
      <c r="N500" s="33">
        <f>SUM('anual gastos'!N500+'eses gastos'!N500+[3]ctas!N500)</f>
        <v>0</v>
      </c>
      <c r="O500" s="31">
        <f t="shared" si="82"/>
        <v>0</v>
      </c>
      <c r="P500" s="32">
        <f t="shared" si="86"/>
        <v>0</v>
      </c>
      <c r="R500" s="33">
        <f>SUM('anual gastos'!N500+'eses gastos'!N500+[3]ctas!N500)</f>
        <v>0</v>
      </c>
      <c r="S500" s="62">
        <f t="shared" si="83"/>
        <v>0</v>
      </c>
    </row>
    <row r="501" spans="1:19" ht="39" x14ac:dyDescent="0.25">
      <c r="A501" s="26">
        <v>3311401070837</v>
      </c>
      <c r="B501" s="27" t="s">
        <v>402</v>
      </c>
      <c r="C501" s="28"/>
      <c r="D501" s="29">
        <f>SUM(D502)</f>
        <v>26000000</v>
      </c>
      <c r="E501" s="29">
        <f>SUM(E502)</f>
        <v>-26000000</v>
      </c>
      <c r="F501" s="30">
        <f t="shared" si="79"/>
        <v>0</v>
      </c>
      <c r="G501" s="31">
        <f t="shared" si="85"/>
        <v>0</v>
      </c>
      <c r="H501" s="29">
        <f>SUM(H502)</f>
        <v>0</v>
      </c>
      <c r="I501" s="32">
        <f t="shared" si="84"/>
        <v>0</v>
      </c>
      <c r="J501" s="29">
        <f>SUM(J502)</f>
        <v>0</v>
      </c>
      <c r="K501" s="31">
        <f t="shared" si="80"/>
        <v>0</v>
      </c>
      <c r="L501" s="30">
        <f t="shared" si="87"/>
        <v>0</v>
      </c>
      <c r="M501" s="31">
        <f t="shared" si="81"/>
        <v>0</v>
      </c>
      <c r="N501" s="29">
        <f>SUM(N502)</f>
        <v>0</v>
      </c>
      <c r="O501" s="31">
        <f t="shared" si="82"/>
        <v>0</v>
      </c>
      <c r="P501" s="32">
        <f t="shared" si="86"/>
        <v>0</v>
      </c>
      <c r="R501" s="33">
        <f>SUM('anual gastos'!N501+'eses gastos'!N501+[3]ctas!N501)</f>
        <v>0</v>
      </c>
      <c r="S501" s="62">
        <f t="shared" si="83"/>
        <v>0</v>
      </c>
    </row>
    <row r="502" spans="1:19" ht="39" x14ac:dyDescent="0.25">
      <c r="A502" s="26">
        <v>3311401070837130</v>
      </c>
      <c r="B502" s="27" t="s">
        <v>402</v>
      </c>
      <c r="C502" s="28"/>
      <c r="D502" s="33">
        <f>SUM('anual gastos'!D502+'eses gastos'!D502+[3]ctas!D502)</f>
        <v>26000000</v>
      </c>
      <c r="E502" s="33">
        <f>SUM('anual gastos'!E502+'eses gastos'!E502+[3]ctas!E502)</f>
        <v>-26000000</v>
      </c>
      <c r="F502" s="30">
        <f t="shared" si="79"/>
        <v>0</v>
      </c>
      <c r="G502" s="31">
        <f t="shared" si="85"/>
        <v>0</v>
      </c>
      <c r="H502" s="33">
        <f>SUM('anual gastos'!H502+'eses gastos'!H502+[3]ctas!H502)</f>
        <v>0</v>
      </c>
      <c r="I502" s="32">
        <f t="shared" si="84"/>
        <v>0</v>
      </c>
      <c r="J502" s="33">
        <f>SUM('anual gastos'!J502+'eses gastos'!J502+[3]ctas!J502)</f>
        <v>0</v>
      </c>
      <c r="K502" s="31">
        <f t="shared" si="80"/>
        <v>0</v>
      </c>
      <c r="L502" s="30">
        <f t="shared" si="87"/>
        <v>0</v>
      </c>
      <c r="M502" s="31">
        <f t="shared" si="81"/>
        <v>0</v>
      </c>
      <c r="N502" s="33">
        <f>SUM('anual gastos'!N502+'eses gastos'!N502+[3]ctas!N502)</f>
        <v>0</v>
      </c>
      <c r="O502" s="31">
        <f t="shared" si="82"/>
        <v>0</v>
      </c>
      <c r="P502" s="32">
        <f t="shared" si="86"/>
        <v>0</v>
      </c>
      <c r="R502" s="33">
        <f>SUM('anual gastos'!N502+'eses gastos'!N502+[3]ctas!N502)</f>
        <v>0</v>
      </c>
      <c r="S502" s="62">
        <f t="shared" si="83"/>
        <v>0</v>
      </c>
    </row>
    <row r="503" spans="1:19" ht="26.25" x14ac:dyDescent="0.25">
      <c r="A503" s="26">
        <v>3311401070839</v>
      </c>
      <c r="B503" s="27" t="s">
        <v>403</v>
      </c>
      <c r="C503" s="28"/>
      <c r="D503" s="29">
        <f>SUM(D504)</f>
        <v>2200000000</v>
      </c>
      <c r="E503" s="29">
        <f>SUM(E504)</f>
        <v>-374000000</v>
      </c>
      <c r="F503" s="30">
        <f t="shared" si="79"/>
        <v>1826000000</v>
      </c>
      <c r="G503" s="31">
        <f t="shared" si="85"/>
        <v>8.9063431638189226E-3</v>
      </c>
      <c r="H503" s="29">
        <f>SUM(H504)</f>
        <v>0</v>
      </c>
      <c r="I503" s="32">
        <f t="shared" si="84"/>
        <v>1826000000</v>
      </c>
      <c r="J503" s="29">
        <f>SUM(J504)</f>
        <v>1112198362</v>
      </c>
      <c r="K503" s="31">
        <f t="shared" si="80"/>
        <v>60.909001204819276</v>
      </c>
      <c r="L503" s="30">
        <f t="shared" si="87"/>
        <v>705406667</v>
      </c>
      <c r="M503" s="31">
        <f t="shared" si="81"/>
        <v>38.63125230010953</v>
      </c>
      <c r="N503" s="29">
        <f>SUM(N504)</f>
        <v>1817605029</v>
      </c>
      <c r="O503" s="31">
        <f t="shared" si="82"/>
        <v>99.540253504928813</v>
      </c>
      <c r="P503" s="32">
        <f t="shared" si="86"/>
        <v>8394971</v>
      </c>
      <c r="R503" s="33">
        <f>SUM('anual gastos'!N503+'eses gastos'!N503+[3]ctas!N503)</f>
        <v>1817605029</v>
      </c>
      <c r="S503" s="62">
        <f t="shared" si="83"/>
        <v>0</v>
      </c>
    </row>
    <row r="504" spans="1:19" ht="26.25" x14ac:dyDescent="0.25">
      <c r="A504" s="26">
        <v>3311401070839130</v>
      </c>
      <c r="B504" s="27" t="s">
        <v>403</v>
      </c>
      <c r="C504" s="28"/>
      <c r="D504" s="33">
        <f>SUM('anual gastos'!D504+'eses gastos'!D504+[3]ctas!D504)</f>
        <v>2200000000</v>
      </c>
      <c r="E504" s="33">
        <f>SUM('anual gastos'!E504+'eses gastos'!E504+[3]ctas!E504)</f>
        <v>-374000000</v>
      </c>
      <c r="F504" s="30">
        <f t="shared" si="79"/>
        <v>1826000000</v>
      </c>
      <c r="G504" s="31">
        <f t="shared" si="85"/>
        <v>8.9063431638189226E-3</v>
      </c>
      <c r="H504" s="33">
        <f>SUM('anual gastos'!H504+'eses gastos'!H504+[3]ctas!H504)</f>
        <v>0</v>
      </c>
      <c r="I504" s="32">
        <f t="shared" si="84"/>
        <v>1826000000</v>
      </c>
      <c r="J504" s="33">
        <f>SUM('anual gastos'!J504+'eses gastos'!J504+[3]ctas!J504)</f>
        <v>1112198362</v>
      </c>
      <c r="K504" s="31">
        <f t="shared" si="80"/>
        <v>60.909001204819276</v>
      </c>
      <c r="L504" s="30">
        <f t="shared" si="87"/>
        <v>705406667</v>
      </c>
      <c r="M504" s="31">
        <f t="shared" si="81"/>
        <v>38.63125230010953</v>
      </c>
      <c r="N504" s="33">
        <f>SUM('anual gastos'!N504+'eses gastos'!N504+[3]ctas!N504)</f>
        <v>1817605029</v>
      </c>
      <c r="O504" s="31">
        <f t="shared" si="82"/>
        <v>99.540253504928813</v>
      </c>
      <c r="P504" s="32">
        <f t="shared" si="86"/>
        <v>8394971</v>
      </c>
      <c r="R504" s="33">
        <f>SUM('anual gastos'!N504+'eses gastos'!N504+[3]ctas!N504)</f>
        <v>1817605029</v>
      </c>
      <c r="S504" s="62">
        <f t="shared" si="83"/>
        <v>0</v>
      </c>
    </row>
    <row r="505" spans="1:19" ht="26.25" x14ac:dyDescent="0.25">
      <c r="A505" s="26">
        <v>3311401070869</v>
      </c>
      <c r="B505" s="40" t="s">
        <v>404</v>
      </c>
      <c r="C505" s="28"/>
      <c r="D505" s="29">
        <f>SUM(D506)</f>
        <v>4971000000</v>
      </c>
      <c r="E505" s="29">
        <f>SUM(E506)</f>
        <v>-1000000000</v>
      </c>
      <c r="F505" s="30">
        <f t="shared" si="79"/>
        <v>3971000000</v>
      </c>
      <c r="G505" s="31"/>
      <c r="H505" s="29">
        <f>SUM(H506)</f>
        <v>0</v>
      </c>
      <c r="I505" s="32">
        <f t="shared" si="84"/>
        <v>3971000000</v>
      </c>
      <c r="J505" s="29">
        <f>SUM(J506)</f>
        <v>2205638440</v>
      </c>
      <c r="K505" s="31">
        <f t="shared" si="80"/>
        <v>55.543652480483509</v>
      </c>
      <c r="L505" s="30">
        <f t="shared" si="87"/>
        <v>803515999</v>
      </c>
      <c r="M505" s="31">
        <f t="shared" si="81"/>
        <v>20.234600831024931</v>
      </c>
      <c r="N505" s="29">
        <f>SUM(N506)</f>
        <v>3009154439</v>
      </c>
      <c r="O505" s="31">
        <f t="shared" si="82"/>
        <v>75.778253311508436</v>
      </c>
      <c r="P505" s="32">
        <f t="shared" si="86"/>
        <v>961845561</v>
      </c>
      <c r="R505" s="33">
        <f>SUM('anual gastos'!N505+'eses gastos'!N505+[3]ctas!N505)</f>
        <v>3009154439</v>
      </c>
      <c r="S505" s="62">
        <f t="shared" si="83"/>
        <v>0</v>
      </c>
    </row>
    <row r="506" spans="1:19" ht="26.25" x14ac:dyDescent="0.25">
      <c r="A506" s="26">
        <v>3311401070869130</v>
      </c>
      <c r="B506" s="40" t="s">
        <v>405</v>
      </c>
      <c r="C506" s="28"/>
      <c r="D506" s="33">
        <f>SUM('anual gastos'!D506+'eses gastos'!D506+[3]ctas!D506)</f>
        <v>4971000000</v>
      </c>
      <c r="E506" s="33">
        <f>SUM('anual gastos'!E506+'eses gastos'!E506+[3]ctas!E506)</f>
        <v>-1000000000</v>
      </c>
      <c r="F506" s="30">
        <f t="shared" si="79"/>
        <v>3971000000</v>
      </c>
      <c r="G506" s="31"/>
      <c r="H506" s="33">
        <f>SUM('anual gastos'!H506+'eses gastos'!H506+[3]ctas!H506)</f>
        <v>0</v>
      </c>
      <c r="I506" s="32">
        <f t="shared" si="84"/>
        <v>3971000000</v>
      </c>
      <c r="J506" s="33">
        <f>SUM('anual gastos'!J506+'eses gastos'!J506+[3]ctas!J506)</f>
        <v>2205638440</v>
      </c>
      <c r="K506" s="31">
        <f t="shared" si="80"/>
        <v>55.543652480483509</v>
      </c>
      <c r="L506" s="30">
        <f t="shared" si="87"/>
        <v>803515999</v>
      </c>
      <c r="M506" s="31">
        <f t="shared" si="81"/>
        <v>20.234600831024931</v>
      </c>
      <c r="N506" s="33">
        <f>SUM('anual gastos'!N506+'eses gastos'!N506+[3]ctas!N506)</f>
        <v>3009154439</v>
      </c>
      <c r="O506" s="31">
        <f t="shared" si="82"/>
        <v>75.778253311508436</v>
      </c>
      <c r="P506" s="32">
        <f t="shared" si="86"/>
        <v>961845561</v>
      </c>
      <c r="R506" s="33">
        <f>SUM('anual gastos'!N506+'eses gastos'!N506+[3]ctas!N506)</f>
        <v>3009154439</v>
      </c>
      <c r="S506" s="62">
        <f t="shared" si="83"/>
        <v>0</v>
      </c>
    </row>
    <row r="507" spans="1:19" x14ac:dyDescent="0.25">
      <c r="A507" s="60">
        <v>331140108</v>
      </c>
      <c r="B507" s="63" t="s">
        <v>406</v>
      </c>
      <c r="C507" s="28"/>
      <c r="D507" s="29">
        <f>SUM(D508+D510+D512+D514+D516+D518+D520+D525+D529+D531+D533+D535+D537+D539+D541+D543+D545+D547+D552+D554+D556+D558+D560+D562+D564)</f>
        <v>284839079000</v>
      </c>
      <c r="E507" s="29">
        <f>SUM(E508+E510+E512+E514+E516+E518+E520+E525+E529+E531+E533+E535+E537+E539+E541+E543+E545+E547+E552+E554+E556+E558+E560+E562+E564)</f>
        <v>-18083771335</v>
      </c>
      <c r="F507" s="30">
        <f t="shared" si="79"/>
        <v>266755307665</v>
      </c>
      <c r="G507" s="31">
        <f t="shared" si="85"/>
        <v>1.3011031275107265</v>
      </c>
      <c r="H507" s="29">
        <f>SUM(H508+H510+H512+H514+H516+H518+H520+H525+H529+H531+H533+H535+H537+H539+H541+H543+H545+H547+H552+H554+H556+H558+H560+H562+H564)</f>
        <v>0</v>
      </c>
      <c r="I507" s="32">
        <f t="shared" si="84"/>
        <v>266755307665</v>
      </c>
      <c r="J507" s="29">
        <f>SUM(J508+J510+J512+J514+J516+J518+J520+J525+J529+J531+J533+J535+J537+J539+J541+J543+J545+J547+J552+J554+J556+J558+J560+J562+J564)</f>
        <v>156218132967</v>
      </c>
      <c r="K507" s="31">
        <f t="shared" si="80"/>
        <v>58.562333523718976</v>
      </c>
      <c r="L507" s="30">
        <f t="shared" si="87"/>
        <v>50299788689</v>
      </c>
      <c r="M507" s="31">
        <f t="shared" si="81"/>
        <v>18.856152902557469</v>
      </c>
      <c r="N507" s="29">
        <f>SUM(N508+N510+N512+N514+N516+N518+N520+N525+N529+N531+N533+N535+N537+N539+N541+N543+N545+N547+N552+N554+N556+N558+N560+N562+N564)</f>
        <v>206517921656</v>
      </c>
      <c r="O507" s="31">
        <f t="shared" si="82"/>
        <v>77.418486426276445</v>
      </c>
      <c r="P507" s="32">
        <f t="shared" si="86"/>
        <v>60237386009</v>
      </c>
      <c r="R507" s="33">
        <f>SUM('anual gastos'!N507+'eses gastos'!N507+[3]ctas!N507)</f>
        <v>206517921656</v>
      </c>
      <c r="S507" s="62">
        <f t="shared" si="83"/>
        <v>0</v>
      </c>
    </row>
    <row r="508" spans="1:19" ht="26.25" x14ac:dyDescent="0.25">
      <c r="A508" s="60">
        <v>3311401080006</v>
      </c>
      <c r="B508" s="27" t="s">
        <v>407</v>
      </c>
      <c r="C508" s="28"/>
      <c r="D508" s="29">
        <f>SUM(D509)</f>
        <v>3600000000</v>
      </c>
      <c r="E508" s="29">
        <f>SUM(E509)</f>
        <v>112939967</v>
      </c>
      <c r="F508" s="30">
        <f t="shared" si="79"/>
        <v>3712939967</v>
      </c>
      <c r="G508" s="31">
        <f t="shared" si="85"/>
        <v>1.810992195660488E-2</v>
      </c>
      <c r="H508" s="29">
        <f>SUM(H509)</f>
        <v>0</v>
      </c>
      <c r="I508" s="32">
        <f t="shared" si="84"/>
        <v>3712939967</v>
      </c>
      <c r="J508" s="29">
        <f>SUM(J509)</f>
        <v>2967065499</v>
      </c>
      <c r="K508" s="31">
        <f t="shared" si="80"/>
        <v>79.911485921420507</v>
      </c>
      <c r="L508" s="30">
        <f t="shared" si="87"/>
        <v>719803286</v>
      </c>
      <c r="M508" s="31">
        <f t="shared" si="81"/>
        <v>19.386343231980405</v>
      </c>
      <c r="N508" s="29">
        <f>SUM(N509)</f>
        <v>3686868785</v>
      </c>
      <c r="O508" s="31">
        <f t="shared" si="82"/>
        <v>99.297829153400912</v>
      </c>
      <c r="P508" s="32">
        <f t="shared" si="86"/>
        <v>26071182</v>
      </c>
      <c r="R508" s="33">
        <f>SUM('anual gastos'!N508+'eses gastos'!N508+[3]ctas!N508)</f>
        <v>3686868785</v>
      </c>
      <c r="S508" s="62">
        <f t="shared" si="83"/>
        <v>0</v>
      </c>
    </row>
    <row r="509" spans="1:19" x14ac:dyDescent="0.25">
      <c r="A509" s="60">
        <v>3311401080006140</v>
      </c>
      <c r="B509" s="27" t="s">
        <v>408</v>
      </c>
      <c r="C509" s="28"/>
      <c r="D509" s="33">
        <f>SUM('anual gastos'!D509+'eses gastos'!D509+[3]ctas!D509)</f>
        <v>3600000000</v>
      </c>
      <c r="E509" s="33">
        <f>SUM('anual gastos'!E509+'eses gastos'!E509+[3]ctas!E509)</f>
        <v>112939967</v>
      </c>
      <c r="F509" s="30">
        <f t="shared" si="79"/>
        <v>3712939967</v>
      </c>
      <c r="G509" s="31">
        <f t="shared" si="85"/>
        <v>1.810992195660488E-2</v>
      </c>
      <c r="H509" s="33">
        <f>SUM('anual gastos'!H509+'eses gastos'!H509+[3]ctas!H509)</f>
        <v>0</v>
      </c>
      <c r="I509" s="32">
        <f t="shared" si="84"/>
        <v>3712939967</v>
      </c>
      <c r="J509" s="33">
        <f>SUM('anual gastos'!J509+'eses gastos'!J509+[3]ctas!J509)</f>
        <v>2967065499</v>
      </c>
      <c r="K509" s="31">
        <f t="shared" si="80"/>
        <v>79.911485921420507</v>
      </c>
      <c r="L509" s="30">
        <f t="shared" si="87"/>
        <v>719803286</v>
      </c>
      <c r="M509" s="31">
        <f t="shared" si="81"/>
        <v>19.386343231980405</v>
      </c>
      <c r="N509" s="33">
        <f>SUM('anual gastos'!N509+'eses gastos'!N509+[3]ctas!N509)</f>
        <v>3686868785</v>
      </c>
      <c r="O509" s="31">
        <f t="shared" si="82"/>
        <v>99.297829153400912</v>
      </c>
      <c r="P509" s="32">
        <f t="shared" si="86"/>
        <v>26071182</v>
      </c>
      <c r="R509" s="33">
        <f>SUM('anual gastos'!N509+'eses gastos'!N509+[3]ctas!N509)</f>
        <v>3686868785</v>
      </c>
      <c r="S509" s="62">
        <f t="shared" si="83"/>
        <v>0</v>
      </c>
    </row>
    <row r="510" spans="1:19" ht="26.25" x14ac:dyDescent="0.25">
      <c r="A510" s="60">
        <v>3311401080008</v>
      </c>
      <c r="B510" s="27" t="s">
        <v>409</v>
      </c>
      <c r="C510" s="28"/>
      <c r="D510" s="29">
        <f>SUM(D511)</f>
        <v>4800000000</v>
      </c>
      <c r="E510" s="29">
        <f>SUM(E511)</f>
        <v>87773333</v>
      </c>
      <c r="F510" s="30">
        <f t="shared" si="79"/>
        <v>4887773333</v>
      </c>
      <c r="G510" s="31">
        <f t="shared" si="85"/>
        <v>2.3840189819639094E-2</v>
      </c>
      <c r="H510" s="29">
        <f>SUM(H511)</f>
        <v>0</v>
      </c>
      <c r="I510" s="32">
        <f t="shared" si="84"/>
        <v>4887773333</v>
      </c>
      <c r="J510" s="29">
        <f>SUM(J511)</f>
        <v>4324333962</v>
      </c>
      <c r="K510" s="31">
        <f t="shared" si="80"/>
        <v>88.472473402235821</v>
      </c>
      <c r="L510" s="30">
        <f t="shared" si="87"/>
        <v>2000000</v>
      </c>
      <c r="M510" s="31">
        <f t="shared" si="81"/>
        <v>4.0918427753122648E-2</v>
      </c>
      <c r="N510" s="29">
        <f>SUM(N511)</f>
        <v>4326333962</v>
      </c>
      <c r="O510" s="31">
        <f t="shared" si="82"/>
        <v>88.513391829988947</v>
      </c>
      <c r="P510" s="32">
        <f t="shared" si="86"/>
        <v>561439371</v>
      </c>
      <c r="R510" s="33">
        <f>SUM('anual gastos'!N510+'eses gastos'!N510+[3]ctas!N510)</f>
        <v>4326333962</v>
      </c>
      <c r="S510" s="62">
        <f t="shared" si="83"/>
        <v>0</v>
      </c>
    </row>
    <row r="511" spans="1:19" x14ac:dyDescent="0.25">
      <c r="A511" s="60">
        <v>3311401080008140</v>
      </c>
      <c r="B511" s="27" t="s">
        <v>408</v>
      </c>
      <c r="C511" s="28"/>
      <c r="D511" s="33">
        <f>SUM('anual gastos'!D511+'eses gastos'!D511+[3]ctas!D511)</f>
        <v>4800000000</v>
      </c>
      <c r="E511" s="33">
        <f>SUM('anual gastos'!E511+'eses gastos'!E511+[3]ctas!E511)</f>
        <v>87773333</v>
      </c>
      <c r="F511" s="30">
        <f t="shared" si="79"/>
        <v>4887773333</v>
      </c>
      <c r="G511" s="31">
        <f t="shared" si="85"/>
        <v>2.3840189819639094E-2</v>
      </c>
      <c r="H511" s="33">
        <f>SUM('anual gastos'!H511+'eses gastos'!H511+[3]ctas!H511)</f>
        <v>0</v>
      </c>
      <c r="I511" s="32">
        <f t="shared" si="84"/>
        <v>4887773333</v>
      </c>
      <c r="J511" s="33">
        <f>SUM('anual gastos'!J511+'eses gastos'!J511+[3]ctas!J511)</f>
        <v>4324333962</v>
      </c>
      <c r="K511" s="31">
        <f t="shared" si="80"/>
        <v>88.472473402235821</v>
      </c>
      <c r="L511" s="30">
        <f t="shared" si="87"/>
        <v>2000000</v>
      </c>
      <c r="M511" s="31">
        <f t="shared" si="81"/>
        <v>4.0918427753122648E-2</v>
      </c>
      <c r="N511" s="33">
        <f>SUM('anual gastos'!N511+'eses gastos'!N511+[3]ctas!N511)</f>
        <v>4326333962</v>
      </c>
      <c r="O511" s="31">
        <f t="shared" si="82"/>
        <v>88.513391829988947</v>
      </c>
      <c r="P511" s="32">
        <f t="shared" si="86"/>
        <v>561439371</v>
      </c>
      <c r="R511" s="33">
        <f>SUM('anual gastos'!N511+'eses gastos'!N511+[3]ctas!N511)</f>
        <v>4326333962</v>
      </c>
      <c r="S511" s="62">
        <f t="shared" si="83"/>
        <v>0</v>
      </c>
    </row>
    <row r="512" spans="1:19" ht="26.25" x14ac:dyDescent="0.25">
      <c r="A512" s="26">
        <v>3311401080209</v>
      </c>
      <c r="B512" s="27" t="s">
        <v>410</v>
      </c>
      <c r="C512" s="28"/>
      <c r="D512" s="29">
        <f>SUM(D513)</f>
        <v>700041000</v>
      </c>
      <c r="E512" s="29">
        <f>SUM(E513)</f>
        <v>-14400000</v>
      </c>
      <c r="F512" s="30">
        <f t="shared" si="79"/>
        <v>685641000</v>
      </c>
      <c r="G512" s="31">
        <f t="shared" si="85"/>
        <v>3.3442245526746823E-3</v>
      </c>
      <c r="H512" s="29">
        <f>SUM(H513)</f>
        <v>0</v>
      </c>
      <c r="I512" s="32">
        <f t="shared" si="84"/>
        <v>685641000</v>
      </c>
      <c r="J512" s="29">
        <f>SUM(J513)</f>
        <v>681004535</v>
      </c>
      <c r="K512" s="31">
        <f t="shared" si="80"/>
        <v>99.323776582788952</v>
      </c>
      <c r="L512" s="30">
        <f t="shared" si="87"/>
        <v>3814942</v>
      </c>
      <c r="M512" s="31">
        <f t="shared" si="81"/>
        <v>0.55640517413631918</v>
      </c>
      <c r="N512" s="29">
        <f>SUM(N513)</f>
        <v>684819477</v>
      </c>
      <c r="O512" s="31">
        <f t="shared" si="82"/>
        <v>99.880181756925268</v>
      </c>
      <c r="P512" s="32">
        <f t="shared" si="86"/>
        <v>821523</v>
      </c>
      <c r="R512" s="33">
        <f>SUM('anual gastos'!N512+'eses gastos'!N512+[3]ctas!N512)</f>
        <v>684819477</v>
      </c>
      <c r="S512" s="62">
        <f t="shared" si="83"/>
        <v>0</v>
      </c>
    </row>
    <row r="513" spans="1:19" ht="26.25" x14ac:dyDescent="0.25">
      <c r="A513" s="26">
        <v>3311401080209140</v>
      </c>
      <c r="B513" s="27" t="s">
        <v>410</v>
      </c>
      <c r="C513" s="28"/>
      <c r="D513" s="33">
        <f>SUM('anual gastos'!D513+'eses gastos'!D513+[3]ctas!D513)</f>
        <v>700041000</v>
      </c>
      <c r="E513" s="33">
        <f>SUM('anual gastos'!E513+'eses gastos'!E513+[3]ctas!E513)</f>
        <v>-14400000</v>
      </c>
      <c r="F513" s="30">
        <f t="shared" si="79"/>
        <v>685641000</v>
      </c>
      <c r="G513" s="31">
        <f t="shared" si="85"/>
        <v>3.3442245526746823E-3</v>
      </c>
      <c r="H513" s="33">
        <f>SUM('anual gastos'!H513+'eses gastos'!H513+[3]ctas!H513)</f>
        <v>0</v>
      </c>
      <c r="I513" s="32">
        <f t="shared" si="84"/>
        <v>685641000</v>
      </c>
      <c r="J513" s="33">
        <f>SUM('anual gastos'!J513+'eses gastos'!J513+[3]ctas!J513)</f>
        <v>681004535</v>
      </c>
      <c r="K513" s="31">
        <f t="shared" si="80"/>
        <v>99.323776582788952</v>
      </c>
      <c r="L513" s="30">
        <f t="shared" si="87"/>
        <v>3814942</v>
      </c>
      <c r="M513" s="31">
        <f t="shared" si="81"/>
        <v>0.55640517413631918</v>
      </c>
      <c r="N513" s="33">
        <f>SUM('anual gastos'!N513+'eses gastos'!N513+[3]ctas!N513)</f>
        <v>684819477</v>
      </c>
      <c r="O513" s="31">
        <f t="shared" si="82"/>
        <v>99.880181756925268</v>
      </c>
      <c r="P513" s="32">
        <f t="shared" si="86"/>
        <v>821523</v>
      </c>
      <c r="R513" s="33">
        <f>SUM('anual gastos'!N513+'eses gastos'!N513+[3]ctas!N513)</f>
        <v>684819477</v>
      </c>
      <c r="S513" s="62">
        <f t="shared" si="83"/>
        <v>0</v>
      </c>
    </row>
    <row r="514" spans="1:19" ht="26.25" x14ac:dyDescent="0.25">
      <c r="A514" s="60">
        <v>3311401080450</v>
      </c>
      <c r="B514" s="27" t="s">
        <v>411</v>
      </c>
      <c r="C514" s="28"/>
      <c r="D514" s="29">
        <f>SUM(D515)</f>
        <v>250000000</v>
      </c>
      <c r="E514" s="29">
        <f>SUM(E515)</f>
        <v>299947433</v>
      </c>
      <c r="F514" s="30">
        <f t="shared" si="79"/>
        <v>549947433</v>
      </c>
      <c r="G514" s="31">
        <f t="shared" si="85"/>
        <v>2.6823770867247074E-3</v>
      </c>
      <c r="H514" s="29">
        <f>SUM(H515)</f>
        <v>0</v>
      </c>
      <c r="I514" s="32">
        <f t="shared" si="84"/>
        <v>549947433</v>
      </c>
      <c r="J514" s="29">
        <f>SUM(J515)</f>
        <v>188770186</v>
      </c>
      <c r="K514" s="31">
        <f t="shared" si="80"/>
        <v>34.325132671362063</v>
      </c>
      <c r="L514" s="30">
        <f t="shared" si="87"/>
        <v>55675836</v>
      </c>
      <c r="M514" s="31">
        <f t="shared" si="81"/>
        <v>10.123846873197424</v>
      </c>
      <c r="N514" s="29">
        <f>SUM(N515)</f>
        <v>244446022</v>
      </c>
      <c r="O514" s="31">
        <f t="shared" si="82"/>
        <v>44.448979544559492</v>
      </c>
      <c r="P514" s="32">
        <f t="shared" si="86"/>
        <v>305501411</v>
      </c>
      <c r="R514" s="33">
        <f>SUM('anual gastos'!N514+'eses gastos'!N514+[3]ctas!N514)</f>
        <v>244446022</v>
      </c>
      <c r="S514" s="62">
        <f t="shared" si="83"/>
        <v>0</v>
      </c>
    </row>
    <row r="515" spans="1:19" ht="26.25" x14ac:dyDescent="0.25">
      <c r="A515" s="60">
        <v>3311401080450140</v>
      </c>
      <c r="B515" s="27" t="s">
        <v>411</v>
      </c>
      <c r="C515" s="28"/>
      <c r="D515" s="33">
        <f>SUM('anual gastos'!D515+'eses gastos'!D515+[3]ctas!D515)</f>
        <v>250000000</v>
      </c>
      <c r="E515" s="33">
        <f>SUM('anual gastos'!E515+'eses gastos'!E515+[3]ctas!E515)</f>
        <v>299947433</v>
      </c>
      <c r="F515" s="30">
        <f t="shared" si="79"/>
        <v>549947433</v>
      </c>
      <c r="G515" s="31">
        <f t="shared" si="85"/>
        <v>2.6823770867247074E-3</v>
      </c>
      <c r="H515" s="33">
        <f>SUM('anual gastos'!H515+'eses gastos'!H515+[3]ctas!H515)</f>
        <v>0</v>
      </c>
      <c r="I515" s="32">
        <f t="shared" si="84"/>
        <v>549947433</v>
      </c>
      <c r="J515" s="33">
        <f>SUM('anual gastos'!J515+'eses gastos'!J515+[3]ctas!J515)</f>
        <v>188770186</v>
      </c>
      <c r="K515" s="31">
        <f t="shared" si="80"/>
        <v>34.325132671362063</v>
      </c>
      <c r="L515" s="30">
        <f t="shared" si="87"/>
        <v>55675836</v>
      </c>
      <c r="M515" s="31">
        <f t="shared" si="81"/>
        <v>10.123846873197424</v>
      </c>
      <c r="N515" s="33">
        <f>SUM('anual gastos'!N515+'eses gastos'!N515+[3]ctas!N515)</f>
        <v>244446022</v>
      </c>
      <c r="O515" s="31">
        <f t="shared" si="82"/>
        <v>44.448979544559492</v>
      </c>
      <c r="P515" s="32">
        <f t="shared" si="86"/>
        <v>305501411</v>
      </c>
      <c r="R515" s="33">
        <f>SUM('anual gastos'!N515+'eses gastos'!N515+[3]ctas!N515)</f>
        <v>244446022</v>
      </c>
      <c r="S515" s="62">
        <f t="shared" si="83"/>
        <v>0</v>
      </c>
    </row>
    <row r="516" spans="1:19" x14ac:dyDescent="0.25">
      <c r="A516" s="60">
        <v>3311401080477</v>
      </c>
      <c r="B516" s="27" t="s">
        <v>412</v>
      </c>
      <c r="C516" s="28"/>
      <c r="D516" s="29">
        <f>SUM(D517)</f>
        <v>225000000</v>
      </c>
      <c r="E516" s="29">
        <f>SUM(E517)</f>
        <v>-50000000</v>
      </c>
      <c r="F516" s="30">
        <f t="shared" si="79"/>
        <v>175000000</v>
      </c>
      <c r="G516" s="31">
        <f t="shared" si="85"/>
        <v>8.5356519916117825E-4</v>
      </c>
      <c r="H516" s="29">
        <f>SUM(H517)</f>
        <v>0</v>
      </c>
      <c r="I516" s="32">
        <f t="shared" si="84"/>
        <v>175000000</v>
      </c>
      <c r="J516" s="29">
        <f>SUM(J517)</f>
        <v>166586157</v>
      </c>
      <c r="K516" s="31">
        <f t="shared" si="80"/>
        <v>95.192089714285714</v>
      </c>
      <c r="L516" s="30">
        <f t="shared" si="87"/>
        <v>0</v>
      </c>
      <c r="M516" s="31">
        <f t="shared" si="81"/>
        <v>0</v>
      </c>
      <c r="N516" s="29">
        <f>SUM(N517)</f>
        <v>166586157</v>
      </c>
      <c r="O516" s="31">
        <f t="shared" si="82"/>
        <v>95.192089714285714</v>
      </c>
      <c r="P516" s="32">
        <f t="shared" si="86"/>
        <v>8413843</v>
      </c>
      <c r="R516" s="33">
        <f>SUM('anual gastos'!N516+'eses gastos'!N516+[3]ctas!N516)</f>
        <v>166586157</v>
      </c>
      <c r="S516" s="62">
        <f t="shared" si="83"/>
        <v>0</v>
      </c>
    </row>
    <row r="517" spans="1:19" x14ac:dyDescent="0.25">
      <c r="A517" s="60">
        <v>3311401080477140</v>
      </c>
      <c r="B517" s="27" t="s">
        <v>412</v>
      </c>
      <c r="C517" s="28"/>
      <c r="D517" s="33">
        <f>SUM('anual gastos'!D517+'eses gastos'!D517+[3]ctas!D517)</f>
        <v>225000000</v>
      </c>
      <c r="E517" s="33">
        <f>SUM('anual gastos'!E517+'eses gastos'!E517+[3]ctas!E517)</f>
        <v>-50000000</v>
      </c>
      <c r="F517" s="30">
        <f t="shared" si="79"/>
        <v>175000000</v>
      </c>
      <c r="G517" s="31">
        <f t="shared" si="85"/>
        <v>8.5356519916117825E-4</v>
      </c>
      <c r="H517" s="33">
        <f>SUM('anual gastos'!H517+'eses gastos'!H517+[3]ctas!H517)</f>
        <v>0</v>
      </c>
      <c r="I517" s="32">
        <f t="shared" si="84"/>
        <v>175000000</v>
      </c>
      <c r="J517" s="33">
        <f>SUM('anual gastos'!J517+'eses gastos'!J517+[3]ctas!J517)</f>
        <v>166586157</v>
      </c>
      <c r="K517" s="31">
        <f t="shared" si="80"/>
        <v>95.192089714285714</v>
      </c>
      <c r="L517" s="30">
        <f t="shared" si="87"/>
        <v>0</v>
      </c>
      <c r="M517" s="31">
        <f t="shared" si="81"/>
        <v>0</v>
      </c>
      <c r="N517" s="33">
        <f>SUM('anual gastos'!N517+'eses gastos'!N517+[3]ctas!N517)</f>
        <v>166586157</v>
      </c>
      <c r="O517" s="31">
        <f t="shared" si="82"/>
        <v>95.192089714285714</v>
      </c>
      <c r="P517" s="32">
        <f t="shared" si="86"/>
        <v>8413843</v>
      </c>
      <c r="R517" s="33">
        <f>SUM('anual gastos'!N517+'eses gastos'!N517+[3]ctas!N517)</f>
        <v>166586157</v>
      </c>
      <c r="S517" s="62">
        <f t="shared" si="83"/>
        <v>0</v>
      </c>
    </row>
    <row r="518" spans="1:19" ht="26.25" x14ac:dyDescent="0.25">
      <c r="A518" s="60">
        <v>3311401080498</v>
      </c>
      <c r="B518" s="27" t="s">
        <v>413</v>
      </c>
      <c r="C518" s="28"/>
      <c r="D518" s="29">
        <f>SUM(D519)</f>
        <v>4271833000</v>
      </c>
      <c r="E518" s="29">
        <f>SUM(E519)</f>
        <v>-82772318</v>
      </c>
      <c r="F518" s="30">
        <f t="shared" si="79"/>
        <v>4189060682</v>
      </c>
      <c r="G518" s="31">
        <f t="shared" si="85"/>
        <v>2.0432208087597666E-2</v>
      </c>
      <c r="H518" s="29">
        <f>SUM(H519)</f>
        <v>0</v>
      </c>
      <c r="I518" s="32">
        <f t="shared" si="84"/>
        <v>4189060682</v>
      </c>
      <c r="J518" s="29">
        <f>SUM(J519)</f>
        <v>924116776</v>
      </c>
      <c r="K518" s="31">
        <f t="shared" si="80"/>
        <v>22.060238467560112</v>
      </c>
      <c r="L518" s="30">
        <f t="shared" si="87"/>
        <v>3203310663</v>
      </c>
      <c r="M518" s="31">
        <f t="shared" si="81"/>
        <v>76.468471243788017</v>
      </c>
      <c r="N518" s="29">
        <f>SUM(N519)</f>
        <v>4127427439</v>
      </c>
      <c r="O518" s="31">
        <f t="shared" si="82"/>
        <v>98.528709711348128</v>
      </c>
      <c r="P518" s="32">
        <f t="shared" si="86"/>
        <v>61633243</v>
      </c>
      <c r="R518" s="33">
        <f>SUM('anual gastos'!N518+'eses gastos'!N518+[3]ctas!N518)</f>
        <v>4127427439</v>
      </c>
      <c r="S518" s="62">
        <f t="shared" si="83"/>
        <v>0</v>
      </c>
    </row>
    <row r="519" spans="1:19" ht="26.25" x14ac:dyDescent="0.25">
      <c r="A519" s="60">
        <v>3311401080498140</v>
      </c>
      <c r="B519" s="27" t="s">
        <v>413</v>
      </c>
      <c r="C519" s="28"/>
      <c r="D519" s="33">
        <f>SUM('anual gastos'!D519+'eses gastos'!D519+[3]ctas!D519)</f>
        <v>4271833000</v>
      </c>
      <c r="E519" s="33">
        <f>SUM('anual gastos'!E519+'eses gastos'!E519+[3]ctas!E519)</f>
        <v>-82772318</v>
      </c>
      <c r="F519" s="30">
        <f t="shared" si="79"/>
        <v>4189060682</v>
      </c>
      <c r="G519" s="31">
        <f t="shared" si="85"/>
        <v>2.0432208087597666E-2</v>
      </c>
      <c r="H519" s="33">
        <f>SUM('anual gastos'!H519+'eses gastos'!H519+[3]ctas!H519)</f>
        <v>0</v>
      </c>
      <c r="I519" s="32">
        <f t="shared" si="84"/>
        <v>4189060682</v>
      </c>
      <c r="J519" s="33">
        <f>SUM('anual gastos'!J519+'eses gastos'!J519+[3]ctas!J519)</f>
        <v>924116776</v>
      </c>
      <c r="K519" s="31">
        <f t="shared" si="80"/>
        <v>22.060238467560112</v>
      </c>
      <c r="L519" s="30">
        <f t="shared" si="87"/>
        <v>3203310663</v>
      </c>
      <c r="M519" s="31">
        <f t="shared" si="81"/>
        <v>76.468471243788017</v>
      </c>
      <c r="N519" s="33">
        <f>SUM('anual gastos'!N519+'eses gastos'!N519+[3]ctas!N519)</f>
        <v>4127427439</v>
      </c>
      <c r="O519" s="31">
        <f t="shared" si="82"/>
        <v>98.528709711348128</v>
      </c>
      <c r="P519" s="32">
        <f t="shared" si="86"/>
        <v>61633243</v>
      </c>
      <c r="R519" s="33">
        <f>SUM('anual gastos'!N519+'eses gastos'!N519+[3]ctas!N519)</f>
        <v>4127427439</v>
      </c>
      <c r="S519" s="62">
        <f t="shared" si="83"/>
        <v>0</v>
      </c>
    </row>
    <row r="520" spans="1:19" x14ac:dyDescent="0.25">
      <c r="A520" s="60">
        <v>3311401080513</v>
      </c>
      <c r="B520" s="27" t="s">
        <v>414</v>
      </c>
      <c r="C520" s="28"/>
      <c r="D520" s="29">
        <f>SUM(D521:D524)</f>
        <v>6889000000</v>
      </c>
      <c r="E520" s="29">
        <f>SUM(E521:E524)</f>
        <v>191229000</v>
      </c>
      <c r="F520" s="30">
        <f t="shared" ref="F520:F583" si="88">SUM(D520+E520)</f>
        <v>7080229000</v>
      </c>
      <c r="G520" s="31">
        <f t="shared" si="85"/>
        <v>3.4533926151381428E-2</v>
      </c>
      <c r="H520" s="29">
        <f>SUM(H521:H524)</f>
        <v>0</v>
      </c>
      <c r="I520" s="32">
        <f t="shared" si="84"/>
        <v>7080229000</v>
      </c>
      <c r="J520" s="29">
        <f>SUM(J521:J524)</f>
        <v>6550064574</v>
      </c>
      <c r="K520" s="31">
        <f t="shared" ref="K520:K583" si="89">IF(OR(J520=0,F520=0),0,J520/F520)*100</f>
        <v>92.512044087839527</v>
      </c>
      <c r="L520" s="30">
        <f t="shared" si="87"/>
        <v>501279404</v>
      </c>
      <c r="M520" s="31">
        <f t="shared" ref="M520:M583" si="90">IF(OR(L520=0,F520=0),0,L520/F520)*100</f>
        <v>7.0799885709911354</v>
      </c>
      <c r="N520" s="29">
        <f>SUM(N521:N524)</f>
        <v>7051343978</v>
      </c>
      <c r="O520" s="31">
        <f t="shared" ref="O520:O583" si="91">IF(OR(N520=0,F520=0),0,N520/F520)*100</f>
        <v>99.592032658830661</v>
      </c>
      <c r="P520" s="32">
        <f t="shared" si="86"/>
        <v>28885022</v>
      </c>
      <c r="R520" s="33">
        <f>SUM('anual gastos'!N520+'eses gastos'!N520+[3]ctas!N520)</f>
        <v>7051343978</v>
      </c>
      <c r="S520" s="62">
        <f t="shared" ref="S520:S583" si="92">+N520-R520</f>
        <v>0</v>
      </c>
    </row>
    <row r="521" spans="1:19" x14ac:dyDescent="0.25">
      <c r="A521" s="60">
        <v>3311401080513140</v>
      </c>
      <c r="B521" s="27" t="s">
        <v>414</v>
      </c>
      <c r="C521" s="28"/>
      <c r="D521" s="33">
        <f>SUM('anual gastos'!D521+'eses gastos'!D521+[3]ctas!D521)</f>
        <v>240600000</v>
      </c>
      <c r="E521" s="33">
        <f>SUM('anual gastos'!E521+'eses gastos'!E521+[3]ctas!E521)</f>
        <v>0</v>
      </c>
      <c r="F521" s="30">
        <f t="shared" si="88"/>
        <v>240600000</v>
      </c>
      <c r="G521" s="31">
        <f t="shared" si="85"/>
        <v>1.1735302109610257E-3</v>
      </c>
      <c r="H521" s="33">
        <f>SUM('anual gastos'!H521+'eses gastos'!H521+[3]ctas!H521)</f>
        <v>0</v>
      </c>
      <c r="I521" s="32">
        <f t="shared" ref="I521:I584" si="93">SUM(F521-H521)</f>
        <v>240600000</v>
      </c>
      <c r="J521" s="33">
        <f>SUM('anual gastos'!J521+'eses gastos'!J521+[3]ctas!J521)</f>
        <v>236468786</v>
      </c>
      <c r="K521" s="31">
        <f t="shared" si="89"/>
        <v>98.282953449709069</v>
      </c>
      <c r="L521" s="30">
        <f t="shared" si="87"/>
        <v>3382605</v>
      </c>
      <c r="M521" s="31">
        <f t="shared" si="90"/>
        <v>1.4059039900249377</v>
      </c>
      <c r="N521" s="33">
        <f>SUM('anual gastos'!N521+'eses gastos'!N521+[3]ctas!N521)</f>
        <v>239851391</v>
      </c>
      <c r="O521" s="31">
        <f t="shared" si="91"/>
        <v>99.688857439734008</v>
      </c>
      <c r="P521" s="32">
        <f t="shared" si="86"/>
        <v>748609</v>
      </c>
      <c r="R521" s="33">
        <f>SUM('anual gastos'!N521+'eses gastos'!N521+[3]ctas!N521)</f>
        <v>239851391</v>
      </c>
      <c r="S521" s="62">
        <f t="shared" si="92"/>
        <v>0</v>
      </c>
    </row>
    <row r="522" spans="1:19" x14ac:dyDescent="0.25">
      <c r="A522" s="60">
        <v>3311401080513140</v>
      </c>
      <c r="B522" s="27" t="s">
        <v>414</v>
      </c>
      <c r="C522" s="28"/>
      <c r="D522" s="33">
        <f>SUM('anual gastos'!D522+'eses gastos'!D522+[3]ctas!D522)</f>
        <v>6331700000</v>
      </c>
      <c r="E522" s="33">
        <f>SUM('anual gastos'!E522+'eses gastos'!E522+[3]ctas!E522)</f>
        <v>191229000</v>
      </c>
      <c r="F522" s="30">
        <f t="shared" si="88"/>
        <v>6522929000</v>
      </c>
      <c r="G522" s="31">
        <f t="shared" si="85"/>
        <v>3.1815686805709863E-2</v>
      </c>
      <c r="H522" s="33">
        <f>SUM('anual gastos'!H522+'eses gastos'!H522+[3]ctas!H522)</f>
        <v>0</v>
      </c>
      <c r="I522" s="32">
        <f t="shared" si="93"/>
        <v>6522929000</v>
      </c>
      <c r="J522" s="33">
        <f>SUM('anual gastos'!J522+'eses gastos'!J522+[3]ctas!J522)</f>
        <v>6049016855</v>
      </c>
      <c r="K522" s="31">
        <f t="shared" si="89"/>
        <v>92.734672644758206</v>
      </c>
      <c r="L522" s="30">
        <f t="shared" si="87"/>
        <v>446227020</v>
      </c>
      <c r="M522" s="31">
        <f t="shared" si="90"/>
        <v>6.8408995406818009</v>
      </c>
      <c r="N522" s="33">
        <f>SUM('anual gastos'!N522+'eses gastos'!N522+[3]ctas!N522)</f>
        <v>6495243875</v>
      </c>
      <c r="O522" s="31">
        <f t="shared" si="91"/>
        <v>99.575572185440009</v>
      </c>
      <c r="P522" s="32">
        <f t="shared" si="86"/>
        <v>27685125</v>
      </c>
      <c r="R522" s="33">
        <f>SUM('anual gastos'!N522+'eses gastos'!N522+[3]ctas!N522)</f>
        <v>6495243875</v>
      </c>
      <c r="S522" s="62">
        <f t="shared" si="92"/>
        <v>0</v>
      </c>
    </row>
    <row r="523" spans="1:19" x14ac:dyDescent="0.25">
      <c r="A523" s="60">
        <v>3311401080513140</v>
      </c>
      <c r="B523" s="27" t="s">
        <v>414</v>
      </c>
      <c r="C523" s="28"/>
      <c r="D523" s="33">
        <f>SUM('anual gastos'!D523+'eses gastos'!D523+[3]ctas!D523)</f>
        <v>28000000</v>
      </c>
      <c r="E523" s="33">
        <f>SUM('anual gastos'!E523+'eses gastos'!E523+[3]ctas!E523)</f>
        <v>0</v>
      </c>
      <c r="F523" s="30">
        <f t="shared" si="88"/>
        <v>28000000</v>
      </c>
      <c r="G523" s="31">
        <f t="shared" si="85"/>
        <v>1.3657043186578852E-4</v>
      </c>
      <c r="H523" s="33">
        <f>SUM('anual gastos'!H523+'eses gastos'!H523+[3]ctas!H523)</f>
        <v>0</v>
      </c>
      <c r="I523" s="32">
        <f t="shared" si="93"/>
        <v>28000000</v>
      </c>
      <c r="J523" s="33">
        <f>SUM('anual gastos'!J523+'eses gastos'!J523+[3]ctas!J523)</f>
        <v>28000000</v>
      </c>
      <c r="K523" s="31">
        <f t="shared" si="89"/>
        <v>100</v>
      </c>
      <c r="L523" s="30">
        <f t="shared" si="87"/>
        <v>0</v>
      </c>
      <c r="M523" s="31">
        <f t="shared" si="90"/>
        <v>0</v>
      </c>
      <c r="N523" s="33">
        <f>SUM('anual gastos'!N523+'eses gastos'!N523+[3]ctas!N523)</f>
        <v>28000000</v>
      </c>
      <c r="O523" s="31">
        <f t="shared" si="91"/>
        <v>100</v>
      </c>
      <c r="P523" s="32">
        <f t="shared" si="86"/>
        <v>0</v>
      </c>
      <c r="R523" s="33">
        <f>SUM('anual gastos'!N523+'eses gastos'!N523+[3]ctas!N523)</f>
        <v>28000000</v>
      </c>
      <c r="S523" s="62">
        <f t="shared" si="92"/>
        <v>0</v>
      </c>
    </row>
    <row r="524" spans="1:19" x14ac:dyDescent="0.25">
      <c r="A524" s="60">
        <v>3311401080513140</v>
      </c>
      <c r="B524" s="27" t="s">
        <v>414</v>
      </c>
      <c r="C524" s="28"/>
      <c r="D524" s="33">
        <f>SUM('anual gastos'!D524+'eses gastos'!D524+[3]ctas!D524)</f>
        <v>288700000</v>
      </c>
      <c r="E524" s="33">
        <f>SUM('anual gastos'!E524+'eses gastos'!E524+[3]ctas!E524)</f>
        <v>0</v>
      </c>
      <c r="F524" s="30">
        <f t="shared" si="88"/>
        <v>288700000</v>
      </c>
      <c r="G524" s="31">
        <f t="shared" si="85"/>
        <v>1.4081387028447555E-3</v>
      </c>
      <c r="H524" s="33">
        <f>SUM('anual gastos'!H524+'eses gastos'!H524+[3]ctas!H524)</f>
        <v>0</v>
      </c>
      <c r="I524" s="32">
        <f t="shared" si="93"/>
        <v>288700000</v>
      </c>
      <c r="J524" s="33">
        <f>SUM('anual gastos'!J524+'eses gastos'!J524+[3]ctas!J524)</f>
        <v>236578933</v>
      </c>
      <c r="K524" s="31">
        <f t="shared" si="89"/>
        <v>81.946287842050566</v>
      </c>
      <c r="L524" s="30">
        <f t="shared" si="87"/>
        <v>51669779</v>
      </c>
      <c r="M524" s="31">
        <f t="shared" si="90"/>
        <v>17.89739487357118</v>
      </c>
      <c r="N524" s="33">
        <f>SUM('anual gastos'!N524+'eses gastos'!N524+[3]ctas!N524)</f>
        <v>288248712</v>
      </c>
      <c r="O524" s="31">
        <f t="shared" si="91"/>
        <v>99.843682715621753</v>
      </c>
      <c r="P524" s="32">
        <f t="shared" si="86"/>
        <v>451288</v>
      </c>
      <c r="R524" s="33">
        <f>SUM('anual gastos'!N524+'eses gastos'!N524+[3]ctas!N524)</f>
        <v>288248712</v>
      </c>
      <c r="S524" s="62">
        <f t="shared" si="92"/>
        <v>0</v>
      </c>
    </row>
    <row r="525" spans="1:19" x14ac:dyDescent="0.25">
      <c r="A525" s="60">
        <v>3311401080656</v>
      </c>
      <c r="B525" s="27" t="s">
        <v>415</v>
      </c>
      <c r="C525" s="28"/>
      <c r="D525" s="29">
        <f>SUM(D526:D528)</f>
        <v>2232000000</v>
      </c>
      <c r="E525" s="29">
        <f>SUM(E526:E528)</f>
        <v>51836540</v>
      </c>
      <c r="F525" s="30">
        <f t="shared" si="88"/>
        <v>2283836540</v>
      </c>
      <c r="G525" s="31">
        <f t="shared" si="85"/>
        <v>1.113944794923815E-2</v>
      </c>
      <c r="H525" s="29">
        <f>SUM(H526:H528)</f>
        <v>0</v>
      </c>
      <c r="I525" s="32">
        <f t="shared" si="93"/>
        <v>2283836540</v>
      </c>
      <c r="J525" s="29">
        <f>SUM(J526:J528)</f>
        <v>2139077366</v>
      </c>
      <c r="K525" s="31">
        <f t="shared" si="89"/>
        <v>93.661579037526039</v>
      </c>
      <c r="L525" s="30">
        <f t="shared" si="87"/>
        <v>123655441</v>
      </c>
      <c r="M525" s="31">
        <f t="shared" si="90"/>
        <v>5.4143735260492853</v>
      </c>
      <c r="N525" s="29">
        <f>SUM(N526:N528)</f>
        <v>2262732807</v>
      </c>
      <c r="O525" s="31">
        <f t="shared" si="91"/>
        <v>99.075952563575314</v>
      </c>
      <c r="P525" s="32">
        <f t="shared" si="86"/>
        <v>21103733</v>
      </c>
      <c r="R525" s="33">
        <f>SUM('anual gastos'!N525+'eses gastos'!N525+[3]ctas!N525)</f>
        <v>2262732807</v>
      </c>
      <c r="S525" s="62">
        <f t="shared" si="92"/>
        <v>0</v>
      </c>
    </row>
    <row r="526" spans="1:19" x14ac:dyDescent="0.25">
      <c r="A526" s="60">
        <v>3311401080656140</v>
      </c>
      <c r="B526" s="27" t="s">
        <v>415</v>
      </c>
      <c r="C526" s="28"/>
      <c r="D526" s="33">
        <f>SUM('anual gastos'!D526+'eses gastos'!D526+[3]ctas!D526)</f>
        <v>100000000</v>
      </c>
      <c r="E526" s="33">
        <f>SUM('anual gastos'!E526+'eses gastos'!E526+[3]ctas!E526)</f>
        <v>-250000</v>
      </c>
      <c r="F526" s="30">
        <f t="shared" si="88"/>
        <v>99750000</v>
      </c>
      <c r="G526" s="31">
        <f t="shared" si="85"/>
        <v>4.8653216352187163E-4</v>
      </c>
      <c r="H526" s="33">
        <f>SUM('anual gastos'!H526+'eses gastos'!H526+[3]ctas!H526)</f>
        <v>0</v>
      </c>
      <c r="I526" s="32">
        <f t="shared" si="93"/>
        <v>99750000</v>
      </c>
      <c r="J526" s="33">
        <f>SUM('anual gastos'!J526+'eses gastos'!J526+[3]ctas!J526)</f>
        <v>99750000</v>
      </c>
      <c r="K526" s="31">
        <f t="shared" si="89"/>
        <v>100</v>
      </c>
      <c r="L526" s="30">
        <f t="shared" si="87"/>
        <v>0</v>
      </c>
      <c r="M526" s="31">
        <f t="shared" si="90"/>
        <v>0</v>
      </c>
      <c r="N526" s="33">
        <f>SUM('anual gastos'!N526+'eses gastos'!N526+[3]ctas!N526)</f>
        <v>99750000</v>
      </c>
      <c r="O526" s="31">
        <f t="shared" si="91"/>
        <v>100</v>
      </c>
      <c r="P526" s="32">
        <f t="shared" si="86"/>
        <v>0</v>
      </c>
      <c r="R526" s="33">
        <f>SUM('anual gastos'!N526+'eses gastos'!N526+[3]ctas!N526)</f>
        <v>99750000</v>
      </c>
      <c r="S526" s="62">
        <f t="shared" si="92"/>
        <v>0</v>
      </c>
    </row>
    <row r="527" spans="1:19" x14ac:dyDescent="0.25">
      <c r="A527" s="60">
        <v>3311401080656140</v>
      </c>
      <c r="B527" s="27" t="s">
        <v>415</v>
      </c>
      <c r="C527" s="28"/>
      <c r="D527" s="33">
        <f>SUM('anual gastos'!D527+'eses gastos'!D527+[3]ctas!D527)</f>
        <v>2032000000</v>
      </c>
      <c r="E527" s="33">
        <f>SUM('anual gastos'!E527+'eses gastos'!E527+[3]ctas!E527)</f>
        <v>57086540</v>
      </c>
      <c r="F527" s="30">
        <f t="shared" si="88"/>
        <v>2089086540</v>
      </c>
      <c r="G527" s="31">
        <f t="shared" si="85"/>
        <v>1.0189551820457355E-2</v>
      </c>
      <c r="H527" s="33">
        <f>SUM('anual gastos'!H527+'eses gastos'!H527+[3]ctas!H527)</f>
        <v>0</v>
      </c>
      <c r="I527" s="32">
        <f t="shared" si="93"/>
        <v>2089086540</v>
      </c>
      <c r="J527" s="33">
        <f>SUM('anual gastos'!J527+'eses gastos'!J527+[3]ctas!J527)</f>
        <v>1944327366</v>
      </c>
      <c r="K527" s="31">
        <f t="shared" si="89"/>
        <v>93.07069519484817</v>
      </c>
      <c r="L527" s="30">
        <f t="shared" si="87"/>
        <v>123655441</v>
      </c>
      <c r="M527" s="31">
        <f t="shared" si="90"/>
        <v>5.9191152990722928</v>
      </c>
      <c r="N527" s="33">
        <f>SUM('anual gastos'!N527+'eses gastos'!N527+[3]ctas!N527)</f>
        <v>2067982807</v>
      </c>
      <c r="O527" s="31">
        <f t="shared" si="91"/>
        <v>98.989810493920473</v>
      </c>
      <c r="P527" s="32">
        <f t="shared" ref="P527:P590" si="94">SUM(F527-N527)</f>
        <v>21103733</v>
      </c>
      <c r="R527" s="33">
        <f>SUM('anual gastos'!N527+'eses gastos'!N527+[3]ctas!N527)</f>
        <v>2067982807</v>
      </c>
      <c r="S527" s="62">
        <f t="shared" si="92"/>
        <v>0</v>
      </c>
    </row>
    <row r="528" spans="1:19" x14ac:dyDescent="0.25">
      <c r="A528" s="60">
        <v>3311401080656140</v>
      </c>
      <c r="B528" s="27" t="s">
        <v>415</v>
      </c>
      <c r="C528" s="28"/>
      <c r="D528" s="33">
        <f>SUM('anual gastos'!D528+'eses gastos'!D528+[3]ctas!D528)</f>
        <v>100000000</v>
      </c>
      <c r="E528" s="33">
        <f>SUM('anual gastos'!E528+'eses gastos'!E528+[3]ctas!E528)</f>
        <v>-5000000</v>
      </c>
      <c r="F528" s="30">
        <f t="shared" si="88"/>
        <v>95000000</v>
      </c>
      <c r="G528" s="31">
        <f t="shared" ref="G528:G595" si="95">IF(OR(F528=0,F$7=0),0,F528/F$7)*100</f>
        <v>4.6336396525892542E-4</v>
      </c>
      <c r="H528" s="33">
        <f>SUM('anual gastos'!H528+'eses gastos'!H528+[3]ctas!H528)</f>
        <v>0</v>
      </c>
      <c r="I528" s="32">
        <f t="shared" si="93"/>
        <v>95000000</v>
      </c>
      <c r="J528" s="33">
        <f>SUM('anual gastos'!J528+'eses gastos'!J528+[3]ctas!J528)</f>
        <v>95000000</v>
      </c>
      <c r="K528" s="31">
        <f t="shared" si="89"/>
        <v>100</v>
      </c>
      <c r="L528" s="30">
        <f t="shared" ref="L528:L591" si="96">SUM(N528-J528)</f>
        <v>0</v>
      </c>
      <c r="M528" s="31">
        <f t="shared" si="90"/>
        <v>0</v>
      </c>
      <c r="N528" s="33">
        <f>SUM('anual gastos'!N528+'eses gastos'!N528+[3]ctas!N528)</f>
        <v>95000000</v>
      </c>
      <c r="O528" s="31">
        <f t="shared" si="91"/>
        <v>100</v>
      </c>
      <c r="P528" s="32">
        <f t="shared" si="94"/>
        <v>0</v>
      </c>
      <c r="R528" s="33">
        <f>SUM('anual gastos'!N528+'eses gastos'!N528+[3]ctas!N528)</f>
        <v>95000000</v>
      </c>
      <c r="S528" s="62">
        <f t="shared" si="92"/>
        <v>0</v>
      </c>
    </row>
    <row r="529" spans="1:19" ht="26.25" x14ac:dyDescent="0.25">
      <c r="A529" s="60">
        <v>3311401080708</v>
      </c>
      <c r="B529" s="27" t="s">
        <v>416</v>
      </c>
      <c r="C529" s="28"/>
      <c r="D529" s="29">
        <f>SUM(D530)</f>
        <v>74373211000</v>
      </c>
      <c r="E529" s="29">
        <f>SUM(E530)</f>
        <v>-14109000000</v>
      </c>
      <c r="F529" s="30">
        <f t="shared" si="88"/>
        <v>60264211000</v>
      </c>
      <c r="G529" s="31">
        <f t="shared" si="95"/>
        <v>0.29393961865432156</v>
      </c>
      <c r="H529" s="29">
        <f>SUM(H530)</f>
        <v>0</v>
      </c>
      <c r="I529" s="32">
        <f t="shared" si="93"/>
        <v>60264211000</v>
      </c>
      <c r="J529" s="29">
        <f>SUM(J530)</f>
        <v>1806290980</v>
      </c>
      <c r="K529" s="31">
        <f t="shared" si="89"/>
        <v>2.9972863661983395</v>
      </c>
      <c r="L529" s="30">
        <f t="shared" si="96"/>
        <v>13808584813</v>
      </c>
      <c r="M529" s="31">
        <f t="shared" si="90"/>
        <v>22.913408445685949</v>
      </c>
      <c r="N529" s="29">
        <f>SUM(N530)</f>
        <v>15614875793</v>
      </c>
      <c r="O529" s="31">
        <f t="shared" si="91"/>
        <v>25.910694811884287</v>
      </c>
      <c r="P529" s="32">
        <f t="shared" si="94"/>
        <v>44649335207</v>
      </c>
      <c r="R529" s="33">
        <f>SUM('anual gastos'!N529+'eses gastos'!N529+[3]ctas!N529)</f>
        <v>15614875793</v>
      </c>
      <c r="S529" s="62">
        <f t="shared" si="92"/>
        <v>0</v>
      </c>
    </row>
    <row r="530" spans="1:19" ht="26.25" x14ac:dyDescent="0.25">
      <c r="A530" s="60">
        <v>3311401080708140</v>
      </c>
      <c r="B530" s="27" t="s">
        <v>416</v>
      </c>
      <c r="C530" s="28"/>
      <c r="D530" s="33">
        <f>SUM('anual gastos'!D530+'eses gastos'!D530+[3]ctas!D530)</f>
        <v>74373211000</v>
      </c>
      <c r="E530" s="33">
        <f>SUM('anual gastos'!E530+'eses gastos'!E530+[3]ctas!E530)</f>
        <v>-14109000000</v>
      </c>
      <c r="F530" s="30">
        <f t="shared" si="88"/>
        <v>60264211000</v>
      </c>
      <c r="G530" s="31">
        <f t="shared" si="95"/>
        <v>0.29393961865432156</v>
      </c>
      <c r="H530" s="33">
        <f>SUM('anual gastos'!H530+'eses gastos'!H530+[3]ctas!H530)</f>
        <v>0</v>
      </c>
      <c r="I530" s="32">
        <f t="shared" si="93"/>
        <v>60264211000</v>
      </c>
      <c r="J530" s="33">
        <f>SUM('anual gastos'!J530+'eses gastos'!J530+[3]ctas!J530)</f>
        <v>1806290980</v>
      </c>
      <c r="K530" s="31">
        <f t="shared" si="89"/>
        <v>2.9972863661983395</v>
      </c>
      <c r="L530" s="30">
        <f t="shared" si="96"/>
        <v>13808584813</v>
      </c>
      <c r="M530" s="31">
        <f t="shared" si="90"/>
        <v>22.913408445685949</v>
      </c>
      <c r="N530" s="33">
        <f>SUM('anual gastos'!N530+'eses gastos'!N530+[3]ctas!N530)</f>
        <v>15614875793</v>
      </c>
      <c r="O530" s="31">
        <f t="shared" si="91"/>
        <v>25.910694811884287</v>
      </c>
      <c r="P530" s="32">
        <f t="shared" si="94"/>
        <v>44649335207</v>
      </c>
      <c r="R530" s="33">
        <f>SUM('anual gastos'!N530+'eses gastos'!N530+[3]ctas!N530)</f>
        <v>15614875793</v>
      </c>
      <c r="S530" s="62">
        <f t="shared" si="92"/>
        <v>0</v>
      </c>
    </row>
    <row r="531" spans="1:19" ht="26.25" x14ac:dyDescent="0.25">
      <c r="A531" s="60">
        <v>3311401080746</v>
      </c>
      <c r="B531" s="27" t="s">
        <v>417</v>
      </c>
      <c r="C531" s="28"/>
      <c r="D531" s="29">
        <f>SUM(D532)</f>
        <v>1807500000</v>
      </c>
      <c r="E531" s="29">
        <f>SUM(E532)</f>
        <v>760000000</v>
      </c>
      <c r="F531" s="30">
        <f t="shared" si="88"/>
        <v>2567500000</v>
      </c>
      <c r="G531" s="31">
        <f t="shared" si="95"/>
        <v>1.252302085055043E-2</v>
      </c>
      <c r="H531" s="29">
        <f>SUM(H532)</f>
        <v>0</v>
      </c>
      <c r="I531" s="32">
        <f t="shared" si="93"/>
        <v>2567500000</v>
      </c>
      <c r="J531" s="29">
        <f>SUM(J532)</f>
        <v>1762438737</v>
      </c>
      <c r="K531" s="31">
        <f t="shared" si="89"/>
        <v>68.644157234664078</v>
      </c>
      <c r="L531" s="30">
        <f t="shared" si="96"/>
        <v>754562372</v>
      </c>
      <c r="M531" s="31">
        <f t="shared" si="90"/>
        <v>29.388992093476148</v>
      </c>
      <c r="N531" s="29">
        <f>SUM(N532)</f>
        <v>2517001109</v>
      </c>
      <c r="O531" s="31">
        <f t="shared" si="91"/>
        <v>98.033149328140212</v>
      </c>
      <c r="P531" s="32">
        <f t="shared" si="94"/>
        <v>50498891</v>
      </c>
      <c r="R531" s="33">
        <f>SUM('anual gastos'!N531+'eses gastos'!N531+[3]ctas!N531)</f>
        <v>2517001109</v>
      </c>
      <c r="S531" s="62">
        <f t="shared" si="92"/>
        <v>0</v>
      </c>
    </row>
    <row r="532" spans="1:19" ht="26.25" x14ac:dyDescent="0.25">
      <c r="A532" s="60">
        <v>3311401080746140</v>
      </c>
      <c r="B532" s="27" t="s">
        <v>417</v>
      </c>
      <c r="C532" s="28"/>
      <c r="D532" s="33">
        <f>SUM('anual gastos'!D532+'eses gastos'!D532+[3]ctas!D532)</f>
        <v>1807500000</v>
      </c>
      <c r="E532" s="33">
        <f>SUM('anual gastos'!E532+'eses gastos'!E532+[3]ctas!E532)</f>
        <v>760000000</v>
      </c>
      <c r="F532" s="30">
        <f t="shared" si="88"/>
        <v>2567500000</v>
      </c>
      <c r="G532" s="31">
        <f t="shared" si="95"/>
        <v>1.252302085055043E-2</v>
      </c>
      <c r="H532" s="33">
        <f>SUM('anual gastos'!H532+'eses gastos'!H532+[3]ctas!H532)</f>
        <v>0</v>
      </c>
      <c r="I532" s="32">
        <f t="shared" si="93"/>
        <v>2567500000</v>
      </c>
      <c r="J532" s="33">
        <f>SUM('anual gastos'!J532+'eses gastos'!J532+[3]ctas!J532)</f>
        <v>1762438737</v>
      </c>
      <c r="K532" s="31">
        <f t="shared" si="89"/>
        <v>68.644157234664078</v>
      </c>
      <c r="L532" s="30">
        <f t="shared" si="96"/>
        <v>754562372</v>
      </c>
      <c r="M532" s="31">
        <f t="shared" si="90"/>
        <v>29.388992093476148</v>
      </c>
      <c r="N532" s="33">
        <f>SUM('anual gastos'!N532+'eses gastos'!N532+[3]ctas!N532)</f>
        <v>2517001109</v>
      </c>
      <c r="O532" s="31">
        <f t="shared" si="91"/>
        <v>98.033149328140212</v>
      </c>
      <c r="P532" s="32">
        <f t="shared" si="94"/>
        <v>50498891</v>
      </c>
      <c r="R532" s="33">
        <f>SUM('anual gastos'!N532+'eses gastos'!N532+[3]ctas!N532)</f>
        <v>2517001109</v>
      </c>
      <c r="S532" s="62">
        <f t="shared" si="92"/>
        <v>0</v>
      </c>
    </row>
    <row r="533" spans="1:19" x14ac:dyDescent="0.25">
      <c r="A533" s="26">
        <v>3311401080763</v>
      </c>
      <c r="B533" s="27" t="s">
        <v>418</v>
      </c>
      <c r="C533" s="28"/>
      <c r="D533" s="29">
        <f>SUM(D534)</f>
        <v>3204563000</v>
      </c>
      <c r="E533" s="29">
        <f>SUM(E534)</f>
        <v>-250599353</v>
      </c>
      <c r="F533" s="30">
        <f t="shared" si="88"/>
        <v>2953963647</v>
      </c>
      <c r="G533" s="31">
        <f t="shared" si="95"/>
        <v>1.440800324952249E-2</v>
      </c>
      <c r="H533" s="29">
        <f>SUM(H534)</f>
        <v>0</v>
      </c>
      <c r="I533" s="32">
        <f t="shared" si="93"/>
        <v>2953963647</v>
      </c>
      <c r="J533" s="29">
        <f>SUM(J534)</f>
        <v>2831350081</v>
      </c>
      <c r="K533" s="31">
        <f t="shared" si="89"/>
        <v>95.849185005220889</v>
      </c>
      <c r="L533" s="30">
        <f t="shared" si="96"/>
        <v>118851166</v>
      </c>
      <c r="M533" s="31">
        <f t="shared" si="90"/>
        <v>4.0234471443378599</v>
      </c>
      <c r="N533" s="29">
        <f>SUM(N534)</f>
        <v>2950201247</v>
      </c>
      <c r="O533" s="31">
        <f t="shared" si="91"/>
        <v>99.872632149558754</v>
      </c>
      <c r="P533" s="32">
        <f t="shared" si="94"/>
        <v>3762400</v>
      </c>
      <c r="R533" s="33">
        <f>SUM('anual gastos'!N533+'eses gastos'!N533+[3]ctas!N533)</f>
        <v>2950201247</v>
      </c>
      <c r="S533" s="62">
        <f t="shared" si="92"/>
        <v>0</v>
      </c>
    </row>
    <row r="534" spans="1:19" x14ac:dyDescent="0.25">
      <c r="A534" s="26">
        <v>3311401080763140</v>
      </c>
      <c r="B534" s="27" t="s">
        <v>418</v>
      </c>
      <c r="C534" s="28"/>
      <c r="D534" s="33">
        <f>SUM('anual gastos'!D534+'eses gastos'!D534+[3]ctas!D534)</f>
        <v>3204563000</v>
      </c>
      <c r="E534" s="33">
        <f>SUM('anual gastos'!E534+'eses gastos'!E534+[3]ctas!E534)</f>
        <v>-250599353</v>
      </c>
      <c r="F534" s="30">
        <f t="shared" si="88"/>
        <v>2953963647</v>
      </c>
      <c r="G534" s="31">
        <f t="shared" si="95"/>
        <v>1.440800324952249E-2</v>
      </c>
      <c r="H534" s="33">
        <f>SUM('anual gastos'!H534+'eses gastos'!H534+[3]ctas!H534)</f>
        <v>0</v>
      </c>
      <c r="I534" s="32">
        <f t="shared" si="93"/>
        <v>2953963647</v>
      </c>
      <c r="J534" s="33">
        <f>SUM('anual gastos'!J534+'eses gastos'!J534+[3]ctas!J534)</f>
        <v>2831350081</v>
      </c>
      <c r="K534" s="31">
        <f t="shared" si="89"/>
        <v>95.849185005220889</v>
      </c>
      <c r="L534" s="30">
        <f t="shared" si="96"/>
        <v>118851166</v>
      </c>
      <c r="M534" s="31">
        <f t="shared" si="90"/>
        <v>4.0234471443378599</v>
      </c>
      <c r="N534" s="33">
        <f>SUM('anual gastos'!N534+'eses gastos'!N534+[3]ctas!N534)</f>
        <v>2950201247</v>
      </c>
      <c r="O534" s="31">
        <f t="shared" si="91"/>
        <v>99.872632149558754</v>
      </c>
      <c r="P534" s="32">
        <f t="shared" si="94"/>
        <v>3762400</v>
      </c>
      <c r="R534" s="33">
        <f>SUM('anual gastos'!N534+'eses gastos'!N534+[3]ctas!N534)</f>
        <v>2950201247</v>
      </c>
      <c r="S534" s="62">
        <f t="shared" si="92"/>
        <v>0</v>
      </c>
    </row>
    <row r="535" spans="1:19" ht="26.25" x14ac:dyDescent="0.25">
      <c r="A535" s="26">
        <v>3311401080767</v>
      </c>
      <c r="B535" s="27" t="s">
        <v>419</v>
      </c>
      <c r="C535" s="28"/>
      <c r="D535" s="29">
        <f>SUM(D536)</f>
        <v>21543000000</v>
      </c>
      <c r="E535" s="29">
        <f>SUM(E536)</f>
        <v>-927088580</v>
      </c>
      <c r="F535" s="30">
        <f t="shared" si="88"/>
        <v>20615911420</v>
      </c>
      <c r="G535" s="31">
        <f t="shared" si="95"/>
        <v>0.10055442592629435</v>
      </c>
      <c r="H535" s="29">
        <f>SUM(H536)</f>
        <v>0</v>
      </c>
      <c r="I535" s="32">
        <f t="shared" si="93"/>
        <v>20615911420</v>
      </c>
      <c r="J535" s="29">
        <f>SUM(J536)</f>
        <v>20535561225</v>
      </c>
      <c r="K535" s="31">
        <f t="shared" si="89"/>
        <v>99.61025155103232</v>
      </c>
      <c r="L535" s="30">
        <f t="shared" si="96"/>
        <v>77819662</v>
      </c>
      <c r="M535" s="31">
        <f t="shared" si="90"/>
        <v>0.37747378912632135</v>
      </c>
      <c r="N535" s="29">
        <f>SUM(N536)</f>
        <v>20613380887</v>
      </c>
      <c r="O535" s="31">
        <f t="shared" si="91"/>
        <v>99.987725340158647</v>
      </c>
      <c r="P535" s="32">
        <f t="shared" si="94"/>
        <v>2530533</v>
      </c>
      <c r="R535" s="33">
        <f>SUM('anual gastos'!N535+'eses gastos'!N535+[3]ctas!N535)</f>
        <v>20613380887</v>
      </c>
      <c r="S535" s="62">
        <f t="shared" si="92"/>
        <v>0</v>
      </c>
    </row>
    <row r="536" spans="1:19" ht="26.25" x14ac:dyDescent="0.25">
      <c r="A536" s="26">
        <v>3311401080767140</v>
      </c>
      <c r="B536" s="27" t="s">
        <v>419</v>
      </c>
      <c r="C536" s="28"/>
      <c r="D536" s="33">
        <f>SUM('anual gastos'!D536+'eses gastos'!D536+[3]ctas!D536)</f>
        <v>21543000000</v>
      </c>
      <c r="E536" s="33">
        <f>SUM('anual gastos'!E536+'eses gastos'!E536+[3]ctas!E536)</f>
        <v>-927088580</v>
      </c>
      <c r="F536" s="30">
        <f t="shared" si="88"/>
        <v>20615911420</v>
      </c>
      <c r="G536" s="31">
        <f t="shared" si="95"/>
        <v>0.10055442592629435</v>
      </c>
      <c r="H536" s="33">
        <f>SUM('anual gastos'!H536+'eses gastos'!H536+[3]ctas!H536)</f>
        <v>0</v>
      </c>
      <c r="I536" s="32">
        <f t="shared" si="93"/>
        <v>20615911420</v>
      </c>
      <c r="J536" s="33">
        <f>SUM('anual gastos'!J536+'eses gastos'!J536+[3]ctas!J536)</f>
        <v>20535561225</v>
      </c>
      <c r="K536" s="31">
        <f t="shared" si="89"/>
        <v>99.61025155103232</v>
      </c>
      <c r="L536" s="30">
        <f t="shared" si="96"/>
        <v>77819662</v>
      </c>
      <c r="M536" s="31">
        <f t="shared" si="90"/>
        <v>0.37747378912632135</v>
      </c>
      <c r="N536" s="33">
        <f>SUM('anual gastos'!N536+'eses gastos'!N536+[3]ctas!N536)</f>
        <v>20613380887</v>
      </c>
      <c r="O536" s="31">
        <f t="shared" si="91"/>
        <v>99.987725340158647</v>
      </c>
      <c r="P536" s="32">
        <f t="shared" si="94"/>
        <v>2530533</v>
      </c>
      <c r="R536" s="33">
        <f>SUM('anual gastos'!N536+'eses gastos'!N536+[3]ctas!N536)</f>
        <v>20613380887</v>
      </c>
      <c r="S536" s="62">
        <f t="shared" si="92"/>
        <v>0</v>
      </c>
    </row>
    <row r="537" spans="1:19" ht="26.25" x14ac:dyDescent="0.25">
      <c r="A537" s="26">
        <v>3311401080771</v>
      </c>
      <c r="B537" s="27" t="s">
        <v>420</v>
      </c>
      <c r="C537" s="28"/>
      <c r="D537" s="29">
        <f>SUM(D538)</f>
        <v>351527000</v>
      </c>
      <c r="E537" s="29">
        <f>SUM(E538)</f>
        <v>-7751179</v>
      </c>
      <c r="F537" s="30">
        <f t="shared" si="88"/>
        <v>343775821</v>
      </c>
      <c r="G537" s="31">
        <f t="shared" si="95"/>
        <v>1.6767718692495006E-3</v>
      </c>
      <c r="H537" s="29">
        <f>SUM(H538)</f>
        <v>0</v>
      </c>
      <c r="I537" s="32">
        <f t="shared" si="93"/>
        <v>343775821</v>
      </c>
      <c r="J537" s="29">
        <f>SUM(J538)</f>
        <v>316604647</v>
      </c>
      <c r="K537" s="31">
        <f t="shared" si="89"/>
        <v>92.096252167775347</v>
      </c>
      <c r="L537" s="30">
        <f t="shared" si="96"/>
        <v>26997840</v>
      </c>
      <c r="M537" s="31">
        <f t="shared" si="90"/>
        <v>7.8533271832401494</v>
      </c>
      <c r="N537" s="29">
        <f>SUM(N538)</f>
        <v>343602487</v>
      </c>
      <c r="O537" s="31">
        <f t="shared" si="91"/>
        <v>99.949579351015501</v>
      </c>
      <c r="P537" s="32">
        <f t="shared" si="94"/>
        <v>173334</v>
      </c>
      <c r="R537" s="33">
        <f>SUM('anual gastos'!N537+'eses gastos'!N537+[3]ctas!N537)</f>
        <v>343602487</v>
      </c>
      <c r="S537" s="62">
        <f t="shared" si="92"/>
        <v>0</v>
      </c>
    </row>
    <row r="538" spans="1:19" ht="26.25" x14ac:dyDescent="0.25">
      <c r="A538" s="26">
        <v>3311401080771140</v>
      </c>
      <c r="B538" s="27" t="s">
        <v>420</v>
      </c>
      <c r="C538" s="28"/>
      <c r="D538" s="33">
        <f>SUM('anual gastos'!D538+'eses gastos'!D538+[3]ctas!D538)</f>
        <v>351527000</v>
      </c>
      <c r="E538" s="33">
        <f>SUM('anual gastos'!E538+'eses gastos'!E538+[3]ctas!E538)</f>
        <v>-7751179</v>
      </c>
      <c r="F538" s="30">
        <f t="shared" si="88"/>
        <v>343775821</v>
      </c>
      <c r="G538" s="31">
        <f t="shared" si="95"/>
        <v>1.6767718692495006E-3</v>
      </c>
      <c r="H538" s="33">
        <f>SUM('anual gastos'!H538+'eses gastos'!H538+[3]ctas!H538)</f>
        <v>0</v>
      </c>
      <c r="I538" s="32">
        <f t="shared" si="93"/>
        <v>343775821</v>
      </c>
      <c r="J538" s="33">
        <f>SUM('anual gastos'!J538+'eses gastos'!J538+[3]ctas!J538)</f>
        <v>316604647</v>
      </c>
      <c r="K538" s="31">
        <f t="shared" si="89"/>
        <v>92.096252167775347</v>
      </c>
      <c r="L538" s="30">
        <f t="shared" si="96"/>
        <v>26997840</v>
      </c>
      <c r="M538" s="31">
        <f t="shared" si="90"/>
        <v>7.8533271832401494</v>
      </c>
      <c r="N538" s="33">
        <f>SUM('anual gastos'!N538+'eses gastos'!N538+[3]ctas!N538)</f>
        <v>343602487</v>
      </c>
      <c r="O538" s="31">
        <f t="shared" si="91"/>
        <v>99.949579351015501</v>
      </c>
      <c r="P538" s="32">
        <f t="shared" si="94"/>
        <v>173334</v>
      </c>
      <c r="R538" s="33">
        <f>SUM('anual gastos'!N538+'eses gastos'!N538+[3]ctas!N538)</f>
        <v>343602487</v>
      </c>
      <c r="S538" s="62">
        <f t="shared" si="92"/>
        <v>0</v>
      </c>
    </row>
    <row r="539" spans="1:19" ht="26.25" x14ac:dyDescent="0.25">
      <c r="A539" s="26">
        <v>3311401080773</v>
      </c>
      <c r="B539" s="27" t="s">
        <v>421</v>
      </c>
      <c r="C539" s="28"/>
      <c r="D539" s="29">
        <f>SUM(D540)</f>
        <v>2619860000</v>
      </c>
      <c r="E539" s="29">
        <f>SUM(E540)</f>
        <v>179162887</v>
      </c>
      <c r="F539" s="30">
        <f t="shared" si="88"/>
        <v>2799022887</v>
      </c>
      <c r="G539" s="31">
        <f t="shared" si="95"/>
        <v>1.3652277302850579E-2</v>
      </c>
      <c r="H539" s="29">
        <f>SUM(H540)</f>
        <v>0</v>
      </c>
      <c r="I539" s="32">
        <f t="shared" si="93"/>
        <v>2799022887</v>
      </c>
      <c r="J539" s="29">
        <f>SUM(J540)</f>
        <v>2673633590</v>
      </c>
      <c r="K539" s="31">
        <f t="shared" si="89"/>
        <v>95.520247527007811</v>
      </c>
      <c r="L539" s="30">
        <f t="shared" si="96"/>
        <v>120321520</v>
      </c>
      <c r="M539" s="31">
        <f t="shared" si="90"/>
        <v>4.2986972546323452</v>
      </c>
      <c r="N539" s="29">
        <f>SUM(N540)</f>
        <v>2793955110</v>
      </c>
      <c r="O539" s="31">
        <f t="shared" si="91"/>
        <v>99.818944781640155</v>
      </c>
      <c r="P539" s="32">
        <f t="shared" si="94"/>
        <v>5067777</v>
      </c>
      <c r="R539" s="33">
        <f>SUM('anual gastos'!N539+'eses gastos'!N539+[3]ctas!N539)</f>
        <v>2793955110</v>
      </c>
      <c r="S539" s="62">
        <f t="shared" si="92"/>
        <v>0</v>
      </c>
    </row>
    <row r="540" spans="1:19" ht="26.25" x14ac:dyDescent="0.25">
      <c r="A540" s="26">
        <v>3311401080773140</v>
      </c>
      <c r="B540" s="27" t="s">
        <v>421</v>
      </c>
      <c r="C540" s="28"/>
      <c r="D540" s="33">
        <f>SUM('anual gastos'!D540+'eses gastos'!D540+[3]ctas!D540)</f>
        <v>2619860000</v>
      </c>
      <c r="E540" s="33">
        <f>SUM('anual gastos'!E540+'eses gastos'!E540+[3]ctas!E540)</f>
        <v>179162887</v>
      </c>
      <c r="F540" s="30">
        <f t="shared" si="88"/>
        <v>2799022887</v>
      </c>
      <c r="G540" s="31">
        <f t="shared" si="95"/>
        <v>1.3652277302850579E-2</v>
      </c>
      <c r="H540" s="33">
        <f>SUM('anual gastos'!H540+'eses gastos'!H540+[3]ctas!H540)</f>
        <v>0</v>
      </c>
      <c r="I540" s="32">
        <f t="shared" si="93"/>
        <v>2799022887</v>
      </c>
      <c r="J540" s="33">
        <f>SUM('anual gastos'!J540+'eses gastos'!J540+[3]ctas!J540)</f>
        <v>2673633590</v>
      </c>
      <c r="K540" s="31">
        <f t="shared" si="89"/>
        <v>95.520247527007811</v>
      </c>
      <c r="L540" s="30">
        <f t="shared" si="96"/>
        <v>120321520</v>
      </c>
      <c r="M540" s="31">
        <f t="shared" si="90"/>
        <v>4.2986972546323452</v>
      </c>
      <c r="N540" s="33">
        <f>SUM('anual gastos'!N540+'eses gastos'!N540+[3]ctas!N540)</f>
        <v>2793955110</v>
      </c>
      <c r="O540" s="31">
        <f t="shared" si="91"/>
        <v>99.818944781640155</v>
      </c>
      <c r="P540" s="32">
        <f t="shared" si="94"/>
        <v>5067777</v>
      </c>
      <c r="R540" s="33">
        <f>SUM('anual gastos'!N540+'eses gastos'!N540+[3]ctas!N540)</f>
        <v>2793955110</v>
      </c>
      <c r="S540" s="62">
        <f t="shared" si="92"/>
        <v>0</v>
      </c>
    </row>
    <row r="541" spans="1:19" ht="26.25" x14ac:dyDescent="0.25">
      <c r="A541" s="26">
        <v>3311401080782</v>
      </c>
      <c r="B541" s="27" t="s">
        <v>422</v>
      </c>
      <c r="C541" s="28"/>
      <c r="D541" s="29">
        <f>SUM(D542)</f>
        <v>15974169000</v>
      </c>
      <c r="E541" s="29">
        <f>SUM(E542)</f>
        <v>133579000</v>
      </c>
      <c r="F541" s="30">
        <f t="shared" si="88"/>
        <v>16107748000</v>
      </c>
      <c r="G541" s="31">
        <f t="shared" si="95"/>
        <v>7.8565789312331838E-2</v>
      </c>
      <c r="H541" s="29">
        <f>SUM(H542)</f>
        <v>0</v>
      </c>
      <c r="I541" s="32">
        <f t="shared" si="93"/>
        <v>16107748000</v>
      </c>
      <c r="J541" s="29">
        <f>SUM(J542)</f>
        <v>6937417436</v>
      </c>
      <c r="K541" s="31">
        <f t="shared" si="89"/>
        <v>43.068822755359719</v>
      </c>
      <c r="L541" s="30">
        <f t="shared" si="96"/>
        <v>1083356993</v>
      </c>
      <c r="M541" s="31">
        <f t="shared" si="90"/>
        <v>6.7256887368737086</v>
      </c>
      <c r="N541" s="29">
        <f>SUM(N542)</f>
        <v>8020774429</v>
      </c>
      <c r="O541" s="31">
        <f t="shared" si="91"/>
        <v>49.794511492233426</v>
      </c>
      <c r="P541" s="32">
        <f t="shared" si="94"/>
        <v>8086973571</v>
      </c>
      <c r="R541" s="33">
        <f>SUM('anual gastos'!N541+'eses gastos'!N541+[3]ctas!N541)</f>
        <v>8020774429</v>
      </c>
      <c r="S541" s="62">
        <f t="shared" si="92"/>
        <v>0</v>
      </c>
    </row>
    <row r="542" spans="1:19" ht="26.25" x14ac:dyDescent="0.25">
      <c r="A542" s="26">
        <v>3311401080782140</v>
      </c>
      <c r="B542" s="27" t="s">
        <v>422</v>
      </c>
      <c r="C542" s="28"/>
      <c r="D542" s="33">
        <f>SUM('anual gastos'!D542+'eses gastos'!D542+[3]ctas!D542)</f>
        <v>15974169000</v>
      </c>
      <c r="E542" s="33">
        <f>SUM('anual gastos'!E542+'eses gastos'!E542+[3]ctas!E542)</f>
        <v>133579000</v>
      </c>
      <c r="F542" s="30">
        <f t="shared" si="88"/>
        <v>16107748000</v>
      </c>
      <c r="G542" s="31">
        <f t="shared" si="95"/>
        <v>7.8565789312331838E-2</v>
      </c>
      <c r="H542" s="33">
        <f>SUM('anual gastos'!H542+'eses gastos'!H542+[3]ctas!H542)</f>
        <v>0</v>
      </c>
      <c r="I542" s="32">
        <f t="shared" si="93"/>
        <v>16107748000</v>
      </c>
      <c r="J542" s="33">
        <f>SUM('anual gastos'!J542+'eses gastos'!J542+[3]ctas!J542)</f>
        <v>6937417436</v>
      </c>
      <c r="K542" s="31">
        <f t="shared" si="89"/>
        <v>43.068822755359719</v>
      </c>
      <c r="L542" s="30">
        <f t="shared" si="96"/>
        <v>1083356993</v>
      </c>
      <c r="M542" s="31">
        <f t="shared" si="90"/>
        <v>6.7256887368737086</v>
      </c>
      <c r="N542" s="33">
        <f>SUM('anual gastos'!N542+'eses gastos'!N542+[3]ctas!N542)</f>
        <v>8020774429</v>
      </c>
      <c r="O542" s="31">
        <f t="shared" si="91"/>
        <v>49.794511492233426</v>
      </c>
      <c r="P542" s="32">
        <f t="shared" si="94"/>
        <v>8086973571</v>
      </c>
      <c r="R542" s="33">
        <f>SUM('anual gastos'!N542+'eses gastos'!N542+[3]ctas!N542)</f>
        <v>8020774429</v>
      </c>
      <c r="S542" s="62">
        <f t="shared" si="92"/>
        <v>0</v>
      </c>
    </row>
    <row r="543" spans="1:19" ht="26.25" x14ac:dyDescent="0.25">
      <c r="A543" s="60">
        <v>3311401080783</v>
      </c>
      <c r="B543" s="27" t="s">
        <v>423</v>
      </c>
      <c r="C543" s="28"/>
      <c r="D543" s="29">
        <f>SUM(D544)</f>
        <v>17453045000</v>
      </c>
      <c r="E543" s="29">
        <f>SUM(E544)</f>
        <v>2133769299</v>
      </c>
      <c r="F543" s="30">
        <f t="shared" si="88"/>
        <v>19586814299</v>
      </c>
      <c r="G543" s="31">
        <f t="shared" si="95"/>
        <v>9.5534988846051147E-2</v>
      </c>
      <c r="H543" s="29">
        <f>SUM(H544)</f>
        <v>0</v>
      </c>
      <c r="I543" s="32">
        <f t="shared" si="93"/>
        <v>19586814299</v>
      </c>
      <c r="J543" s="29">
        <f>SUM(J544)</f>
        <v>16903959954</v>
      </c>
      <c r="K543" s="31">
        <f t="shared" si="89"/>
        <v>86.302752943662853</v>
      </c>
      <c r="L543" s="30">
        <f t="shared" si="96"/>
        <v>495630203</v>
      </c>
      <c r="M543" s="31">
        <f t="shared" si="90"/>
        <v>2.5304278451514408</v>
      </c>
      <c r="N543" s="29">
        <f>SUM(N544)</f>
        <v>17399590157</v>
      </c>
      <c r="O543" s="31">
        <f t="shared" si="91"/>
        <v>88.833180788814303</v>
      </c>
      <c r="P543" s="32">
        <f t="shared" si="94"/>
        <v>2187224142</v>
      </c>
      <c r="R543" s="33">
        <f>SUM('anual gastos'!N543+'eses gastos'!N543+[3]ctas!N543)</f>
        <v>17399590157</v>
      </c>
      <c r="S543" s="62">
        <f t="shared" si="92"/>
        <v>0</v>
      </c>
    </row>
    <row r="544" spans="1:19" ht="26.25" x14ac:dyDescent="0.25">
      <c r="A544" s="60">
        <v>3311401080783140</v>
      </c>
      <c r="B544" s="27" t="s">
        <v>423</v>
      </c>
      <c r="C544" s="28"/>
      <c r="D544" s="33">
        <f>SUM('anual gastos'!D544+'eses gastos'!D544+[3]ctas!D544)</f>
        <v>17453045000</v>
      </c>
      <c r="E544" s="33">
        <f>SUM('anual gastos'!E544+'eses gastos'!E544+[3]ctas!E544)</f>
        <v>2133769299</v>
      </c>
      <c r="F544" s="30">
        <f t="shared" si="88"/>
        <v>19586814299</v>
      </c>
      <c r="G544" s="31">
        <f t="shared" si="95"/>
        <v>9.5534988846051147E-2</v>
      </c>
      <c r="H544" s="33">
        <f>SUM('anual gastos'!H544+'eses gastos'!H544+[3]ctas!H544)</f>
        <v>0</v>
      </c>
      <c r="I544" s="32">
        <f t="shared" si="93"/>
        <v>19586814299</v>
      </c>
      <c r="J544" s="33">
        <f>SUM('anual gastos'!J544+'eses gastos'!J544+[3]ctas!J544)</f>
        <v>16903959954</v>
      </c>
      <c r="K544" s="31">
        <f t="shared" si="89"/>
        <v>86.302752943662853</v>
      </c>
      <c r="L544" s="30">
        <f t="shared" si="96"/>
        <v>495630203</v>
      </c>
      <c r="M544" s="31">
        <f t="shared" si="90"/>
        <v>2.5304278451514408</v>
      </c>
      <c r="N544" s="33">
        <f>SUM('anual gastos'!N544+'eses gastos'!N544+[3]ctas!N544)</f>
        <v>17399590157</v>
      </c>
      <c r="O544" s="31">
        <f t="shared" si="91"/>
        <v>88.833180788814303</v>
      </c>
      <c r="P544" s="32">
        <f t="shared" si="94"/>
        <v>2187224142</v>
      </c>
      <c r="R544" s="33">
        <f>SUM('anual gastos'!N544+'eses gastos'!N544+[3]ctas!N544)</f>
        <v>17399590157</v>
      </c>
      <c r="S544" s="62">
        <f t="shared" si="92"/>
        <v>0</v>
      </c>
    </row>
    <row r="545" spans="1:19" ht="26.25" x14ac:dyDescent="0.25">
      <c r="A545" s="60">
        <v>3311401080792</v>
      </c>
      <c r="B545" s="27" t="s">
        <v>424</v>
      </c>
      <c r="C545" s="28"/>
      <c r="D545" s="29">
        <f>SUM(D546)</f>
        <v>4727453000</v>
      </c>
      <c r="E545" s="29">
        <f>SUM(E546)</f>
        <v>629915248</v>
      </c>
      <c r="F545" s="30">
        <f t="shared" si="88"/>
        <v>5357368248</v>
      </c>
      <c r="G545" s="31">
        <f t="shared" si="95"/>
        <v>2.6130646260479388E-2</v>
      </c>
      <c r="H545" s="29">
        <f>SUM(H546)</f>
        <v>0</v>
      </c>
      <c r="I545" s="32">
        <f t="shared" si="93"/>
        <v>5357368248</v>
      </c>
      <c r="J545" s="29">
        <f>SUM(J546)</f>
        <v>1467313924</v>
      </c>
      <c r="K545" s="31">
        <f t="shared" si="89"/>
        <v>27.388707590667753</v>
      </c>
      <c r="L545" s="30">
        <f t="shared" si="96"/>
        <v>3068655403</v>
      </c>
      <c r="M545" s="31">
        <f t="shared" si="90"/>
        <v>57.279157618959331</v>
      </c>
      <c r="N545" s="29">
        <f>SUM(N546)</f>
        <v>4535969327</v>
      </c>
      <c r="O545" s="31">
        <f t="shared" si="91"/>
        <v>84.667865209627081</v>
      </c>
      <c r="P545" s="32">
        <f t="shared" si="94"/>
        <v>821398921</v>
      </c>
      <c r="R545" s="33">
        <f>SUM('anual gastos'!N545+'eses gastos'!N545+[3]ctas!N545)</f>
        <v>4535969327</v>
      </c>
      <c r="S545" s="62">
        <f t="shared" si="92"/>
        <v>0</v>
      </c>
    </row>
    <row r="546" spans="1:19" ht="26.25" x14ac:dyDescent="0.25">
      <c r="A546" s="60">
        <v>3311401080792140</v>
      </c>
      <c r="B546" s="27" t="s">
        <v>424</v>
      </c>
      <c r="C546" s="28"/>
      <c r="D546" s="33">
        <f>SUM('anual gastos'!D546+'eses gastos'!D546+[3]ctas!D546)</f>
        <v>4727453000</v>
      </c>
      <c r="E546" s="33">
        <f>SUM('anual gastos'!E546+'eses gastos'!E546+[3]ctas!E546)</f>
        <v>629915248</v>
      </c>
      <c r="F546" s="30">
        <f t="shared" si="88"/>
        <v>5357368248</v>
      </c>
      <c r="G546" s="31">
        <f t="shared" si="95"/>
        <v>2.6130646260479388E-2</v>
      </c>
      <c r="H546" s="33">
        <f>SUM('anual gastos'!H546+'eses gastos'!H546+[3]ctas!H546)</f>
        <v>0</v>
      </c>
      <c r="I546" s="32">
        <f t="shared" si="93"/>
        <v>5357368248</v>
      </c>
      <c r="J546" s="33">
        <f>SUM('anual gastos'!J546+'eses gastos'!J546+[3]ctas!J546)</f>
        <v>1467313924</v>
      </c>
      <c r="K546" s="31">
        <f t="shared" si="89"/>
        <v>27.388707590667753</v>
      </c>
      <c r="L546" s="30">
        <f t="shared" si="96"/>
        <v>3068655403</v>
      </c>
      <c r="M546" s="31">
        <f t="shared" si="90"/>
        <v>57.279157618959331</v>
      </c>
      <c r="N546" s="33">
        <f>SUM('anual gastos'!N546+'eses gastos'!N546+[3]ctas!N546)</f>
        <v>4535969327</v>
      </c>
      <c r="O546" s="31">
        <f t="shared" si="91"/>
        <v>84.667865209627081</v>
      </c>
      <c r="P546" s="32">
        <f t="shared" si="94"/>
        <v>821398921</v>
      </c>
      <c r="R546" s="33">
        <f>SUM('anual gastos'!N546+'eses gastos'!N546+[3]ctas!N546)</f>
        <v>4535969327</v>
      </c>
      <c r="S546" s="62">
        <f t="shared" si="92"/>
        <v>0</v>
      </c>
    </row>
    <row r="547" spans="1:19" ht="26.25" x14ac:dyDescent="0.25">
      <c r="A547" s="60">
        <v>3311401080795</v>
      </c>
      <c r="B547" s="27" t="s">
        <v>425</v>
      </c>
      <c r="C547" s="28"/>
      <c r="D547" s="29">
        <f>SUM(D548:D551)</f>
        <v>23300000000</v>
      </c>
      <c r="E547" s="29">
        <f>SUM(E548:E551)</f>
        <v>3906001010</v>
      </c>
      <c r="F547" s="30">
        <f t="shared" si="88"/>
        <v>27206001010</v>
      </c>
      <c r="G547" s="31">
        <f t="shared" si="95"/>
        <v>0.13269768954559924</v>
      </c>
      <c r="H547" s="29">
        <f>SUM(H548:H551)</f>
        <v>0</v>
      </c>
      <c r="I547" s="32">
        <f t="shared" si="93"/>
        <v>27206001010</v>
      </c>
      <c r="J547" s="29">
        <f>SUM(J548:J551)</f>
        <v>24552090566</v>
      </c>
      <c r="K547" s="31">
        <f t="shared" si="89"/>
        <v>90.245128480938774</v>
      </c>
      <c r="L547" s="30">
        <f t="shared" si="96"/>
        <v>1970341889</v>
      </c>
      <c r="M547" s="31">
        <f t="shared" si="90"/>
        <v>7.2423061672157161</v>
      </c>
      <c r="N547" s="29">
        <f>SUM(N548:N551)</f>
        <v>26522432455</v>
      </c>
      <c r="O547" s="31">
        <f t="shared" si="91"/>
        <v>97.48743464815449</v>
      </c>
      <c r="P547" s="32">
        <f t="shared" si="94"/>
        <v>683568555</v>
      </c>
      <c r="R547" s="33">
        <f>SUM('anual gastos'!N547+'eses gastos'!N547+[3]ctas!N547)</f>
        <v>26522432455</v>
      </c>
      <c r="S547" s="62">
        <f t="shared" si="92"/>
        <v>0</v>
      </c>
    </row>
    <row r="548" spans="1:19" ht="26.25" x14ac:dyDescent="0.25">
      <c r="A548" s="60">
        <v>3311401080795140</v>
      </c>
      <c r="B548" s="27" t="s">
        <v>425</v>
      </c>
      <c r="C548" s="28"/>
      <c r="D548" s="33">
        <f>SUM('anual gastos'!D548+'eses gastos'!D548+[3]ctas!D548)</f>
        <v>22430000000</v>
      </c>
      <c r="E548" s="33">
        <f>SUM('anual gastos'!E548+'eses gastos'!E548+[3]ctas!E548)</f>
        <v>3766500980</v>
      </c>
      <c r="F548" s="30">
        <f t="shared" si="88"/>
        <v>26196500980</v>
      </c>
      <c r="G548" s="31">
        <f t="shared" si="95"/>
        <v>0.12777383757896973</v>
      </c>
      <c r="H548" s="33">
        <f>SUM('anual gastos'!H548+'eses gastos'!H548+[3]ctas!H548)</f>
        <v>0</v>
      </c>
      <c r="I548" s="32">
        <f t="shared" si="93"/>
        <v>26196500980</v>
      </c>
      <c r="J548" s="33">
        <f>SUM('anual gastos'!J548+'eses gastos'!J548+[3]ctas!J548)</f>
        <v>23558246136</v>
      </c>
      <c r="K548" s="31">
        <f t="shared" si="89"/>
        <v>89.928980034340441</v>
      </c>
      <c r="L548" s="30">
        <f t="shared" si="96"/>
        <v>1963186289</v>
      </c>
      <c r="M548" s="31">
        <f t="shared" si="90"/>
        <v>7.4940782759453857</v>
      </c>
      <c r="N548" s="33">
        <f>SUM('anual gastos'!N548+'eses gastos'!N548+[3]ctas!N548)</f>
        <v>25521432425</v>
      </c>
      <c r="O548" s="31">
        <f t="shared" si="91"/>
        <v>97.423058310285839</v>
      </c>
      <c r="P548" s="32">
        <f t="shared" si="94"/>
        <v>675068555</v>
      </c>
      <c r="R548" s="33">
        <f>SUM('anual gastos'!N548+'eses gastos'!N548+[3]ctas!N548)</f>
        <v>25521432425</v>
      </c>
      <c r="S548" s="62">
        <f t="shared" si="92"/>
        <v>0</v>
      </c>
    </row>
    <row r="549" spans="1:19" ht="26.25" x14ac:dyDescent="0.25">
      <c r="A549" s="60">
        <v>3311401080795140</v>
      </c>
      <c r="B549" s="27" t="s">
        <v>425</v>
      </c>
      <c r="C549" s="28"/>
      <c r="D549" s="33">
        <f>SUM('anual gastos'!D549+'eses gastos'!D549+[3]ctas!D549)</f>
        <v>0</v>
      </c>
      <c r="E549" s="33">
        <f>SUM('anual gastos'!E549+'eses gastos'!E549+[3]ctas!E549)</f>
        <v>139500030</v>
      </c>
      <c r="F549" s="30">
        <f t="shared" si="88"/>
        <v>139500030</v>
      </c>
      <c r="G549" s="31">
        <f t="shared" si="95"/>
        <v>6.8041354794251638E-4</v>
      </c>
      <c r="H549" s="33">
        <f>SUM('anual gastos'!H549+'eses gastos'!H549+[3]ctas!H549)</f>
        <v>0</v>
      </c>
      <c r="I549" s="32">
        <f t="shared" si="93"/>
        <v>139500030</v>
      </c>
      <c r="J549" s="33">
        <f>SUM('anual gastos'!J549+'eses gastos'!J549+[3]ctas!J549)</f>
        <v>139500030</v>
      </c>
      <c r="K549" s="31">
        <f t="shared" si="89"/>
        <v>100</v>
      </c>
      <c r="L549" s="30">
        <f t="shared" si="96"/>
        <v>0</v>
      </c>
      <c r="M549" s="31">
        <f t="shared" si="90"/>
        <v>0</v>
      </c>
      <c r="N549" s="33">
        <f>SUM('anual gastos'!N549+'eses gastos'!N549+[3]ctas!N549)</f>
        <v>139500030</v>
      </c>
      <c r="O549" s="31">
        <f t="shared" si="91"/>
        <v>100</v>
      </c>
      <c r="P549" s="32">
        <f t="shared" si="94"/>
        <v>0</v>
      </c>
      <c r="R549" s="33">
        <f>SUM('anual gastos'!N549+'eses gastos'!N549+[3]ctas!N549)</f>
        <v>139500030</v>
      </c>
      <c r="S549" s="62">
        <f t="shared" si="92"/>
        <v>0</v>
      </c>
    </row>
    <row r="550" spans="1:19" ht="26.25" x14ac:dyDescent="0.25">
      <c r="A550" s="60">
        <v>3311401080795140</v>
      </c>
      <c r="B550" s="27" t="s">
        <v>425</v>
      </c>
      <c r="C550" s="28"/>
      <c r="D550" s="33">
        <f>SUM('anual gastos'!D550+'eses gastos'!D550+[3]ctas!D550)</f>
        <v>100000000</v>
      </c>
      <c r="E550" s="33">
        <f>SUM('anual gastos'!E550+'eses gastos'!E550+[3]ctas!E550)</f>
        <v>0</v>
      </c>
      <c r="F550" s="30">
        <f t="shared" si="88"/>
        <v>100000000</v>
      </c>
      <c r="G550" s="31">
        <f t="shared" si="95"/>
        <v>4.8775154237781613E-4</v>
      </c>
      <c r="H550" s="33">
        <f>SUM('anual gastos'!H550+'eses gastos'!H550+[3]ctas!H550)</f>
        <v>0</v>
      </c>
      <c r="I550" s="32">
        <f t="shared" si="93"/>
        <v>100000000</v>
      </c>
      <c r="J550" s="33">
        <f>SUM('anual gastos'!J550+'eses gastos'!J550+[3]ctas!J550)</f>
        <v>96675000</v>
      </c>
      <c r="K550" s="31">
        <f t="shared" si="89"/>
        <v>96.674999999999997</v>
      </c>
      <c r="L550" s="30">
        <f t="shared" si="96"/>
        <v>3325000</v>
      </c>
      <c r="M550" s="31">
        <f t="shared" si="90"/>
        <v>3.3250000000000002</v>
      </c>
      <c r="N550" s="33">
        <f>SUM('anual gastos'!N550+'eses gastos'!N550+[3]ctas!N550)</f>
        <v>100000000</v>
      </c>
      <c r="O550" s="31">
        <f t="shared" si="91"/>
        <v>100</v>
      </c>
      <c r="P550" s="32">
        <f t="shared" si="94"/>
        <v>0</v>
      </c>
      <c r="R550" s="33">
        <f>SUM('anual gastos'!N550+'eses gastos'!N550+[3]ctas!N550)</f>
        <v>100000000</v>
      </c>
      <c r="S550" s="62">
        <f t="shared" si="92"/>
        <v>0</v>
      </c>
    </row>
    <row r="551" spans="1:19" ht="26.25" x14ac:dyDescent="0.25">
      <c r="A551" s="60">
        <v>3311401080795140</v>
      </c>
      <c r="B551" s="27" t="s">
        <v>425</v>
      </c>
      <c r="C551" s="28"/>
      <c r="D551" s="33">
        <f>SUM('anual gastos'!D551+'eses gastos'!D551+[3]ctas!D551)</f>
        <v>770000000</v>
      </c>
      <c r="E551" s="33">
        <f>SUM('anual gastos'!E551+'eses gastos'!E551+[3]ctas!E551)</f>
        <v>0</v>
      </c>
      <c r="F551" s="30">
        <f t="shared" si="88"/>
        <v>770000000</v>
      </c>
      <c r="G551" s="31">
        <f t="shared" si="95"/>
        <v>3.7556868763091843E-3</v>
      </c>
      <c r="H551" s="33">
        <f>SUM('anual gastos'!H551+'eses gastos'!H551+[3]ctas!H551)</f>
        <v>0</v>
      </c>
      <c r="I551" s="32">
        <f t="shared" si="93"/>
        <v>770000000</v>
      </c>
      <c r="J551" s="33">
        <f>SUM('anual gastos'!J551+'eses gastos'!J551+[3]ctas!J551)</f>
        <v>757669400</v>
      </c>
      <c r="K551" s="31">
        <f t="shared" si="89"/>
        <v>98.398623376623377</v>
      </c>
      <c r="L551" s="30">
        <f t="shared" si="96"/>
        <v>3830600</v>
      </c>
      <c r="M551" s="31">
        <f t="shared" si="90"/>
        <v>0.49748051948051952</v>
      </c>
      <c r="N551" s="33">
        <f>SUM('anual gastos'!N551+'eses gastos'!N551+[3]ctas!N551)</f>
        <v>761500000</v>
      </c>
      <c r="O551" s="31">
        <f t="shared" si="91"/>
        <v>98.896103896103895</v>
      </c>
      <c r="P551" s="32">
        <f t="shared" si="94"/>
        <v>8500000</v>
      </c>
      <c r="R551" s="33">
        <f>SUM('anual gastos'!N551+'eses gastos'!N551+[3]ctas!N551)</f>
        <v>761500000</v>
      </c>
      <c r="S551" s="62">
        <f t="shared" si="92"/>
        <v>0</v>
      </c>
    </row>
    <row r="552" spans="1:19" x14ac:dyDescent="0.25">
      <c r="A552" s="60">
        <v>3311401080814</v>
      </c>
      <c r="B552" s="27" t="s">
        <v>426</v>
      </c>
      <c r="C552" s="28"/>
      <c r="D552" s="29">
        <f>SUM(D553)</f>
        <v>5904476000</v>
      </c>
      <c r="E552" s="29">
        <f>SUM(E553)</f>
        <v>226300686</v>
      </c>
      <c r="F552" s="30">
        <f t="shared" si="88"/>
        <v>6130776686</v>
      </c>
      <c r="G552" s="31">
        <f t="shared" si="95"/>
        <v>2.9902957845704563E-2</v>
      </c>
      <c r="H552" s="29">
        <f>SUM(H553)</f>
        <v>0</v>
      </c>
      <c r="I552" s="32">
        <f t="shared" si="93"/>
        <v>6130776686</v>
      </c>
      <c r="J552" s="29">
        <f>SUM(J553)</f>
        <v>5132818818</v>
      </c>
      <c r="K552" s="31">
        <f t="shared" si="89"/>
        <v>83.722162474472483</v>
      </c>
      <c r="L552" s="30">
        <f t="shared" si="96"/>
        <v>956692121</v>
      </c>
      <c r="M552" s="31">
        <f t="shared" si="90"/>
        <v>15.604745858459735</v>
      </c>
      <c r="N552" s="29">
        <f>SUM(N553)</f>
        <v>6089510939</v>
      </c>
      <c r="O552" s="31">
        <f t="shared" si="91"/>
        <v>99.32690833293222</v>
      </c>
      <c r="P552" s="32">
        <f t="shared" si="94"/>
        <v>41265747</v>
      </c>
      <c r="R552" s="33">
        <f>SUM('anual gastos'!N552+'eses gastos'!N552+[3]ctas!N552)</f>
        <v>6089510939</v>
      </c>
      <c r="S552" s="62">
        <f t="shared" si="92"/>
        <v>0</v>
      </c>
    </row>
    <row r="553" spans="1:19" x14ac:dyDescent="0.25">
      <c r="A553" s="60">
        <v>3311401080814140</v>
      </c>
      <c r="B553" s="27" t="s">
        <v>426</v>
      </c>
      <c r="C553" s="28"/>
      <c r="D553" s="33">
        <f>SUM('anual gastos'!D553+'eses gastos'!D553+[3]ctas!D553)</f>
        <v>5904476000</v>
      </c>
      <c r="E553" s="33">
        <f>SUM('anual gastos'!E553+'eses gastos'!E553+[3]ctas!E553)</f>
        <v>226300686</v>
      </c>
      <c r="F553" s="30">
        <f t="shared" si="88"/>
        <v>6130776686</v>
      </c>
      <c r="G553" s="31">
        <f t="shared" si="95"/>
        <v>2.9902957845704563E-2</v>
      </c>
      <c r="H553" s="33">
        <f>SUM('anual gastos'!H553+'eses gastos'!H553+[3]ctas!H553)</f>
        <v>0</v>
      </c>
      <c r="I553" s="32">
        <f t="shared" si="93"/>
        <v>6130776686</v>
      </c>
      <c r="J553" s="33">
        <f>SUM('anual gastos'!J553+'eses gastos'!J553+[3]ctas!J553)</f>
        <v>5132818818</v>
      </c>
      <c r="K553" s="31">
        <f t="shared" si="89"/>
        <v>83.722162474472483</v>
      </c>
      <c r="L553" s="30">
        <f t="shared" si="96"/>
        <v>956692121</v>
      </c>
      <c r="M553" s="31">
        <f t="shared" si="90"/>
        <v>15.604745858459735</v>
      </c>
      <c r="N553" s="33">
        <f>SUM('anual gastos'!N553+'eses gastos'!N553+[3]ctas!N553)</f>
        <v>6089510939</v>
      </c>
      <c r="O553" s="31">
        <f t="shared" si="91"/>
        <v>99.32690833293222</v>
      </c>
      <c r="P553" s="32">
        <f t="shared" si="94"/>
        <v>41265747</v>
      </c>
      <c r="R553" s="33">
        <f>SUM('anual gastos'!N553+'eses gastos'!N553+[3]ctas!N553)</f>
        <v>6089510939</v>
      </c>
      <c r="S553" s="62">
        <f t="shared" si="92"/>
        <v>0</v>
      </c>
    </row>
    <row r="554" spans="1:19" x14ac:dyDescent="0.25">
      <c r="A554" s="60">
        <v>3311401080816</v>
      </c>
      <c r="B554" s="27" t="s">
        <v>427</v>
      </c>
      <c r="C554" s="28"/>
      <c r="D554" s="29">
        <f>SUM(D555)</f>
        <v>11652576000</v>
      </c>
      <c r="E554" s="29">
        <f>SUM(E555)</f>
        <v>2355918417</v>
      </c>
      <c r="F554" s="30">
        <f t="shared" si="88"/>
        <v>14008494417</v>
      </c>
      <c r="G554" s="31">
        <f t="shared" si="95"/>
        <v>6.8326647582827763E-2</v>
      </c>
      <c r="H554" s="29">
        <f>SUM(H555)</f>
        <v>0</v>
      </c>
      <c r="I554" s="32">
        <f t="shared" si="93"/>
        <v>14008494417</v>
      </c>
      <c r="J554" s="29">
        <f>SUM(J555)</f>
        <v>12737452936</v>
      </c>
      <c r="K554" s="31">
        <f t="shared" si="89"/>
        <v>90.926637487483816</v>
      </c>
      <c r="L554" s="30">
        <f t="shared" si="96"/>
        <v>933410953</v>
      </c>
      <c r="M554" s="31">
        <f t="shared" si="90"/>
        <v>6.663178248957716</v>
      </c>
      <c r="N554" s="29">
        <f>SUM(N555)</f>
        <v>13670863889</v>
      </c>
      <c r="O554" s="31">
        <f t="shared" si="91"/>
        <v>97.589815736441537</v>
      </c>
      <c r="P554" s="32">
        <f t="shared" si="94"/>
        <v>337630528</v>
      </c>
      <c r="R554" s="33">
        <f>SUM('anual gastos'!N554+'eses gastos'!N554+[3]ctas!N554)</f>
        <v>13670863889</v>
      </c>
      <c r="S554" s="62">
        <f t="shared" si="92"/>
        <v>0</v>
      </c>
    </row>
    <row r="555" spans="1:19" x14ac:dyDescent="0.25">
      <c r="A555" s="60">
        <v>3311401080816140</v>
      </c>
      <c r="B555" s="27" t="s">
        <v>427</v>
      </c>
      <c r="C555" s="28"/>
      <c r="D555" s="33">
        <f>SUM('anual gastos'!D555+'eses gastos'!D555+[3]ctas!D555)</f>
        <v>11652576000</v>
      </c>
      <c r="E555" s="33">
        <f>SUM('anual gastos'!E555+'eses gastos'!E555+[3]ctas!E555)</f>
        <v>2355918417</v>
      </c>
      <c r="F555" s="30">
        <f t="shared" si="88"/>
        <v>14008494417</v>
      </c>
      <c r="G555" s="31">
        <f t="shared" si="95"/>
        <v>6.8326647582827763E-2</v>
      </c>
      <c r="H555" s="33">
        <f>SUM('anual gastos'!H555+'eses gastos'!H555+[3]ctas!H555)</f>
        <v>0</v>
      </c>
      <c r="I555" s="32">
        <f t="shared" si="93"/>
        <v>14008494417</v>
      </c>
      <c r="J555" s="33">
        <f>SUM('anual gastos'!J555+'eses gastos'!J555+[3]ctas!J555)</f>
        <v>12737452936</v>
      </c>
      <c r="K555" s="31">
        <f t="shared" si="89"/>
        <v>90.926637487483816</v>
      </c>
      <c r="L555" s="30">
        <f t="shared" si="96"/>
        <v>933410953</v>
      </c>
      <c r="M555" s="31">
        <f t="shared" si="90"/>
        <v>6.663178248957716</v>
      </c>
      <c r="N555" s="33">
        <f>SUM('anual gastos'!N555+'eses gastos'!N555+[3]ctas!N555)</f>
        <v>13670863889</v>
      </c>
      <c r="O555" s="31">
        <f t="shared" si="91"/>
        <v>97.589815736441537</v>
      </c>
      <c r="P555" s="32">
        <f t="shared" si="94"/>
        <v>337630528</v>
      </c>
      <c r="R555" s="33">
        <f>SUM('anual gastos'!N555+'eses gastos'!N555+[3]ctas!N555)</f>
        <v>13670863889</v>
      </c>
      <c r="S555" s="62">
        <f t="shared" si="92"/>
        <v>0</v>
      </c>
    </row>
    <row r="556" spans="1:19" ht="26.25" x14ac:dyDescent="0.25">
      <c r="A556" s="60">
        <v>3311401080842</v>
      </c>
      <c r="B556" s="27" t="s">
        <v>428</v>
      </c>
      <c r="C556" s="28"/>
      <c r="D556" s="29">
        <f>SUM(D557)</f>
        <v>69723278000</v>
      </c>
      <c r="E556" s="29">
        <f>SUM(E557)</f>
        <v>-17616651939</v>
      </c>
      <c r="F556" s="30">
        <f t="shared" si="88"/>
        <v>52106626061</v>
      </c>
      <c r="G556" s="31">
        <f t="shared" si="95"/>
        <v>0.25415087229356864</v>
      </c>
      <c r="H556" s="29">
        <f>SUM(H557)</f>
        <v>0</v>
      </c>
      <c r="I556" s="32">
        <f t="shared" si="93"/>
        <v>52106626061</v>
      </c>
      <c r="J556" s="29">
        <f>SUM(J557)</f>
        <v>30731755187</v>
      </c>
      <c r="K556" s="31">
        <f t="shared" si="89"/>
        <v>58.978593530548416</v>
      </c>
      <c r="L556" s="30">
        <f t="shared" si="96"/>
        <v>19616998353</v>
      </c>
      <c r="M556" s="31">
        <f t="shared" si="90"/>
        <v>37.64779997468046</v>
      </c>
      <c r="N556" s="29">
        <f>SUM(N557)</f>
        <v>50348753540</v>
      </c>
      <c r="O556" s="31">
        <f t="shared" si="91"/>
        <v>96.626393505228876</v>
      </c>
      <c r="P556" s="32">
        <f t="shared" si="94"/>
        <v>1757872521</v>
      </c>
      <c r="R556" s="33">
        <f>SUM('anual gastos'!N556+'eses gastos'!N556+[3]ctas!N556)</f>
        <v>50348753540</v>
      </c>
      <c r="S556" s="62">
        <f t="shared" si="92"/>
        <v>0</v>
      </c>
    </row>
    <row r="557" spans="1:19" ht="26.25" x14ac:dyDescent="0.25">
      <c r="A557" s="60">
        <v>3311401080842140</v>
      </c>
      <c r="B557" s="27" t="s">
        <v>428</v>
      </c>
      <c r="C557" s="28"/>
      <c r="D557" s="33">
        <f>SUM('anual gastos'!D557+'eses gastos'!D557+[3]ctas!D557)</f>
        <v>69723278000</v>
      </c>
      <c r="E557" s="33">
        <f>SUM('anual gastos'!E557+'eses gastos'!E557+[3]ctas!E557)</f>
        <v>-17616651939</v>
      </c>
      <c r="F557" s="30">
        <f t="shared" si="88"/>
        <v>52106626061</v>
      </c>
      <c r="G557" s="31">
        <f t="shared" si="95"/>
        <v>0.25415087229356864</v>
      </c>
      <c r="H557" s="33">
        <f>SUM('anual gastos'!H557+'eses gastos'!H557+[3]ctas!H557)</f>
        <v>0</v>
      </c>
      <c r="I557" s="32">
        <f t="shared" si="93"/>
        <v>52106626061</v>
      </c>
      <c r="J557" s="33">
        <f>SUM('anual gastos'!J557+'eses gastos'!J557+[3]ctas!J557)</f>
        <v>30731755187</v>
      </c>
      <c r="K557" s="31">
        <f t="shared" si="89"/>
        <v>58.978593530548416</v>
      </c>
      <c r="L557" s="30">
        <f t="shared" si="96"/>
        <v>19616998353</v>
      </c>
      <c r="M557" s="31">
        <f t="shared" si="90"/>
        <v>37.64779997468046</v>
      </c>
      <c r="N557" s="33">
        <f>SUM('anual gastos'!N557+'eses gastos'!N557+[3]ctas!N557)</f>
        <v>50348753540</v>
      </c>
      <c r="O557" s="31">
        <f t="shared" si="91"/>
        <v>96.626393505228876</v>
      </c>
      <c r="P557" s="32">
        <f t="shared" si="94"/>
        <v>1757872521</v>
      </c>
      <c r="R557" s="33">
        <f>SUM('anual gastos'!N557+'eses gastos'!N557+[3]ctas!N557)</f>
        <v>50348753540</v>
      </c>
      <c r="S557" s="62">
        <f t="shared" si="92"/>
        <v>0</v>
      </c>
    </row>
    <row r="558" spans="1:19" x14ac:dyDescent="0.25">
      <c r="A558" s="60">
        <v>3311401080846</v>
      </c>
      <c r="B558" s="27" t="s">
        <v>429</v>
      </c>
      <c r="C558" s="28"/>
      <c r="D558" s="29">
        <f>SUM(D559)</f>
        <v>8436547000</v>
      </c>
      <c r="E558" s="29">
        <f>SUM(E559)</f>
        <v>3916251214</v>
      </c>
      <c r="F558" s="30">
        <f t="shared" si="88"/>
        <v>12352798214</v>
      </c>
      <c r="G558" s="31">
        <f t="shared" si="95"/>
        <v>6.0250963815604332E-2</v>
      </c>
      <c r="H558" s="29">
        <f>SUM(H559)</f>
        <v>0</v>
      </c>
      <c r="I558" s="32">
        <f t="shared" si="93"/>
        <v>12352798214</v>
      </c>
      <c r="J558" s="29">
        <f>SUM(J559)</f>
        <v>9198558031</v>
      </c>
      <c r="K558" s="31">
        <f t="shared" si="89"/>
        <v>74.465379192990028</v>
      </c>
      <c r="L558" s="30">
        <f t="shared" si="96"/>
        <v>2558025829</v>
      </c>
      <c r="M558" s="31">
        <f t="shared" si="90"/>
        <v>20.70806779714794</v>
      </c>
      <c r="N558" s="29">
        <f>SUM(N559)</f>
        <v>11756583860</v>
      </c>
      <c r="O558" s="31">
        <f t="shared" si="91"/>
        <v>95.173446990137961</v>
      </c>
      <c r="P558" s="32">
        <f t="shared" si="94"/>
        <v>596214354</v>
      </c>
      <c r="R558" s="33">
        <f>SUM('anual gastos'!N558+'eses gastos'!N558+[3]ctas!N558)</f>
        <v>11756583860</v>
      </c>
      <c r="S558" s="62">
        <f t="shared" si="92"/>
        <v>0</v>
      </c>
    </row>
    <row r="559" spans="1:19" x14ac:dyDescent="0.25">
      <c r="A559" s="60">
        <v>3311401080846140</v>
      </c>
      <c r="B559" s="27" t="s">
        <v>429</v>
      </c>
      <c r="C559" s="28"/>
      <c r="D559" s="33">
        <f>SUM('anual gastos'!D559+'eses gastos'!D559+[3]ctas!D559)</f>
        <v>8436547000</v>
      </c>
      <c r="E559" s="33">
        <f>SUM('anual gastos'!E559+'eses gastos'!E559+[3]ctas!E559)</f>
        <v>3916251214</v>
      </c>
      <c r="F559" s="30">
        <f t="shared" si="88"/>
        <v>12352798214</v>
      </c>
      <c r="G559" s="31">
        <f t="shared" si="95"/>
        <v>6.0250963815604332E-2</v>
      </c>
      <c r="H559" s="33">
        <f>SUM('anual gastos'!H559+'eses gastos'!H559+[3]ctas!H559)</f>
        <v>0</v>
      </c>
      <c r="I559" s="32">
        <f t="shared" si="93"/>
        <v>12352798214</v>
      </c>
      <c r="J559" s="33">
        <f>SUM('anual gastos'!J559+'eses gastos'!J559+[3]ctas!J559)</f>
        <v>9198558031</v>
      </c>
      <c r="K559" s="31">
        <f t="shared" si="89"/>
        <v>74.465379192990028</v>
      </c>
      <c r="L559" s="30">
        <f t="shared" si="96"/>
        <v>2558025829</v>
      </c>
      <c r="M559" s="31">
        <f t="shared" si="90"/>
        <v>20.70806779714794</v>
      </c>
      <c r="N559" s="33">
        <f>SUM('anual gastos'!N559+'eses gastos'!N559+[3]ctas!N559)</f>
        <v>11756583860</v>
      </c>
      <c r="O559" s="31">
        <f t="shared" si="91"/>
        <v>95.173446990137961</v>
      </c>
      <c r="P559" s="32">
        <f t="shared" si="94"/>
        <v>596214354</v>
      </c>
      <c r="R559" s="33">
        <f>SUM('anual gastos'!N559+'eses gastos'!N559+[3]ctas!N559)</f>
        <v>11756583860</v>
      </c>
      <c r="S559" s="62">
        <f t="shared" si="92"/>
        <v>0</v>
      </c>
    </row>
    <row r="560" spans="1:19" x14ac:dyDescent="0.25">
      <c r="A560" s="60">
        <v>3311401080862</v>
      </c>
      <c r="B560" s="27" t="s">
        <v>430</v>
      </c>
      <c r="C560" s="28"/>
      <c r="D560" s="29">
        <f>SUM(D561)</f>
        <v>100000000</v>
      </c>
      <c r="E560" s="29">
        <f>SUM(E561)</f>
        <v>-10000000</v>
      </c>
      <c r="F560" s="30">
        <f t="shared" si="88"/>
        <v>90000000</v>
      </c>
      <c r="G560" s="31">
        <f t="shared" si="95"/>
        <v>4.3897638814003454E-4</v>
      </c>
      <c r="H560" s="29">
        <f>SUM(H561)</f>
        <v>0</v>
      </c>
      <c r="I560" s="32">
        <f t="shared" si="93"/>
        <v>90000000</v>
      </c>
      <c r="J560" s="29">
        <f>SUM(J561)</f>
        <v>90000000</v>
      </c>
      <c r="K560" s="31">
        <f t="shared" si="89"/>
        <v>100</v>
      </c>
      <c r="L560" s="30">
        <f t="shared" si="96"/>
        <v>0</v>
      </c>
      <c r="M560" s="31">
        <f t="shared" si="90"/>
        <v>0</v>
      </c>
      <c r="N560" s="29">
        <f>SUM(N561)</f>
        <v>90000000</v>
      </c>
      <c r="O560" s="31">
        <f t="shared" si="91"/>
        <v>100</v>
      </c>
      <c r="P560" s="32">
        <f t="shared" si="94"/>
        <v>0</v>
      </c>
      <c r="R560" s="33">
        <f>SUM('anual gastos'!N560+'eses gastos'!N560+[3]ctas!N560)</f>
        <v>90000000</v>
      </c>
      <c r="S560" s="62">
        <f t="shared" si="92"/>
        <v>0</v>
      </c>
    </row>
    <row r="561" spans="1:19" x14ac:dyDescent="0.25">
      <c r="A561" s="60">
        <v>3311401080862140</v>
      </c>
      <c r="B561" s="27" t="s">
        <v>430</v>
      </c>
      <c r="C561" s="28"/>
      <c r="D561" s="33">
        <f>SUM('anual gastos'!D561+'eses gastos'!D561+[3]ctas!D561)</f>
        <v>100000000</v>
      </c>
      <c r="E561" s="33">
        <f>SUM('anual gastos'!E561+'eses gastos'!E561+[3]ctas!E561)</f>
        <v>-10000000</v>
      </c>
      <c r="F561" s="30">
        <f t="shared" si="88"/>
        <v>90000000</v>
      </c>
      <c r="G561" s="31">
        <f t="shared" si="95"/>
        <v>4.3897638814003454E-4</v>
      </c>
      <c r="H561" s="33">
        <f>SUM('anual gastos'!H561+'eses gastos'!H561+[3]ctas!H561)</f>
        <v>0</v>
      </c>
      <c r="I561" s="32">
        <f t="shared" si="93"/>
        <v>90000000</v>
      </c>
      <c r="J561" s="33">
        <f>SUM('anual gastos'!J561+'eses gastos'!J561+[3]ctas!J561)</f>
        <v>90000000</v>
      </c>
      <c r="K561" s="31">
        <f t="shared" si="89"/>
        <v>100</v>
      </c>
      <c r="L561" s="30">
        <f t="shared" si="96"/>
        <v>0</v>
      </c>
      <c r="M561" s="31">
        <f t="shared" si="90"/>
        <v>0</v>
      </c>
      <c r="N561" s="33">
        <f>SUM('anual gastos'!N561+'eses gastos'!N561+[3]ctas!N561)</f>
        <v>90000000</v>
      </c>
      <c r="O561" s="31">
        <f t="shared" si="91"/>
        <v>100</v>
      </c>
      <c r="P561" s="32">
        <f t="shared" si="94"/>
        <v>0</v>
      </c>
      <c r="R561" s="33">
        <f>SUM('anual gastos'!N561+'eses gastos'!N561+[3]ctas!N561)</f>
        <v>90000000</v>
      </c>
      <c r="S561" s="62">
        <f t="shared" si="92"/>
        <v>0</v>
      </c>
    </row>
    <row r="562" spans="1:19" x14ac:dyDescent="0.25">
      <c r="A562" s="60">
        <v>3311401080867</v>
      </c>
      <c r="B562" s="27" t="s">
        <v>431</v>
      </c>
      <c r="C562" s="28"/>
      <c r="D562" s="29">
        <f>SUM(D563)</f>
        <v>100000000</v>
      </c>
      <c r="E562" s="29">
        <f>SUM(E563)</f>
        <v>0</v>
      </c>
      <c r="F562" s="30">
        <f t="shared" si="88"/>
        <v>100000000</v>
      </c>
      <c r="G562" s="31">
        <f t="shared" si="95"/>
        <v>4.8775154237781613E-4</v>
      </c>
      <c r="H562" s="29">
        <f>SUM(H563)</f>
        <v>0</v>
      </c>
      <c r="I562" s="32">
        <f t="shared" si="93"/>
        <v>100000000</v>
      </c>
      <c r="J562" s="29">
        <f>SUM(J563)</f>
        <v>0</v>
      </c>
      <c r="K562" s="31">
        <f t="shared" si="89"/>
        <v>0</v>
      </c>
      <c r="L562" s="30">
        <f t="shared" si="96"/>
        <v>100000000</v>
      </c>
      <c r="M562" s="31">
        <f t="shared" si="90"/>
        <v>100</v>
      </c>
      <c r="N562" s="29">
        <f>SUM(N563)</f>
        <v>100000000</v>
      </c>
      <c r="O562" s="31">
        <f t="shared" si="91"/>
        <v>100</v>
      </c>
      <c r="P562" s="32">
        <f t="shared" si="94"/>
        <v>0</v>
      </c>
      <c r="R562" s="33">
        <f>SUM('anual gastos'!N562+'eses gastos'!N562+[3]ctas!N562)</f>
        <v>100000000</v>
      </c>
      <c r="S562" s="62">
        <f t="shared" si="92"/>
        <v>0</v>
      </c>
    </row>
    <row r="563" spans="1:19" x14ac:dyDescent="0.25">
      <c r="A563" s="60">
        <v>3311401080867140</v>
      </c>
      <c r="B563" s="27" t="s">
        <v>431</v>
      </c>
      <c r="C563" s="28"/>
      <c r="D563" s="33">
        <f>SUM('anual gastos'!D563+'eses gastos'!D563+[3]ctas!D563)</f>
        <v>100000000</v>
      </c>
      <c r="E563" s="33">
        <f>SUM('anual gastos'!E563+'eses gastos'!E563+[3]ctas!E563)</f>
        <v>0</v>
      </c>
      <c r="F563" s="30">
        <f t="shared" si="88"/>
        <v>100000000</v>
      </c>
      <c r="G563" s="31">
        <f t="shared" si="95"/>
        <v>4.8775154237781613E-4</v>
      </c>
      <c r="H563" s="33">
        <f>SUM('anual gastos'!H563+'eses gastos'!H563+[3]ctas!H563)</f>
        <v>0</v>
      </c>
      <c r="I563" s="32">
        <f t="shared" si="93"/>
        <v>100000000</v>
      </c>
      <c r="J563" s="33">
        <f>SUM('anual gastos'!J563+'eses gastos'!J563+[3]ctas!J563)</f>
        <v>0</v>
      </c>
      <c r="K563" s="31">
        <f t="shared" si="89"/>
        <v>0</v>
      </c>
      <c r="L563" s="30">
        <f t="shared" si="96"/>
        <v>100000000</v>
      </c>
      <c r="M563" s="31">
        <f t="shared" si="90"/>
        <v>100</v>
      </c>
      <c r="N563" s="33">
        <f>SUM('anual gastos'!N563+'eses gastos'!N563+[3]ctas!N563)</f>
        <v>100000000</v>
      </c>
      <c r="O563" s="31">
        <f t="shared" si="91"/>
        <v>100</v>
      </c>
      <c r="P563" s="32">
        <f t="shared" si="94"/>
        <v>0</v>
      </c>
      <c r="R563" s="33">
        <f>SUM('anual gastos'!N563+'eses gastos'!N563+[3]ctas!N563)</f>
        <v>100000000</v>
      </c>
      <c r="S563" s="62">
        <f t="shared" si="92"/>
        <v>0</v>
      </c>
    </row>
    <row r="564" spans="1:19" x14ac:dyDescent="0.25">
      <c r="A564" s="26">
        <v>3311401080922</v>
      </c>
      <c r="B564" s="27" t="s">
        <v>432</v>
      </c>
      <c r="C564" s="28"/>
      <c r="D564" s="29">
        <f>SUM(D565)</f>
        <v>600000000</v>
      </c>
      <c r="E564" s="29">
        <f>SUM(E565)</f>
        <v>-132000</v>
      </c>
      <c r="F564" s="30">
        <f t="shared" si="88"/>
        <v>599868000</v>
      </c>
      <c r="G564" s="31">
        <f t="shared" si="95"/>
        <v>2.9258654222309582E-3</v>
      </c>
      <c r="H564" s="29">
        <f>SUM(H565)</f>
        <v>0</v>
      </c>
      <c r="I564" s="32">
        <f t="shared" si="93"/>
        <v>599868000</v>
      </c>
      <c r="J564" s="29">
        <f>SUM(J565)</f>
        <v>599867800</v>
      </c>
      <c r="K564" s="31">
        <f t="shared" si="89"/>
        <v>99.999966659331719</v>
      </c>
      <c r="L564" s="30">
        <f t="shared" si="96"/>
        <v>0</v>
      </c>
      <c r="M564" s="31">
        <f t="shared" si="90"/>
        <v>0</v>
      </c>
      <c r="N564" s="29">
        <f>SUM(N565)</f>
        <v>599867800</v>
      </c>
      <c r="O564" s="31">
        <f t="shared" si="91"/>
        <v>99.999966659331719</v>
      </c>
      <c r="P564" s="32">
        <f t="shared" si="94"/>
        <v>200</v>
      </c>
      <c r="R564" s="33">
        <f>SUM('anual gastos'!N564+'eses gastos'!N564+[3]ctas!N564)</f>
        <v>599867800</v>
      </c>
      <c r="S564" s="62">
        <f t="shared" si="92"/>
        <v>0</v>
      </c>
    </row>
    <row r="565" spans="1:19" x14ac:dyDescent="0.25">
      <c r="A565" s="26">
        <v>3311401080922140</v>
      </c>
      <c r="B565" s="27" t="s">
        <v>433</v>
      </c>
      <c r="C565" s="28"/>
      <c r="D565" s="33">
        <f>SUM('anual gastos'!D565+'eses gastos'!D565+[3]ctas!D565)</f>
        <v>600000000</v>
      </c>
      <c r="E565" s="33">
        <f>SUM('anual gastos'!E565+'eses gastos'!E565+[3]ctas!E565)</f>
        <v>-132000</v>
      </c>
      <c r="F565" s="30">
        <f t="shared" si="88"/>
        <v>599868000</v>
      </c>
      <c r="G565" s="31">
        <f t="shared" si="95"/>
        <v>2.9258654222309582E-3</v>
      </c>
      <c r="H565" s="33">
        <f>SUM('anual gastos'!H565+'eses gastos'!H565+[3]ctas!H565)</f>
        <v>0</v>
      </c>
      <c r="I565" s="32">
        <f t="shared" si="93"/>
        <v>599868000</v>
      </c>
      <c r="J565" s="33">
        <f>SUM('anual gastos'!J565+'eses gastos'!J565+[3]ctas!J565)</f>
        <v>599867800</v>
      </c>
      <c r="K565" s="31">
        <f t="shared" si="89"/>
        <v>99.999966659331719</v>
      </c>
      <c r="L565" s="30">
        <f t="shared" si="96"/>
        <v>0</v>
      </c>
      <c r="M565" s="31">
        <f t="shared" si="90"/>
        <v>0</v>
      </c>
      <c r="N565" s="33">
        <f>SUM('anual gastos'!N565+'eses gastos'!N565+[3]ctas!N565)</f>
        <v>599867800</v>
      </c>
      <c r="O565" s="31">
        <f t="shared" si="91"/>
        <v>99.999966659331719</v>
      </c>
      <c r="P565" s="32">
        <f t="shared" si="94"/>
        <v>200</v>
      </c>
      <c r="R565" s="33">
        <f>SUM('anual gastos'!N565+'eses gastos'!N565+[3]ctas!N565)</f>
        <v>599867800</v>
      </c>
      <c r="S565" s="62">
        <f t="shared" si="92"/>
        <v>0</v>
      </c>
    </row>
    <row r="566" spans="1:19" x14ac:dyDescent="0.25">
      <c r="A566" s="60">
        <v>331140109</v>
      </c>
      <c r="B566" s="27" t="s">
        <v>434</v>
      </c>
      <c r="C566" s="28"/>
      <c r="D566" s="29">
        <f>SUM(D567+D569+D571+D573)</f>
        <v>194953925000</v>
      </c>
      <c r="E566" s="29">
        <f>SUM(E567+E569+E571+E573)</f>
        <v>12916674189</v>
      </c>
      <c r="F566" s="30">
        <f t="shared" si="88"/>
        <v>207870599189</v>
      </c>
      <c r="G566" s="31">
        <f t="shared" si="95"/>
        <v>1.0138920536943559</v>
      </c>
      <c r="H566" s="29">
        <f>SUM(H567+H569+H571+H573)</f>
        <v>0</v>
      </c>
      <c r="I566" s="32">
        <f t="shared" si="93"/>
        <v>207870599189</v>
      </c>
      <c r="J566" s="29">
        <f>SUM(J567+J569+J571+J573)</f>
        <v>158077036163</v>
      </c>
      <c r="K566" s="31">
        <f t="shared" si="89"/>
        <v>76.045884689673343</v>
      </c>
      <c r="L566" s="30">
        <f t="shared" si="96"/>
        <v>48877017263</v>
      </c>
      <c r="M566" s="31">
        <f t="shared" si="90"/>
        <v>23.513194003236631</v>
      </c>
      <c r="N566" s="29">
        <f>SUM(N567+N569+N571+N573)</f>
        <v>206954053426</v>
      </c>
      <c r="O566" s="31">
        <f t="shared" si="91"/>
        <v>99.559078692909978</v>
      </c>
      <c r="P566" s="32">
        <f t="shared" si="94"/>
        <v>916545763</v>
      </c>
      <c r="R566" s="33">
        <f>SUM('anual gastos'!N566+'eses gastos'!N566+[3]ctas!N566)</f>
        <v>206954053426</v>
      </c>
      <c r="S566" s="62">
        <f t="shared" si="92"/>
        <v>0</v>
      </c>
    </row>
    <row r="567" spans="1:19" ht="26.25" x14ac:dyDescent="0.25">
      <c r="A567" s="60">
        <v>3311401090431</v>
      </c>
      <c r="B567" s="27" t="s">
        <v>435</v>
      </c>
      <c r="C567" s="28"/>
      <c r="D567" s="29">
        <f>SUM(D568)</f>
        <v>14159443000</v>
      </c>
      <c r="E567" s="29">
        <f>SUM(E568)</f>
        <v>-52149121</v>
      </c>
      <c r="F567" s="30">
        <f t="shared" si="88"/>
        <v>14107293879</v>
      </c>
      <c r="G567" s="31">
        <f t="shared" si="95"/>
        <v>6.8808543482593756E-2</v>
      </c>
      <c r="H567" s="29">
        <f>SUM(H568)</f>
        <v>0</v>
      </c>
      <c r="I567" s="32">
        <f t="shared" si="93"/>
        <v>14107293879</v>
      </c>
      <c r="J567" s="29">
        <f>SUM(J568)</f>
        <v>8913144693</v>
      </c>
      <c r="K567" s="31">
        <f t="shared" si="89"/>
        <v>63.181108789886572</v>
      </c>
      <c r="L567" s="30">
        <f t="shared" si="96"/>
        <v>4372584421</v>
      </c>
      <c r="M567" s="31">
        <f t="shared" si="90"/>
        <v>30.995203321800734</v>
      </c>
      <c r="N567" s="29">
        <f>SUM(N568)</f>
        <v>13285729114</v>
      </c>
      <c r="O567" s="31">
        <f t="shared" si="91"/>
        <v>94.176312111687309</v>
      </c>
      <c r="P567" s="32">
        <f t="shared" si="94"/>
        <v>821564765</v>
      </c>
      <c r="R567" s="33">
        <f>SUM('anual gastos'!N567+'eses gastos'!N567+[3]ctas!N567)</f>
        <v>13285729114</v>
      </c>
      <c r="S567" s="62">
        <f t="shared" si="92"/>
        <v>0</v>
      </c>
    </row>
    <row r="568" spans="1:19" ht="26.25" x14ac:dyDescent="0.25">
      <c r="A568" s="60">
        <v>3311401090431150</v>
      </c>
      <c r="B568" s="27" t="s">
        <v>435</v>
      </c>
      <c r="C568" s="28"/>
      <c r="D568" s="33">
        <f>SUM('anual gastos'!D568+'eses gastos'!D568+[3]ctas!D568)</f>
        <v>14159443000</v>
      </c>
      <c r="E568" s="33">
        <f>SUM('anual gastos'!E568+'eses gastos'!E568+[3]ctas!E568)</f>
        <v>-52149121</v>
      </c>
      <c r="F568" s="30">
        <f t="shared" si="88"/>
        <v>14107293879</v>
      </c>
      <c r="G568" s="31">
        <f t="shared" si="95"/>
        <v>6.8808543482593756E-2</v>
      </c>
      <c r="H568" s="33">
        <f>SUM('anual gastos'!H568+'eses gastos'!H568+[3]ctas!H568)</f>
        <v>0</v>
      </c>
      <c r="I568" s="32">
        <f t="shared" si="93"/>
        <v>14107293879</v>
      </c>
      <c r="J568" s="33">
        <f>SUM('anual gastos'!J568+'eses gastos'!J568+[3]ctas!J568)</f>
        <v>8913144693</v>
      </c>
      <c r="K568" s="31">
        <f t="shared" si="89"/>
        <v>63.181108789886572</v>
      </c>
      <c r="L568" s="30">
        <f t="shared" si="96"/>
        <v>4372584421</v>
      </c>
      <c r="M568" s="31">
        <f t="shared" si="90"/>
        <v>30.995203321800734</v>
      </c>
      <c r="N568" s="33">
        <f>SUM('anual gastos'!N568+'eses gastos'!N568+[3]ctas!N568)</f>
        <v>13285729114</v>
      </c>
      <c r="O568" s="31">
        <f t="shared" si="91"/>
        <v>94.176312111687309</v>
      </c>
      <c r="P568" s="32">
        <f t="shared" si="94"/>
        <v>821564765</v>
      </c>
      <c r="R568" s="33">
        <f>SUM('anual gastos'!N568+'eses gastos'!N568+[3]ctas!N568)</f>
        <v>13285729114</v>
      </c>
      <c r="S568" s="62">
        <f t="shared" si="92"/>
        <v>0</v>
      </c>
    </row>
    <row r="569" spans="1:19" ht="39" x14ac:dyDescent="0.25">
      <c r="A569" s="26">
        <v>3311401090730</v>
      </c>
      <c r="B569" s="27" t="s">
        <v>436</v>
      </c>
      <c r="C569" s="28"/>
      <c r="D569" s="29">
        <f>SUM(D570)</f>
        <v>175389844000</v>
      </c>
      <c r="E569" s="29">
        <f>SUM(E570)</f>
        <v>12968823310</v>
      </c>
      <c r="F569" s="30">
        <f t="shared" si="88"/>
        <v>188358667310</v>
      </c>
      <c r="G569" s="31">
        <f t="shared" si="95"/>
        <v>0.91872230500682439</v>
      </c>
      <c r="H569" s="29">
        <f>SUM(H570)</f>
        <v>0</v>
      </c>
      <c r="I569" s="32">
        <f t="shared" si="93"/>
        <v>188358667310</v>
      </c>
      <c r="J569" s="29">
        <f>SUM(J570)</f>
        <v>144496265834</v>
      </c>
      <c r="K569" s="31">
        <f t="shared" si="89"/>
        <v>76.713361746284065</v>
      </c>
      <c r="L569" s="30">
        <f t="shared" si="96"/>
        <v>43767420478</v>
      </c>
      <c r="M569" s="31">
        <f t="shared" si="90"/>
        <v>23.236212648482876</v>
      </c>
      <c r="N569" s="29">
        <f>SUM(N570)</f>
        <v>188263686312</v>
      </c>
      <c r="O569" s="31">
        <f t="shared" si="91"/>
        <v>99.949574394766941</v>
      </c>
      <c r="P569" s="32">
        <f t="shared" si="94"/>
        <v>94980998</v>
      </c>
      <c r="R569" s="33">
        <f>SUM('anual gastos'!N569+'eses gastos'!N569+[3]ctas!N569)</f>
        <v>188263686312</v>
      </c>
      <c r="S569" s="62">
        <f t="shared" si="92"/>
        <v>0</v>
      </c>
    </row>
    <row r="570" spans="1:19" ht="39" x14ac:dyDescent="0.25">
      <c r="A570" s="26">
        <v>3311401090730150</v>
      </c>
      <c r="B570" s="27" t="s">
        <v>436</v>
      </c>
      <c r="C570" s="28"/>
      <c r="D570" s="33">
        <f>SUM('anual gastos'!D570+'eses gastos'!D570+[3]ctas!D570)</f>
        <v>175389844000</v>
      </c>
      <c r="E570" s="33">
        <f>SUM('anual gastos'!E570+'eses gastos'!E570+[3]ctas!E570)</f>
        <v>12968823310</v>
      </c>
      <c r="F570" s="30">
        <f t="shared" si="88"/>
        <v>188358667310</v>
      </c>
      <c r="G570" s="31">
        <f t="shared" si="95"/>
        <v>0.91872230500682439</v>
      </c>
      <c r="H570" s="33">
        <f>SUM('anual gastos'!H570+'eses gastos'!H570+[3]ctas!H570)</f>
        <v>0</v>
      </c>
      <c r="I570" s="32">
        <f t="shared" si="93"/>
        <v>188358667310</v>
      </c>
      <c r="J570" s="33">
        <f>SUM('anual gastos'!J570+'eses gastos'!J570+[3]ctas!J570)</f>
        <v>144496265834</v>
      </c>
      <c r="K570" s="31">
        <f t="shared" si="89"/>
        <v>76.713361746284065</v>
      </c>
      <c r="L570" s="30">
        <f t="shared" si="96"/>
        <v>43767420478</v>
      </c>
      <c r="M570" s="31">
        <f t="shared" si="90"/>
        <v>23.236212648482876</v>
      </c>
      <c r="N570" s="33">
        <f>SUM('anual gastos'!N570+'eses gastos'!N570+[3]ctas!N570)</f>
        <v>188263686312</v>
      </c>
      <c r="O570" s="31">
        <f t="shared" si="91"/>
        <v>99.949574394766941</v>
      </c>
      <c r="P570" s="32">
        <f t="shared" si="94"/>
        <v>94980998</v>
      </c>
      <c r="R570" s="33">
        <f>SUM('anual gastos'!N570+'eses gastos'!N570+[3]ctas!N570)</f>
        <v>188263686312</v>
      </c>
      <c r="S570" s="62">
        <f t="shared" si="92"/>
        <v>0</v>
      </c>
    </row>
    <row r="571" spans="1:19" ht="26.25" x14ac:dyDescent="0.25">
      <c r="A571" s="26">
        <v>3311401090736</v>
      </c>
      <c r="B571" s="27" t="s">
        <v>437</v>
      </c>
      <c r="C571" s="28"/>
      <c r="D571" s="29">
        <f>SUM(D572)</f>
        <v>4604638000</v>
      </c>
      <c r="E571" s="29">
        <f>SUM(E572)</f>
        <v>0</v>
      </c>
      <c r="F571" s="30">
        <f t="shared" si="88"/>
        <v>4604638000</v>
      </c>
      <c r="G571" s="31">
        <f t="shared" si="95"/>
        <v>2.245919286591503E-2</v>
      </c>
      <c r="H571" s="29">
        <f>SUM(H572)</f>
        <v>0</v>
      </c>
      <c r="I571" s="32">
        <f t="shared" si="93"/>
        <v>4604638000</v>
      </c>
      <c r="J571" s="29">
        <f>SUM(J572)</f>
        <v>4196345636</v>
      </c>
      <c r="K571" s="31">
        <f t="shared" si="89"/>
        <v>91.133019273176302</v>
      </c>
      <c r="L571" s="30">
        <f t="shared" si="96"/>
        <v>408292364</v>
      </c>
      <c r="M571" s="31">
        <f t="shared" si="90"/>
        <v>8.8669807268236944</v>
      </c>
      <c r="N571" s="29">
        <f>SUM(N572)</f>
        <v>4604638000</v>
      </c>
      <c r="O571" s="31">
        <f t="shared" si="91"/>
        <v>100</v>
      </c>
      <c r="P571" s="32">
        <f t="shared" si="94"/>
        <v>0</v>
      </c>
      <c r="R571" s="33">
        <f>SUM('anual gastos'!N571+'eses gastos'!N571+[3]ctas!N571)</f>
        <v>4604638000</v>
      </c>
      <c r="S571" s="62">
        <f t="shared" si="92"/>
        <v>0</v>
      </c>
    </row>
    <row r="572" spans="1:19" ht="26.25" x14ac:dyDescent="0.25">
      <c r="A572" s="26">
        <v>3311401090736150</v>
      </c>
      <c r="B572" s="27" t="s">
        <v>437</v>
      </c>
      <c r="C572" s="28"/>
      <c r="D572" s="33">
        <f>SUM('anual gastos'!D572+'eses gastos'!D572+[3]ctas!D572)</f>
        <v>4604638000</v>
      </c>
      <c r="E572" s="33">
        <f>SUM('anual gastos'!E572+'eses gastos'!E572+[3]ctas!E572)</f>
        <v>0</v>
      </c>
      <c r="F572" s="30">
        <f t="shared" si="88"/>
        <v>4604638000</v>
      </c>
      <c r="G572" s="31">
        <f t="shared" si="95"/>
        <v>2.245919286591503E-2</v>
      </c>
      <c r="H572" s="33">
        <f>SUM('anual gastos'!H572+'eses gastos'!H572+[3]ctas!H572)</f>
        <v>0</v>
      </c>
      <c r="I572" s="32">
        <f t="shared" si="93"/>
        <v>4604638000</v>
      </c>
      <c r="J572" s="33">
        <f>SUM('anual gastos'!J572+'eses gastos'!J572+[3]ctas!J572)</f>
        <v>4196345636</v>
      </c>
      <c r="K572" s="31">
        <f t="shared" si="89"/>
        <v>91.133019273176302</v>
      </c>
      <c r="L572" s="30">
        <f t="shared" si="96"/>
        <v>408292364</v>
      </c>
      <c r="M572" s="31">
        <f t="shared" si="90"/>
        <v>8.8669807268236944</v>
      </c>
      <c r="N572" s="33">
        <f>SUM('anual gastos'!N572+'eses gastos'!N572+[3]ctas!N572)</f>
        <v>4604638000</v>
      </c>
      <c r="O572" s="31">
        <f t="shared" si="91"/>
        <v>100</v>
      </c>
      <c r="P572" s="32">
        <f t="shared" si="94"/>
        <v>0</v>
      </c>
      <c r="R572" s="33">
        <f>SUM('anual gastos'!N572+'eses gastos'!N572+[3]ctas!N572)</f>
        <v>4604638000</v>
      </c>
      <c r="S572" s="62">
        <f t="shared" si="92"/>
        <v>0</v>
      </c>
    </row>
    <row r="573" spans="1:19" x14ac:dyDescent="0.25">
      <c r="A573" s="26">
        <v>3311401090754</v>
      </c>
      <c r="B573" s="40" t="s">
        <v>438</v>
      </c>
      <c r="C573" s="28"/>
      <c r="D573" s="29">
        <f>SUM(D574)</f>
        <v>800000000</v>
      </c>
      <c r="E573" s="29">
        <f>SUM(E574)</f>
        <v>0</v>
      </c>
      <c r="F573" s="30">
        <f t="shared" si="88"/>
        <v>800000000</v>
      </c>
      <c r="G573" s="31">
        <f t="shared" si="95"/>
        <v>3.9020123390225291E-3</v>
      </c>
      <c r="H573" s="29">
        <f>SUM(H574)</f>
        <v>0</v>
      </c>
      <c r="I573" s="32">
        <f t="shared" si="93"/>
        <v>800000000</v>
      </c>
      <c r="J573" s="29">
        <f>SUM(J574)</f>
        <v>471280000</v>
      </c>
      <c r="K573" s="31">
        <f t="shared" si="89"/>
        <v>58.91</v>
      </c>
      <c r="L573" s="30">
        <f t="shared" si="96"/>
        <v>328720000</v>
      </c>
      <c r="M573" s="31">
        <f t="shared" si="90"/>
        <v>41.089999999999996</v>
      </c>
      <c r="N573" s="29">
        <f>SUM(N574)</f>
        <v>800000000</v>
      </c>
      <c r="O573" s="31">
        <f t="shared" si="91"/>
        <v>100</v>
      </c>
      <c r="P573" s="32">
        <f t="shared" si="94"/>
        <v>0</v>
      </c>
      <c r="R573" s="33">
        <f>SUM('anual gastos'!N573+'eses gastos'!N573+[3]ctas!N573)</f>
        <v>800000000</v>
      </c>
      <c r="S573" s="62">
        <f t="shared" si="92"/>
        <v>0</v>
      </c>
    </row>
    <row r="574" spans="1:19" x14ac:dyDescent="0.25">
      <c r="A574" s="26">
        <v>3311401090754150</v>
      </c>
      <c r="B574" s="40" t="s">
        <v>439</v>
      </c>
      <c r="C574" s="28"/>
      <c r="D574" s="33">
        <f>SUM('anual gastos'!D574+'eses gastos'!D574+[3]ctas!D574)</f>
        <v>800000000</v>
      </c>
      <c r="E574" s="33">
        <f>SUM('anual gastos'!E574+'eses gastos'!E574+[3]ctas!E574)</f>
        <v>0</v>
      </c>
      <c r="F574" s="30">
        <f t="shared" si="88"/>
        <v>800000000</v>
      </c>
      <c r="G574" s="31">
        <f t="shared" si="95"/>
        <v>3.9020123390225291E-3</v>
      </c>
      <c r="H574" s="33">
        <f>SUM('anual gastos'!H574+'eses gastos'!H574+[3]ctas!H574)</f>
        <v>0</v>
      </c>
      <c r="I574" s="32">
        <f t="shared" si="93"/>
        <v>800000000</v>
      </c>
      <c r="J574" s="33">
        <f>SUM('anual gastos'!J574+'eses gastos'!J574+[3]ctas!J574)</f>
        <v>471280000</v>
      </c>
      <c r="K574" s="31">
        <f t="shared" si="89"/>
        <v>58.91</v>
      </c>
      <c r="L574" s="30">
        <f t="shared" si="96"/>
        <v>328720000</v>
      </c>
      <c r="M574" s="31">
        <f t="shared" si="90"/>
        <v>41.089999999999996</v>
      </c>
      <c r="N574" s="33">
        <f>SUM('anual gastos'!N574+'eses gastos'!N574+[3]ctas!N574)</f>
        <v>800000000</v>
      </c>
      <c r="O574" s="31">
        <f t="shared" si="91"/>
        <v>100</v>
      </c>
      <c r="P574" s="32">
        <f t="shared" si="94"/>
        <v>0</v>
      </c>
      <c r="R574" s="33">
        <f>SUM('anual gastos'!N574+'eses gastos'!N574+[3]ctas!N574)</f>
        <v>800000000</v>
      </c>
      <c r="S574" s="62">
        <f t="shared" si="92"/>
        <v>0</v>
      </c>
    </row>
    <row r="575" spans="1:19" x14ac:dyDescent="0.25">
      <c r="A575" s="26">
        <v>331140110</v>
      </c>
      <c r="B575" s="27" t="s">
        <v>440</v>
      </c>
      <c r="C575" s="28"/>
      <c r="D575" s="29">
        <f>SUM(D576+D578+D580)</f>
        <v>4631518000</v>
      </c>
      <c r="E575" s="29">
        <f>SUM(E576+E578+E580)</f>
        <v>2473884800</v>
      </c>
      <c r="F575" s="30">
        <f t="shared" si="88"/>
        <v>7105402800</v>
      </c>
      <c r="G575" s="31">
        <f t="shared" si="95"/>
        <v>3.4656711749156542E-2</v>
      </c>
      <c r="H575" s="29">
        <f>SUM(H576+H578+H580)</f>
        <v>0</v>
      </c>
      <c r="I575" s="32">
        <f t="shared" si="93"/>
        <v>7105402800</v>
      </c>
      <c r="J575" s="29">
        <f>SUM(J576+J578+J580)</f>
        <v>3126601822</v>
      </c>
      <c r="K575" s="31">
        <f t="shared" si="89"/>
        <v>44.003160834175368</v>
      </c>
      <c r="L575" s="30">
        <f t="shared" si="96"/>
        <v>3966944311</v>
      </c>
      <c r="M575" s="31">
        <f t="shared" si="90"/>
        <v>55.829970835713915</v>
      </c>
      <c r="N575" s="29">
        <f>SUM(N576+N578+N580)</f>
        <v>7093546133</v>
      </c>
      <c r="O575" s="31">
        <f t="shared" si="91"/>
        <v>99.833131669889283</v>
      </c>
      <c r="P575" s="32">
        <f t="shared" si="94"/>
        <v>11856667</v>
      </c>
      <c r="R575" s="33">
        <f>SUM('anual gastos'!N575+'eses gastos'!N575+[3]ctas!N575)</f>
        <v>7093546133</v>
      </c>
      <c r="S575" s="62">
        <f t="shared" si="92"/>
        <v>0</v>
      </c>
    </row>
    <row r="576" spans="1:19" ht="26.25" x14ac:dyDescent="0.25">
      <c r="A576" s="26">
        <v>3311401100709</v>
      </c>
      <c r="B576" s="27" t="s">
        <v>441</v>
      </c>
      <c r="C576" s="28"/>
      <c r="D576" s="29">
        <f>SUM(D577)</f>
        <v>2583954000</v>
      </c>
      <c r="E576" s="29">
        <f>SUM(E577)</f>
        <v>0</v>
      </c>
      <c r="F576" s="30">
        <f t="shared" si="88"/>
        <v>2583954000</v>
      </c>
      <c r="G576" s="31">
        <f t="shared" si="95"/>
        <v>1.2603275489333276E-2</v>
      </c>
      <c r="H576" s="29">
        <f>SUM(H577)</f>
        <v>0</v>
      </c>
      <c r="I576" s="32">
        <f t="shared" si="93"/>
        <v>2583954000</v>
      </c>
      <c r="J576" s="29">
        <f>SUM(J577)</f>
        <v>2005514203</v>
      </c>
      <c r="K576" s="31">
        <f t="shared" si="89"/>
        <v>77.614160430100526</v>
      </c>
      <c r="L576" s="30">
        <f t="shared" si="96"/>
        <v>578439797</v>
      </c>
      <c r="M576" s="31">
        <f t="shared" si="90"/>
        <v>22.385839569899463</v>
      </c>
      <c r="N576" s="29">
        <f>SUM(N577)</f>
        <v>2583954000</v>
      </c>
      <c r="O576" s="31">
        <f t="shared" si="91"/>
        <v>100</v>
      </c>
      <c r="P576" s="32">
        <f t="shared" si="94"/>
        <v>0</v>
      </c>
      <c r="R576" s="33">
        <f>SUM('anual gastos'!N576+'eses gastos'!N576+[3]ctas!N576)</f>
        <v>2583954000</v>
      </c>
      <c r="S576" s="62">
        <f t="shared" si="92"/>
        <v>0</v>
      </c>
    </row>
    <row r="577" spans="1:19" ht="26.25" x14ac:dyDescent="0.25">
      <c r="A577" s="26">
        <v>3311401100709150</v>
      </c>
      <c r="B577" s="27" t="s">
        <v>441</v>
      </c>
      <c r="C577" s="28"/>
      <c r="D577" s="33">
        <f>SUM('anual gastos'!D577+'eses gastos'!D577+[3]ctas!D577)</f>
        <v>2583954000</v>
      </c>
      <c r="E577" s="33">
        <f>SUM('anual gastos'!E577+'eses gastos'!E577+[3]ctas!E577)</f>
        <v>0</v>
      </c>
      <c r="F577" s="30">
        <f t="shared" si="88"/>
        <v>2583954000</v>
      </c>
      <c r="G577" s="31">
        <f t="shared" si="95"/>
        <v>1.2603275489333276E-2</v>
      </c>
      <c r="H577" s="33">
        <f>SUM('anual gastos'!H577+'eses gastos'!H577+[3]ctas!H577)</f>
        <v>0</v>
      </c>
      <c r="I577" s="32">
        <f t="shared" si="93"/>
        <v>2583954000</v>
      </c>
      <c r="J577" s="33">
        <f>SUM('anual gastos'!J577+'eses gastos'!J577+[3]ctas!J577)</f>
        <v>2005514203</v>
      </c>
      <c r="K577" s="31">
        <f t="shared" si="89"/>
        <v>77.614160430100526</v>
      </c>
      <c r="L577" s="30">
        <f t="shared" si="96"/>
        <v>578439797</v>
      </c>
      <c r="M577" s="31">
        <f t="shared" si="90"/>
        <v>22.385839569899463</v>
      </c>
      <c r="N577" s="33">
        <f>SUM('anual gastos'!N577+'eses gastos'!N577+[3]ctas!N577)</f>
        <v>2583954000</v>
      </c>
      <c r="O577" s="31">
        <f t="shared" si="91"/>
        <v>100</v>
      </c>
      <c r="P577" s="32">
        <f t="shared" si="94"/>
        <v>0</v>
      </c>
      <c r="R577" s="33">
        <f>SUM('anual gastos'!N577+'eses gastos'!N577+[3]ctas!N577)</f>
        <v>2583954000</v>
      </c>
      <c r="S577" s="62">
        <f t="shared" si="92"/>
        <v>0</v>
      </c>
    </row>
    <row r="578" spans="1:19" x14ac:dyDescent="0.25">
      <c r="A578" s="26">
        <v>3311401100801</v>
      </c>
      <c r="B578" s="27" t="s">
        <v>442</v>
      </c>
      <c r="C578" s="28"/>
      <c r="D578" s="29">
        <f>SUM(D579)</f>
        <v>1387840000</v>
      </c>
      <c r="E578" s="29">
        <f>SUM(E579)</f>
        <v>2473884800</v>
      </c>
      <c r="F578" s="30">
        <f t="shared" si="88"/>
        <v>3861724800</v>
      </c>
      <c r="G578" s="31">
        <f t="shared" si="95"/>
        <v>1.8835622274386638E-2</v>
      </c>
      <c r="H578" s="29">
        <f>SUM(H579)</f>
        <v>0</v>
      </c>
      <c r="I578" s="32">
        <f t="shared" si="93"/>
        <v>3861724800</v>
      </c>
      <c r="J578" s="29">
        <f>SUM(J579)</f>
        <v>552544421</v>
      </c>
      <c r="K578" s="31">
        <f t="shared" si="89"/>
        <v>14.308228825627348</v>
      </c>
      <c r="L578" s="30">
        <f t="shared" si="96"/>
        <v>3303256857</v>
      </c>
      <c r="M578" s="31">
        <f t="shared" si="90"/>
        <v>85.538380596152265</v>
      </c>
      <c r="N578" s="29">
        <f>SUM(N579)</f>
        <v>3855801278</v>
      </c>
      <c r="O578" s="31">
        <f t="shared" si="91"/>
        <v>99.846609421779618</v>
      </c>
      <c r="P578" s="32">
        <f t="shared" si="94"/>
        <v>5923522</v>
      </c>
      <c r="R578" s="33">
        <f>SUM('anual gastos'!N578+'eses gastos'!N578+[3]ctas!N578)</f>
        <v>3855801278</v>
      </c>
      <c r="S578" s="62">
        <f t="shared" si="92"/>
        <v>0</v>
      </c>
    </row>
    <row r="579" spans="1:19" x14ac:dyDescent="0.25">
      <c r="A579" s="26">
        <v>3311401100801150</v>
      </c>
      <c r="B579" s="27" t="s">
        <v>442</v>
      </c>
      <c r="C579" s="28"/>
      <c r="D579" s="33">
        <f>SUM('anual gastos'!D579+'eses gastos'!D579+[3]ctas!D579)</f>
        <v>1387840000</v>
      </c>
      <c r="E579" s="33">
        <f>SUM('anual gastos'!E579+'eses gastos'!E579+[3]ctas!E579)</f>
        <v>2473884800</v>
      </c>
      <c r="F579" s="30">
        <f t="shared" si="88"/>
        <v>3861724800</v>
      </c>
      <c r="G579" s="31">
        <f t="shared" si="95"/>
        <v>1.8835622274386638E-2</v>
      </c>
      <c r="H579" s="33">
        <f>SUM('anual gastos'!H579+'eses gastos'!H579+[3]ctas!H579)</f>
        <v>0</v>
      </c>
      <c r="I579" s="32">
        <f t="shared" si="93"/>
        <v>3861724800</v>
      </c>
      <c r="J579" s="33">
        <f>SUM('anual gastos'!J579+'eses gastos'!J579+[3]ctas!J579)</f>
        <v>552544421</v>
      </c>
      <c r="K579" s="31">
        <f t="shared" si="89"/>
        <v>14.308228825627348</v>
      </c>
      <c r="L579" s="30">
        <f t="shared" si="96"/>
        <v>3303256857</v>
      </c>
      <c r="M579" s="31">
        <f t="shared" si="90"/>
        <v>85.538380596152265</v>
      </c>
      <c r="N579" s="33">
        <f>SUM('anual gastos'!N579+'eses gastos'!N579+[3]ctas!N579)</f>
        <v>3855801278</v>
      </c>
      <c r="O579" s="31">
        <f t="shared" si="91"/>
        <v>99.846609421779618</v>
      </c>
      <c r="P579" s="32">
        <f t="shared" si="94"/>
        <v>5923522</v>
      </c>
      <c r="R579" s="33">
        <f>SUM('anual gastos'!N579+'eses gastos'!N579+[3]ctas!N579)</f>
        <v>3855801278</v>
      </c>
      <c r="S579" s="62">
        <f t="shared" si="92"/>
        <v>0</v>
      </c>
    </row>
    <row r="580" spans="1:19" ht="26.25" x14ac:dyDescent="0.25">
      <c r="A580" s="26">
        <v>3311401100962</v>
      </c>
      <c r="B580" s="40" t="s">
        <v>443</v>
      </c>
      <c r="C580" s="28"/>
      <c r="D580" s="29">
        <f>SUM(D581)</f>
        <v>659724000</v>
      </c>
      <c r="E580" s="29">
        <f>SUM(E581)</f>
        <v>0</v>
      </c>
      <c r="F580" s="30">
        <f t="shared" si="88"/>
        <v>659724000</v>
      </c>
      <c r="G580" s="31">
        <f t="shared" si="95"/>
        <v>3.2178139854366242E-3</v>
      </c>
      <c r="H580" s="29">
        <f>SUM(H581)</f>
        <v>0</v>
      </c>
      <c r="I580" s="32">
        <f t="shared" si="93"/>
        <v>659724000</v>
      </c>
      <c r="J580" s="29">
        <f>SUM(J581)</f>
        <v>568543198</v>
      </c>
      <c r="K580" s="31">
        <f t="shared" si="89"/>
        <v>86.178947256731604</v>
      </c>
      <c r="L580" s="30">
        <f t="shared" si="96"/>
        <v>85247657</v>
      </c>
      <c r="M580" s="31">
        <f t="shared" si="90"/>
        <v>12.921715293061947</v>
      </c>
      <c r="N580" s="29">
        <f>SUM(N581)</f>
        <v>653790855</v>
      </c>
      <c r="O580" s="31">
        <f t="shared" si="91"/>
        <v>99.100662549793554</v>
      </c>
      <c r="P580" s="32">
        <f t="shared" si="94"/>
        <v>5933145</v>
      </c>
      <c r="R580" s="33">
        <f>SUM('anual gastos'!N580+'eses gastos'!N580+[3]ctas!N580)</f>
        <v>653790855</v>
      </c>
      <c r="S580" s="62">
        <f t="shared" si="92"/>
        <v>0</v>
      </c>
    </row>
    <row r="581" spans="1:19" ht="26.25" x14ac:dyDescent="0.25">
      <c r="A581" s="26">
        <v>3311401100962150</v>
      </c>
      <c r="B581" s="40" t="s">
        <v>444</v>
      </c>
      <c r="C581" s="28"/>
      <c r="D581" s="33">
        <f>SUM('anual gastos'!D581+'eses gastos'!D581+[3]ctas!D581)</f>
        <v>659724000</v>
      </c>
      <c r="E581" s="33">
        <f>SUM('anual gastos'!E581+'eses gastos'!E581+[3]ctas!E581)</f>
        <v>0</v>
      </c>
      <c r="F581" s="30">
        <f t="shared" si="88"/>
        <v>659724000</v>
      </c>
      <c r="G581" s="31">
        <f t="shared" si="95"/>
        <v>3.2178139854366242E-3</v>
      </c>
      <c r="H581" s="33">
        <f>SUM('anual gastos'!H581+'eses gastos'!H581+[3]ctas!H581)</f>
        <v>0</v>
      </c>
      <c r="I581" s="32">
        <f t="shared" si="93"/>
        <v>659724000</v>
      </c>
      <c r="J581" s="33">
        <f>SUM('anual gastos'!J581+'eses gastos'!J581+[3]ctas!J581)</f>
        <v>568543198</v>
      </c>
      <c r="K581" s="31">
        <f t="shared" si="89"/>
        <v>86.178947256731604</v>
      </c>
      <c r="L581" s="30">
        <f t="shared" si="96"/>
        <v>85247657</v>
      </c>
      <c r="M581" s="31">
        <f t="shared" si="90"/>
        <v>12.921715293061947</v>
      </c>
      <c r="N581" s="33">
        <f>SUM('anual gastos'!N581+'eses gastos'!N581+[3]ctas!N581)</f>
        <v>653790855</v>
      </c>
      <c r="O581" s="31">
        <f t="shared" si="91"/>
        <v>99.100662549793554</v>
      </c>
      <c r="P581" s="32">
        <f t="shared" si="94"/>
        <v>5933145</v>
      </c>
      <c r="R581" s="33">
        <f>SUM('anual gastos'!N581+'eses gastos'!N581+[3]ctas!N581)</f>
        <v>653790855</v>
      </c>
      <c r="S581" s="62">
        <f t="shared" si="92"/>
        <v>0</v>
      </c>
    </row>
    <row r="582" spans="1:19" ht="26.25" x14ac:dyDescent="0.25">
      <c r="A582" s="60">
        <v>331140111</v>
      </c>
      <c r="B582" s="61" t="s">
        <v>445</v>
      </c>
      <c r="C582" s="28"/>
      <c r="D582" s="29">
        <f>SUM(D583+D585+D587+D589)</f>
        <v>11937633000</v>
      </c>
      <c r="E582" s="29">
        <f>SUM(E583+E585+E587+E589)</f>
        <v>-420449121</v>
      </c>
      <c r="F582" s="30">
        <f t="shared" si="88"/>
        <v>11517183879</v>
      </c>
      <c r="G582" s="31">
        <f t="shared" si="95"/>
        <v>5.6175242008311692E-2</v>
      </c>
      <c r="H582" s="29">
        <f>SUM(H583+H585+H587+H589)</f>
        <v>0</v>
      </c>
      <c r="I582" s="32">
        <f t="shared" si="93"/>
        <v>11517183879</v>
      </c>
      <c r="J582" s="29">
        <f>SUM(J583+J585+J587+J589)</f>
        <v>5560495909</v>
      </c>
      <c r="K582" s="31">
        <f t="shared" si="89"/>
        <v>48.279995938406429</v>
      </c>
      <c r="L582" s="30">
        <f t="shared" si="96"/>
        <v>4398188217</v>
      </c>
      <c r="M582" s="31">
        <f t="shared" si="90"/>
        <v>38.188052419823663</v>
      </c>
      <c r="N582" s="29">
        <f>SUM(N583+N585+N587+N589)</f>
        <v>9958684126</v>
      </c>
      <c r="O582" s="31">
        <f t="shared" si="91"/>
        <v>86.468048358230092</v>
      </c>
      <c r="P582" s="32">
        <f t="shared" si="94"/>
        <v>1558499753</v>
      </c>
      <c r="R582" s="33">
        <f>SUM('anual gastos'!N582+'eses gastos'!N582+[3]ctas!N582)</f>
        <v>9958684126</v>
      </c>
      <c r="S582" s="62">
        <f t="shared" si="92"/>
        <v>0</v>
      </c>
    </row>
    <row r="583" spans="1:19" x14ac:dyDescent="0.25">
      <c r="A583" s="60">
        <v>3311401110378</v>
      </c>
      <c r="B583" s="61" t="s">
        <v>446</v>
      </c>
      <c r="C583" s="28"/>
      <c r="D583" s="29">
        <f>SUM(D584)</f>
        <v>4500000000</v>
      </c>
      <c r="E583" s="29">
        <f>SUM(E584)</f>
        <v>0</v>
      </c>
      <c r="F583" s="30">
        <f t="shared" si="88"/>
        <v>4500000000</v>
      </c>
      <c r="G583" s="31">
        <f t="shared" si="95"/>
        <v>2.1948819407001729E-2</v>
      </c>
      <c r="H583" s="29">
        <f>SUM(H584)</f>
        <v>0</v>
      </c>
      <c r="I583" s="32">
        <f t="shared" si="93"/>
        <v>4500000000</v>
      </c>
      <c r="J583" s="29">
        <f>SUM(J584)</f>
        <v>1827974137</v>
      </c>
      <c r="K583" s="31">
        <f t="shared" si="89"/>
        <v>40.62164748888889</v>
      </c>
      <c r="L583" s="30">
        <f t="shared" si="96"/>
        <v>1780511525</v>
      </c>
      <c r="M583" s="31">
        <f t="shared" si="90"/>
        <v>39.566922777777776</v>
      </c>
      <c r="N583" s="29">
        <f>SUM(N584)</f>
        <v>3608485662</v>
      </c>
      <c r="O583" s="31">
        <f t="shared" si="91"/>
        <v>80.188570266666673</v>
      </c>
      <c r="P583" s="32">
        <f t="shared" si="94"/>
        <v>891514338</v>
      </c>
      <c r="R583" s="33">
        <f>SUM('anual gastos'!N583+'eses gastos'!N583+[3]ctas!N583)</f>
        <v>3608485662</v>
      </c>
      <c r="S583" s="62">
        <f t="shared" si="92"/>
        <v>0</v>
      </c>
    </row>
    <row r="584" spans="1:19" ht="26.25" x14ac:dyDescent="0.25">
      <c r="A584" s="60">
        <v>3311401110378150</v>
      </c>
      <c r="B584" s="61" t="s">
        <v>447</v>
      </c>
      <c r="C584" s="28"/>
      <c r="D584" s="33">
        <f>SUM('anual gastos'!D584+'eses gastos'!D584+[3]ctas!D584)</f>
        <v>4500000000</v>
      </c>
      <c r="E584" s="33">
        <f>SUM('anual gastos'!E584+'eses gastos'!E584+[3]ctas!E584)</f>
        <v>0</v>
      </c>
      <c r="F584" s="30">
        <f t="shared" ref="F584:F647" si="97">SUM(D584+E584)</f>
        <v>4500000000</v>
      </c>
      <c r="G584" s="31">
        <f t="shared" si="95"/>
        <v>2.1948819407001729E-2</v>
      </c>
      <c r="H584" s="33">
        <f>SUM('anual gastos'!H584+'eses gastos'!H584+[3]ctas!H584)</f>
        <v>0</v>
      </c>
      <c r="I584" s="32">
        <f t="shared" si="93"/>
        <v>4500000000</v>
      </c>
      <c r="J584" s="33">
        <f>SUM('anual gastos'!J584+'eses gastos'!J584+[3]ctas!J584)</f>
        <v>1827974137</v>
      </c>
      <c r="K584" s="31">
        <f t="shared" ref="K584:K647" si="98">IF(OR(J584=0,F584=0),0,J584/F584)*100</f>
        <v>40.62164748888889</v>
      </c>
      <c r="L584" s="30">
        <f t="shared" si="96"/>
        <v>1780511525</v>
      </c>
      <c r="M584" s="31">
        <f t="shared" ref="M584:M647" si="99">IF(OR(L584=0,F584=0),0,L584/F584)*100</f>
        <v>39.566922777777776</v>
      </c>
      <c r="N584" s="33">
        <f>SUM('anual gastos'!N584+'eses gastos'!N584+[3]ctas!N584)</f>
        <v>3608485662</v>
      </c>
      <c r="O584" s="31">
        <f t="shared" ref="O584:O647" si="100">IF(OR(N584=0,F584=0),0,N584/F584)*100</f>
        <v>80.188570266666673</v>
      </c>
      <c r="P584" s="32">
        <f t="shared" si="94"/>
        <v>891514338</v>
      </c>
      <c r="R584" s="33">
        <f>SUM('anual gastos'!N584+'eses gastos'!N584+[3]ctas!N584)</f>
        <v>3608485662</v>
      </c>
      <c r="S584" s="62">
        <f t="shared" ref="S584:S647" si="101">+N584-R584</f>
        <v>0</v>
      </c>
    </row>
    <row r="585" spans="1:19" x14ac:dyDescent="0.25">
      <c r="A585" s="60">
        <v>3311401110389</v>
      </c>
      <c r="B585" s="61" t="s">
        <v>448</v>
      </c>
      <c r="C585" s="28"/>
      <c r="D585" s="29">
        <f>SUM(D586)</f>
        <v>2500000000</v>
      </c>
      <c r="E585" s="29">
        <f>SUM(E586)</f>
        <v>0</v>
      </c>
      <c r="F585" s="30">
        <f t="shared" si="97"/>
        <v>2500000000</v>
      </c>
      <c r="G585" s="31">
        <f t="shared" si="95"/>
        <v>1.2193788559445405E-2</v>
      </c>
      <c r="H585" s="29">
        <f>SUM(H586)</f>
        <v>0</v>
      </c>
      <c r="I585" s="32">
        <f t="shared" ref="I585:I648" si="102">SUM(F585-H585)</f>
        <v>2500000000</v>
      </c>
      <c r="J585" s="29">
        <f>SUM(J586)</f>
        <v>1245583254</v>
      </c>
      <c r="K585" s="31">
        <f t="shared" si="98"/>
        <v>49.823330159999998</v>
      </c>
      <c r="L585" s="30">
        <f t="shared" si="96"/>
        <v>587444429</v>
      </c>
      <c r="M585" s="31">
        <f t="shared" si="99"/>
        <v>23.497777159999998</v>
      </c>
      <c r="N585" s="29">
        <f>SUM(N586)</f>
        <v>1833027683</v>
      </c>
      <c r="O585" s="31">
        <f t="shared" si="100"/>
        <v>73.321107319999996</v>
      </c>
      <c r="P585" s="32">
        <f t="shared" si="94"/>
        <v>666972317</v>
      </c>
      <c r="R585" s="33">
        <f>SUM('anual gastos'!N585+'eses gastos'!N585+[3]ctas!N585)</f>
        <v>1833027683</v>
      </c>
      <c r="S585" s="62">
        <f t="shared" si="101"/>
        <v>0</v>
      </c>
    </row>
    <row r="586" spans="1:19" ht="26.25" x14ac:dyDescent="0.25">
      <c r="A586" s="60">
        <v>3311401110389150</v>
      </c>
      <c r="B586" s="61" t="s">
        <v>449</v>
      </c>
      <c r="C586" s="28"/>
      <c r="D586" s="33">
        <f>SUM('anual gastos'!D586+'eses gastos'!D586+[3]ctas!D586)</f>
        <v>2500000000</v>
      </c>
      <c r="E586" s="33">
        <f>SUM('anual gastos'!E586+'eses gastos'!E586+[3]ctas!E586)</f>
        <v>0</v>
      </c>
      <c r="F586" s="30">
        <f t="shared" si="97"/>
        <v>2500000000</v>
      </c>
      <c r="G586" s="31">
        <f t="shared" si="95"/>
        <v>1.2193788559445405E-2</v>
      </c>
      <c r="H586" s="33">
        <f>SUM('anual gastos'!H586+'eses gastos'!H586+[3]ctas!H586)</f>
        <v>0</v>
      </c>
      <c r="I586" s="32">
        <f t="shared" si="102"/>
        <v>2500000000</v>
      </c>
      <c r="J586" s="33">
        <f>SUM('anual gastos'!J586+'eses gastos'!J586+[3]ctas!J586)</f>
        <v>1245583254</v>
      </c>
      <c r="K586" s="31">
        <f t="shared" si="98"/>
        <v>49.823330159999998</v>
      </c>
      <c r="L586" s="30">
        <f t="shared" si="96"/>
        <v>587444429</v>
      </c>
      <c r="M586" s="31">
        <f t="shared" si="99"/>
        <v>23.497777159999998</v>
      </c>
      <c r="N586" s="33">
        <f>SUM('anual gastos'!N586+'eses gastos'!N586+[3]ctas!N586)</f>
        <v>1833027683</v>
      </c>
      <c r="O586" s="31">
        <f t="shared" si="100"/>
        <v>73.321107319999996</v>
      </c>
      <c r="P586" s="32">
        <f t="shared" si="94"/>
        <v>666972317</v>
      </c>
      <c r="R586" s="33">
        <f>SUM('anual gastos'!N586+'eses gastos'!N586+[3]ctas!N586)</f>
        <v>1833027683</v>
      </c>
      <c r="S586" s="62">
        <f t="shared" si="101"/>
        <v>0</v>
      </c>
    </row>
    <row r="587" spans="1:19" ht="26.25" x14ac:dyDescent="0.25">
      <c r="A587" s="26">
        <v>3311401110748</v>
      </c>
      <c r="B587" s="27" t="s">
        <v>450</v>
      </c>
      <c r="C587" s="28"/>
      <c r="D587" s="29">
        <f>SUM(D588)</f>
        <v>4803841000</v>
      </c>
      <c r="E587" s="29">
        <f>SUM(E588)</f>
        <v>-420449121</v>
      </c>
      <c r="F587" s="30">
        <f t="shared" si="97"/>
        <v>4383391879</v>
      </c>
      <c r="G587" s="31">
        <f t="shared" si="95"/>
        <v>2.1380061498286439E-2</v>
      </c>
      <c r="H587" s="29">
        <f>SUM(H588)</f>
        <v>0</v>
      </c>
      <c r="I587" s="32">
        <f t="shared" si="102"/>
        <v>4383391879</v>
      </c>
      <c r="J587" s="29">
        <f>SUM(J588)</f>
        <v>2460182738</v>
      </c>
      <c r="K587" s="31">
        <f t="shared" si="98"/>
        <v>56.125092300924983</v>
      </c>
      <c r="L587" s="30">
        <f t="shared" si="96"/>
        <v>1923209141</v>
      </c>
      <c r="M587" s="31">
        <f t="shared" si="99"/>
        <v>43.874907699075017</v>
      </c>
      <c r="N587" s="29">
        <f>SUM(N588)</f>
        <v>4383391879</v>
      </c>
      <c r="O587" s="31">
        <f t="shared" si="100"/>
        <v>100</v>
      </c>
      <c r="P587" s="32">
        <f t="shared" si="94"/>
        <v>0</v>
      </c>
      <c r="R587" s="33">
        <f>SUM('anual gastos'!N587+'eses gastos'!N587+[3]ctas!N587)</f>
        <v>4383391879</v>
      </c>
      <c r="S587" s="62">
        <f t="shared" si="101"/>
        <v>0</v>
      </c>
    </row>
    <row r="588" spans="1:19" ht="26.25" x14ac:dyDescent="0.25">
      <c r="A588" s="26">
        <v>3311401110748150</v>
      </c>
      <c r="B588" s="27" t="s">
        <v>450</v>
      </c>
      <c r="C588" s="28"/>
      <c r="D588" s="33">
        <f>SUM('anual gastos'!D588+'eses gastos'!D588+[3]ctas!D588)</f>
        <v>4803841000</v>
      </c>
      <c r="E588" s="33">
        <f>SUM('anual gastos'!E588+'eses gastos'!E588+[3]ctas!E588)</f>
        <v>-420449121</v>
      </c>
      <c r="F588" s="30">
        <f t="shared" si="97"/>
        <v>4383391879</v>
      </c>
      <c r="G588" s="31">
        <f t="shared" si="95"/>
        <v>2.1380061498286439E-2</v>
      </c>
      <c r="H588" s="33">
        <f>SUM('anual gastos'!H588+'eses gastos'!H588+[3]ctas!H588)</f>
        <v>0</v>
      </c>
      <c r="I588" s="32">
        <f t="shared" si="102"/>
        <v>4383391879</v>
      </c>
      <c r="J588" s="33">
        <f>SUM('anual gastos'!J588+'eses gastos'!J588+[3]ctas!J588)</f>
        <v>2460182738</v>
      </c>
      <c r="K588" s="31">
        <f t="shared" si="98"/>
        <v>56.125092300924983</v>
      </c>
      <c r="L588" s="30">
        <f t="shared" si="96"/>
        <v>1923209141</v>
      </c>
      <c r="M588" s="31">
        <f t="shared" si="99"/>
        <v>43.874907699075017</v>
      </c>
      <c r="N588" s="33">
        <f>SUM('anual gastos'!N588+'eses gastos'!N588+[3]ctas!N588)</f>
        <v>4383391879</v>
      </c>
      <c r="O588" s="31">
        <f t="shared" si="100"/>
        <v>100</v>
      </c>
      <c r="P588" s="32">
        <f t="shared" si="94"/>
        <v>0</v>
      </c>
      <c r="R588" s="33">
        <f>SUM('anual gastos'!N588+'eses gastos'!N588+[3]ctas!N588)</f>
        <v>4383391879</v>
      </c>
      <c r="S588" s="62">
        <f t="shared" si="101"/>
        <v>0</v>
      </c>
    </row>
    <row r="589" spans="1:19" ht="39" x14ac:dyDescent="0.25">
      <c r="A589" s="26">
        <v>3311401110798</v>
      </c>
      <c r="B589" s="27" t="s">
        <v>451</v>
      </c>
      <c r="C589" s="28"/>
      <c r="D589" s="29">
        <f>SUM(D590)</f>
        <v>133792000</v>
      </c>
      <c r="E589" s="29">
        <f>SUM(E590)</f>
        <v>0</v>
      </c>
      <c r="F589" s="30">
        <f t="shared" si="97"/>
        <v>133792000</v>
      </c>
      <c r="G589" s="31">
        <f t="shared" si="95"/>
        <v>6.5257254357812785E-4</v>
      </c>
      <c r="H589" s="29">
        <f>SUM(H590)</f>
        <v>0</v>
      </c>
      <c r="I589" s="32">
        <f t="shared" si="102"/>
        <v>133792000</v>
      </c>
      <c r="J589" s="29">
        <f>SUM(J590)</f>
        <v>26755780</v>
      </c>
      <c r="K589" s="31">
        <f t="shared" si="98"/>
        <v>19.998041736426693</v>
      </c>
      <c r="L589" s="30">
        <f t="shared" si="96"/>
        <v>107023122</v>
      </c>
      <c r="M589" s="31">
        <f t="shared" si="99"/>
        <v>79.992168440564456</v>
      </c>
      <c r="N589" s="29">
        <f>SUM(N590)</f>
        <v>133778902</v>
      </c>
      <c r="O589" s="31">
        <f t="shared" si="100"/>
        <v>99.990210176991141</v>
      </c>
      <c r="P589" s="32">
        <f t="shared" si="94"/>
        <v>13098</v>
      </c>
      <c r="R589" s="33">
        <f>SUM('anual gastos'!N589+'eses gastos'!N589+[3]ctas!N589)</f>
        <v>133778902</v>
      </c>
      <c r="S589" s="62">
        <f t="shared" si="101"/>
        <v>0</v>
      </c>
    </row>
    <row r="590" spans="1:19" ht="39" x14ac:dyDescent="0.25">
      <c r="A590" s="26">
        <v>3311401110798150</v>
      </c>
      <c r="B590" s="27" t="s">
        <v>451</v>
      </c>
      <c r="C590" s="28"/>
      <c r="D590" s="33">
        <f>SUM('anual gastos'!D590+'eses gastos'!D590+[3]ctas!D590)</f>
        <v>133792000</v>
      </c>
      <c r="E590" s="33">
        <f>SUM('anual gastos'!E590+'eses gastos'!E590+[3]ctas!E590)</f>
        <v>0</v>
      </c>
      <c r="F590" s="30">
        <f t="shared" si="97"/>
        <v>133792000</v>
      </c>
      <c r="G590" s="31">
        <f t="shared" si="95"/>
        <v>6.5257254357812785E-4</v>
      </c>
      <c r="H590" s="33">
        <f>SUM('anual gastos'!H590+'eses gastos'!H590+[3]ctas!H590)</f>
        <v>0</v>
      </c>
      <c r="I590" s="32">
        <f t="shared" si="102"/>
        <v>133792000</v>
      </c>
      <c r="J590" s="33">
        <f>SUM('anual gastos'!J590+'eses gastos'!J590+[3]ctas!J590)</f>
        <v>26755780</v>
      </c>
      <c r="K590" s="31">
        <f t="shared" si="98"/>
        <v>19.998041736426693</v>
      </c>
      <c r="L590" s="30">
        <f t="shared" si="96"/>
        <v>107023122</v>
      </c>
      <c r="M590" s="31">
        <f t="shared" si="99"/>
        <v>79.992168440564456</v>
      </c>
      <c r="N590" s="33">
        <f>SUM('anual gastos'!N590+'eses gastos'!N590+[3]ctas!N590)</f>
        <v>133778902</v>
      </c>
      <c r="O590" s="31">
        <f t="shared" si="100"/>
        <v>99.990210176991141</v>
      </c>
      <c r="P590" s="32">
        <f t="shared" si="94"/>
        <v>13098</v>
      </c>
      <c r="R590" s="33">
        <f>SUM('anual gastos'!N590+'eses gastos'!N590+[3]ctas!N590)</f>
        <v>133778902</v>
      </c>
      <c r="S590" s="62">
        <f t="shared" si="101"/>
        <v>0</v>
      </c>
    </row>
    <row r="591" spans="1:19" ht="26.25" x14ac:dyDescent="0.25">
      <c r="A591" s="60">
        <v>331140112</v>
      </c>
      <c r="B591" s="27" t="s">
        <v>452</v>
      </c>
      <c r="C591" s="28"/>
      <c r="D591" s="29">
        <f>SUM(D592+D594+D596+D598+D600+D602+D604)</f>
        <v>61144986000</v>
      </c>
      <c r="E591" s="29">
        <f>SUM(E592+E594+E596+E598+E600+E602+E604)</f>
        <v>578870676</v>
      </c>
      <c r="F591" s="30">
        <f t="shared" si="97"/>
        <v>61723856676</v>
      </c>
      <c r="G591" s="31">
        <f t="shared" si="95"/>
        <v>0.3010590629522627</v>
      </c>
      <c r="H591" s="29">
        <f>SUM(H592+H594+H596+H598+H600+H602+H604)</f>
        <v>0</v>
      </c>
      <c r="I591" s="32">
        <f t="shared" si="102"/>
        <v>61723856676</v>
      </c>
      <c r="J591" s="29">
        <f>SUM(J592+J594+J596+J598+J600+J602+J604)</f>
        <v>36065599473</v>
      </c>
      <c r="K591" s="31">
        <f t="shared" si="98"/>
        <v>58.430567069577386</v>
      </c>
      <c r="L591" s="30">
        <f t="shared" si="96"/>
        <v>24050638862</v>
      </c>
      <c r="M591" s="31">
        <f t="shared" si="99"/>
        <v>38.964899727906307</v>
      </c>
      <c r="N591" s="29">
        <f>SUM(N592+N594+N596+N598+N600+N602+N604)</f>
        <v>60116238335</v>
      </c>
      <c r="O591" s="31">
        <f t="shared" si="100"/>
        <v>97.395466797483692</v>
      </c>
      <c r="P591" s="32">
        <f t="shared" ref="P591:P654" si="103">SUM(F591-N591)</f>
        <v>1607618341</v>
      </c>
      <c r="R591" s="33">
        <f>SUM('anual gastos'!N591+'eses gastos'!N591+[3]ctas!N591)</f>
        <v>60116238335</v>
      </c>
      <c r="S591" s="62">
        <f t="shared" si="101"/>
        <v>0</v>
      </c>
    </row>
    <row r="592" spans="1:19" ht="26.25" x14ac:dyDescent="0.25">
      <c r="A592" s="26">
        <v>3311401120689</v>
      </c>
      <c r="B592" s="27" t="s">
        <v>453</v>
      </c>
      <c r="C592" s="28"/>
      <c r="D592" s="29">
        <f>SUM(D593)</f>
        <v>4638381000</v>
      </c>
      <c r="E592" s="29">
        <f>SUM(E593)</f>
        <v>-2300000000</v>
      </c>
      <c r="F592" s="30">
        <f t="shared" si="97"/>
        <v>2338381000</v>
      </c>
      <c r="G592" s="31">
        <f t="shared" si="95"/>
        <v>1.1405489394169802E-2</v>
      </c>
      <c r="H592" s="29">
        <f>SUM(H593)</f>
        <v>0</v>
      </c>
      <c r="I592" s="32">
        <f t="shared" si="102"/>
        <v>2338381000</v>
      </c>
      <c r="J592" s="29">
        <f>SUM(J593)</f>
        <v>1846029959</v>
      </c>
      <c r="K592" s="31">
        <f t="shared" si="98"/>
        <v>78.944789536008031</v>
      </c>
      <c r="L592" s="30">
        <f t="shared" ref="L592:L655" si="104">SUM(N592-J592)</f>
        <v>492351041</v>
      </c>
      <c r="M592" s="31">
        <f t="shared" si="99"/>
        <v>21.055210463991965</v>
      </c>
      <c r="N592" s="29">
        <f>SUM(N593)</f>
        <v>2338381000</v>
      </c>
      <c r="O592" s="31">
        <f t="shared" si="100"/>
        <v>100</v>
      </c>
      <c r="P592" s="32">
        <f t="shared" si="103"/>
        <v>0</v>
      </c>
      <c r="R592" s="33">
        <f>SUM('anual gastos'!N592+'eses gastos'!N592+[3]ctas!N592)</f>
        <v>2338381000</v>
      </c>
      <c r="S592" s="62">
        <f t="shared" si="101"/>
        <v>0</v>
      </c>
    </row>
    <row r="593" spans="1:19" ht="26.25" x14ac:dyDescent="0.25">
      <c r="A593" s="26">
        <v>3311401120689160</v>
      </c>
      <c r="B593" s="27" t="s">
        <v>453</v>
      </c>
      <c r="C593" s="28"/>
      <c r="D593" s="33">
        <f>SUM('anual gastos'!D593+'eses gastos'!D593+[3]ctas!D593)</f>
        <v>4638381000</v>
      </c>
      <c r="E593" s="33">
        <f>SUM('anual gastos'!E593+'eses gastos'!E593+[3]ctas!E593)</f>
        <v>-2300000000</v>
      </c>
      <c r="F593" s="30">
        <f t="shared" si="97"/>
        <v>2338381000</v>
      </c>
      <c r="G593" s="31">
        <f t="shared" si="95"/>
        <v>1.1405489394169802E-2</v>
      </c>
      <c r="H593" s="33">
        <f>SUM('anual gastos'!H593+'eses gastos'!H593+[3]ctas!H593)</f>
        <v>0</v>
      </c>
      <c r="I593" s="32">
        <f t="shared" si="102"/>
        <v>2338381000</v>
      </c>
      <c r="J593" s="33">
        <f>SUM('anual gastos'!J593+'eses gastos'!J593+[3]ctas!J593)</f>
        <v>1846029959</v>
      </c>
      <c r="K593" s="31">
        <f t="shared" si="98"/>
        <v>78.944789536008031</v>
      </c>
      <c r="L593" s="30">
        <f t="shared" si="104"/>
        <v>492351041</v>
      </c>
      <c r="M593" s="31">
        <f t="shared" si="99"/>
        <v>21.055210463991965</v>
      </c>
      <c r="N593" s="33">
        <f>SUM('anual gastos'!N593+'eses gastos'!N593+[3]ctas!N593)</f>
        <v>2338381000</v>
      </c>
      <c r="O593" s="31">
        <f t="shared" si="100"/>
        <v>100</v>
      </c>
      <c r="P593" s="32">
        <f t="shared" si="103"/>
        <v>0</v>
      </c>
      <c r="R593" s="33">
        <f>SUM('anual gastos'!N593+'eses gastos'!N593+[3]ctas!N593)</f>
        <v>2338381000</v>
      </c>
      <c r="S593" s="62">
        <f t="shared" si="101"/>
        <v>0</v>
      </c>
    </row>
    <row r="594" spans="1:19" x14ac:dyDescent="0.25">
      <c r="A594" s="26">
        <v>3311401120715</v>
      </c>
      <c r="B594" s="27" t="s">
        <v>454</v>
      </c>
      <c r="C594" s="28"/>
      <c r="D594" s="29">
        <f>SUM(D595)</f>
        <v>6608542000</v>
      </c>
      <c r="E594" s="29">
        <f>SUM(E595)</f>
        <v>3000000000</v>
      </c>
      <c r="F594" s="30">
        <f t="shared" si="97"/>
        <v>9608542000</v>
      </c>
      <c r="G594" s="31">
        <f t="shared" si="95"/>
        <v>4.6865811805020266E-2</v>
      </c>
      <c r="H594" s="29">
        <f>SUM(H595)</f>
        <v>0</v>
      </c>
      <c r="I594" s="32">
        <f t="shared" si="102"/>
        <v>9608542000</v>
      </c>
      <c r="J594" s="29">
        <f>SUM(J595)</f>
        <v>9491780592</v>
      </c>
      <c r="K594" s="31">
        <f t="shared" si="98"/>
        <v>98.784816593401985</v>
      </c>
      <c r="L594" s="30">
        <f t="shared" si="104"/>
        <v>116761408</v>
      </c>
      <c r="M594" s="31">
        <f t="shared" si="99"/>
        <v>1.2151834065980041</v>
      </c>
      <c r="N594" s="29">
        <f>SUM(N595)</f>
        <v>9608542000</v>
      </c>
      <c r="O594" s="31">
        <f t="shared" si="100"/>
        <v>100</v>
      </c>
      <c r="P594" s="32">
        <f t="shared" si="103"/>
        <v>0</v>
      </c>
      <c r="R594" s="33">
        <f>SUM('anual gastos'!N594+'eses gastos'!N594+[3]ctas!N594)</f>
        <v>9608542000</v>
      </c>
      <c r="S594" s="62">
        <f t="shared" si="101"/>
        <v>0</v>
      </c>
    </row>
    <row r="595" spans="1:19" x14ac:dyDescent="0.25">
      <c r="A595" s="26">
        <v>3311401120715160</v>
      </c>
      <c r="B595" s="27" t="s">
        <v>454</v>
      </c>
      <c r="C595" s="28"/>
      <c r="D595" s="33">
        <f>SUM('anual gastos'!D595+'eses gastos'!D595+[3]ctas!D595)</f>
        <v>6608542000</v>
      </c>
      <c r="E595" s="33">
        <f>SUM('anual gastos'!E595+'eses gastos'!E595+[3]ctas!E595)</f>
        <v>3000000000</v>
      </c>
      <c r="F595" s="30">
        <f t="shared" si="97"/>
        <v>9608542000</v>
      </c>
      <c r="G595" s="31">
        <f t="shared" si="95"/>
        <v>4.6865811805020266E-2</v>
      </c>
      <c r="H595" s="33">
        <f>SUM('anual gastos'!H595+'eses gastos'!H595+[3]ctas!H595)</f>
        <v>0</v>
      </c>
      <c r="I595" s="32">
        <f t="shared" si="102"/>
        <v>9608542000</v>
      </c>
      <c r="J595" s="33">
        <f>SUM('anual gastos'!J595+'eses gastos'!J595+[3]ctas!J595)</f>
        <v>9491780592</v>
      </c>
      <c r="K595" s="31">
        <f t="shared" si="98"/>
        <v>98.784816593401985</v>
      </c>
      <c r="L595" s="30">
        <f t="shared" si="104"/>
        <v>116761408</v>
      </c>
      <c r="M595" s="31">
        <f t="shared" si="99"/>
        <v>1.2151834065980041</v>
      </c>
      <c r="N595" s="33">
        <f>SUM('anual gastos'!N595+'eses gastos'!N595+[3]ctas!N595)</f>
        <v>9608542000</v>
      </c>
      <c r="O595" s="31">
        <f t="shared" si="100"/>
        <v>100</v>
      </c>
      <c r="P595" s="32">
        <f t="shared" si="103"/>
        <v>0</v>
      </c>
      <c r="R595" s="33">
        <f>SUM('anual gastos'!N595+'eses gastos'!N595+[3]ctas!N595)</f>
        <v>9608542000</v>
      </c>
      <c r="S595" s="62">
        <f t="shared" si="101"/>
        <v>0</v>
      </c>
    </row>
    <row r="596" spans="1:19" x14ac:dyDescent="0.25">
      <c r="A596" s="26">
        <v>3311401120716</v>
      </c>
      <c r="B596" s="27" t="s">
        <v>455</v>
      </c>
      <c r="C596" s="28"/>
      <c r="D596" s="29">
        <f>SUM(D597)</f>
        <v>7017974000</v>
      </c>
      <c r="E596" s="29">
        <f>SUM(E597)</f>
        <v>0</v>
      </c>
      <c r="F596" s="30">
        <f t="shared" si="97"/>
        <v>7017974000</v>
      </c>
      <c r="G596" s="31">
        <f t="shared" ref="G596:G661" si="105">IF(OR(F596=0,F$7=0),0,F596/F$7)*100</f>
        <v>3.4230276428674121E-2</v>
      </c>
      <c r="H596" s="29">
        <f>SUM(H597)</f>
        <v>0</v>
      </c>
      <c r="I596" s="32">
        <f t="shared" si="102"/>
        <v>7017974000</v>
      </c>
      <c r="J596" s="29">
        <f>SUM(J597)</f>
        <v>5783935902</v>
      </c>
      <c r="K596" s="31">
        <f t="shared" si="98"/>
        <v>82.416034912640029</v>
      </c>
      <c r="L596" s="30">
        <f t="shared" si="104"/>
        <v>1234010823</v>
      </c>
      <c r="M596" s="31">
        <f t="shared" si="99"/>
        <v>17.583576442431962</v>
      </c>
      <c r="N596" s="29">
        <f>SUM(N597)</f>
        <v>7017946725</v>
      </c>
      <c r="O596" s="31">
        <f t="shared" si="100"/>
        <v>99.999611355071991</v>
      </c>
      <c r="P596" s="32">
        <f t="shared" si="103"/>
        <v>27275</v>
      </c>
      <c r="R596" s="33">
        <f>SUM('anual gastos'!N596+'eses gastos'!N596+[3]ctas!N596)</f>
        <v>7017946725</v>
      </c>
      <c r="S596" s="62">
        <f t="shared" si="101"/>
        <v>0</v>
      </c>
    </row>
    <row r="597" spans="1:19" x14ac:dyDescent="0.25">
      <c r="A597" s="26">
        <v>3311401120716150</v>
      </c>
      <c r="B597" s="27" t="s">
        <v>455</v>
      </c>
      <c r="C597" s="28"/>
      <c r="D597" s="33">
        <f>SUM('anual gastos'!D597+'eses gastos'!D597+[3]ctas!D597)</f>
        <v>7017974000</v>
      </c>
      <c r="E597" s="33">
        <f>SUM('anual gastos'!E597+'eses gastos'!E597+[3]ctas!E597)</f>
        <v>0</v>
      </c>
      <c r="F597" s="30">
        <f t="shared" si="97"/>
        <v>7017974000</v>
      </c>
      <c r="G597" s="31">
        <f t="shared" si="105"/>
        <v>3.4230276428674121E-2</v>
      </c>
      <c r="H597" s="33">
        <f>SUM('anual gastos'!H597+'eses gastos'!H597+[3]ctas!H597)</f>
        <v>0</v>
      </c>
      <c r="I597" s="32">
        <f t="shared" si="102"/>
        <v>7017974000</v>
      </c>
      <c r="J597" s="33">
        <f>SUM('anual gastos'!J597+'eses gastos'!J597+[3]ctas!J597)</f>
        <v>5783935902</v>
      </c>
      <c r="K597" s="31">
        <f t="shared" si="98"/>
        <v>82.416034912640029</v>
      </c>
      <c r="L597" s="30">
        <f t="shared" si="104"/>
        <v>1234010823</v>
      </c>
      <c r="M597" s="31">
        <f t="shared" si="99"/>
        <v>17.583576442431962</v>
      </c>
      <c r="N597" s="33">
        <f>SUM('anual gastos'!N597+'eses gastos'!N597+[3]ctas!N597)</f>
        <v>7017946725</v>
      </c>
      <c r="O597" s="31">
        <f t="shared" si="100"/>
        <v>99.999611355071991</v>
      </c>
      <c r="P597" s="32">
        <f t="shared" si="103"/>
        <v>27275</v>
      </c>
      <c r="R597" s="33">
        <f>SUM('anual gastos'!N597+'eses gastos'!N597+[3]ctas!N597)</f>
        <v>7017946725</v>
      </c>
      <c r="S597" s="62">
        <f t="shared" si="101"/>
        <v>0</v>
      </c>
    </row>
    <row r="598" spans="1:19" ht="26.25" x14ac:dyDescent="0.25">
      <c r="A598" s="60">
        <v>3311401120725</v>
      </c>
      <c r="B598" s="27" t="s">
        <v>456</v>
      </c>
      <c r="C598" s="28"/>
      <c r="D598" s="29">
        <f>SUM(D599)</f>
        <v>28436715000</v>
      </c>
      <c r="E598" s="29">
        <f>SUM(E599)</f>
        <v>-121129324</v>
      </c>
      <c r="F598" s="30">
        <f t="shared" si="97"/>
        <v>28315585676</v>
      </c>
      <c r="G598" s="31">
        <f t="shared" si="105"/>
        <v>0.138109705868002</v>
      </c>
      <c r="H598" s="29">
        <f>SUM(H599)</f>
        <v>0</v>
      </c>
      <c r="I598" s="32">
        <f t="shared" si="102"/>
        <v>28315585676</v>
      </c>
      <c r="J598" s="29">
        <f>SUM(J599)</f>
        <v>11148375718</v>
      </c>
      <c r="K598" s="31">
        <f t="shared" si="98"/>
        <v>39.371870479971207</v>
      </c>
      <c r="L598" s="30">
        <f t="shared" si="104"/>
        <v>15853516511</v>
      </c>
      <c r="M598" s="31">
        <f t="shared" si="99"/>
        <v>55.988658304310754</v>
      </c>
      <c r="N598" s="29">
        <f>SUM(N599)</f>
        <v>27001892229</v>
      </c>
      <c r="O598" s="31">
        <f t="shared" si="100"/>
        <v>95.360528784281968</v>
      </c>
      <c r="P598" s="32">
        <f t="shared" si="103"/>
        <v>1313693447</v>
      </c>
      <c r="R598" s="33">
        <f>SUM('anual gastos'!N598+'eses gastos'!N598+[3]ctas!N598)</f>
        <v>27001892229</v>
      </c>
      <c r="S598" s="62">
        <f t="shared" si="101"/>
        <v>0</v>
      </c>
    </row>
    <row r="599" spans="1:19" ht="26.25" x14ac:dyDescent="0.25">
      <c r="A599" s="60">
        <v>3311401120725160</v>
      </c>
      <c r="B599" s="27" t="s">
        <v>456</v>
      </c>
      <c r="C599" s="28"/>
      <c r="D599" s="33">
        <f>SUM('anual gastos'!D599+'eses gastos'!D599+[3]ctas!D599)</f>
        <v>28436715000</v>
      </c>
      <c r="E599" s="33">
        <f>SUM('anual gastos'!E599+'eses gastos'!E599+[3]ctas!E599)</f>
        <v>-121129324</v>
      </c>
      <c r="F599" s="30">
        <f t="shared" si="97"/>
        <v>28315585676</v>
      </c>
      <c r="G599" s="31">
        <f t="shared" si="105"/>
        <v>0.138109705868002</v>
      </c>
      <c r="H599" s="33">
        <f>SUM('anual gastos'!H599+'eses gastos'!H599+[3]ctas!H599)</f>
        <v>0</v>
      </c>
      <c r="I599" s="32">
        <f t="shared" si="102"/>
        <v>28315585676</v>
      </c>
      <c r="J599" s="33">
        <f>SUM('anual gastos'!J599+'eses gastos'!J599+[3]ctas!J599)</f>
        <v>11148375718</v>
      </c>
      <c r="K599" s="31">
        <f t="shared" si="98"/>
        <v>39.371870479971207</v>
      </c>
      <c r="L599" s="30">
        <f t="shared" si="104"/>
        <v>15853516511</v>
      </c>
      <c r="M599" s="31">
        <f t="shared" si="99"/>
        <v>55.988658304310754</v>
      </c>
      <c r="N599" s="33">
        <f>SUM('anual gastos'!N599+'eses gastos'!N599+[3]ctas!N599)</f>
        <v>27001892229</v>
      </c>
      <c r="O599" s="31">
        <f t="shared" si="100"/>
        <v>95.360528784281968</v>
      </c>
      <c r="P599" s="32">
        <f t="shared" si="103"/>
        <v>1313693447</v>
      </c>
      <c r="R599" s="33">
        <f>SUM('anual gastos'!N599+'eses gastos'!N599+[3]ctas!N599)</f>
        <v>27001892229</v>
      </c>
      <c r="S599" s="62">
        <f t="shared" si="101"/>
        <v>0</v>
      </c>
    </row>
    <row r="600" spans="1:19" x14ac:dyDescent="0.25">
      <c r="A600" s="60">
        <v>3311401120731</v>
      </c>
      <c r="B600" s="27" t="s">
        <v>457</v>
      </c>
      <c r="C600" s="28"/>
      <c r="D600" s="29">
        <f>SUM(D601)</f>
        <v>3886857000</v>
      </c>
      <c r="E600" s="29">
        <f>SUM(E601)</f>
        <v>0</v>
      </c>
      <c r="F600" s="30">
        <f t="shared" si="97"/>
        <v>3886857000</v>
      </c>
      <c r="G600" s="31">
        <f t="shared" si="105"/>
        <v>1.8958204967520115E-2</v>
      </c>
      <c r="H600" s="29">
        <f>SUM(H601)</f>
        <v>0</v>
      </c>
      <c r="I600" s="32">
        <f t="shared" si="102"/>
        <v>3886857000</v>
      </c>
      <c r="J600" s="29">
        <f>SUM(J601)</f>
        <v>1865040720</v>
      </c>
      <c r="K600" s="31">
        <f t="shared" si="98"/>
        <v>47.983260510998988</v>
      </c>
      <c r="L600" s="30">
        <f t="shared" si="104"/>
        <v>2017724040</v>
      </c>
      <c r="M600" s="31">
        <f t="shared" si="99"/>
        <v>51.911455451023791</v>
      </c>
      <c r="N600" s="29">
        <f>SUM(N601)</f>
        <v>3882764760</v>
      </c>
      <c r="O600" s="31">
        <f t="shared" si="100"/>
        <v>99.894715962022786</v>
      </c>
      <c r="P600" s="32">
        <f t="shared" si="103"/>
        <v>4092240</v>
      </c>
      <c r="R600" s="33">
        <f>SUM('anual gastos'!N600+'eses gastos'!N600+[3]ctas!N600)</f>
        <v>3882764760</v>
      </c>
      <c r="S600" s="62">
        <f t="shared" si="101"/>
        <v>0</v>
      </c>
    </row>
    <row r="601" spans="1:19" x14ac:dyDescent="0.25">
      <c r="A601" s="60">
        <v>3311401120731160</v>
      </c>
      <c r="B601" s="27" t="s">
        <v>457</v>
      </c>
      <c r="C601" s="28"/>
      <c r="D601" s="33">
        <f>SUM('anual gastos'!D601+'eses gastos'!D601+[3]ctas!D601)</f>
        <v>3886857000</v>
      </c>
      <c r="E601" s="33">
        <f>SUM('anual gastos'!E601+'eses gastos'!E601+[3]ctas!E601)</f>
        <v>0</v>
      </c>
      <c r="F601" s="30">
        <f t="shared" si="97"/>
        <v>3886857000</v>
      </c>
      <c r="G601" s="31">
        <f t="shared" si="105"/>
        <v>1.8958204967520115E-2</v>
      </c>
      <c r="H601" s="33">
        <f>SUM('anual gastos'!H601+'eses gastos'!H601+[3]ctas!H601)</f>
        <v>0</v>
      </c>
      <c r="I601" s="32">
        <f t="shared" si="102"/>
        <v>3886857000</v>
      </c>
      <c r="J601" s="33">
        <f>SUM('anual gastos'!J601+'eses gastos'!J601+[3]ctas!J601)</f>
        <v>1865040720</v>
      </c>
      <c r="K601" s="31">
        <f t="shared" si="98"/>
        <v>47.983260510998988</v>
      </c>
      <c r="L601" s="30">
        <f t="shared" si="104"/>
        <v>2017724040</v>
      </c>
      <c r="M601" s="31">
        <f t="shared" si="99"/>
        <v>51.911455451023791</v>
      </c>
      <c r="N601" s="33">
        <f>SUM('anual gastos'!N601+'eses gastos'!N601+[3]ctas!N601)</f>
        <v>3882764760</v>
      </c>
      <c r="O601" s="31">
        <f t="shared" si="100"/>
        <v>99.894715962022786</v>
      </c>
      <c r="P601" s="32">
        <f t="shared" si="103"/>
        <v>4092240</v>
      </c>
      <c r="R601" s="33">
        <f>SUM('anual gastos'!N601+'eses gastos'!N601+[3]ctas!N601)</f>
        <v>3882764760</v>
      </c>
      <c r="S601" s="62">
        <f t="shared" si="101"/>
        <v>0</v>
      </c>
    </row>
    <row r="602" spans="1:19" x14ac:dyDescent="0.25">
      <c r="A602" s="60">
        <v>3311401120740</v>
      </c>
      <c r="B602" s="27" t="s">
        <v>458</v>
      </c>
      <c r="C602" s="28"/>
      <c r="D602" s="29">
        <f>SUM(D603)</f>
        <v>7748893000</v>
      </c>
      <c r="E602" s="29">
        <f>SUM(E603)</f>
        <v>0</v>
      </c>
      <c r="F602" s="30">
        <f t="shared" si="97"/>
        <v>7748893000</v>
      </c>
      <c r="G602" s="31">
        <f t="shared" si="105"/>
        <v>3.7795345124706635E-2</v>
      </c>
      <c r="H602" s="29">
        <f>SUM(H603)</f>
        <v>0</v>
      </c>
      <c r="I602" s="32">
        <f t="shared" si="102"/>
        <v>7748893000</v>
      </c>
      <c r="J602" s="29">
        <f>SUM(J603)</f>
        <v>4097943120</v>
      </c>
      <c r="K602" s="31">
        <f t="shared" si="98"/>
        <v>52.884239335863846</v>
      </c>
      <c r="L602" s="30">
        <f t="shared" si="104"/>
        <v>3361144501</v>
      </c>
      <c r="M602" s="31">
        <f t="shared" si="99"/>
        <v>43.375802208134765</v>
      </c>
      <c r="N602" s="29">
        <f>SUM(N603)</f>
        <v>7459087621</v>
      </c>
      <c r="O602" s="31">
        <f t="shared" si="100"/>
        <v>96.260041543998611</v>
      </c>
      <c r="P602" s="32">
        <f t="shared" si="103"/>
        <v>289805379</v>
      </c>
      <c r="R602" s="33">
        <f>SUM('anual gastos'!N602+'eses gastos'!N602+[3]ctas!N602)</f>
        <v>7459087621</v>
      </c>
      <c r="S602" s="62">
        <f t="shared" si="101"/>
        <v>0</v>
      </c>
    </row>
    <row r="603" spans="1:19" x14ac:dyDescent="0.25">
      <c r="A603" s="60">
        <v>3311401120740160</v>
      </c>
      <c r="B603" s="27" t="s">
        <v>458</v>
      </c>
      <c r="C603" s="28"/>
      <c r="D603" s="33">
        <f>SUM('anual gastos'!D603+'eses gastos'!D603+[3]ctas!D603)</f>
        <v>7748893000</v>
      </c>
      <c r="E603" s="33">
        <f>SUM('anual gastos'!E603+'eses gastos'!E603+[3]ctas!E603)</f>
        <v>0</v>
      </c>
      <c r="F603" s="30">
        <f t="shared" si="97"/>
        <v>7748893000</v>
      </c>
      <c r="G603" s="31">
        <f t="shared" si="105"/>
        <v>3.7795345124706635E-2</v>
      </c>
      <c r="H603" s="33">
        <f>SUM('anual gastos'!H603+'eses gastos'!H603+[3]ctas!H603)</f>
        <v>0</v>
      </c>
      <c r="I603" s="32">
        <f t="shared" si="102"/>
        <v>7748893000</v>
      </c>
      <c r="J603" s="33">
        <f>SUM('anual gastos'!J603+'eses gastos'!J603+[3]ctas!J603)</f>
        <v>4097943120</v>
      </c>
      <c r="K603" s="31">
        <f t="shared" si="98"/>
        <v>52.884239335863846</v>
      </c>
      <c r="L603" s="30">
        <f t="shared" si="104"/>
        <v>3361144501</v>
      </c>
      <c r="M603" s="31">
        <f t="shared" si="99"/>
        <v>43.375802208134765</v>
      </c>
      <c r="N603" s="33">
        <f>SUM('anual gastos'!N603+'eses gastos'!N603+[3]ctas!N603)</f>
        <v>7459087621</v>
      </c>
      <c r="O603" s="31">
        <f t="shared" si="100"/>
        <v>96.260041543998611</v>
      </c>
      <c r="P603" s="32">
        <f t="shared" si="103"/>
        <v>289805379</v>
      </c>
      <c r="R603" s="33">
        <f>SUM('anual gastos'!N603+'eses gastos'!N603+[3]ctas!N603)</f>
        <v>7459087621</v>
      </c>
      <c r="S603" s="62">
        <f t="shared" si="101"/>
        <v>0</v>
      </c>
    </row>
    <row r="604" spans="1:19" ht="26.25" x14ac:dyDescent="0.25">
      <c r="A604" s="26">
        <v>3311401120752</v>
      </c>
      <c r="B604" s="27" t="s">
        <v>459</v>
      </c>
      <c r="C604" s="28"/>
      <c r="D604" s="29">
        <f>SUM(D605)</f>
        <v>2807624000</v>
      </c>
      <c r="E604" s="29">
        <f>SUM(E605)</f>
        <v>0</v>
      </c>
      <c r="F604" s="30">
        <f t="shared" si="97"/>
        <v>2807624000</v>
      </c>
      <c r="G604" s="31">
        <f t="shared" si="105"/>
        <v>1.3694229364169738E-2</v>
      </c>
      <c r="H604" s="29">
        <f>SUM(H605)</f>
        <v>0</v>
      </c>
      <c r="I604" s="32">
        <f t="shared" si="102"/>
        <v>2807624000</v>
      </c>
      <c r="J604" s="29">
        <f>SUM(J605)</f>
        <v>1832493462</v>
      </c>
      <c r="K604" s="31">
        <f t="shared" si="98"/>
        <v>65.268478329007024</v>
      </c>
      <c r="L604" s="30">
        <f t="shared" si="104"/>
        <v>975130538</v>
      </c>
      <c r="M604" s="31">
        <f t="shared" si="99"/>
        <v>34.731521670992983</v>
      </c>
      <c r="N604" s="29">
        <f>SUM(N605)</f>
        <v>2807624000</v>
      </c>
      <c r="O604" s="31">
        <f t="shared" si="100"/>
        <v>100</v>
      </c>
      <c r="P604" s="32">
        <f t="shared" si="103"/>
        <v>0</v>
      </c>
      <c r="R604" s="33">
        <f>SUM('anual gastos'!N604+'eses gastos'!N604+[3]ctas!N604)</f>
        <v>2807624000</v>
      </c>
      <c r="S604" s="62">
        <f t="shared" si="101"/>
        <v>0</v>
      </c>
    </row>
    <row r="605" spans="1:19" ht="26.25" x14ac:dyDescent="0.25">
      <c r="A605" s="26">
        <v>3311401120752160</v>
      </c>
      <c r="B605" s="27" t="s">
        <v>459</v>
      </c>
      <c r="C605" s="28"/>
      <c r="D605" s="33">
        <f>SUM('anual gastos'!D605+'eses gastos'!D605+[3]ctas!D605)</f>
        <v>2807624000</v>
      </c>
      <c r="E605" s="33">
        <f>SUM('anual gastos'!E605+'eses gastos'!E605+[3]ctas!E605)</f>
        <v>0</v>
      </c>
      <c r="F605" s="30">
        <f t="shared" si="97"/>
        <v>2807624000</v>
      </c>
      <c r="G605" s="31">
        <f t="shared" si="105"/>
        <v>1.3694229364169738E-2</v>
      </c>
      <c r="H605" s="33">
        <f>SUM('anual gastos'!H605+'eses gastos'!H605+[3]ctas!H605)</f>
        <v>0</v>
      </c>
      <c r="I605" s="32">
        <f t="shared" si="102"/>
        <v>2807624000</v>
      </c>
      <c r="J605" s="33">
        <f>SUM('anual gastos'!J605+'eses gastos'!J605+[3]ctas!J605)</f>
        <v>1832493462</v>
      </c>
      <c r="K605" s="31">
        <f t="shared" si="98"/>
        <v>65.268478329007024</v>
      </c>
      <c r="L605" s="30">
        <f t="shared" si="104"/>
        <v>975130538</v>
      </c>
      <c r="M605" s="31">
        <f t="shared" si="99"/>
        <v>34.731521670992983</v>
      </c>
      <c r="N605" s="33">
        <f>SUM('anual gastos'!N605+'eses gastos'!N605+[3]ctas!N605)</f>
        <v>2807624000</v>
      </c>
      <c r="O605" s="31">
        <f t="shared" si="100"/>
        <v>100</v>
      </c>
      <c r="P605" s="32">
        <f t="shared" si="103"/>
        <v>0</v>
      </c>
      <c r="R605" s="33">
        <f>SUM('anual gastos'!N605+'eses gastos'!N605+[3]ctas!N605)</f>
        <v>2807624000</v>
      </c>
      <c r="S605" s="62">
        <f t="shared" si="101"/>
        <v>0</v>
      </c>
    </row>
    <row r="606" spans="1:19" x14ac:dyDescent="0.25">
      <c r="A606" s="60">
        <v>331140113</v>
      </c>
      <c r="B606" s="27" t="s">
        <v>460</v>
      </c>
      <c r="C606" s="28"/>
      <c r="D606" s="29">
        <f>SUM(D607+D609+D611+D613+D615)</f>
        <v>25801162000</v>
      </c>
      <c r="E606" s="29">
        <f>SUM(E607+E609+E611+E613+E615)</f>
        <v>-8551990734</v>
      </c>
      <c r="F606" s="30">
        <f t="shared" si="97"/>
        <v>17249171266</v>
      </c>
      <c r="G606" s="31">
        <f t="shared" si="105"/>
        <v>8.413309889730608E-2</v>
      </c>
      <c r="H606" s="29">
        <f>SUM(H607+H609+H611+H613+H615)</f>
        <v>0</v>
      </c>
      <c r="I606" s="32">
        <f t="shared" si="102"/>
        <v>17249171266</v>
      </c>
      <c r="J606" s="29">
        <f>SUM(J607+J609+J611+J613+J615)</f>
        <v>8290200181</v>
      </c>
      <c r="K606" s="31">
        <f t="shared" si="98"/>
        <v>48.061440478250042</v>
      </c>
      <c r="L606" s="30">
        <f t="shared" si="104"/>
        <v>6549887855</v>
      </c>
      <c r="M606" s="31">
        <f t="shared" si="99"/>
        <v>37.972188657611305</v>
      </c>
      <c r="N606" s="29">
        <f>SUM(N607+N609+N611+N613+N615)</f>
        <v>14840088036</v>
      </c>
      <c r="O606" s="31">
        <f t="shared" si="100"/>
        <v>86.033629135861347</v>
      </c>
      <c r="P606" s="32">
        <f t="shared" si="103"/>
        <v>2409083230</v>
      </c>
      <c r="R606" s="33">
        <f>SUM('anual gastos'!N606+'eses gastos'!N606+[3]ctas!N606)</f>
        <v>14840088036</v>
      </c>
      <c r="S606" s="62">
        <f t="shared" si="101"/>
        <v>0</v>
      </c>
    </row>
    <row r="607" spans="1:19" x14ac:dyDescent="0.25">
      <c r="A607" s="60">
        <v>3311401130414</v>
      </c>
      <c r="B607" s="27" t="s">
        <v>461</v>
      </c>
      <c r="C607" s="28"/>
      <c r="D607" s="29">
        <f>SUM(D608)</f>
        <v>2791856000</v>
      </c>
      <c r="E607" s="29">
        <f>SUM(E608)</f>
        <v>-26697086</v>
      </c>
      <c r="F607" s="30">
        <f t="shared" si="97"/>
        <v>2765158914</v>
      </c>
      <c r="G607" s="31">
        <f t="shared" si="105"/>
        <v>1.3487105252232671E-2</v>
      </c>
      <c r="H607" s="29">
        <f>SUM(H608)</f>
        <v>0</v>
      </c>
      <c r="I607" s="32">
        <f t="shared" si="102"/>
        <v>2765158914</v>
      </c>
      <c r="J607" s="29">
        <f>SUM(J608)</f>
        <v>2153518687</v>
      </c>
      <c r="K607" s="31">
        <f t="shared" si="98"/>
        <v>77.880467415334948</v>
      </c>
      <c r="L607" s="30">
        <f t="shared" si="104"/>
        <v>119678080</v>
      </c>
      <c r="M607" s="31">
        <f t="shared" si="99"/>
        <v>4.3280724082102431</v>
      </c>
      <c r="N607" s="29">
        <f>SUM(N608)</f>
        <v>2273196767</v>
      </c>
      <c r="O607" s="31">
        <f t="shared" si="100"/>
        <v>82.208539823545195</v>
      </c>
      <c r="P607" s="32">
        <f t="shared" si="103"/>
        <v>491962147</v>
      </c>
      <c r="R607" s="33">
        <f>SUM('anual gastos'!N607+'eses gastos'!N607+[3]ctas!N607)</f>
        <v>2273196767</v>
      </c>
      <c r="S607" s="62">
        <f t="shared" si="101"/>
        <v>0</v>
      </c>
    </row>
    <row r="608" spans="1:19" x14ac:dyDescent="0.25">
      <c r="A608" s="60">
        <v>3311401130414160</v>
      </c>
      <c r="B608" s="27" t="s">
        <v>461</v>
      </c>
      <c r="C608" s="28"/>
      <c r="D608" s="33">
        <f>SUM('anual gastos'!D608+'eses gastos'!D608+[3]ctas!D608)</f>
        <v>2791856000</v>
      </c>
      <c r="E608" s="33">
        <f>SUM('anual gastos'!E608+'eses gastos'!E608+[3]ctas!E608)</f>
        <v>-26697086</v>
      </c>
      <c r="F608" s="30">
        <f t="shared" si="97"/>
        <v>2765158914</v>
      </c>
      <c r="G608" s="31">
        <f t="shared" si="105"/>
        <v>1.3487105252232671E-2</v>
      </c>
      <c r="H608" s="33">
        <f>SUM('anual gastos'!H608+'eses gastos'!H608+[3]ctas!H608)</f>
        <v>0</v>
      </c>
      <c r="I608" s="32">
        <f t="shared" si="102"/>
        <v>2765158914</v>
      </c>
      <c r="J608" s="33">
        <f>SUM('anual gastos'!J608+'eses gastos'!J608+[3]ctas!J608)</f>
        <v>2153518687</v>
      </c>
      <c r="K608" s="31">
        <f t="shared" si="98"/>
        <v>77.880467415334948</v>
      </c>
      <c r="L608" s="30">
        <f t="shared" si="104"/>
        <v>119678080</v>
      </c>
      <c r="M608" s="31">
        <f t="shared" si="99"/>
        <v>4.3280724082102431</v>
      </c>
      <c r="N608" s="33">
        <f>SUM('anual gastos'!N608+'eses gastos'!N608+[3]ctas!N608)</f>
        <v>2273196767</v>
      </c>
      <c r="O608" s="31">
        <f t="shared" si="100"/>
        <v>82.208539823545195</v>
      </c>
      <c r="P608" s="32">
        <f t="shared" si="103"/>
        <v>491962147</v>
      </c>
      <c r="R608" s="33">
        <f>SUM('anual gastos'!N608+'eses gastos'!N608+[3]ctas!N608)</f>
        <v>2273196767</v>
      </c>
      <c r="S608" s="62">
        <f t="shared" si="101"/>
        <v>0</v>
      </c>
    </row>
    <row r="609" spans="1:19" ht="26.25" x14ac:dyDescent="0.25">
      <c r="A609" s="60">
        <v>3311401130604</v>
      </c>
      <c r="B609" s="27" t="s">
        <v>462</v>
      </c>
      <c r="C609" s="28"/>
      <c r="D609" s="29">
        <f>SUM(D610)</f>
        <v>584168000</v>
      </c>
      <c r="E609" s="29">
        <f>SUM(E610)</f>
        <v>-15805816</v>
      </c>
      <c r="F609" s="30">
        <f t="shared" si="97"/>
        <v>568362184</v>
      </c>
      <c r="G609" s="31">
        <f t="shared" si="105"/>
        <v>2.7721953187522415E-3</v>
      </c>
      <c r="H609" s="29">
        <f>SUM(H610)</f>
        <v>0</v>
      </c>
      <c r="I609" s="32">
        <f t="shared" si="102"/>
        <v>568362184</v>
      </c>
      <c r="J609" s="29">
        <f>SUM(J610)</f>
        <v>397876364</v>
      </c>
      <c r="K609" s="31">
        <f t="shared" si="98"/>
        <v>70.004017719799592</v>
      </c>
      <c r="L609" s="30">
        <f t="shared" si="104"/>
        <v>49850000</v>
      </c>
      <c r="M609" s="31">
        <f t="shared" si="99"/>
        <v>8.7708157585656679</v>
      </c>
      <c r="N609" s="29">
        <f>SUM(N610)</f>
        <v>447726364</v>
      </c>
      <c r="O609" s="31">
        <f t="shared" si="100"/>
        <v>78.774833478365267</v>
      </c>
      <c r="P609" s="32">
        <f t="shared" si="103"/>
        <v>120635820</v>
      </c>
      <c r="R609" s="33">
        <f>SUM('anual gastos'!N609+'eses gastos'!N609+[3]ctas!N609)</f>
        <v>447726364</v>
      </c>
      <c r="S609" s="62">
        <f t="shared" si="101"/>
        <v>0</v>
      </c>
    </row>
    <row r="610" spans="1:19" ht="26.25" x14ac:dyDescent="0.25">
      <c r="A610" s="60">
        <v>3311401130604160</v>
      </c>
      <c r="B610" s="27" t="s">
        <v>462</v>
      </c>
      <c r="C610" s="28"/>
      <c r="D610" s="33">
        <f>SUM('anual gastos'!D610+'eses gastos'!D610+[3]ctas!D610)</f>
        <v>584168000</v>
      </c>
      <c r="E610" s="33">
        <f>SUM('anual gastos'!E610+'eses gastos'!E610+[3]ctas!E610)</f>
        <v>-15805816</v>
      </c>
      <c r="F610" s="30">
        <f t="shared" si="97"/>
        <v>568362184</v>
      </c>
      <c r="G610" s="31">
        <f t="shared" si="105"/>
        <v>2.7721953187522415E-3</v>
      </c>
      <c r="H610" s="33">
        <f>SUM('anual gastos'!H610+'eses gastos'!H610+[3]ctas!H610)</f>
        <v>0</v>
      </c>
      <c r="I610" s="32">
        <f t="shared" si="102"/>
        <v>568362184</v>
      </c>
      <c r="J610" s="33">
        <f>SUM('anual gastos'!J610+'eses gastos'!J610+[3]ctas!J610)</f>
        <v>397876364</v>
      </c>
      <c r="K610" s="31">
        <f t="shared" si="98"/>
        <v>70.004017719799592</v>
      </c>
      <c r="L610" s="30">
        <f t="shared" si="104"/>
        <v>49850000</v>
      </c>
      <c r="M610" s="31">
        <f t="shared" si="99"/>
        <v>8.7708157585656679</v>
      </c>
      <c r="N610" s="33">
        <f>SUM('anual gastos'!N610+'eses gastos'!N610+[3]ctas!N610)</f>
        <v>447726364</v>
      </c>
      <c r="O610" s="31">
        <f t="shared" si="100"/>
        <v>78.774833478365267</v>
      </c>
      <c r="P610" s="32">
        <f t="shared" si="103"/>
        <v>120635820</v>
      </c>
      <c r="R610" s="33">
        <f>SUM('anual gastos'!N610+'eses gastos'!N610+[3]ctas!N610)</f>
        <v>447726364</v>
      </c>
      <c r="S610" s="62">
        <f t="shared" si="101"/>
        <v>0</v>
      </c>
    </row>
    <row r="611" spans="1:19" ht="26.25" x14ac:dyDescent="0.25">
      <c r="A611" s="26">
        <v>3311401130686</v>
      </c>
      <c r="B611" s="27" t="s">
        <v>463</v>
      </c>
      <c r="C611" s="28"/>
      <c r="D611" s="29">
        <f>SUM(D612)</f>
        <v>2181138000</v>
      </c>
      <c r="E611" s="29">
        <f>SUM(E612)</f>
        <v>-700000000</v>
      </c>
      <c r="F611" s="30">
        <f t="shared" si="97"/>
        <v>1481138000</v>
      </c>
      <c r="G611" s="31">
        <f t="shared" si="105"/>
        <v>7.224273439743939E-3</v>
      </c>
      <c r="H611" s="29">
        <f>SUM(H612)</f>
        <v>0</v>
      </c>
      <c r="I611" s="32">
        <f t="shared" si="102"/>
        <v>1481138000</v>
      </c>
      <c r="J611" s="29">
        <f>SUM(J612)</f>
        <v>888665922</v>
      </c>
      <c r="K611" s="31">
        <f t="shared" si="98"/>
        <v>59.998860470800153</v>
      </c>
      <c r="L611" s="30">
        <f t="shared" si="104"/>
        <v>592472078</v>
      </c>
      <c r="M611" s="31">
        <f t="shared" si="99"/>
        <v>40.001139529199847</v>
      </c>
      <c r="N611" s="29">
        <f>SUM(N612)</f>
        <v>1481138000</v>
      </c>
      <c r="O611" s="31">
        <f t="shared" si="100"/>
        <v>100</v>
      </c>
      <c r="P611" s="32">
        <f t="shared" si="103"/>
        <v>0</v>
      </c>
      <c r="R611" s="33">
        <f>SUM('anual gastos'!N611+'eses gastos'!N611+[3]ctas!N611)</f>
        <v>1481138000</v>
      </c>
      <c r="S611" s="62">
        <f t="shared" si="101"/>
        <v>0</v>
      </c>
    </row>
    <row r="612" spans="1:19" ht="26.25" x14ac:dyDescent="0.25">
      <c r="A612" s="26">
        <v>3311401130686160</v>
      </c>
      <c r="B612" s="27" t="s">
        <v>463</v>
      </c>
      <c r="C612" s="28"/>
      <c r="D612" s="33">
        <f>SUM('anual gastos'!D612+'eses gastos'!D612+[3]ctas!D612)</f>
        <v>2181138000</v>
      </c>
      <c r="E612" s="33">
        <f>SUM('anual gastos'!E612+'eses gastos'!E612+[3]ctas!E612)</f>
        <v>-700000000</v>
      </c>
      <c r="F612" s="30">
        <f t="shared" si="97"/>
        <v>1481138000</v>
      </c>
      <c r="G612" s="31">
        <f t="shared" si="105"/>
        <v>7.224273439743939E-3</v>
      </c>
      <c r="H612" s="33">
        <f>SUM('anual gastos'!H612+'eses gastos'!H612+[3]ctas!H612)</f>
        <v>0</v>
      </c>
      <c r="I612" s="32">
        <f t="shared" si="102"/>
        <v>1481138000</v>
      </c>
      <c r="J612" s="33">
        <f>SUM('anual gastos'!J612+'eses gastos'!J612+[3]ctas!J612)</f>
        <v>888665922</v>
      </c>
      <c r="K612" s="31">
        <f t="shared" si="98"/>
        <v>59.998860470800153</v>
      </c>
      <c r="L612" s="30">
        <f t="shared" si="104"/>
        <v>592472078</v>
      </c>
      <c r="M612" s="31">
        <f t="shared" si="99"/>
        <v>40.001139529199847</v>
      </c>
      <c r="N612" s="33">
        <f>SUM('anual gastos'!N612+'eses gastos'!N612+[3]ctas!N612)</f>
        <v>1481138000</v>
      </c>
      <c r="O612" s="31">
        <f t="shared" si="100"/>
        <v>100</v>
      </c>
      <c r="P612" s="32">
        <f t="shared" si="103"/>
        <v>0</v>
      </c>
      <c r="R612" s="33">
        <f>SUM('anual gastos'!N612+'eses gastos'!N612+[3]ctas!N612)</f>
        <v>1481138000</v>
      </c>
      <c r="S612" s="62">
        <f t="shared" si="101"/>
        <v>0</v>
      </c>
    </row>
    <row r="613" spans="1:19" ht="26.25" x14ac:dyDescent="0.25">
      <c r="A613" s="60">
        <v>3311401130884</v>
      </c>
      <c r="B613" s="27" t="s">
        <v>464</v>
      </c>
      <c r="C613" s="28"/>
      <c r="D613" s="29">
        <f>SUM(D614)</f>
        <v>13144000000</v>
      </c>
      <c r="E613" s="29">
        <f>SUM(E614)</f>
        <v>-11643386832</v>
      </c>
      <c r="F613" s="30">
        <f t="shared" si="97"/>
        <v>1500613168</v>
      </c>
      <c r="G613" s="31">
        <f t="shared" si="105"/>
        <v>7.3192638720446096E-3</v>
      </c>
      <c r="H613" s="29">
        <f>SUM(H614)</f>
        <v>0</v>
      </c>
      <c r="I613" s="32">
        <f t="shared" si="102"/>
        <v>1500613168</v>
      </c>
      <c r="J613" s="29">
        <f>SUM(J614)</f>
        <v>937651090</v>
      </c>
      <c r="K613" s="31">
        <f t="shared" si="98"/>
        <v>62.48453032367366</v>
      </c>
      <c r="L613" s="30">
        <f t="shared" si="104"/>
        <v>562962078</v>
      </c>
      <c r="M613" s="31">
        <f t="shared" si="99"/>
        <v>37.515469676326333</v>
      </c>
      <c r="N613" s="29">
        <f>SUM(N614)</f>
        <v>1500613168</v>
      </c>
      <c r="O613" s="31">
        <f t="shared" si="100"/>
        <v>100</v>
      </c>
      <c r="P613" s="32">
        <f t="shared" si="103"/>
        <v>0</v>
      </c>
      <c r="R613" s="33">
        <f>SUM('anual gastos'!N613+'eses gastos'!N613+[3]ctas!N613)</f>
        <v>1500613168</v>
      </c>
      <c r="S613" s="62">
        <f t="shared" si="101"/>
        <v>0</v>
      </c>
    </row>
    <row r="614" spans="1:19" ht="26.25" x14ac:dyDescent="0.25">
      <c r="A614" s="60">
        <v>3311401130884160</v>
      </c>
      <c r="B614" s="27" t="s">
        <v>464</v>
      </c>
      <c r="C614" s="28"/>
      <c r="D614" s="33">
        <f>SUM('anual gastos'!D614+'eses gastos'!D614+[3]ctas!D614)</f>
        <v>13144000000</v>
      </c>
      <c r="E614" s="33">
        <f>SUM('anual gastos'!E614+'eses gastos'!E614+[3]ctas!E614)</f>
        <v>-11643386832</v>
      </c>
      <c r="F614" s="30">
        <f t="shared" si="97"/>
        <v>1500613168</v>
      </c>
      <c r="G614" s="31">
        <f t="shared" si="105"/>
        <v>7.3192638720446096E-3</v>
      </c>
      <c r="H614" s="33">
        <f>SUM('anual gastos'!H614+'eses gastos'!H614+[3]ctas!H614)</f>
        <v>0</v>
      </c>
      <c r="I614" s="32">
        <f t="shared" si="102"/>
        <v>1500613168</v>
      </c>
      <c r="J614" s="33">
        <f>SUM('anual gastos'!J614+'eses gastos'!J614+[3]ctas!J614)</f>
        <v>937651090</v>
      </c>
      <c r="K614" s="31">
        <f t="shared" si="98"/>
        <v>62.48453032367366</v>
      </c>
      <c r="L614" s="30">
        <f t="shared" si="104"/>
        <v>562962078</v>
      </c>
      <c r="M614" s="31">
        <f t="shared" si="99"/>
        <v>37.515469676326333</v>
      </c>
      <c r="N614" s="33">
        <f>SUM('anual gastos'!N614+'eses gastos'!N614+[3]ctas!N614)</f>
        <v>1500613168</v>
      </c>
      <c r="O614" s="31">
        <f t="shared" si="100"/>
        <v>100</v>
      </c>
      <c r="P614" s="32">
        <f t="shared" si="103"/>
        <v>0</v>
      </c>
      <c r="R614" s="33">
        <f>SUM('anual gastos'!N614+'eses gastos'!N614+[3]ctas!N614)</f>
        <v>1500613168</v>
      </c>
      <c r="S614" s="62">
        <f t="shared" si="101"/>
        <v>0</v>
      </c>
    </row>
    <row r="615" spans="1:19" ht="26.25" x14ac:dyDescent="0.25">
      <c r="A615" s="60">
        <v>3311401130968</v>
      </c>
      <c r="B615" s="40" t="s">
        <v>464</v>
      </c>
      <c r="C615" s="28"/>
      <c r="D615" s="29">
        <f>SUM(D616)</f>
        <v>7100000000</v>
      </c>
      <c r="E615" s="29">
        <f>SUM(E616)</f>
        <v>3833899000</v>
      </c>
      <c r="F615" s="30">
        <f t="shared" si="97"/>
        <v>10933899000</v>
      </c>
      <c r="G615" s="31"/>
      <c r="H615" s="29">
        <f>SUM(H616)</f>
        <v>0</v>
      </c>
      <c r="I615" s="32">
        <f t="shared" si="102"/>
        <v>10933899000</v>
      </c>
      <c r="J615" s="29">
        <f>SUM(J616)</f>
        <v>3912488118</v>
      </c>
      <c r="K615" s="31">
        <f t="shared" si="98"/>
        <v>35.783100959685108</v>
      </c>
      <c r="L615" s="30">
        <f t="shared" si="104"/>
        <v>5224925619</v>
      </c>
      <c r="M615" s="31">
        <f t="shared" si="99"/>
        <v>47.786481464663247</v>
      </c>
      <c r="N615" s="29">
        <f>SUM(N616)</f>
        <v>9137413737</v>
      </c>
      <c r="O615" s="31">
        <f t="shared" si="100"/>
        <v>83.569582424348354</v>
      </c>
      <c r="P615" s="32">
        <f t="shared" si="103"/>
        <v>1796485263</v>
      </c>
      <c r="R615" s="33">
        <f>SUM('anual gastos'!N615+'eses gastos'!N615+[3]ctas!N615)</f>
        <v>9137413737</v>
      </c>
      <c r="S615" s="62">
        <f t="shared" si="101"/>
        <v>0</v>
      </c>
    </row>
    <row r="616" spans="1:19" ht="26.25" x14ac:dyDescent="0.25">
      <c r="A616" s="60">
        <v>3311401130968160</v>
      </c>
      <c r="B616" s="40" t="s">
        <v>465</v>
      </c>
      <c r="C616" s="28"/>
      <c r="D616" s="33">
        <f>SUM('anual gastos'!D616+'eses gastos'!D616+[3]ctas!D616)</f>
        <v>7100000000</v>
      </c>
      <c r="E616" s="33">
        <f>SUM('anual gastos'!E616+'eses gastos'!E616+[3]ctas!E616)</f>
        <v>3833899000</v>
      </c>
      <c r="F616" s="30">
        <f t="shared" si="97"/>
        <v>10933899000</v>
      </c>
      <c r="G616" s="31"/>
      <c r="H616" s="33">
        <f>SUM('anual gastos'!H616+'eses gastos'!H616+[3]ctas!H616)</f>
        <v>0</v>
      </c>
      <c r="I616" s="32">
        <f t="shared" si="102"/>
        <v>10933899000</v>
      </c>
      <c r="J616" s="33">
        <f>SUM('anual gastos'!J616+'eses gastos'!J616+[3]ctas!J616)</f>
        <v>3912488118</v>
      </c>
      <c r="K616" s="31">
        <f t="shared" si="98"/>
        <v>35.783100959685108</v>
      </c>
      <c r="L616" s="30">
        <f t="shared" si="104"/>
        <v>5224925619</v>
      </c>
      <c r="M616" s="31">
        <f t="shared" si="99"/>
        <v>47.786481464663247</v>
      </c>
      <c r="N616" s="33">
        <f>SUM('anual gastos'!N616+'eses gastos'!N616+[3]ctas!N616)</f>
        <v>9137413737</v>
      </c>
      <c r="O616" s="31">
        <f t="shared" si="100"/>
        <v>83.569582424348354</v>
      </c>
      <c r="P616" s="32">
        <f t="shared" si="103"/>
        <v>1796485263</v>
      </c>
      <c r="R616" s="33">
        <f>SUM('anual gastos'!N616+'eses gastos'!N616+[3]ctas!N616)</f>
        <v>9137413737</v>
      </c>
      <c r="S616" s="62">
        <f t="shared" si="101"/>
        <v>0</v>
      </c>
    </row>
    <row r="617" spans="1:19" ht="26.25" x14ac:dyDescent="0.25">
      <c r="A617" s="60">
        <v>331140114</v>
      </c>
      <c r="B617" s="27" t="s">
        <v>466</v>
      </c>
      <c r="C617" s="28"/>
      <c r="D617" s="29">
        <f>SUM(D618+D620)</f>
        <v>9643515000</v>
      </c>
      <c r="E617" s="29">
        <f>SUM(E618+E620)</f>
        <v>-1104821000</v>
      </c>
      <c r="F617" s="30">
        <f t="shared" si="97"/>
        <v>8538694000</v>
      </c>
      <c r="G617" s="31">
        <f t="shared" si="105"/>
        <v>4.1647611683922045E-2</v>
      </c>
      <c r="H617" s="29">
        <f>SUM(H618+H620)</f>
        <v>0</v>
      </c>
      <c r="I617" s="32">
        <f t="shared" si="102"/>
        <v>8538694000</v>
      </c>
      <c r="J617" s="29">
        <f>SUM(J618+J620)</f>
        <v>5092621838</v>
      </c>
      <c r="K617" s="31">
        <f t="shared" si="98"/>
        <v>59.641695064842473</v>
      </c>
      <c r="L617" s="30">
        <f t="shared" si="104"/>
        <v>2479112907</v>
      </c>
      <c r="M617" s="31">
        <f t="shared" si="99"/>
        <v>29.033865214047953</v>
      </c>
      <c r="N617" s="29">
        <f>SUM(N618+N620)</f>
        <v>7571734745</v>
      </c>
      <c r="O617" s="31">
        <f t="shared" si="100"/>
        <v>88.67556027889043</v>
      </c>
      <c r="P617" s="32">
        <f t="shared" si="103"/>
        <v>966959255</v>
      </c>
      <c r="R617" s="33">
        <f>SUM('anual gastos'!N617+'eses gastos'!N617+[3]ctas!N617)</f>
        <v>7571734745</v>
      </c>
      <c r="S617" s="62">
        <f t="shared" si="101"/>
        <v>0</v>
      </c>
    </row>
    <row r="618" spans="1:19" ht="26.25" x14ac:dyDescent="0.25">
      <c r="A618" s="60">
        <v>3311401140582</v>
      </c>
      <c r="B618" s="27" t="s">
        <v>467</v>
      </c>
      <c r="C618" s="28"/>
      <c r="D618" s="29">
        <f>SUM(D619)</f>
        <v>2001985000</v>
      </c>
      <c r="E618" s="29">
        <f>SUM(E619)</f>
        <v>880000000</v>
      </c>
      <c r="F618" s="30">
        <f t="shared" si="97"/>
        <v>2881985000</v>
      </c>
      <c r="G618" s="31">
        <f t="shared" si="105"/>
        <v>1.4056926288597305E-2</v>
      </c>
      <c r="H618" s="29">
        <f>SUM(H619)</f>
        <v>0</v>
      </c>
      <c r="I618" s="32">
        <f t="shared" si="102"/>
        <v>2881985000</v>
      </c>
      <c r="J618" s="29">
        <f>SUM(J619)</f>
        <v>1967219254</v>
      </c>
      <c r="K618" s="31">
        <f t="shared" si="98"/>
        <v>68.259177407238411</v>
      </c>
      <c r="L618" s="30">
        <f t="shared" si="104"/>
        <v>906599626</v>
      </c>
      <c r="M618" s="31">
        <f t="shared" si="99"/>
        <v>31.457472054851081</v>
      </c>
      <c r="N618" s="29">
        <f>SUM(N619)</f>
        <v>2873818880</v>
      </c>
      <c r="O618" s="31">
        <f t="shared" si="100"/>
        <v>99.716649462089507</v>
      </c>
      <c r="P618" s="32">
        <f t="shared" si="103"/>
        <v>8166120</v>
      </c>
      <c r="R618" s="33">
        <f>SUM('anual gastos'!N618+'eses gastos'!N618+[3]ctas!N618)</f>
        <v>2873818880</v>
      </c>
      <c r="S618" s="62">
        <f t="shared" si="101"/>
        <v>0</v>
      </c>
    </row>
    <row r="619" spans="1:19" ht="26.25" x14ac:dyDescent="0.25">
      <c r="A619" s="60">
        <v>3311401140582170</v>
      </c>
      <c r="B619" s="27" t="s">
        <v>467</v>
      </c>
      <c r="C619" s="28"/>
      <c r="D619" s="33">
        <f>SUM('anual gastos'!D619+'eses gastos'!D619+[3]ctas!D619)</f>
        <v>2001985000</v>
      </c>
      <c r="E619" s="33">
        <f>SUM('anual gastos'!E619+'eses gastos'!E619+[3]ctas!E619)</f>
        <v>880000000</v>
      </c>
      <c r="F619" s="30">
        <f t="shared" si="97"/>
        <v>2881985000</v>
      </c>
      <c r="G619" s="31">
        <f t="shared" si="105"/>
        <v>1.4056926288597305E-2</v>
      </c>
      <c r="H619" s="33">
        <f>SUM('anual gastos'!H619+'eses gastos'!H619+[3]ctas!H619)</f>
        <v>0</v>
      </c>
      <c r="I619" s="32">
        <f t="shared" si="102"/>
        <v>2881985000</v>
      </c>
      <c r="J619" s="33">
        <f>SUM('anual gastos'!J619+'eses gastos'!J619+[3]ctas!J619)</f>
        <v>1967219254</v>
      </c>
      <c r="K619" s="31">
        <f t="shared" si="98"/>
        <v>68.259177407238411</v>
      </c>
      <c r="L619" s="30">
        <f t="shared" si="104"/>
        <v>906599626</v>
      </c>
      <c r="M619" s="31">
        <f t="shared" si="99"/>
        <v>31.457472054851081</v>
      </c>
      <c r="N619" s="33">
        <f>SUM('anual gastos'!N619+'eses gastos'!N619+[3]ctas!N619)</f>
        <v>2873818880</v>
      </c>
      <c r="O619" s="31">
        <f t="shared" si="100"/>
        <v>99.716649462089507</v>
      </c>
      <c r="P619" s="32">
        <f t="shared" si="103"/>
        <v>8166120</v>
      </c>
      <c r="R619" s="33">
        <f>SUM('anual gastos'!N619+'eses gastos'!N619+[3]ctas!N619)</f>
        <v>2873818880</v>
      </c>
      <c r="S619" s="62">
        <f t="shared" si="101"/>
        <v>0</v>
      </c>
    </row>
    <row r="620" spans="1:19" x14ac:dyDescent="0.25">
      <c r="A620" s="60">
        <v>3311401140583</v>
      </c>
      <c r="B620" s="27" t="s">
        <v>468</v>
      </c>
      <c r="C620" s="28"/>
      <c r="D620" s="29">
        <f>SUM(D621)</f>
        <v>7641530000</v>
      </c>
      <c r="E620" s="29">
        <f>SUM(E621)</f>
        <v>-1984821000</v>
      </c>
      <c r="F620" s="30">
        <f t="shared" si="97"/>
        <v>5656709000</v>
      </c>
      <c r="G620" s="31">
        <f t="shared" si="105"/>
        <v>2.7590685395324745E-2</v>
      </c>
      <c r="H620" s="29">
        <f>SUM(H621)</f>
        <v>0</v>
      </c>
      <c r="I620" s="32">
        <f t="shared" si="102"/>
        <v>5656709000</v>
      </c>
      <c r="J620" s="29">
        <f>SUM(J621)</f>
        <v>3125402584</v>
      </c>
      <c r="K620" s="31">
        <f t="shared" si="98"/>
        <v>55.251252698344565</v>
      </c>
      <c r="L620" s="30">
        <f t="shared" si="104"/>
        <v>1572513281</v>
      </c>
      <c r="M620" s="31">
        <f t="shared" si="99"/>
        <v>27.799083901964906</v>
      </c>
      <c r="N620" s="29">
        <f>SUM(N621)</f>
        <v>4697915865</v>
      </c>
      <c r="O620" s="31">
        <f t="shared" si="100"/>
        <v>83.050336600309464</v>
      </c>
      <c r="P620" s="32">
        <f t="shared" si="103"/>
        <v>958793135</v>
      </c>
      <c r="R620" s="33">
        <f>SUM('anual gastos'!N620+'eses gastos'!N620+[3]ctas!N620)</f>
        <v>4697915865</v>
      </c>
      <c r="S620" s="62">
        <f t="shared" si="101"/>
        <v>0</v>
      </c>
    </row>
    <row r="621" spans="1:19" x14ac:dyDescent="0.25">
      <c r="A621" s="60">
        <v>3311401140583170</v>
      </c>
      <c r="B621" s="27" t="s">
        <v>468</v>
      </c>
      <c r="C621" s="28"/>
      <c r="D621" s="33">
        <f>SUM('anual gastos'!D621+'eses gastos'!D621+[3]ctas!D621)</f>
        <v>7641530000</v>
      </c>
      <c r="E621" s="33">
        <f>SUM('anual gastos'!E621+'eses gastos'!E621+[3]ctas!E621)</f>
        <v>-1984821000</v>
      </c>
      <c r="F621" s="30">
        <f t="shared" si="97"/>
        <v>5656709000</v>
      </c>
      <c r="G621" s="31">
        <f t="shared" si="105"/>
        <v>2.7590685395324745E-2</v>
      </c>
      <c r="H621" s="33">
        <f>SUM('anual gastos'!H621+'eses gastos'!H621+[3]ctas!H621)</f>
        <v>0</v>
      </c>
      <c r="I621" s="32">
        <f t="shared" si="102"/>
        <v>5656709000</v>
      </c>
      <c r="J621" s="33">
        <f>SUM('anual gastos'!J621+'eses gastos'!J621+[3]ctas!J621)</f>
        <v>3125402584</v>
      </c>
      <c r="K621" s="31">
        <f t="shared" si="98"/>
        <v>55.251252698344565</v>
      </c>
      <c r="L621" s="30">
        <f t="shared" si="104"/>
        <v>1572513281</v>
      </c>
      <c r="M621" s="31">
        <f t="shared" si="99"/>
        <v>27.799083901964906</v>
      </c>
      <c r="N621" s="33">
        <f>SUM('anual gastos'!N621+'eses gastos'!N621+[3]ctas!N621)</f>
        <v>4697915865</v>
      </c>
      <c r="O621" s="31">
        <f t="shared" si="100"/>
        <v>83.050336600309464</v>
      </c>
      <c r="P621" s="32">
        <f t="shared" si="103"/>
        <v>958793135</v>
      </c>
      <c r="R621" s="33">
        <f>SUM('anual gastos'!N621+'eses gastos'!N621+[3]ctas!N621)</f>
        <v>4697915865</v>
      </c>
      <c r="S621" s="62">
        <f t="shared" si="101"/>
        <v>0</v>
      </c>
    </row>
    <row r="622" spans="1:19" x14ac:dyDescent="0.25">
      <c r="A622" s="60">
        <v>331140115</v>
      </c>
      <c r="B622" s="27" t="s">
        <v>469</v>
      </c>
      <c r="C622" s="28"/>
      <c r="D622" s="29">
        <f>SUM(D623+D625+D627+D629+D631+D633+D635+D637+D639+D641+D650+D652+D654+D656+D658+D660+D662+D664+D667+D669)</f>
        <v>379297061558</v>
      </c>
      <c r="E622" s="29">
        <f>SUM(E623+E625+E627+E629+E631+E633+E635+E637+E639+E641+E650+E652+E654+E656+E658+E660+E662+E664+E667+E669)</f>
        <v>127788143019</v>
      </c>
      <c r="F622" s="30">
        <f t="shared" si="97"/>
        <v>507085204577</v>
      </c>
      <c r="G622" s="31">
        <f t="shared" si="105"/>
        <v>2.473315906494022</v>
      </c>
      <c r="H622" s="29">
        <f>SUM(H623+H625+H627+H629+H631+H633+H635+H637+H639+H641+H650+H652+H654+H656+H658+H660+H662+H664+H667+H669)</f>
        <v>0</v>
      </c>
      <c r="I622" s="32">
        <f t="shared" si="102"/>
        <v>507085204577</v>
      </c>
      <c r="J622" s="29">
        <f>SUM(J623+J625+J627+J629+J631+J633+J635+J637+J639+J641+J650+J652+J654+J656+J658+J660+J662+J664+J667+J669)</f>
        <v>274804850465</v>
      </c>
      <c r="K622" s="31">
        <f t="shared" si="98"/>
        <v>54.193032647094583</v>
      </c>
      <c r="L622" s="30">
        <f t="shared" si="104"/>
        <v>198142911400</v>
      </c>
      <c r="M622" s="31">
        <f t="shared" si="99"/>
        <v>39.074875309226726</v>
      </c>
      <c r="N622" s="29">
        <f>SUM(N623+N625+N627+N629+N631+N633+N635+N637+N639+N641+N650+N652+N654+N656+N658+N660+N662+N664+N667+N669)</f>
        <v>472947761865</v>
      </c>
      <c r="O622" s="31">
        <f t="shared" si="100"/>
        <v>93.267907956321324</v>
      </c>
      <c r="P622" s="32">
        <f t="shared" si="103"/>
        <v>34137442712</v>
      </c>
      <c r="R622" s="33">
        <f>SUM('anual gastos'!N622+'eses gastos'!N622+[3]ctas!N622)</f>
        <v>472947761865</v>
      </c>
      <c r="S622" s="62">
        <f t="shared" si="101"/>
        <v>0</v>
      </c>
    </row>
    <row r="623" spans="1:19" ht="39" x14ac:dyDescent="0.25">
      <c r="A623" s="60">
        <v>3311401150005</v>
      </c>
      <c r="B623" s="27" t="s">
        <v>470</v>
      </c>
      <c r="C623" s="28"/>
      <c r="D623" s="29">
        <f>SUM(D624)</f>
        <v>19793855839</v>
      </c>
      <c r="E623" s="29">
        <f>SUM(E624)</f>
        <v>12717309155</v>
      </c>
      <c r="F623" s="30">
        <f t="shared" si="97"/>
        <v>32511164994</v>
      </c>
      <c r="G623" s="31">
        <f t="shared" si="105"/>
        <v>0.15857370870323165</v>
      </c>
      <c r="H623" s="29">
        <f>SUM(H624)</f>
        <v>0</v>
      </c>
      <c r="I623" s="32">
        <f t="shared" si="102"/>
        <v>32511164994</v>
      </c>
      <c r="J623" s="29">
        <f>SUM(J624)</f>
        <v>8493518914</v>
      </c>
      <c r="K623" s="31">
        <f t="shared" si="98"/>
        <v>26.124929437525523</v>
      </c>
      <c r="L623" s="30">
        <f t="shared" si="104"/>
        <v>22051603250</v>
      </c>
      <c r="M623" s="31">
        <f t="shared" si="99"/>
        <v>67.827785482524746</v>
      </c>
      <c r="N623" s="29">
        <f>SUM(N624)</f>
        <v>30545122164</v>
      </c>
      <c r="O623" s="31">
        <f t="shared" si="100"/>
        <v>93.952714920050269</v>
      </c>
      <c r="P623" s="32">
        <f t="shared" si="103"/>
        <v>1966042830</v>
      </c>
      <c r="R623" s="33">
        <f>SUM('anual gastos'!N623+'eses gastos'!N623+[3]ctas!N623)</f>
        <v>30545122164</v>
      </c>
      <c r="S623" s="62">
        <f t="shared" si="101"/>
        <v>0</v>
      </c>
    </row>
    <row r="624" spans="1:19" x14ac:dyDescent="0.25">
      <c r="A624" s="60">
        <v>3311401150005170</v>
      </c>
      <c r="B624" s="27" t="s">
        <v>471</v>
      </c>
      <c r="C624" s="28"/>
      <c r="D624" s="33">
        <f>SUM('anual gastos'!D624+'eses gastos'!D624+[3]ctas!D624)</f>
        <v>19793855839</v>
      </c>
      <c r="E624" s="33">
        <f>SUM('anual gastos'!E624+'eses gastos'!E624+[3]ctas!E624)</f>
        <v>12717309155</v>
      </c>
      <c r="F624" s="30">
        <f t="shared" si="97"/>
        <v>32511164994</v>
      </c>
      <c r="G624" s="31">
        <f t="shared" si="105"/>
        <v>0.15857370870323165</v>
      </c>
      <c r="H624" s="33">
        <f>SUM('anual gastos'!H624+'eses gastos'!H624+[3]ctas!H624)</f>
        <v>0</v>
      </c>
      <c r="I624" s="32">
        <f t="shared" si="102"/>
        <v>32511164994</v>
      </c>
      <c r="J624" s="33">
        <f>SUM('anual gastos'!J624+'eses gastos'!J624+[3]ctas!J624)</f>
        <v>8493518914</v>
      </c>
      <c r="K624" s="31">
        <f t="shared" si="98"/>
        <v>26.124929437525523</v>
      </c>
      <c r="L624" s="30">
        <f t="shared" si="104"/>
        <v>22051603250</v>
      </c>
      <c r="M624" s="31">
        <f t="shared" si="99"/>
        <v>67.827785482524746</v>
      </c>
      <c r="N624" s="33">
        <f>SUM('anual gastos'!N624+'eses gastos'!N624+[3]ctas!N624)</f>
        <v>30545122164</v>
      </c>
      <c r="O624" s="31">
        <f t="shared" si="100"/>
        <v>93.952714920050269</v>
      </c>
      <c r="P624" s="32">
        <f t="shared" si="103"/>
        <v>1966042830</v>
      </c>
      <c r="R624" s="33">
        <f>SUM('anual gastos'!N624+'eses gastos'!N624+[3]ctas!N624)</f>
        <v>30545122164</v>
      </c>
      <c r="S624" s="62">
        <f t="shared" si="101"/>
        <v>0</v>
      </c>
    </row>
    <row r="625" spans="1:19" ht="26.25" x14ac:dyDescent="0.25">
      <c r="A625" s="60">
        <v>3311401150025</v>
      </c>
      <c r="B625" s="27" t="s">
        <v>472</v>
      </c>
      <c r="C625" s="28"/>
      <c r="D625" s="29">
        <f>SUM(D626)</f>
        <v>772000000</v>
      </c>
      <c r="E625" s="29">
        <f>SUM(E626)</f>
        <v>0</v>
      </c>
      <c r="F625" s="30">
        <f t="shared" si="97"/>
        <v>772000000</v>
      </c>
      <c r="G625" s="31">
        <f t="shared" si="105"/>
        <v>3.7654419071567408E-3</v>
      </c>
      <c r="H625" s="29">
        <f>SUM(H626)</f>
        <v>0</v>
      </c>
      <c r="I625" s="32">
        <f t="shared" si="102"/>
        <v>772000000</v>
      </c>
      <c r="J625" s="29">
        <f>SUM(J626)</f>
        <v>336854260</v>
      </c>
      <c r="K625" s="31">
        <f t="shared" si="98"/>
        <v>43.633971502590676</v>
      </c>
      <c r="L625" s="30">
        <f t="shared" si="104"/>
        <v>163371152</v>
      </c>
      <c r="M625" s="31">
        <f t="shared" si="99"/>
        <v>21.162066321243522</v>
      </c>
      <c r="N625" s="29">
        <f>SUM(N626)</f>
        <v>500225412</v>
      </c>
      <c r="O625" s="31">
        <f t="shared" si="100"/>
        <v>64.796037823834197</v>
      </c>
      <c r="P625" s="32">
        <f t="shared" si="103"/>
        <v>271774588</v>
      </c>
      <c r="R625" s="33">
        <f>SUM('anual gastos'!N625+'eses gastos'!N625+[3]ctas!N625)</f>
        <v>500225412</v>
      </c>
      <c r="S625" s="62">
        <f t="shared" si="101"/>
        <v>0</v>
      </c>
    </row>
    <row r="626" spans="1:19" x14ac:dyDescent="0.25">
      <c r="A626" s="60">
        <v>3311401150025</v>
      </c>
      <c r="B626" s="27" t="s">
        <v>473</v>
      </c>
      <c r="C626" s="28"/>
      <c r="D626" s="33">
        <f>SUM('anual gastos'!D626+'eses gastos'!D626+[3]ctas!D626)</f>
        <v>772000000</v>
      </c>
      <c r="E626" s="33">
        <f>SUM('anual gastos'!E626+'eses gastos'!E626+[3]ctas!E626)</f>
        <v>0</v>
      </c>
      <c r="F626" s="30">
        <f t="shared" si="97"/>
        <v>772000000</v>
      </c>
      <c r="G626" s="31">
        <f t="shared" si="105"/>
        <v>3.7654419071567408E-3</v>
      </c>
      <c r="H626" s="33">
        <f>SUM('anual gastos'!H626+'eses gastos'!H626+[3]ctas!H626)</f>
        <v>0</v>
      </c>
      <c r="I626" s="32">
        <f t="shared" si="102"/>
        <v>772000000</v>
      </c>
      <c r="J626" s="33">
        <f>SUM('anual gastos'!J626+'eses gastos'!J626+[3]ctas!J626)</f>
        <v>336854260</v>
      </c>
      <c r="K626" s="31">
        <f t="shared" si="98"/>
        <v>43.633971502590676</v>
      </c>
      <c r="L626" s="30">
        <f t="shared" si="104"/>
        <v>163371152</v>
      </c>
      <c r="M626" s="31">
        <f t="shared" si="99"/>
        <v>21.162066321243522</v>
      </c>
      <c r="N626" s="33">
        <f>SUM('anual gastos'!N626+'eses gastos'!N626+[3]ctas!N626)</f>
        <v>500225412</v>
      </c>
      <c r="O626" s="31">
        <f t="shared" si="100"/>
        <v>64.796037823834197</v>
      </c>
      <c r="P626" s="32">
        <f t="shared" si="103"/>
        <v>271774588</v>
      </c>
      <c r="R626" s="33">
        <f>SUM('anual gastos'!N626+'eses gastos'!N626+[3]ctas!N626)</f>
        <v>500225412</v>
      </c>
      <c r="S626" s="62">
        <f t="shared" si="101"/>
        <v>0</v>
      </c>
    </row>
    <row r="627" spans="1:19" ht="39" x14ac:dyDescent="0.25">
      <c r="A627" s="60">
        <v>3311401150031</v>
      </c>
      <c r="B627" s="27" t="s">
        <v>474</v>
      </c>
      <c r="C627" s="28"/>
      <c r="D627" s="29">
        <f>SUM(D628)</f>
        <v>38585809098</v>
      </c>
      <c r="E627" s="29">
        <f>SUM(E628)</f>
        <v>23824961741</v>
      </c>
      <c r="F627" s="30">
        <f t="shared" si="97"/>
        <v>62410770839</v>
      </c>
      <c r="G627" s="31">
        <f t="shared" si="105"/>
        <v>0.30440949737710682</v>
      </c>
      <c r="H627" s="29">
        <f>SUM(H628)</f>
        <v>0</v>
      </c>
      <c r="I627" s="32">
        <f t="shared" si="102"/>
        <v>62410770839</v>
      </c>
      <c r="J627" s="29">
        <f>SUM(J628)</f>
        <v>15722461592</v>
      </c>
      <c r="K627" s="31">
        <f t="shared" si="98"/>
        <v>25.19190418679328</v>
      </c>
      <c r="L627" s="30">
        <f t="shared" si="104"/>
        <v>42299675217</v>
      </c>
      <c r="M627" s="31">
        <f t="shared" si="99"/>
        <v>67.776242222868461</v>
      </c>
      <c r="N627" s="29">
        <f>SUM(N628)</f>
        <v>58022136809</v>
      </c>
      <c r="O627" s="31">
        <f t="shared" si="100"/>
        <v>92.968146409661742</v>
      </c>
      <c r="P627" s="32">
        <f t="shared" si="103"/>
        <v>4388634030</v>
      </c>
      <c r="R627" s="33">
        <f>SUM('anual gastos'!N627+'eses gastos'!N627+[3]ctas!N627)</f>
        <v>58022136809</v>
      </c>
      <c r="S627" s="62">
        <f t="shared" si="101"/>
        <v>0</v>
      </c>
    </row>
    <row r="628" spans="1:19" x14ac:dyDescent="0.25">
      <c r="A628" s="60">
        <v>3311401150031</v>
      </c>
      <c r="B628" s="27" t="s">
        <v>471</v>
      </c>
      <c r="C628" s="28"/>
      <c r="D628" s="33">
        <f>SUM('anual gastos'!D628+'eses gastos'!D628+[3]ctas!D628)</f>
        <v>38585809098</v>
      </c>
      <c r="E628" s="33">
        <f>SUM('anual gastos'!E628+'eses gastos'!E628+[3]ctas!E628)</f>
        <v>23824961741</v>
      </c>
      <c r="F628" s="30">
        <f t="shared" si="97"/>
        <v>62410770839</v>
      </c>
      <c r="G628" s="31">
        <f t="shared" si="105"/>
        <v>0.30440949737710682</v>
      </c>
      <c r="H628" s="33">
        <f>SUM('anual gastos'!H628+'eses gastos'!H628+[3]ctas!H628)</f>
        <v>0</v>
      </c>
      <c r="I628" s="32">
        <f t="shared" si="102"/>
        <v>62410770839</v>
      </c>
      <c r="J628" s="33">
        <f>SUM('anual gastos'!J628+'eses gastos'!J628+[3]ctas!J628)</f>
        <v>15722461592</v>
      </c>
      <c r="K628" s="31">
        <f t="shared" si="98"/>
        <v>25.19190418679328</v>
      </c>
      <c r="L628" s="30">
        <f t="shared" si="104"/>
        <v>42299675217</v>
      </c>
      <c r="M628" s="31">
        <f t="shared" si="99"/>
        <v>67.776242222868461</v>
      </c>
      <c r="N628" s="33">
        <f>SUM('anual gastos'!N628+'eses gastos'!N628+[3]ctas!N628)</f>
        <v>58022136809</v>
      </c>
      <c r="O628" s="31">
        <f t="shared" si="100"/>
        <v>92.968146409661742</v>
      </c>
      <c r="P628" s="32">
        <f t="shared" si="103"/>
        <v>4388634030</v>
      </c>
      <c r="R628" s="33">
        <f>SUM('anual gastos'!N628+'eses gastos'!N628+[3]ctas!N628)</f>
        <v>58022136809</v>
      </c>
      <c r="S628" s="62">
        <f t="shared" si="101"/>
        <v>0</v>
      </c>
    </row>
    <row r="629" spans="1:19" ht="26.25" x14ac:dyDescent="0.25">
      <c r="A629" s="60">
        <v>3311401150051</v>
      </c>
      <c r="B629" s="27" t="s">
        <v>475</v>
      </c>
      <c r="C629" s="28"/>
      <c r="D629" s="29">
        <f>SUM(D630)</f>
        <v>38165297343</v>
      </c>
      <c r="E629" s="29">
        <f>SUM(E630)</f>
        <v>3742038843</v>
      </c>
      <c r="F629" s="30">
        <f t="shared" si="97"/>
        <v>41907336186</v>
      </c>
      <c r="G629" s="31">
        <f t="shared" si="105"/>
        <v>0.20440367861667166</v>
      </c>
      <c r="H629" s="29">
        <f>SUM(H630)</f>
        <v>0</v>
      </c>
      <c r="I629" s="32">
        <f t="shared" si="102"/>
        <v>41907336186</v>
      </c>
      <c r="J629" s="29">
        <f>SUM(J630)</f>
        <v>8987774641</v>
      </c>
      <c r="K629" s="31">
        <f t="shared" si="98"/>
        <v>21.446781062649716</v>
      </c>
      <c r="L629" s="30">
        <f t="shared" si="104"/>
        <v>19151740101</v>
      </c>
      <c r="M629" s="31">
        <f t="shared" si="99"/>
        <v>45.700208708083025</v>
      </c>
      <c r="N629" s="29">
        <f>SUM(N630)</f>
        <v>28139514742</v>
      </c>
      <c r="O629" s="31">
        <f t="shared" si="100"/>
        <v>67.146989770732731</v>
      </c>
      <c r="P629" s="32">
        <f t="shared" si="103"/>
        <v>13767821444</v>
      </c>
      <c r="R629" s="33">
        <f>SUM('anual gastos'!N629+'eses gastos'!N629+[3]ctas!N629)</f>
        <v>28139514742</v>
      </c>
      <c r="S629" s="62">
        <f t="shared" si="101"/>
        <v>0</v>
      </c>
    </row>
    <row r="630" spans="1:19" x14ac:dyDescent="0.25">
      <c r="A630" s="60">
        <v>3311401150051</v>
      </c>
      <c r="B630" s="27" t="s">
        <v>471</v>
      </c>
      <c r="C630" s="28"/>
      <c r="D630" s="33">
        <f>SUM('anual gastos'!D630+'eses gastos'!D630+[3]ctas!D630)</f>
        <v>38165297343</v>
      </c>
      <c r="E630" s="33">
        <f>SUM('anual gastos'!E630+'eses gastos'!E630+[3]ctas!E630)</f>
        <v>3742038843</v>
      </c>
      <c r="F630" s="30">
        <f t="shared" si="97"/>
        <v>41907336186</v>
      </c>
      <c r="G630" s="31">
        <f t="shared" si="105"/>
        <v>0.20440367861667166</v>
      </c>
      <c r="H630" s="33">
        <f>SUM('anual gastos'!H630+'eses gastos'!H630+[3]ctas!H630)</f>
        <v>0</v>
      </c>
      <c r="I630" s="32">
        <f t="shared" si="102"/>
        <v>41907336186</v>
      </c>
      <c r="J630" s="33">
        <f>SUM('anual gastos'!J630+'eses gastos'!J630+[3]ctas!J630)</f>
        <v>8987774641</v>
      </c>
      <c r="K630" s="31">
        <f t="shared" si="98"/>
        <v>21.446781062649716</v>
      </c>
      <c r="L630" s="30">
        <f t="shared" si="104"/>
        <v>19151740101</v>
      </c>
      <c r="M630" s="31">
        <f t="shared" si="99"/>
        <v>45.700208708083025</v>
      </c>
      <c r="N630" s="33">
        <f>SUM('anual gastos'!N630+'eses gastos'!N630+[3]ctas!N630)</f>
        <v>28139514742</v>
      </c>
      <c r="O630" s="31">
        <f t="shared" si="100"/>
        <v>67.146989770732731</v>
      </c>
      <c r="P630" s="32">
        <f t="shared" si="103"/>
        <v>13767821444</v>
      </c>
      <c r="R630" s="33">
        <f>SUM('anual gastos'!N630+'eses gastos'!N630+[3]ctas!N630)</f>
        <v>28139514742</v>
      </c>
      <c r="S630" s="62">
        <f t="shared" si="101"/>
        <v>0</v>
      </c>
    </row>
    <row r="631" spans="1:19" ht="39" x14ac:dyDescent="0.25">
      <c r="A631" s="60">
        <v>3311401150052</v>
      </c>
      <c r="B631" s="27" t="s">
        <v>476</v>
      </c>
      <c r="C631" s="28"/>
      <c r="D631" s="29">
        <f>SUM(D632)</f>
        <v>0</v>
      </c>
      <c r="E631" s="29">
        <f>SUM(E632)</f>
        <v>7846621979</v>
      </c>
      <c r="F631" s="30">
        <f t="shared" si="97"/>
        <v>7846621979</v>
      </c>
      <c r="G631" s="31">
        <f t="shared" si="105"/>
        <v>3.8272019727129229E-2</v>
      </c>
      <c r="H631" s="29">
        <f>SUM(H632)</f>
        <v>0</v>
      </c>
      <c r="I631" s="32">
        <f t="shared" si="102"/>
        <v>7846621979</v>
      </c>
      <c r="J631" s="29">
        <f>SUM(J632)</f>
        <v>1628549175</v>
      </c>
      <c r="K631" s="31">
        <f t="shared" si="98"/>
        <v>20.754780584033536</v>
      </c>
      <c r="L631" s="30">
        <f t="shared" si="104"/>
        <v>3846440508</v>
      </c>
      <c r="M631" s="31">
        <f t="shared" si="99"/>
        <v>49.02033662758663</v>
      </c>
      <c r="N631" s="29">
        <f>SUM(N632)</f>
        <v>5474989683</v>
      </c>
      <c r="O631" s="31">
        <f t="shared" si="100"/>
        <v>69.77511721162017</v>
      </c>
      <c r="P631" s="32">
        <f t="shared" si="103"/>
        <v>2371632296</v>
      </c>
      <c r="R631" s="33">
        <f>SUM('anual gastos'!N631+'eses gastos'!N631+[3]ctas!N631)</f>
        <v>5474989683</v>
      </c>
      <c r="S631" s="62">
        <f t="shared" si="101"/>
        <v>0</v>
      </c>
    </row>
    <row r="632" spans="1:19" x14ac:dyDescent="0.25">
      <c r="A632" s="60">
        <v>3311401150052</v>
      </c>
      <c r="B632" s="27" t="s">
        <v>471</v>
      </c>
      <c r="C632" s="28"/>
      <c r="D632" s="33">
        <f>SUM('anual gastos'!D632+'eses gastos'!D632+[3]ctas!D632)</f>
        <v>0</v>
      </c>
      <c r="E632" s="33">
        <f>SUM('anual gastos'!E632+'eses gastos'!E632+[3]ctas!E632)</f>
        <v>7846621979</v>
      </c>
      <c r="F632" s="30">
        <f t="shared" si="97"/>
        <v>7846621979</v>
      </c>
      <c r="G632" s="31">
        <f t="shared" si="105"/>
        <v>3.8272019727129229E-2</v>
      </c>
      <c r="H632" s="33">
        <f>SUM('anual gastos'!H632+'eses gastos'!H632+[3]ctas!H632)</f>
        <v>0</v>
      </c>
      <c r="I632" s="32">
        <f t="shared" si="102"/>
        <v>7846621979</v>
      </c>
      <c r="J632" s="33">
        <f>SUM('anual gastos'!J632+'eses gastos'!J632+[3]ctas!J632)</f>
        <v>1628549175</v>
      </c>
      <c r="K632" s="31">
        <f t="shared" si="98"/>
        <v>20.754780584033536</v>
      </c>
      <c r="L632" s="30">
        <f t="shared" si="104"/>
        <v>3846440508</v>
      </c>
      <c r="M632" s="31">
        <f t="shared" si="99"/>
        <v>49.02033662758663</v>
      </c>
      <c r="N632" s="33">
        <f>SUM('anual gastos'!N632+'eses gastos'!N632+[3]ctas!N632)</f>
        <v>5474989683</v>
      </c>
      <c r="O632" s="31">
        <f t="shared" si="100"/>
        <v>69.77511721162017</v>
      </c>
      <c r="P632" s="32">
        <f t="shared" si="103"/>
        <v>2371632296</v>
      </c>
      <c r="R632" s="33">
        <f>SUM('anual gastos'!N632+'eses gastos'!N632+[3]ctas!N632)</f>
        <v>5474989683</v>
      </c>
      <c r="S632" s="62">
        <f t="shared" si="101"/>
        <v>0</v>
      </c>
    </row>
    <row r="633" spans="1:19" ht="26.25" x14ac:dyDescent="0.25">
      <c r="A633" s="60">
        <v>3311401150053</v>
      </c>
      <c r="B633" s="27" t="s">
        <v>477</v>
      </c>
      <c r="C633" s="28"/>
      <c r="D633" s="29">
        <f>SUM(D634)</f>
        <v>32180141905</v>
      </c>
      <c r="E633" s="29">
        <f>SUM(E634)</f>
        <v>4499164150</v>
      </c>
      <c r="F633" s="30">
        <f t="shared" si="97"/>
        <v>36679306055</v>
      </c>
      <c r="G633" s="31">
        <f t="shared" si="105"/>
        <v>0.17890388101674223</v>
      </c>
      <c r="H633" s="29">
        <f>SUM(H634)</f>
        <v>0</v>
      </c>
      <c r="I633" s="32">
        <f t="shared" si="102"/>
        <v>36679306055</v>
      </c>
      <c r="J633" s="29">
        <f>SUM(J634)</f>
        <v>14923958031</v>
      </c>
      <c r="K633" s="31">
        <f t="shared" si="98"/>
        <v>40.687678247297747</v>
      </c>
      <c r="L633" s="30">
        <f t="shared" si="104"/>
        <v>20226321776</v>
      </c>
      <c r="M633" s="31">
        <f t="shared" si="99"/>
        <v>55.143687139748423</v>
      </c>
      <c r="N633" s="29">
        <f>SUM(N634)</f>
        <v>35150279807</v>
      </c>
      <c r="O633" s="31">
        <f t="shared" si="100"/>
        <v>95.831365387046176</v>
      </c>
      <c r="P633" s="32">
        <f t="shared" si="103"/>
        <v>1529026248</v>
      </c>
      <c r="R633" s="33">
        <f>SUM('anual gastos'!N633+'eses gastos'!N633+[3]ctas!N633)</f>
        <v>35150279807</v>
      </c>
      <c r="S633" s="62">
        <f t="shared" si="101"/>
        <v>0</v>
      </c>
    </row>
    <row r="634" spans="1:19" x14ac:dyDescent="0.25">
      <c r="A634" s="60">
        <v>3311401150053</v>
      </c>
      <c r="B634" s="27" t="s">
        <v>471</v>
      </c>
      <c r="C634" s="28"/>
      <c r="D634" s="33">
        <f>SUM('anual gastos'!D634+'eses gastos'!D634+[3]ctas!D634)</f>
        <v>32180141905</v>
      </c>
      <c r="E634" s="33">
        <f>SUM('anual gastos'!E634+'eses gastos'!E634+[3]ctas!E634)</f>
        <v>4499164150</v>
      </c>
      <c r="F634" s="30">
        <f t="shared" si="97"/>
        <v>36679306055</v>
      </c>
      <c r="G634" s="31">
        <f t="shared" si="105"/>
        <v>0.17890388101674223</v>
      </c>
      <c r="H634" s="33">
        <f>SUM('anual gastos'!H634+'eses gastos'!H634+[3]ctas!H634)</f>
        <v>0</v>
      </c>
      <c r="I634" s="32">
        <f t="shared" si="102"/>
        <v>36679306055</v>
      </c>
      <c r="J634" s="33">
        <f>SUM('anual gastos'!J634+'eses gastos'!J634+[3]ctas!J634)</f>
        <v>14923958031</v>
      </c>
      <c r="K634" s="31">
        <f t="shared" si="98"/>
        <v>40.687678247297747</v>
      </c>
      <c r="L634" s="30">
        <f t="shared" si="104"/>
        <v>20226321776</v>
      </c>
      <c r="M634" s="31">
        <f t="shared" si="99"/>
        <v>55.143687139748423</v>
      </c>
      <c r="N634" s="33">
        <f>SUM('anual gastos'!N634+'eses gastos'!N634+[3]ctas!N634)</f>
        <v>35150279807</v>
      </c>
      <c r="O634" s="31">
        <f t="shared" si="100"/>
        <v>95.831365387046176</v>
      </c>
      <c r="P634" s="32">
        <f t="shared" si="103"/>
        <v>1529026248</v>
      </c>
      <c r="R634" s="33">
        <f>SUM('anual gastos'!N634+'eses gastos'!N634+[3]ctas!N634)</f>
        <v>35150279807</v>
      </c>
      <c r="S634" s="62">
        <f t="shared" si="101"/>
        <v>0</v>
      </c>
    </row>
    <row r="635" spans="1:19" ht="26.25" x14ac:dyDescent="0.25">
      <c r="A635" s="60">
        <v>3311401150052</v>
      </c>
      <c r="B635" s="27" t="s">
        <v>478</v>
      </c>
      <c r="C635" s="28"/>
      <c r="D635" s="29">
        <f>SUM(D636)</f>
        <v>18651335741</v>
      </c>
      <c r="E635" s="29">
        <f>SUM(E636)</f>
        <v>32690940873</v>
      </c>
      <c r="F635" s="30">
        <f t="shared" si="97"/>
        <v>51342276614</v>
      </c>
      <c r="G635" s="31">
        <f t="shared" si="105"/>
        <v>0.25042274607666981</v>
      </c>
      <c r="H635" s="29">
        <f>SUM(H636)</f>
        <v>0</v>
      </c>
      <c r="I635" s="32">
        <f t="shared" si="102"/>
        <v>51342276614</v>
      </c>
      <c r="J635" s="29">
        <f>SUM(J636)</f>
        <v>17077968983</v>
      </c>
      <c r="K635" s="31">
        <f t="shared" si="98"/>
        <v>33.262975678688903</v>
      </c>
      <c r="L635" s="30">
        <f t="shared" si="104"/>
        <v>30673925984</v>
      </c>
      <c r="M635" s="31">
        <f t="shared" si="99"/>
        <v>59.743992683869109</v>
      </c>
      <c r="N635" s="29">
        <f>SUM(N636)</f>
        <v>47751894967</v>
      </c>
      <c r="O635" s="31">
        <f t="shared" si="100"/>
        <v>93.006968362558013</v>
      </c>
      <c r="P635" s="32">
        <f t="shared" si="103"/>
        <v>3590381647</v>
      </c>
      <c r="R635" s="33">
        <f>SUM('anual gastos'!N635+'eses gastos'!N635+[3]ctas!N635)</f>
        <v>47751894967</v>
      </c>
      <c r="S635" s="62">
        <f t="shared" si="101"/>
        <v>0</v>
      </c>
    </row>
    <row r="636" spans="1:19" x14ac:dyDescent="0.25">
      <c r="A636" s="60">
        <v>3311401150052</v>
      </c>
      <c r="B636" s="27" t="s">
        <v>471</v>
      </c>
      <c r="C636" s="28"/>
      <c r="D636" s="33">
        <f>SUM('anual gastos'!D636+'eses gastos'!D636+[3]ctas!D636)</f>
        <v>18651335741</v>
      </c>
      <c r="E636" s="33">
        <f>SUM('anual gastos'!E636+'eses gastos'!E636+[3]ctas!E636)</f>
        <v>32690940873</v>
      </c>
      <c r="F636" s="30">
        <f t="shared" si="97"/>
        <v>51342276614</v>
      </c>
      <c r="G636" s="31">
        <f t="shared" si="105"/>
        <v>0.25042274607666981</v>
      </c>
      <c r="H636" s="33">
        <f>SUM('anual gastos'!H636+'eses gastos'!H636+[3]ctas!H636)</f>
        <v>0</v>
      </c>
      <c r="I636" s="32">
        <f t="shared" si="102"/>
        <v>51342276614</v>
      </c>
      <c r="J636" s="33">
        <f>SUM('anual gastos'!J636+'eses gastos'!J636+[3]ctas!J636)</f>
        <v>17077968983</v>
      </c>
      <c r="K636" s="31">
        <f t="shared" si="98"/>
        <v>33.262975678688903</v>
      </c>
      <c r="L636" s="30">
        <f t="shared" si="104"/>
        <v>30673925984</v>
      </c>
      <c r="M636" s="31">
        <f t="shared" si="99"/>
        <v>59.743992683869109</v>
      </c>
      <c r="N636" s="33">
        <f>SUM('anual gastos'!N636+'eses gastos'!N636+[3]ctas!N636)</f>
        <v>47751894967</v>
      </c>
      <c r="O636" s="31">
        <f t="shared" si="100"/>
        <v>93.006968362558013</v>
      </c>
      <c r="P636" s="32">
        <f t="shared" si="103"/>
        <v>3590381647</v>
      </c>
      <c r="R636" s="33">
        <f>SUM('anual gastos'!N636+'eses gastos'!N636+[3]ctas!N636)</f>
        <v>47751894967</v>
      </c>
      <c r="S636" s="62">
        <f t="shared" si="101"/>
        <v>0</v>
      </c>
    </row>
    <row r="637" spans="1:19" ht="26.25" x14ac:dyDescent="0.25">
      <c r="A637" s="60">
        <v>3311401150021</v>
      </c>
      <c r="B637" s="27" t="s">
        <v>477</v>
      </c>
      <c r="C637" s="28"/>
      <c r="D637" s="29">
        <f>SUM(D638)</f>
        <v>0</v>
      </c>
      <c r="E637" s="29">
        <f>SUM(E638)</f>
        <v>0</v>
      </c>
      <c r="F637" s="30">
        <f t="shared" si="97"/>
        <v>0</v>
      </c>
      <c r="G637" s="31">
        <f t="shared" si="105"/>
        <v>0</v>
      </c>
      <c r="H637" s="29">
        <f>SUM(H638)</f>
        <v>0</v>
      </c>
      <c r="I637" s="32">
        <f t="shared" si="102"/>
        <v>0</v>
      </c>
      <c r="J637" s="29">
        <f>SUM(J638)</f>
        <v>0</v>
      </c>
      <c r="K637" s="31">
        <f t="shared" si="98"/>
        <v>0</v>
      </c>
      <c r="L637" s="30">
        <f t="shared" si="104"/>
        <v>0</v>
      </c>
      <c r="M637" s="31">
        <f t="shared" si="99"/>
        <v>0</v>
      </c>
      <c r="N637" s="29">
        <f>SUM(N638)</f>
        <v>0</v>
      </c>
      <c r="O637" s="31">
        <f t="shared" si="100"/>
        <v>0</v>
      </c>
      <c r="P637" s="32">
        <f t="shared" si="103"/>
        <v>0</v>
      </c>
      <c r="R637" s="33">
        <f>SUM('anual gastos'!N637+'eses gastos'!N637+[3]ctas!N637)</f>
        <v>0</v>
      </c>
      <c r="S637" s="62">
        <f t="shared" si="101"/>
        <v>0</v>
      </c>
    </row>
    <row r="638" spans="1:19" x14ac:dyDescent="0.25">
      <c r="A638" s="60">
        <v>3311401150021</v>
      </c>
      <c r="B638" s="27" t="s">
        <v>471</v>
      </c>
      <c r="C638" s="28"/>
      <c r="D638" s="33">
        <f>SUM('anual gastos'!D638+'eses gastos'!D638+[3]ctas!D638)</f>
        <v>0</v>
      </c>
      <c r="E638" s="33">
        <f>SUM('anual gastos'!E638+'eses gastos'!E638+[3]ctas!E638)</f>
        <v>0</v>
      </c>
      <c r="F638" s="30">
        <f t="shared" si="97"/>
        <v>0</v>
      </c>
      <c r="G638" s="31">
        <f t="shared" si="105"/>
        <v>0</v>
      </c>
      <c r="H638" s="33">
        <f>SUM('anual gastos'!H638+'eses gastos'!H638+[3]ctas!H638)</f>
        <v>0</v>
      </c>
      <c r="I638" s="32">
        <f t="shared" si="102"/>
        <v>0</v>
      </c>
      <c r="J638" s="33">
        <f>SUM('anual gastos'!J638+'eses gastos'!J638+[3]ctas!J638)</f>
        <v>0</v>
      </c>
      <c r="K638" s="31">
        <f t="shared" si="98"/>
        <v>0</v>
      </c>
      <c r="L638" s="30">
        <f t="shared" si="104"/>
        <v>0</v>
      </c>
      <c r="M638" s="31">
        <f t="shared" si="99"/>
        <v>0</v>
      </c>
      <c r="N638" s="33">
        <f>SUM('anual gastos'!N638+'eses gastos'!N638+[3]ctas!N638)</f>
        <v>0</v>
      </c>
      <c r="O638" s="31">
        <f t="shared" si="100"/>
        <v>0</v>
      </c>
      <c r="P638" s="32">
        <f t="shared" si="103"/>
        <v>0</v>
      </c>
      <c r="R638" s="33">
        <f>SUM('anual gastos'!N638+'eses gastos'!N638+[3]ctas!N638)</f>
        <v>0</v>
      </c>
      <c r="S638" s="62">
        <f t="shared" si="101"/>
        <v>0</v>
      </c>
    </row>
    <row r="639" spans="1:19" ht="26.25" x14ac:dyDescent="0.25">
      <c r="A639" s="60">
        <v>3311401150022</v>
      </c>
      <c r="B639" s="27" t="s">
        <v>478</v>
      </c>
      <c r="C639" s="28"/>
      <c r="D639" s="29">
        <f>SUM(D640)</f>
        <v>0</v>
      </c>
      <c r="E639" s="29">
        <f>SUM(E640)</f>
        <v>0</v>
      </c>
      <c r="F639" s="30">
        <f t="shared" si="97"/>
        <v>0</v>
      </c>
      <c r="G639" s="31">
        <f t="shared" si="105"/>
        <v>0</v>
      </c>
      <c r="H639" s="29">
        <f>SUM(H640)</f>
        <v>0</v>
      </c>
      <c r="I639" s="32">
        <f t="shared" si="102"/>
        <v>0</v>
      </c>
      <c r="J639" s="29">
        <f>SUM(J640)</f>
        <v>0</v>
      </c>
      <c r="K639" s="31">
        <f t="shared" si="98"/>
        <v>0</v>
      </c>
      <c r="L639" s="30">
        <f t="shared" si="104"/>
        <v>0</v>
      </c>
      <c r="M639" s="31">
        <f t="shared" si="99"/>
        <v>0</v>
      </c>
      <c r="N639" s="29">
        <f>SUM(N640)</f>
        <v>0</v>
      </c>
      <c r="O639" s="31">
        <f t="shared" si="100"/>
        <v>0</v>
      </c>
      <c r="P639" s="32">
        <f t="shared" si="103"/>
        <v>0</v>
      </c>
      <c r="R639" s="33">
        <f>SUM('anual gastos'!N639+'eses gastos'!N639+[3]ctas!N639)</f>
        <v>0</v>
      </c>
      <c r="S639" s="62">
        <f t="shared" si="101"/>
        <v>0</v>
      </c>
    </row>
    <row r="640" spans="1:19" x14ac:dyDescent="0.25">
      <c r="A640" s="60">
        <v>3311401150022</v>
      </c>
      <c r="B640" s="27" t="s">
        <v>471</v>
      </c>
      <c r="C640" s="28"/>
      <c r="D640" s="33">
        <f>SUM('anual gastos'!D640+'eses gastos'!D640+[3]ctas!D640)</f>
        <v>0</v>
      </c>
      <c r="E640" s="33">
        <f>SUM('anual gastos'!E640+'eses gastos'!E640+[3]ctas!E640)</f>
        <v>0</v>
      </c>
      <c r="F640" s="30">
        <f t="shared" si="97"/>
        <v>0</v>
      </c>
      <c r="G640" s="31">
        <f t="shared" si="105"/>
        <v>0</v>
      </c>
      <c r="H640" s="33">
        <f>SUM('anual gastos'!H640+'eses gastos'!H640+[3]ctas!H640)</f>
        <v>0</v>
      </c>
      <c r="I640" s="32">
        <f t="shared" si="102"/>
        <v>0</v>
      </c>
      <c r="J640" s="33">
        <f>SUM('anual gastos'!J640+'eses gastos'!J640+[3]ctas!J640)</f>
        <v>0</v>
      </c>
      <c r="K640" s="31">
        <f t="shared" si="98"/>
        <v>0</v>
      </c>
      <c r="L640" s="30">
        <f t="shared" si="104"/>
        <v>0</v>
      </c>
      <c r="M640" s="31">
        <f t="shared" si="99"/>
        <v>0</v>
      </c>
      <c r="N640" s="33">
        <f>SUM('anual gastos'!N640+'eses gastos'!N640+[3]ctas!N640)</f>
        <v>0</v>
      </c>
      <c r="O640" s="31">
        <f t="shared" si="100"/>
        <v>0</v>
      </c>
      <c r="P640" s="32">
        <f t="shared" si="103"/>
        <v>0</v>
      </c>
      <c r="R640" s="33">
        <f>SUM('anual gastos'!N640+'eses gastos'!N640+[3]ctas!N640)</f>
        <v>0</v>
      </c>
      <c r="S640" s="62">
        <f t="shared" si="101"/>
        <v>0</v>
      </c>
    </row>
    <row r="641" spans="1:19" x14ac:dyDescent="0.25">
      <c r="A641" s="60">
        <v>33114011557</v>
      </c>
      <c r="B641" s="27" t="s">
        <v>479</v>
      </c>
      <c r="C641" s="28"/>
      <c r="D641" s="29">
        <f>SUM(D642+D644+D646+D648)</f>
        <v>50077438632</v>
      </c>
      <c r="E641" s="29">
        <f>SUM(E642+E644+E646+E648)</f>
        <v>38874373523</v>
      </c>
      <c r="F641" s="30">
        <f t="shared" si="97"/>
        <v>88951812155</v>
      </c>
      <c r="G641" s="31">
        <f t="shared" si="105"/>
        <v>0.43386383575903026</v>
      </c>
      <c r="H641" s="29">
        <f>SUM(H642+H644+H646+H648)</f>
        <v>0</v>
      </c>
      <c r="I641" s="32">
        <f t="shared" si="102"/>
        <v>88951812155</v>
      </c>
      <c r="J641" s="29">
        <f>SUM(J642+J644+J646+J648)</f>
        <v>57972514213</v>
      </c>
      <c r="K641" s="31">
        <f t="shared" si="98"/>
        <v>65.172943426921918</v>
      </c>
      <c r="L641" s="30">
        <f t="shared" si="104"/>
        <v>29054745832</v>
      </c>
      <c r="M641" s="31">
        <f t="shared" si="99"/>
        <v>32.663467025687595</v>
      </c>
      <c r="N641" s="29">
        <f>SUM(N642+N644+N646+N648)</f>
        <v>87027260045</v>
      </c>
      <c r="O641" s="31">
        <f t="shared" si="100"/>
        <v>97.836410452609513</v>
      </c>
      <c r="P641" s="32">
        <f t="shared" si="103"/>
        <v>1924552110</v>
      </c>
      <c r="R641" s="33">
        <f>SUM('anual gastos'!N641+'eses gastos'!N641+[3]ctas!N641)</f>
        <v>87027260045</v>
      </c>
      <c r="S641" s="62">
        <f t="shared" si="101"/>
        <v>0</v>
      </c>
    </row>
    <row r="642" spans="1:19" x14ac:dyDescent="0.25">
      <c r="A642" s="60">
        <v>3311401155716</v>
      </c>
      <c r="B642" s="27" t="s">
        <v>480</v>
      </c>
      <c r="C642" s="28"/>
      <c r="D642" s="33">
        <f>SUM('anual gastos'!D642+'eses gastos'!D642+[3]ctas!D642)</f>
        <v>28373438573</v>
      </c>
      <c r="E642" s="33">
        <f>SUM('anual gastos'!E642+'eses gastos'!E642+[3]ctas!E642)</f>
        <v>3048963741</v>
      </c>
      <c r="F642" s="30">
        <f t="shared" si="97"/>
        <v>31422402314</v>
      </c>
      <c r="G642" s="31">
        <f t="shared" si="105"/>
        <v>0.15326325193869761</v>
      </c>
      <c r="H642" s="33">
        <f>SUM('anual gastos'!H642+'eses gastos'!H642+[3]ctas!H642)</f>
        <v>0</v>
      </c>
      <c r="I642" s="32">
        <f t="shared" si="102"/>
        <v>31422402314</v>
      </c>
      <c r="J642" s="33">
        <f>SUM('anual gastos'!J642+'eses gastos'!J642+[3]ctas!J642)</f>
        <v>24893287533</v>
      </c>
      <c r="K642" s="31">
        <f t="shared" si="98"/>
        <v>79.221465259863322</v>
      </c>
      <c r="L642" s="30">
        <f t="shared" si="104"/>
        <v>6327949099</v>
      </c>
      <c r="M642" s="31">
        <f t="shared" si="99"/>
        <v>20.138336451063239</v>
      </c>
      <c r="N642" s="33">
        <f>SUM('anual gastos'!N642+'eses gastos'!N642+[3]ctas!N642)</f>
        <v>31221236632</v>
      </c>
      <c r="O642" s="31">
        <f t="shared" si="100"/>
        <v>99.359801710926561</v>
      </c>
      <c r="P642" s="32">
        <f t="shared" si="103"/>
        <v>201165682</v>
      </c>
      <c r="R642" s="33">
        <f>SUM('anual gastos'!N642+'eses gastos'!N642+[3]ctas!N642)</f>
        <v>31221236632</v>
      </c>
      <c r="S642" s="62">
        <f t="shared" si="101"/>
        <v>0</v>
      </c>
    </row>
    <row r="643" spans="1:19" ht="26.25" x14ac:dyDescent="0.25">
      <c r="A643" s="60">
        <v>3311401155716</v>
      </c>
      <c r="B643" s="27" t="s">
        <v>481</v>
      </c>
      <c r="C643" s="28"/>
      <c r="D643" s="33">
        <f>SUM('anual gastos'!D643+'eses gastos'!D643+[3]ctas!D643)</f>
        <v>28373438573</v>
      </c>
      <c r="E643" s="33">
        <f>SUM('anual gastos'!E643+'eses gastos'!E643+[3]ctas!E643)</f>
        <v>3048963741</v>
      </c>
      <c r="F643" s="30">
        <f t="shared" si="97"/>
        <v>31422402314</v>
      </c>
      <c r="G643" s="31">
        <f t="shared" si="105"/>
        <v>0.15326325193869761</v>
      </c>
      <c r="H643" s="33">
        <f>SUM('anual gastos'!H643+'eses gastos'!H643+[3]ctas!H643)</f>
        <v>0</v>
      </c>
      <c r="I643" s="32">
        <f t="shared" si="102"/>
        <v>31422402314</v>
      </c>
      <c r="J643" s="33">
        <f>SUM('anual gastos'!J643+'eses gastos'!J643+[3]ctas!J643)</f>
        <v>24893287533</v>
      </c>
      <c r="K643" s="31">
        <f t="shared" si="98"/>
        <v>79.221465259863322</v>
      </c>
      <c r="L643" s="30">
        <f t="shared" si="104"/>
        <v>6327949099</v>
      </c>
      <c r="M643" s="31">
        <f t="shared" si="99"/>
        <v>20.138336451063239</v>
      </c>
      <c r="N643" s="33">
        <f>SUM('anual gastos'!N643+'eses gastos'!N643+[3]ctas!N643)</f>
        <v>31221236632</v>
      </c>
      <c r="O643" s="31">
        <f t="shared" si="100"/>
        <v>99.359801710926561</v>
      </c>
      <c r="P643" s="32">
        <f t="shared" si="103"/>
        <v>201165682</v>
      </c>
      <c r="R643" s="33">
        <f>SUM('anual gastos'!N643+'eses gastos'!N643+[3]ctas!N643)</f>
        <v>31221236632</v>
      </c>
      <c r="S643" s="62">
        <f t="shared" si="101"/>
        <v>0</v>
      </c>
    </row>
    <row r="644" spans="1:19" x14ac:dyDescent="0.25">
      <c r="A644" s="60">
        <v>3311401155717</v>
      </c>
      <c r="B644" s="27" t="s">
        <v>482</v>
      </c>
      <c r="C644" s="28"/>
      <c r="D644" s="29">
        <f>SUM(D645)</f>
        <v>1264415400</v>
      </c>
      <c r="E644" s="29">
        <f>SUM(E645)</f>
        <v>2441968176</v>
      </c>
      <c r="F644" s="30">
        <f t="shared" si="97"/>
        <v>3706383576</v>
      </c>
      <c r="G644" s="31">
        <f t="shared" si="105"/>
        <v>1.8077943058378058E-2</v>
      </c>
      <c r="H644" s="29">
        <f>SUM(H645)</f>
        <v>0</v>
      </c>
      <c r="I644" s="32">
        <f t="shared" si="102"/>
        <v>3706383576</v>
      </c>
      <c r="J644" s="29">
        <f>SUM(J645)</f>
        <v>2755834096</v>
      </c>
      <c r="K644" s="31">
        <f t="shared" si="98"/>
        <v>74.353720803342995</v>
      </c>
      <c r="L644" s="30">
        <f t="shared" si="104"/>
        <v>420499287</v>
      </c>
      <c r="M644" s="31">
        <f t="shared" si="99"/>
        <v>11.345271701581703</v>
      </c>
      <c r="N644" s="29">
        <f>SUM(N645)</f>
        <v>3176333383</v>
      </c>
      <c r="O644" s="31">
        <f t="shared" si="100"/>
        <v>85.698992504924703</v>
      </c>
      <c r="P644" s="32">
        <f t="shared" si="103"/>
        <v>530050193</v>
      </c>
      <c r="R644" s="33">
        <f>SUM('anual gastos'!N644+'eses gastos'!N644+[3]ctas!N644)</f>
        <v>3176333383</v>
      </c>
      <c r="S644" s="62">
        <f t="shared" si="101"/>
        <v>0</v>
      </c>
    </row>
    <row r="645" spans="1:19" ht="26.25" x14ac:dyDescent="0.25">
      <c r="A645" s="60">
        <v>3311401155717</v>
      </c>
      <c r="B645" s="27" t="s">
        <v>481</v>
      </c>
      <c r="C645" s="28"/>
      <c r="D645" s="33">
        <f>SUM('anual gastos'!D645+'eses gastos'!D645+[3]ctas!D645)</f>
        <v>1264415400</v>
      </c>
      <c r="E645" s="33">
        <f>SUM('anual gastos'!E645+'eses gastos'!E645+[3]ctas!E645)</f>
        <v>2441968176</v>
      </c>
      <c r="F645" s="30">
        <f t="shared" si="97"/>
        <v>3706383576</v>
      </c>
      <c r="G645" s="31">
        <f t="shared" si="105"/>
        <v>1.8077943058378058E-2</v>
      </c>
      <c r="H645" s="33">
        <f>SUM('anual gastos'!H645+'eses gastos'!H645+[3]ctas!H645)</f>
        <v>0</v>
      </c>
      <c r="I645" s="32">
        <f t="shared" si="102"/>
        <v>3706383576</v>
      </c>
      <c r="J645" s="33">
        <f>SUM('anual gastos'!J645+'eses gastos'!J645+[3]ctas!J645)</f>
        <v>2755834096</v>
      </c>
      <c r="K645" s="31">
        <f t="shared" si="98"/>
        <v>74.353720803342995</v>
      </c>
      <c r="L645" s="30">
        <f t="shared" si="104"/>
        <v>420499287</v>
      </c>
      <c r="M645" s="31">
        <f t="shared" si="99"/>
        <v>11.345271701581703</v>
      </c>
      <c r="N645" s="33">
        <f>SUM('anual gastos'!N645+'eses gastos'!N645+[3]ctas!N645)</f>
        <v>3176333383</v>
      </c>
      <c r="O645" s="31">
        <f t="shared" si="100"/>
        <v>85.698992504924703</v>
      </c>
      <c r="P645" s="32">
        <f t="shared" si="103"/>
        <v>530050193</v>
      </c>
      <c r="R645" s="33">
        <f>SUM('anual gastos'!N645+'eses gastos'!N645+[3]ctas!N645)</f>
        <v>3176333383</v>
      </c>
      <c r="S645" s="62">
        <f t="shared" si="101"/>
        <v>0</v>
      </c>
    </row>
    <row r="646" spans="1:19" x14ac:dyDescent="0.25">
      <c r="A646" s="60">
        <v>3311401155718</v>
      </c>
      <c r="B646" s="27" t="s">
        <v>483</v>
      </c>
      <c r="C646" s="28"/>
      <c r="D646" s="29">
        <f>SUM(D647)</f>
        <v>3435656356</v>
      </c>
      <c r="E646" s="29">
        <f>SUM(E647)</f>
        <v>23295005416</v>
      </c>
      <c r="F646" s="30">
        <f t="shared" si="97"/>
        <v>26730661772</v>
      </c>
      <c r="G646" s="31">
        <f t="shared" si="105"/>
        <v>0.13037921508072731</v>
      </c>
      <c r="H646" s="29">
        <f>SUM(H647)</f>
        <v>0</v>
      </c>
      <c r="I646" s="32">
        <f t="shared" si="102"/>
        <v>26730661772</v>
      </c>
      <c r="J646" s="29">
        <f>SUM(J647)</f>
        <v>25993010000</v>
      </c>
      <c r="K646" s="31">
        <f t="shared" si="98"/>
        <v>97.240428320511398</v>
      </c>
      <c r="L646" s="30">
        <f t="shared" si="104"/>
        <v>163302975</v>
      </c>
      <c r="M646" s="31">
        <f t="shared" si="99"/>
        <v>0.6109200602398015</v>
      </c>
      <c r="N646" s="29">
        <f>SUM(N647)</f>
        <v>26156312975</v>
      </c>
      <c r="O646" s="31">
        <f t="shared" si="100"/>
        <v>97.85134838075119</v>
      </c>
      <c r="P646" s="32">
        <f t="shared" si="103"/>
        <v>574348797</v>
      </c>
      <c r="R646" s="33">
        <f>SUM('anual gastos'!N646+'eses gastos'!N646+[3]ctas!N646)</f>
        <v>26156312975</v>
      </c>
      <c r="S646" s="62">
        <f t="shared" si="101"/>
        <v>0</v>
      </c>
    </row>
    <row r="647" spans="1:19" ht="26.25" x14ac:dyDescent="0.25">
      <c r="A647" s="60">
        <v>3311401155718</v>
      </c>
      <c r="B647" s="27" t="s">
        <v>481</v>
      </c>
      <c r="C647" s="28"/>
      <c r="D647" s="33">
        <f>SUM('anual gastos'!D647+'eses gastos'!D647+[3]ctas!D647)</f>
        <v>3435656356</v>
      </c>
      <c r="E647" s="33">
        <f>SUM('anual gastos'!E647+'eses gastos'!E647+[3]ctas!E647)</f>
        <v>23295005416</v>
      </c>
      <c r="F647" s="30">
        <f t="shared" si="97"/>
        <v>26730661772</v>
      </c>
      <c r="G647" s="31">
        <f t="shared" si="105"/>
        <v>0.13037921508072731</v>
      </c>
      <c r="H647" s="33">
        <f>SUM('anual gastos'!H647+'eses gastos'!H647+[3]ctas!H647)</f>
        <v>0</v>
      </c>
      <c r="I647" s="32">
        <f t="shared" si="102"/>
        <v>26730661772</v>
      </c>
      <c r="J647" s="33">
        <f>SUM('anual gastos'!J647+'eses gastos'!J647+[3]ctas!J647)</f>
        <v>25993010000</v>
      </c>
      <c r="K647" s="31">
        <f t="shared" si="98"/>
        <v>97.240428320511398</v>
      </c>
      <c r="L647" s="30">
        <f t="shared" si="104"/>
        <v>163302975</v>
      </c>
      <c r="M647" s="31">
        <f t="shared" si="99"/>
        <v>0.6109200602398015</v>
      </c>
      <c r="N647" s="33">
        <f>SUM('anual gastos'!N647+'eses gastos'!N647+[3]ctas!N647)</f>
        <v>26156312975</v>
      </c>
      <c r="O647" s="31">
        <f t="shared" si="100"/>
        <v>97.85134838075119</v>
      </c>
      <c r="P647" s="32">
        <f t="shared" si="103"/>
        <v>574348797</v>
      </c>
      <c r="R647" s="33">
        <f>SUM('anual gastos'!N647+'eses gastos'!N647+[3]ctas!N647)</f>
        <v>26156312975</v>
      </c>
      <c r="S647" s="62">
        <f t="shared" si="101"/>
        <v>0</v>
      </c>
    </row>
    <row r="648" spans="1:19" ht="26.25" x14ac:dyDescent="0.25">
      <c r="A648" s="60">
        <v>3311401157334</v>
      </c>
      <c r="B648" s="27" t="s">
        <v>484</v>
      </c>
      <c r="C648" s="28"/>
      <c r="D648" s="29">
        <f>SUM(D649)</f>
        <v>17003928303</v>
      </c>
      <c r="E648" s="29">
        <f>SUM(E649)</f>
        <v>10088436190</v>
      </c>
      <c r="F648" s="30">
        <f t="shared" ref="F648:F711" si="106">SUM(D648+E648)</f>
        <v>27092364493</v>
      </c>
      <c r="G648" s="31">
        <f t="shared" si="105"/>
        <v>0.13214342568122733</v>
      </c>
      <c r="H648" s="29">
        <f>SUM(H649)</f>
        <v>0</v>
      </c>
      <c r="I648" s="32">
        <f t="shared" si="102"/>
        <v>27092364493</v>
      </c>
      <c r="J648" s="29">
        <f>SUM(J649)</f>
        <v>4330382584</v>
      </c>
      <c r="K648" s="31">
        <f t="shared" ref="K648:K711" si="107">IF(OR(J648=0,F648=0),0,J648/F648)*100</f>
        <v>15.983775004647027</v>
      </c>
      <c r="L648" s="30">
        <f t="shared" si="104"/>
        <v>22142994471</v>
      </c>
      <c r="M648" s="31">
        <f t="shared" ref="M648:M711" si="108">IF(OR(L648=0,F648=0),0,L648/F648)*100</f>
        <v>81.731494778616337</v>
      </c>
      <c r="N648" s="29">
        <f>SUM(N649)</f>
        <v>26473377055</v>
      </c>
      <c r="O648" s="31">
        <f t="shared" ref="O648:O711" si="109">IF(OR(N648=0,F648=0),0,N648/F648)*100</f>
        <v>97.715269783263352</v>
      </c>
      <c r="P648" s="32">
        <f t="shared" si="103"/>
        <v>618987438</v>
      </c>
      <c r="R648" s="33">
        <f>SUM('anual gastos'!N648+'eses gastos'!N648+[3]ctas!N648)</f>
        <v>26473377055</v>
      </c>
      <c r="S648" s="62">
        <f t="shared" ref="S648:S711" si="110">+N648-R648</f>
        <v>0</v>
      </c>
    </row>
    <row r="649" spans="1:19" x14ac:dyDescent="0.25">
      <c r="A649" s="60">
        <v>3311401157334</v>
      </c>
      <c r="B649" s="27" t="s">
        <v>471</v>
      </c>
      <c r="C649" s="28"/>
      <c r="D649" s="33">
        <f>SUM('anual gastos'!D649+'eses gastos'!D649+[3]ctas!D649)</f>
        <v>17003928303</v>
      </c>
      <c r="E649" s="33">
        <f>SUM('anual gastos'!E649+'eses gastos'!E649+[3]ctas!E649)</f>
        <v>10088436190</v>
      </c>
      <c r="F649" s="30">
        <f t="shared" si="106"/>
        <v>27092364493</v>
      </c>
      <c r="G649" s="31">
        <f t="shared" si="105"/>
        <v>0.13214342568122733</v>
      </c>
      <c r="H649" s="33">
        <f>SUM('anual gastos'!H649+'eses gastos'!H649+[3]ctas!H649)</f>
        <v>0</v>
      </c>
      <c r="I649" s="32">
        <f t="shared" ref="I649:I712" si="111">SUM(F649-H649)</f>
        <v>27092364493</v>
      </c>
      <c r="J649" s="33">
        <f>SUM('anual gastos'!J649+'eses gastos'!J649+[3]ctas!J649)</f>
        <v>4330382584</v>
      </c>
      <c r="K649" s="31">
        <f t="shared" si="107"/>
        <v>15.983775004647027</v>
      </c>
      <c r="L649" s="30">
        <f t="shared" si="104"/>
        <v>22142994471</v>
      </c>
      <c r="M649" s="31">
        <f t="shared" si="108"/>
        <v>81.731494778616337</v>
      </c>
      <c r="N649" s="33">
        <f>SUM('anual gastos'!N649+'eses gastos'!N649+[3]ctas!N649)</f>
        <v>26473377055</v>
      </c>
      <c r="O649" s="31">
        <f t="shared" si="109"/>
        <v>97.715269783263352</v>
      </c>
      <c r="P649" s="32">
        <f t="shared" si="103"/>
        <v>618987438</v>
      </c>
      <c r="R649" s="33">
        <f>SUM('anual gastos'!N649+'eses gastos'!N649+[3]ctas!N649)</f>
        <v>26473377055</v>
      </c>
      <c r="S649" s="62">
        <f t="shared" si="110"/>
        <v>0</v>
      </c>
    </row>
    <row r="650" spans="1:19" x14ac:dyDescent="0.25">
      <c r="A650" s="60">
        <v>3311401150208</v>
      </c>
      <c r="B650" s="61" t="s">
        <v>485</v>
      </c>
      <c r="C650" s="28"/>
      <c r="D650" s="29">
        <f>SUM(D651)</f>
        <v>12349904000</v>
      </c>
      <c r="E650" s="29">
        <f>SUM(E651)</f>
        <v>-4006923624</v>
      </c>
      <c r="F650" s="30">
        <f t="shared" si="106"/>
        <v>8342980376</v>
      </c>
      <c r="G650" s="31">
        <f t="shared" si="105"/>
        <v>4.0693015464218531E-2</v>
      </c>
      <c r="H650" s="29">
        <f>SUM(H651)</f>
        <v>0</v>
      </c>
      <c r="I650" s="32">
        <f t="shared" si="111"/>
        <v>8342980376</v>
      </c>
      <c r="J650" s="29">
        <f>SUM(J651)</f>
        <v>1734620216</v>
      </c>
      <c r="K650" s="31">
        <f t="shared" si="107"/>
        <v>20.791373559860329</v>
      </c>
      <c r="L650" s="30">
        <f t="shared" si="104"/>
        <v>3618771091</v>
      </c>
      <c r="M650" s="31">
        <f t="shared" si="108"/>
        <v>43.375040188396099</v>
      </c>
      <c r="N650" s="29">
        <f>SUM(N651)</f>
        <v>5353391307</v>
      </c>
      <c r="O650" s="31">
        <f t="shared" si="109"/>
        <v>64.166413748256431</v>
      </c>
      <c r="P650" s="32">
        <f t="shared" si="103"/>
        <v>2989589069</v>
      </c>
      <c r="R650" s="33">
        <f>SUM('anual gastos'!N650+'eses gastos'!N650+[3]ctas!N650)</f>
        <v>5353391307</v>
      </c>
      <c r="S650" s="62">
        <f t="shared" si="110"/>
        <v>0</v>
      </c>
    </row>
    <row r="651" spans="1:19" x14ac:dyDescent="0.25">
      <c r="A651" s="60">
        <v>3311401150208170</v>
      </c>
      <c r="B651" s="61" t="s">
        <v>486</v>
      </c>
      <c r="C651" s="28"/>
      <c r="D651" s="33">
        <f>SUM('anual gastos'!D651+'eses gastos'!D651+[3]ctas!D651)</f>
        <v>12349904000</v>
      </c>
      <c r="E651" s="33">
        <f>SUM('anual gastos'!E651+'eses gastos'!E651+[3]ctas!E651)</f>
        <v>-4006923624</v>
      </c>
      <c r="F651" s="30">
        <f t="shared" si="106"/>
        <v>8342980376</v>
      </c>
      <c r="G651" s="31">
        <f t="shared" si="105"/>
        <v>4.0693015464218531E-2</v>
      </c>
      <c r="H651" s="33">
        <f>SUM('anual gastos'!H651+'eses gastos'!H651+[3]ctas!H651)</f>
        <v>0</v>
      </c>
      <c r="I651" s="32">
        <f t="shared" si="111"/>
        <v>8342980376</v>
      </c>
      <c r="J651" s="33">
        <f>SUM('anual gastos'!J651+'eses gastos'!J651+[3]ctas!J651)</f>
        <v>1734620216</v>
      </c>
      <c r="K651" s="31">
        <f t="shared" si="107"/>
        <v>20.791373559860329</v>
      </c>
      <c r="L651" s="30">
        <f t="shared" si="104"/>
        <v>3618771091</v>
      </c>
      <c r="M651" s="31">
        <f t="shared" si="108"/>
        <v>43.375040188396099</v>
      </c>
      <c r="N651" s="33">
        <f>SUM('anual gastos'!N651+'eses gastos'!N651+[3]ctas!N651)</f>
        <v>5353391307</v>
      </c>
      <c r="O651" s="31">
        <f t="shared" si="109"/>
        <v>64.166413748256431</v>
      </c>
      <c r="P651" s="32">
        <f t="shared" si="103"/>
        <v>2989589069</v>
      </c>
      <c r="R651" s="33">
        <f>SUM('anual gastos'!N651+'eses gastos'!N651+[3]ctas!N651)</f>
        <v>5353391307</v>
      </c>
      <c r="S651" s="62">
        <f t="shared" si="110"/>
        <v>0</v>
      </c>
    </row>
    <row r="652" spans="1:19" x14ac:dyDescent="0.25">
      <c r="A652" s="26">
        <v>3311401150435</v>
      </c>
      <c r="B652" s="27" t="s">
        <v>487</v>
      </c>
      <c r="C652" s="28"/>
      <c r="D652" s="29">
        <f>SUM(D653)</f>
        <v>9107159000</v>
      </c>
      <c r="E652" s="29">
        <f>SUM(E653)</f>
        <v>4164987678</v>
      </c>
      <c r="F652" s="30">
        <f t="shared" si="106"/>
        <v>13272146678</v>
      </c>
      <c r="G652" s="31">
        <f t="shared" si="105"/>
        <v>6.47351001285911E-2</v>
      </c>
      <c r="H652" s="29">
        <f>SUM(H653)</f>
        <v>0</v>
      </c>
      <c r="I652" s="32">
        <f t="shared" si="111"/>
        <v>13272146678</v>
      </c>
      <c r="J652" s="29">
        <f>SUM(J653)</f>
        <v>7571845135</v>
      </c>
      <c r="K652" s="31">
        <f t="shared" si="107"/>
        <v>57.050643868720506</v>
      </c>
      <c r="L652" s="30">
        <f t="shared" si="104"/>
        <v>4957843847</v>
      </c>
      <c r="M652" s="31">
        <f t="shared" si="108"/>
        <v>37.355252072508776</v>
      </c>
      <c r="N652" s="29">
        <f>SUM(N653)</f>
        <v>12529688982</v>
      </c>
      <c r="O652" s="31">
        <f t="shared" si="109"/>
        <v>94.405895941229289</v>
      </c>
      <c r="P652" s="32">
        <f t="shared" si="103"/>
        <v>742457696</v>
      </c>
      <c r="R652" s="33">
        <f>SUM('anual gastos'!N652+'eses gastos'!N652+[3]ctas!N652)</f>
        <v>12529688982</v>
      </c>
      <c r="S652" s="62">
        <f t="shared" si="110"/>
        <v>0</v>
      </c>
    </row>
    <row r="653" spans="1:19" ht="26.25" x14ac:dyDescent="0.25">
      <c r="A653" s="26">
        <v>3311401150435170</v>
      </c>
      <c r="B653" s="27" t="s">
        <v>488</v>
      </c>
      <c r="C653" s="28"/>
      <c r="D653" s="33">
        <f>SUM('anual gastos'!D653+'eses gastos'!D653+[3]ctas!D653)</f>
        <v>9107159000</v>
      </c>
      <c r="E653" s="33">
        <f>SUM('anual gastos'!E653+'eses gastos'!E653+[3]ctas!E653)</f>
        <v>4164987678</v>
      </c>
      <c r="F653" s="30">
        <f t="shared" si="106"/>
        <v>13272146678</v>
      </c>
      <c r="G653" s="31">
        <f t="shared" si="105"/>
        <v>6.47351001285911E-2</v>
      </c>
      <c r="H653" s="33">
        <f>SUM('anual gastos'!H653+'eses gastos'!H653+[3]ctas!H653)</f>
        <v>0</v>
      </c>
      <c r="I653" s="32">
        <f t="shared" si="111"/>
        <v>13272146678</v>
      </c>
      <c r="J653" s="33">
        <f>SUM('anual gastos'!J653+'eses gastos'!J653+[3]ctas!J653)</f>
        <v>7571845135</v>
      </c>
      <c r="K653" s="31">
        <f t="shared" si="107"/>
        <v>57.050643868720506</v>
      </c>
      <c r="L653" s="30">
        <f t="shared" si="104"/>
        <v>4957843847</v>
      </c>
      <c r="M653" s="31">
        <f t="shared" si="108"/>
        <v>37.355252072508776</v>
      </c>
      <c r="N653" s="33">
        <f>SUM('anual gastos'!N653+'eses gastos'!N653+[3]ctas!N653)</f>
        <v>12529688982</v>
      </c>
      <c r="O653" s="31">
        <f t="shared" si="109"/>
        <v>94.405895941229289</v>
      </c>
      <c r="P653" s="32">
        <f t="shared" si="103"/>
        <v>742457696</v>
      </c>
      <c r="R653" s="33">
        <f>SUM('anual gastos'!N653+'eses gastos'!N653+[3]ctas!N653)</f>
        <v>12529688982</v>
      </c>
      <c r="S653" s="62">
        <f t="shared" si="110"/>
        <v>0</v>
      </c>
    </row>
    <row r="654" spans="1:19" x14ac:dyDescent="0.25">
      <c r="A654" s="60">
        <v>3311401150471</v>
      </c>
      <c r="B654" s="61" t="s">
        <v>489</v>
      </c>
      <c r="C654" s="28"/>
      <c r="D654" s="29">
        <f>SUM(D655)</f>
        <v>1976652000</v>
      </c>
      <c r="E654" s="29">
        <f>SUM(E655)</f>
        <v>251369305</v>
      </c>
      <c r="F654" s="30">
        <f t="shared" si="106"/>
        <v>2228021305</v>
      </c>
      <c r="G654" s="31">
        <f t="shared" si="105"/>
        <v>1.0867208279643848E-2</v>
      </c>
      <c r="H654" s="29">
        <f>SUM(H655)</f>
        <v>0</v>
      </c>
      <c r="I654" s="32">
        <f t="shared" si="111"/>
        <v>2228021305</v>
      </c>
      <c r="J654" s="29">
        <f>SUM(J655)</f>
        <v>1759008166</v>
      </c>
      <c r="K654" s="31">
        <f t="shared" si="107"/>
        <v>78.949342273008469</v>
      </c>
      <c r="L654" s="30">
        <f t="shared" si="104"/>
        <v>363234354</v>
      </c>
      <c r="M654" s="31">
        <f t="shared" si="108"/>
        <v>16.303001824302573</v>
      </c>
      <c r="N654" s="29">
        <f>SUM(N655)</f>
        <v>2122242520</v>
      </c>
      <c r="O654" s="31">
        <f t="shared" si="109"/>
        <v>95.252344097311052</v>
      </c>
      <c r="P654" s="32">
        <f t="shared" si="103"/>
        <v>105778785</v>
      </c>
      <c r="R654" s="33">
        <f>SUM('anual gastos'!N654+'eses gastos'!N654+[3]ctas!N654)</f>
        <v>2122242520</v>
      </c>
      <c r="S654" s="62">
        <f t="shared" si="110"/>
        <v>0</v>
      </c>
    </row>
    <row r="655" spans="1:19" x14ac:dyDescent="0.25">
      <c r="A655" s="60">
        <v>3311401150471170</v>
      </c>
      <c r="B655" s="61" t="s">
        <v>490</v>
      </c>
      <c r="C655" s="28"/>
      <c r="D655" s="33">
        <f>SUM('anual gastos'!D655+'eses gastos'!D655+[3]ctas!D655)</f>
        <v>1976652000</v>
      </c>
      <c r="E655" s="33">
        <f>SUM('anual gastos'!E655+'eses gastos'!E655+[3]ctas!E655)</f>
        <v>251369305</v>
      </c>
      <c r="F655" s="30">
        <f t="shared" si="106"/>
        <v>2228021305</v>
      </c>
      <c r="G655" s="31">
        <f t="shared" si="105"/>
        <v>1.0867208279643848E-2</v>
      </c>
      <c r="H655" s="33">
        <f>SUM('anual gastos'!H655+'eses gastos'!H655+[3]ctas!H655)</f>
        <v>0</v>
      </c>
      <c r="I655" s="32">
        <f t="shared" si="111"/>
        <v>2228021305</v>
      </c>
      <c r="J655" s="33">
        <f>SUM('anual gastos'!J655+'eses gastos'!J655+[3]ctas!J655)</f>
        <v>1759008166</v>
      </c>
      <c r="K655" s="31">
        <f t="shared" si="107"/>
        <v>78.949342273008469</v>
      </c>
      <c r="L655" s="30">
        <f t="shared" si="104"/>
        <v>363234354</v>
      </c>
      <c r="M655" s="31">
        <f t="shared" si="108"/>
        <v>16.303001824302573</v>
      </c>
      <c r="N655" s="33">
        <f>SUM('anual gastos'!N655+'eses gastos'!N655+[3]ctas!N655)</f>
        <v>2122242520</v>
      </c>
      <c r="O655" s="31">
        <f t="shared" si="109"/>
        <v>95.252344097311052</v>
      </c>
      <c r="P655" s="32">
        <f t="shared" ref="P655:P718" si="112">SUM(F655-N655)</f>
        <v>105778785</v>
      </c>
      <c r="R655" s="33">
        <f>SUM('anual gastos'!N655+'eses gastos'!N655+[3]ctas!N655)</f>
        <v>2122242520</v>
      </c>
      <c r="S655" s="62">
        <f t="shared" si="110"/>
        <v>0</v>
      </c>
    </row>
    <row r="656" spans="1:19" ht="26.25" x14ac:dyDescent="0.25">
      <c r="A656" s="26">
        <v>3311401150487</v>
      </c>
      <c r="B656" s="27" t="s">
        <v>491</v>
      </c>
      <c r="C656" s="28"/>
      <c r="D656" s="29">
        <f>SUM(D657)</f>
        <v>1210336000</v>
      </c>
      <c r="E656" s="29">
        <f>SUM(E657)</f>
        <v>-67709758</v>
      </c>
      <c r="F656" s="30">
        <f t="shared" si="106"/>
        <v>1142626242</v>
      </c>
      <c r="G656" s="31">
        <f t="shared" si="105"/>
        <v>5.573177118968679E-3</v>
      </c>
      <c r="H656" s="29">
        <f>SUM(H657)</f>
        <v>0</v>
      </c>
      <c r="I656" s="32">
        <f t="shared" si="111"/>
        <v>1142626242</v>
      </c>
      <c r="J656" s="29">
        <f>SUM(J657)</f>
        <v>1015762743</v>
      </c>
      <c r="K656" s="31">
        <f t="shared" si="107"/>
        <v>88.897200647348683</v>
      </c>
      <c r="L656" s="30">
        <f t="shared" ref="L656:L719" si="113">SUM(N656-J656)</f>
        <v>58931667</v>
      </c>
      <c r="M656" s="31">
        <f t="shared" si="108"/>
        <v>5.1575628874800516</v>
      </c>
      <c r="N656" s="29">
        <f>SUM(N657)</f>
        <v>1074694410</v>
      </c>
      <c r="O656" s="31">
        <f t="shared" si="109"/>
        <v>94.054763534828751</v>
      </c>
      <c r="P656" s="32">
        <f t="shared" si="112"/>
        <v>67931832</v>
      </c>
      <c r="R656" s="33">
        <f>SUM('anual gastos'!N656+'eses gastos'!N656+[3]ctas!N656)</f>
        <v>1074694410</v>
      </c>
      <c r="S656" s="62">
        <f t="shared" si="110"/>
        <v>0</v>
      </c>
    </row>
    <row r="657" spans="1:19" ht="26.25" x14ac:dyDescent="0.25">
      <c r="A657" s="26">
        <v>3311401150487170</v>
      </c>
      <c r="B657" s="27" t="s">
        <v>491</v>
      </c>
      <c r="C657" s="28"/>
      <c r="D657" s="33">
        <f>SUM('anual gastos'!D657+'eses gastos'!D657+[3]ctas!D657)</f>
        <v>1210336000</v>
      </c>
      <c r="E657" s="33">
        <f>SUM('anual gastos'!E657+'eses gastos'!E657+[3]ctas!E657)</f>
        <v>-67709758</v>
      </c>
      <c r="F657" s="30">
        <f t="shared" si="106"/>
        <v>1142626242</v>
      </c>
      <c r="G657" s="31">
        <f t="shared" si="105"/>
        <v>5.573177118968679E-3</v>
      </c>
      <c r="H657" s="33">
        <f>SUM('anual gastos'!H657+'eses gastos'!H657+[3]ctas!H657)</f>
        <v>0</v>
      </c>
      <c r="I657" s="32">
        <f t="shared" si="111"/>
        <v>1142626242</v>
      </c>
      <c r="J657" s="33">
        <f>SUM('anual gastos'!J657+'eses gastos'!J657+[3]ctas!J657)</f>
        <v>1015762743</v>
      </c>
      <c r="K657" s="31">
        <f t="shared" si="107"/>
        <v>88.897200647348683</v>
      </c>
      <c r="L657" s="30">
        <f t="shared" si="113"/>
        <v>58931667</v>
      </c>
      <c r="M657" s="31">
        <f t="shared" si="108"/>
        <v>5.1575628874800516</v>
      </c>
      <c r="N657" s="33">
        <f>SUM('anual gastos'!N657+'eses gastos'!N657+[3]ctas!N657)</f>
        <v>1074694410</v>
      </c>
      <c r="O657" s="31">
        <f t="shared" si="109"/>
        <v>94.054763534828751</v>
      </c>
      <c r="P657" s="32">
        <f t="shared" si="112"/>
        <v>67931832</v>
      </c>
      <c r="R657" s="33">
        <f>SUM('anual gastos'!N657+'eses gastos'!N657+[3]ctas!N657)</f>
        <v>1074694410</v>
      </c>
      <c r="S657" s="62">
        <f t="shared" si="110"/>
        <v>0</v>
      </c>
    </row>
    <row r="658" spans="1:19" ht="39" x14ac:dyDescent="0.25">
      <c r="A658" s="26">
        <v>3311401150488</v>
      </c>
      <c r="B658" s="27" t="s">
        <v>492</v>
      </c>
      <c r="C658" s="28"/>
      <c r="D658" s="29">
        <f>SUM(D659)</f>
        <v>139068720000</v>
      </c>
      <c r="E658" s="29">
        <f>SUM(E659)</f>
        <v>-11451774304</v>
      </c>
      <c r="F658" s="30">
        <f t="shared" si="106"/>
        <v>127616945696</v>
      </c>
      <c r="G658" s="31">
        <f t="shared" si="105"/>
        <v>0.62245362096770007</v>
      </c>
      <c r="H658" s="29">
        <f>SUM(H659)</f>
        <v>0</v>
      </c>
      <c r="I658" s="32">
        <f t="shared" si="111"/>
        <v>127616945696</v>
      </c>
      <c r="J658" s="29">
        <f>SUM(J659)</f>
        <v>107342655232</v>
      </c>
      <c r="K658" s="31">
        <f t="shared" si="107"/>
        <v>84.113167453250313</v>
      </c>
      <c r="L658" s="30">
        <f t="shared" si="113"/>
        <v>20271654631</v>
      </c>
      <c r="M658" s="31">
        <f t="shared" si="108"/>
        <v>15.884767121201671</v>
      </c>
      <c r="N658" s="29">
        <f>SUM(N659)</f>
        <v>127614309863</v>
      </c>
      <c r="O658" s="31">
        <f t="shared" si="109"/>
        <v>99.997934574451989</v>
      </c>
      <c r="P658" s="32">
        <f t="shared" si="112"/>
        <v>2635833</v>
      </c>
      <c r="R658" s="33">
        <f>SUM('anual gastos'!N658+'eses gastos'!N658+[3]ctas!N658)</f>
        <v>127614309863</v>
      </c>
      <c r="S658" s="62">
        <f t="shared" si="110"/>
        <v>0</v>
      </c>
    </row>
    <row r="659" spans="1:19" ht="39" x14ac:dyDescent="0.25">
      <c r="A659" s="26">
        <v>3311401150488170</v>
      </c>
      <c r="B659" s="27" t="s">
        <v>492</v>
      </c>
      <c r="C659" s="28"/>
      <c r="D659" s="33">
        <f>SUM('anual gastos'!D659+'eses gastos'!D659+[3]ctas!D659)</f>
        <v>139068720000</v>
      </c>
      <c r="E659" s="33">
        <f>SUM('anual gastos'!E659+'eses gastos'!E659+[3]ctas!E659)</f>
        <v>-11451774304</v>
      </c>
      <c r="F659" s="30">
        <f t="shared" si="106"/>
        <v>127616945696</v>
      </c>
      <c r="G659" s="31">
        <f t="shared" si="105"/>
        <v>0.62245362096770007</v>
      </c>
      <c r="H659" s="33">
        <f>SUM('anual gastos'!H659+'eses gastos'!H659+[3]ctas!H659)</f>
        <v>0</v>
      </c>
      <c r="I659" s="32">
        <f t="shared" si="111"/>
        <v>127616945696</v>
      </c>
      <c r="J659" s="33">
        <f>SUM('anual gastos'!J659+'eses gastos'!J659+[3]ctas!J659)</f>
        <v>107342655232</v>
      </c>
      <c r="K659" s="31">
        <f t="shared" si="107"/>
        <v>84.113167453250313</v>
      </c>
      <c r="L659" s="30">
        <f t="shared" si="113"/>
        <v>20271654631</v>
      </c>
      <c r="M659" s="31">
        <f t="shared" si="108"/>
        <v>15.884767121201671</v>
      </c>
      <c r="N659" s="33">
        <f>SUM('anual gastos'!N659+'eses gastos'!N659+[3]ctas!N659)</f>
        <v>127614309863</v>
      </c>
      <c r="O659" s="31">
        <f t="shared" si="109"/>
        <v>99.997934574451989</v>
      </c>
      <c r="P659" s="32">
        <f t="shared" si="112"/>
        <v>2635833</v>
      </c>
      <c r="R659" s="33">
        <f>SUM('anual gastos'!N659+'eses gastos'!N659+[3]ctas!N659)</f>
        <v>127614309863</v>
      </c>
      <c r="S659" s="62">
        <f t="shared" si="110"/>
        <v>0</v>
      </c>
    </row>
    <row r="660" spans="1:19" ht="26.25" x14ac:dyDescent="0.25">
      <c r="A660" s="60">
        <v>3311401150691</v>
      </c>
      <c r="B660" s="61" t="s">
        <v>493</v>
      </c>
      <c r="C660" s="28"/>
      <c r="D660" s="29">
        <f>SUM(D661)</f>
        <v>7882964000</v>
      </c>
      <c r="E660" s="29">
        <f>SUM(E661)</f>
        <v>16051918000</v>
      </c>
      <c r="F660" s="30">
        <f t="shared" si="106"/>
        <v>23934882000</v>
      </c>
      <c r="G660" s="31">
        <f t="shared" si="105"/>
        <v>0.11674275612131031</v>
      </c>
      <c r="H660" s="29">
        <f>SUM(H661)</f>
        <v>0</v>
      </c>
      <c r="I660" s="32">
        <f t="shared" si="111"/>
        <v>23934882000</v>
      </c>
      <c r="J660" s="29">
        <f>SUM(J661)</f>
        <v>23514229184</v>
      </c>
      <c r="K660" s="31">
        <f t="shared" si="107"/>
        <v>98.242511427463896</v>
      </c>
      <c r="L660" s="30">
        <f t="shared" si="113"/>
        <v>329779605</v>
      </c>
      <c r="M660" s="31">
        <f t="shared" si="108"/>
        <v>1.3778200577717492</v>
      </c>
      <c r="N660" s="29">
        <f>SUM(N661)</f>
        <v>23844008789</v>
      </c>
      <c r="O660" s="31">
        <f t="shared" si="109"/>
        <v>99.620331485235653</v>
      </c>
      <c r="P660" s="32">
        <f t="shared" si="112"/>
        <v>90873211</v>
      </c>
      <c r="R660" s="33">
        <f>SUM('anual gastos'!N660+'eses gastos'!N660+[3]ctas!N660)</f>
        <v>23844008789</v>
      </c>
      <c r="S660" s="62">
        <f t="shared" si="110"/>
        <v>0</v>
      </c>
    </row>
    <row r="661" spans="1:19" ht="26.25" x14ac:dyDescent="0.25">
      <c r="A661" s="60">
        <v>3311401150691170</v>
      </c>
      <c r="B661" s="61" t="s">
        <v>494</v>
      </c>
      <c r="C661" s="28"/>
      <c r="D661" s="33">
        <f>SUM('anual gastos'!D661+'eses gastos'!D661+[3]ctas!D661)</f>
        <v>7882964000</v>
      </c>
      <c r="E661" s="33">
        <f>SUM('anual gastos'!E661+'eses gastos'!E661+[3]ctas!E661)</f>
        <v>16051918000</v>
      </c>
      <c r="F661" s="30">
        <f t="shared" si="106"/>
        <v>23934882000</v>
      </c>
      <c r="G661" s="31">
        <f t="shared" si="105"/>
        <v>0.11674275612131031</v>
      </c>
      <c r="H661" s="33">
        <f>SUM('anual gastos'!H661+'eses gastos'!H661+[3]ctas!H661)</f>
        <v>0</v>
      </c>
      <c r="I661" s="32">
        <f t="shared" si="111"/>
        <v>23934882000</v>
      </c>
      <c r="J661" s="33">
        <f>SUM('anual gastos'!J661+'eses gastos'!J661+[3]ctas!J661)</f>
        <v>23514229184</v>
      </c>
      <c r="K661" s="31">
        <f t="shared" si="107"/>
        <v>98.242511427463896</v>
      </c>
      <c r="L661" s="30">
        <f t="shared" si="113"/>
        <v>329779605</v>
      </c>
      <c r="M661" s="31">
        <f t="shared" si="108"/>
        <v>1.3778200577717492</v>
      </c>
      <c r="N661" s="33">
        <f>SUM('anual gastos'!N661+'eses gastos'!N661+[3]ctas!N661)</f>
        <v>23844008789</v>
      </c>
      <c r="O661" s="31">
        <f t="shared" si="109"/>
        <v>99.620331485235653</v>
      </c>
      <c r="P661" s="32">
        <f t="shared" si="112"/>
        <v>90873211</v>
      </c>
      <c r="R661" s="33">
        <f>SUM('anual gastos'!N661+'eses gastos'!N661+[3]ctas!N661)</f>
        <v>23844008789</v>
      </c>
      <c r="S661" s="62">
        <f t="shared" si="110"/>
        <v>0</v>
      </c>
    </row>
    <row r="662" spans="1:19" ht="26.25" x14ac:dyDescent="0.25">
      <c r="A662" s="26">
        <v>3311401150796</v>
      </c>
      <c r="B662" s="27" t="s">
        <v>495</v>
      </c>
      <c r="C662" s="28"/>
      <c r="D662" s="29">
        <f>SUM(D663)</f>
        <v>133951000</v>
      </c>
      <c r="E662" s="29">
        <f>SUM(E663)</f>
        <v>0</v>
      </c>
      <c r="F662" s="30">
        <f t="shared" si="106"/>
        <v>133951000</v>
      </c>
      <c r="G662" s="31">
        <f t="shared" ref="G662:G725" si="114">IF(OR(F662=0,F$7=0),0,F662/F$7)*100</f>
        <v>6.5334806853050852E-4</v>
      </c>
      <c r="H662" s="29">
        <f>SUM(H663)</f>
        <v>0</v>
      </c>
      <c r="I662" s="32">
        <f t="shared" si="111"/>
        <v>133951000</v>
      </c>
      <c r="J662" s="29">
        <f>SUM(J663)</f>
        <v>128617667</v>
      </c>
      <c r="K662" s="31">
        <f t="shared" si="107"/>
        <v>96.018444804443419</v>
      </c>
      <c r="L662" s="30">
        <f t="shared" si="113"/>
        <v>5333333</v>
      </c>
      <c r="M662" s="31">
        <f t="shared" si="108"/>
        <v>3.981555195556584</v>
      </c>
      <c r="N662" s="29">
        <f>SUM(N663)</f>
        <v>133951000</v>
      </c>
      <c r="O662" s="31">
        <f t="shared" si="109"/>
        <v>100</v>
      </c>
      <c r="P662" s="32">
        <f t="shared" si="112"/>
        <v>0</v>
      </c>
      <c r="R662" s="33">
        <f>SUM('anual gastos'!N662+'eses gastos'!N662+[3]ctas!N662)</f>
        <v>133951000</v>
      </c>
      <c r="S662" s="62">
        <f t="shared" si="110"/>
        <v>0</v>
      </c>
    </row>
    <row r="663" spans="1:19" ht="26.25" x14ac:dyDescent="0.25">
      <c r="A663" s="26">
        <v>3311401150796170</v>
      </c>
      <c r="B663" s="27" t="s">
        <v>495</v>
      </c>
      <c r="C663" s="28"/>
      <c r="D663" s="33">
        <f>SUM('anual gastos'!D663+'eses gastos'!D663+[3]ctas!D663)</f>
        <v>133951000</v>
      </c>
      <c r="E663" s="33">
        <f>SUM('anual gastos'!E663+'eses gastos'!E663+[3]ctas!E663)</f>
        <v>0</v>
      </c>
      <c r="F663" s="30">
        <f t="shared" si="106"/>
        <v>133951000</v>
      </c>
      <c r="G663" s="31">
        <f t="shared" si="114"/>
        <v>6.5334806853050852E-4</v>
      </c>
      <c r="H663" s="33">
        <f>SUM('anual gastos'!H663+'eses gastos'!H663+[3]ctas!H663)</f>
        <v>0</v>
      </c>
      <c r="I663" s="32">
        <f t="shared" si="111"/>
        <v>133951000</v>
      </c>
      <c r="J663" s="33">
        <f>SUM('anual gastos'!J663+'eses gastos'!J663+[3]ctas!J663)</f>
        <v>128617667</v>
      </c>
      <c r="K663" s="31">
        <f t="shared" si="107"/>
        <v>96.018444804443419</v>
      </c>
      <c r="L663" s="30">
        <f t="shared" si="113"/>
        <v>5333333</v>
      </c>
      <c r="M663" s="31">
        <f t="shared" si="108"/>
        <v>3.981555195556584</v>
      </c>
      <c r="N663" s="33">
        <f>SUM('anual gastos'!N663+'eses gastos'!N663+[3]ctas!N663)</f>
        <v>133951000</v>
      </c>
      <c r="O663" s="31">
        <f t="shared" si="109"/>
        <v>100</v>
      </c>
      <c r="P663" s="32">
        <f t="shared" si="112"/>
        <v>0</v>
      </c>
      <c r="R663" s="33">
        <f>SUM('anual gastos'!N663+'eses gastos'!N663+[3]ctas!N663)</f>
        <v>133951000</v>
      </c>
      <c r="S663" s="62">
        <f t="shared" si="110"/>
        <v>0</v>
      </c>
    </row>
    <row r="664" spans="1:19" ht="39" x14ac:dyDescent="0.25">
      <c r="A664" s="26">
        <v>3311401150802</v>
      </c>
      <c r="B664" s="27" t="s">
        <v>496</v>
      </c>
      <c r="C664" s="28"/>
      <c r="D664" s="29">
        <f>SUM(D665:D666)</f>
        <v>2017436000</v>
      </c>
      <c r="E664" s="29">
        <f>SUM(E665:E666)</f>
        <v>27755000</v>
      </c>
      <c r="F664" s="30">
        <f t="shared" si="106"/>
        <v>2045191000</v>
      </c>
      <c r="G664" s="31">
        <f t="shared" si="114"/>
        <v>9.9754506470722832E-3</v>
      </c>
      <c r="H664" s="29">
        <f>SUM(H665:H666)</f>
        <v>0</v>
      </c>
      <c r="I664" s="32">
        <f t="shared" si="111"/>
        <v>2045191000</v>
      </c>
      <c r="J664" s="29">
        <f>SUM(J665:J666)</f>
        <v>2020232242</v>
      </c>
      <c r="K664" s="31">
        <f t="shared" si="107"/>
        <v>98.779636816316909</v>
      </c>
      <c r="L664" s="30">
        <f t="shared" si="113"/>
        <v>24660001</v>
      </c>
      <c r="M664" s="31">
        <f t="shared" si="108"/>
        <v>1.2057554037740239</v>
      </c>
      <c r="N664" s="29">
        <f>SUM(N665:N666)</f>
        <v>2044892243</v>
      </c>
      <c r="O664" s="31">
        <f t="shared" si="109"/>
        <v>99.985392220090944</v>
      </c>
      <c r="P664" s="32">
        <f t="shared" si="112"/>
        <v>298757</v>
      </c>
      <c r="R664" s="33">
        <f>SUM('anual gastos'!N664+'eses gastos'!N664+[3]ctas!N664)</f>
        <v>2044892243</v>
      </c>
      <c r="S664" s="62">
        <f t="shared" si="110"/>
        <v>0</v>
      </c>
    </row>
    <row r="665" spans="1:19" ht="39" x14ac:dyDescent="0.25">
      <c r="A665" s="26">
        <v>3311401150802170</v>
      </c>
      <c r="B665" s="27" t="s">
        <v>496</v>
      </c>
      <c r="C665" s="28"/>
      <c r="D665" s="33">
        <f>SUM('anual gastos'!D665+'eses gastos'!D665+[3]ctas!D665)</f>
        <v>1775436000</v>
      </c>
      <c r="E665" s="33">
        <f>SUM('anual gastos'!E665+'eses gastos'!E665+[3]ctas!E665)</f>
        <v>0</v>
      </c>
      <c r="F665" s="30">
        <f t="shared" si="106"/>
        <v>1775436000</v>
      </c>
      <c r="G665" s="31">
        <f t="shared" si="114"/>
        <v>8.6597164739310034E-3</v>
      </c>
      <c r="H665" s="33">
        <f>SUM('anual gastos'!H665+'eses gastos'!H665+[3]ctas!H665)</f>
        <v>0</v>
      </c>
      <c r="I665" s="32">
        <f t="shared" si="111"/>
        <v>1775436000</v>
      </c>
      <c r="J665" s="33">
        <f>SUM('anual gastos'!J665+'eses gastos'!J665+[3]ctas!J665)</f>
        <v>1754443909</v>
      </c>
      <c r="K665" s="31">
        <f t="shared" si="107"/>
        <v>98.81763741413377</v>
      </c>
      <c r="L665" s="30">
        <f t="shared" si="113"/>
        <v>20693334</v>
      </c>
      <c r="M665" s="31">
        <f t="shared" si="108"/>
        <v>1.1655353389251992</v>
      </c>
      <c r="N665" s="33">
        <f>SUM('anual gastos'!N665+'eses gastos'!N665+[3]ctas!N665)</f>
        <v>1775137243</v>
      </c>
      <c r="O665" s="31">
        <f t="shared" si="109"/>
        <v>99.983172753058966</v>
      </c>
      <c r="P665" s="32">
        <f t="shared" si="112"/>
        <v>298757</v>
      </c>
      <c r="R665" s="33">
        <f>SUM('anual gastos'!N665+'eses gastos'!N665+[3]ctas!N665)</f>
        <v>1775137243</v>
      </c>
      <c r="S665" s="62">
        <f t="shared" si="110"/>
        <v>0</v>
      </c>
    </row>
    <row r="666" spans="1:19" ht="39" x14ac:dyDescent="0.25">
      <c r="A666" s="26">
        <v>3311401150802170</v>
      </c>
      <c r="B666" s="27" t="s">
        <v>496</v>
      </c>
      <c r="C666" s="28"/>
      <c r="D666" s="33">
        <f>SUM('anual gastos'!D666+'eses gastos'!D666+[3]ctas!D666)</f>
        <v>242000000</v>
      </c>
      <c r="E666" s="33">
        <f>SUM('anual gastos'!E666+'eses gastos'!E666+[3]ctas!E666)</f>
        <v>27755000</v>
      </c>
      <c r="F666" s="30">
        <f t="shared" si="106"/>
        <v>269755000</v>
      </c>
      <c r="G666" s="31">
        <f t="shared" si="114"/>
        <v>1.3157341731412781E-3</v>
      </c>
      <c r="H666" s="33">
        <f>SUM('anual gastos'!H666+'eses gastos'!H666+[3]ctas!H666)</f>
        <v>0</v>
      </c>
      <c r="I666" s="32">
        <f t="shared" si="111"/>
        <v>269755000</v>
      </c>
      <c r="J666" s="33">
        <f>SUM('anual gastos'!J666+'eses gastos'!J666+[3]ctas!J666)</f>
        <v>265788333</v>
      </c>
      <c r="K666" s="31">
        <f t="shared" si="107"/>
        <v>98.529529758484543</v>
      </c>
      <c r="L666" s="30">
        <f t="shared" si="113"/>
        <v>3966667</v>
      </c>
      <c r="M666" s="31">
        <f t="shared" si="108"/>
        <v>1.4704702415154491</v>
      </c>
      <c r="N666" s="33">
        <f>SUM('anual gastos'!N666+'eses gastos'!N666+[3]ctas!N666)</f>
        <v>269755000</v>
      </c>
      <c r="O666" s="31">
        <f t="shared" si="109"/>
        <v>100</v>
      </c>
      <c r="P666" s="32">
        <f t="shared" si="112"/>
        <v>0</v>
      </c>
      <c r="R666" s="33">
        <f>SUM('anual gastos'!N666+'eses gastos'!N666+[3]ctas!N666)</f>
        <v>269755000</v>
      </c>
      <c r="S666" s="62">
        <f t="shared" si="110"/>
        <v>0</v>
      </c>
    </row>
    <row r="667" spans="1:19" ht="26.25" x14ac:dyDescent="0.25">
      <c r="A667" s="26">
        <v>3311401150808</v>
      </c>
      <c r="B667" s="27" t="s">
        <v>497</v>
      </c>
      <c r="C667" s="28"/>
      <c r="D667" s="29">
        <f>SUM(D668)</f>
        <v>4322599000</v>
      </c>
      <c r="E667" s="29">
        <f>SUM(E668)</f>
        <v>-1176195916</v>
      </c>
      <c r="F667" s="30">
        <f t="shared" si="106"/>
        <v>3146403084</v>
      </c>
      <c r="G667" s="31">
        <f t="shared" si="114"/>
        <v>1.5346629571633177E-2</v>
      </c>
      <c r="H667" s="29">
        <f>SUM(H668)</f>
        <v>0</v>
      </c>
      <c r="I667" s="32">
        <f t="shared" si="111"/>
        <v>3146403084</v>
      </c>
      <c r="J667" s="29">
        <f>SUM(J668)</f>
        <v>2633574368</v>
      </c>
      <c r="K667" s="31">
        <f t="shared" si="107"/>
        <v>83.70111195835581</v>
      </c>
      <c r="L667" s="30">
        <f t="shared" si="113"/>
        <v>295693987</v>
      </c>
      <c r="M667" s="31">
        <f t="shared" si="108"/>
        <v>9.3978418882073527</v>
      </c>
      <c r="N667" s="29">
        <f>SUM(N668)</f>
        <v>2929268355</v>
      </c>
      <c r="O667" s="31">
        <f t="shared" si="109"/>
        <v>93.098953846563163</v>
      </c>
      <c r="P667" s="32">
        <f t="shared" si="112"/>
        <v>217134729</v>
      </c>
      <c r="R667" s="33">
        <f>SUM('anual gastos'!N667+'eses gastos'!N667+[3]ctas!N667)</f>
        <v>2929268355</v>
      </c>
      <c r="S667" s="62">
        <f t="shared" si="110"/>
        <v>0</v>
      </c>
    </row>
    <row r="668" spans="1:19" ht="26.25" x14ac:dyDescent="0.25">
      <c r="A668" s="26">
        <v>3311401150808170</v>
      </c>
      <c r="B668" s="27" t="s">
        <v>497</v>
      </c>
      <c r="C668" s="28"/>
      <c r="D668" s="33">
        <f>SUM('anual gastos'!D668+'eses gastos'!D668+[3]ctas!D668)</f>
        <v>4322599000</v>
      </c>
      <c r="E668" s="33">
        <f>SUM('anual gastos'!E668+'eses gastos'!E668+[3]ctas!E668)</f>
        <v>-1176195916</v>
      </c>
      <c r="F668" s="30">
        <f t="shared" si="106"/>
        <v>3146403084</v>
      </c>
      <c r="G668" s="31">
        <f t="shared" si="114"/>
        <v>1.5346629571633177E-2</v>
      </c>
      <c r="H668" s="33">
        <f>SUM('anual gastos'!H668+'eses gastos'!H668+[3]ctas!H668)</f>
        <v>0</v>
      </c>
      <c r="I668" s="32">
        <f t="shared" si="111"/>
        <v>3146403084</v>
      </c>
      <c r="J668" s="33">
        <f>SUM('anual gastos'!J668+'eses gastos'!J668+[3]ctas!J668)</f>
        <v>2633574368</v>
      </c>
      <c r="K668" s="31">
        <f t="shared" si="107"/>
        <v>83.70111195835581</v>
      </c>
      <c r="L668" s="30">
        <f t="shared" si="113"/>
        <v>295693987</v>
      </c>
      <c r="M668" s="31">
        <f t="shared" si="108"/>
        <v>9.3978418882073527</v>
      </c>
      <c r="N668" s="33">
        <f>SUM('anual gastos'!N668+'eses gastos'!N668+[3]ctas!N668)</f>
        <v>2929268355</v>
      </c>
      <c r="O668" s="31">
        <f t="shared" si="109"/>
        <v>93.098953846563163</v>
      </c>
      <c r="P668" s="32">
        <f t="shared" si="112"/>
        <v>217134729</v>
      </c>
      <c r="R668" s="33">
        <f>SUM('anual gastos'!N668+'eses gastos'!N668+[3]ctas!N668)</f>
        <v>2929268355</v>
      </c>
      <c r="S668" s="62">
        <f t="shared" si="110"/>
        <v>0</v>
      </c>
    </row>
    <row r="669" spans="1:19" ht="26.25" x14ac:dyDescent="0.25">
      <c r="A669" s="60">
        <v>3311401157328</v>
      </c>
      <c r="B669" s="61" t="s">
        <v>498</v>
      </c>
      <c r="C669" s="28"/>
      <c r="D669" s="29">
        <f>SUM(D670)</f>
        <v>3001462000</v>
      </c>
      <c r="E669" s="29">
        <f>SUM(E670)</f>
        <v>-200693626</v>
      </c>
      <c r="F669" s="30">
        <f t="shared" si="106"/>
        <v>2800768374</v>
      </c>
      <c r="G669" s="31">
        <f t="shared" si="114"/>
        <v>1.3660790942615082E-2</v>
      </c>
      <c r="H669" s="29">
        <f>SUM(H670)</f>
        <v>0</v>
      </c>
      <c r="I669" s="32">
        <f t="shared" si="111"/>
        <v>2800768374</v>
      </c>
      <c r="J669" s="29">
        <f>SUM(J670)</f>
        <v>1940705703</v>
      </c>
      <c r="K669" s="31">
        <f t="shared" si="107"/>
        <v>69.291902929777933</v>
      </c>
      <c r="L669" s="30">
        <f t="shared" si="113"/>
        <v>749185064</v>
      </c>
      <c r="M669" s="31">
        <f t="shared" si="108"/>
        <v>26.74926891330286</v>
      </c>
      <c r="N669" s="29">
        <f>SUM(N670)</f>
        <v>2689890767</v>
      </c>
      <c r="O669" s="31">
        <f t="shared" si="109"/>
        <v>96.041171843080804</v>
      </c>
      <c r="P669" s="32">
        <f t="shared" si="112"/>
        <v>110877607</v>
      </c>
      <c r="R669" s="33">
        <f>SUM('anual gastos'!N669+'eses gastos'!N669+[3]ctas!N669)</f>
        <v>2689890767</v>
      </c>
      <c r="S669" s="62">
        <f t="shared" si="110"/>
        <v>0</v>
      </c>
    </row>
    <row r="670" spans="1:19" ht="26.25" x14ac:dyDescent="0.25">
      <c r="A670" s="60">
        <v>3311401157328170</v>
      </c>
      <c r="B670" s="61" t="s">
        <v>499</v>
      </c>
      <c r="C670" s="28"/>
      <c r="D670" s="33">
        <f>SUM('anual gastos'!D670+'eses gastos'!D670+[3]ctas!D670)</f>
        <v>3001462000</v>
      </c>
      <c r="E670" s="33">
        <f>SUM('anual gastos'!E670+'eses gastos'!E670+[3]ctas!E670)</f>
        <v>-200693626</v>
      </c>
      <c r="F670" s="30">
        <f t="shared" si="106"/>
        <v>2800768374</v>
      </c>
      <c r="G670" s="31">
        <f t="shared" si="114"/>
        <v>1.3660790942615082E-2</v>
      </c>
      <c r="H670" s="33">
        <f>SUM('anual gastos'!H670+'eses gastos'!H670+[3]ctas!H670)</f>
        <v>0</v>
      </c>
      <c r="I670" s="32">
        <f t="shared" si="111"/>
        <v>2800768374</v>
      </c>
      <c r="J670" s="33">
        <f>SUM('anual gastos'!J670+'eses gastos'!J670+[3]ctas!J670)</f>
        <v>1940705703</v>
      </c>
      <c r="K670" s="31">
        <f t="shared" si="107"/>
        <v>69.291902929777933</v>
      </c>
      <c r="L670" s="30">
        <f t="shared" si="113"/>
        <v>749185064</v>
      </c>
      <c r="M670" s="31">
        <f t="shared" si="108"/>
        <v>26.74926891330286</v>
      </c>
      <c r="N670" s="33">
        <f>SUM('anual gastos'!N670+'eses gastos'!N670+[3]ctas!N670)</f>
        <v>2689890767</v>
      </c>
      <c r="O670" s="31">
        <f t="shared" si="109"/>
        <v>96.041171843080804</v>
      </c>
      <c r="P670" s="32">
        <f t="shared" si="112"/>
        <v>110877607</v>
      </c>
      <c r="R670" s="33">
        <f>SUM('anual gastos'!N670+'eses gastos'!N670+[3]ctas!N670)</f>
        <v>2689890767</v>
      </c>
      <c r="S670" s="62">
        <f t="shared" si="110"/>
        <v>0</v>
      </c>
    </row>
    <row r="671" spans="1:19" x14ac:dyDescent="0.25">
      <c r="A671" s="60">
        <v>331140116</v>
      </c>
      <c r="B671" s="27" t="s">
        <v>500</v>
      </c>
      <c r="C671" s="28"/>
      <c r="D671" s="29">
        <f>SUM(D672+D674+D676+D678+D680+D682)</f>
        <v>40124216735</v>
      </c>
      <c r="E671" s="29">
        <f>SUM(E672+E674+E676+E678+E680+E682)</f>
        <v>7750934206</v>
      </c>
      <c r="F671" s="30">
        <f t="shared" si="106"/>
        <v>47875150941</v>
      </c>
      <c r="G671" s="31">
        <f t="shared" si="114"/>
        <v>0.23351178713043511</v>
      </c>
      <c r="H671" s="29">
        <f>SUM(H672+H674+H676+H678+H680+H682)</f>
        <v>0</v>
      </c>
      <c r="I671" s="32">
        <f t="shared" si="111"/>
        <v>47875150941</v>
      </c>
      <c r="J671" s="29">
        <f>SUM(J672+J674+J676+J678+J680+J682)</f>
        <v>22362388024</v>
      </c>
      <c r="K671" s="31">
        <f t="shared" si="107"/>
        <v>46.709801607850352</v>
      </c>
      <c r="L671" s="30">
        <f t="shared" si="113"/>
        <v>19335175937</v>
      </c>
      <c r="M671" s="31">
        <f t="shared" si="108"/>
        <v>40.386663137267455</v>
      </c>
      <c r="N671" s="29">
        <f>SUM(N672+N674+N676+N678+N680+N682)</f>
        <v>41697563961</v>
      </c>
      <c r="O671" s="31">
        <f t="shared" si="109"/>
        <v>87.096464745117814</v>
      </c>
      <c r="P671" s="32">
        <f t="shared" si="112"/>
        <v>6177586980</v>
      </c>
      <c r="R671" s="33">
        <f>SUM('anual gastos'!N671+'eses gastos'!N671+[3]ctas!N671)</f>
        <v>41697563961</v>
      </c>
      <c r="S671" s="62">
        <f t="shared" si="110"/>
        <v>0</v>
      </c>
    </row>
    <row r="672" spans="1:19" x14ac:dyDescent="0.25">
      <c r="A672" s="60">
        <v>3311401160045</v>
      </c>
      <c r="B672" s="27" t="s">
        <v>500</v>
      </c>
      <c r="C672" s="28"/>
      <c r="D672" s="29">
        <f>SUM(D673)</f>
        <v>3027487733</v>
      </c>
      <c r="E672" s="29">
        <f>SUM(E673)</f>
        <v>9261566801</v>
      </c>
      <c r="F672" s="30">
        <f t="shared" si="106"/>
        <v>12289054534</v>
      </c>
      <c r="G672" s="31">
        <f t="shared" si="114"/>
        <v>5.9940053033235956E-2</v>
      </c>
      <c r="H672" s="29">
        <f>SUM(H673)</f>
        <v>0</v>
      </c>
      <c r="I672" s="32">
        <f t="shared" si="111"/>
        <v>12289054534</v>
      </c>
      <c r="J672" s="29">
        <f>SUM(J673)</f>
        <v>8901058538</v>
      </c>
      <c r="K672" s="31">
        <f t="shared" si="107"/>
        <v>72.430783941706295</v>
      </c>
      <c r="L672" s="30">
        <f t="shared" si="113"/>
        <v>1710163709</v>
      </c>
      <c r="M672" s="31">
        <f t="shared" si="108"/>
        <v>13.916153633044004</v>
      </c>
      <c r="N672" s="29">
        <f>SUM(N673)</f>
        <v>10611222247</v>
      </c>
      <c r="O672" s="31">
        <f t="shared" si="109"/>
        <v>86.346937574750299</v>
      </c>
      <c r="P672" s="32">
        <f t="shared" si="112"/>
        <v>1677832287</v>
      </c>
      <c r="R672" s="33">
        <f>SUM('anual gastos'!N672+'eses gastos'!N672+[3]ctas!N672)</f>
        <v>10611222247</v>
      </c>
      <c r="S672" s="62">
        <f t="shared" si="110"/>
        <v>0</v>
      </c>
    </row>
    <row r="673" spans="1:19" x14ac:dyDescent="0.25">
      <c r="A673" s="60">
        <v>3311401160045</v>
      </c>
      <c r="B673" s="27" t="s">
        <v>501</v>
      </c>
      <c r="C673" s="28"/>
      <c r="D673" s="33">
        <f>SUM('anual gastos'!D673+'eses gastos'!D673+[3]ctas!D673)</f>
        <v>3027487733</v>
      </c>
      <c r="E673" s="33">
        <f>SUM('anual gastos'!E673+'eses gastos'!E673+[3]ctas!E673)</f>
        <v>9261566801</v>
      </c>
      <c r="F673" s="30">
        <f t="shared" si="106"/>
        <v>12289054534</v>
      </c>
      <c r="G673" s="31">
        <f t="shared" si="114"/>
        <v>5.9940053033235956E-2</v>
      </c>
      <c r="H673" s="33">
        <f>SUM('anual gastos'!H673+'eses gastos'!H673+[3]ctas!H673)</f>
        <v>0</v>
      </c>
      <c r="I673" s="32">
        <f t="shared" si="111"/>
        <v>12289054534</v>
      </c>
      <c r="J673" s="33">
        <f>SUM('anual gastos'!J673+'eses gastos'!J673+[3]ctas!J673)</f>
        <v>8901058538</v>
      </c>
      <c r="K673" s="31">
        <f t="shared" si="107"/>
        <v>72.430783941706295</v>
      </c>
      <c r="L673" s="30">
        <f t="shared" si="113"/>
        <v>1710163709</v>
      </c>
      <c r="M673" s="31">
        <f t="shared" si="108"/>
        <v>13.916153633044004</v>
      </c>
      <c r="N673" s="33">
        <f>SUM('anual gastos'!N673+'eses gastos'!N673+[3]ctas!N673)</f>
        <v>10611222247</v>
      </c>
      <c r="O673" s="31">
        <f t="shared" si="109"/>
        <v>86.346937574750299</v>
      </c>
      <c r="P673" s="32">
        <f t="shared" si="112"/>
        <v>1677832287</v>
      </c>
      <c r="R673" s="33">
        <f>SUM('anual gastos'!N673+'eses gastos'!N673+[3]ctas!N673)</f>
        <v>10611222247</v>
      </c>
      <c r="S673" s="62">
        <f t="shared" si="110"/>
        <v>0</v>
      </c>
    </row>
    <row r="674" spans="1:19" ht="26.25" x14ac:dyDescent="0.25">
      <c r="A674" s="60">
        <v>3311401160070</v>
      </c>
      <c r="B674" s="27" t="s">
        <v>502</v>
      </c>
      <c r="C674" s="28"/>
      <c r="D674" s="33">
        <f>SUM('anual gastos'!D674+'eses gastos'!D674+[3]ctas!D674)</f>
        <v>19547481002</v>
      </c>
      <c r="E674" s="33">
        <f>SUM('anual gastos'!E674+'eses gastos'!E674+[3]ctas!E674)</f>
        <v>0</v>
      </c>
      <c r="F674" s="30">
        <f t="shared" si="106"/>
        <v>19547481002</v>
      </c>
      <c r="G674" s="31">
        <f t="shared" si="114"/>
        <v>9.5343140083265596E-2</v>
      </c>
      <c r="H674" s="33">
        <f>SUM('anual gastos'!H674+'eses gastos'!H674+[3]ctas!H674)</f>
        <v>0</v>
      </c>
      <c r="I674" s="32">
        <f t="shared" si="111"/>
        <v>19547481002</v>
      </c>
      <c r="J674" s="33">
        <f>SUM('anual gastos'!J674+'eses gastos'!J674+[3]ctas!J674)</f>
        <v>7137508486</v>
      </c>
      <c r="K674" s="31">
        <f t="shared" si="107"/>
        <v>36.513699567068137</v>
      </c>
      <c r="L674" s="30">
        <f t="shared" si="113"/>
        <v>12409642923</v>
      </c>
      <c r="M674" s="31">
        <f t="shared" si="108"/>
        <v>63.484614317979428</v>
      </c>
      <c r="N674" s="33">
        <f>SUM('anual gastos'!N674+'eses gastos'!N674+[3]ctas!N674)</f>
        <v>19547151409</v>
      </c>
      <c r="O674" s="31">
        <f t="shared" si="109"/>
        <v>99.998313885047565</v>
      </c>
      <c r="P674" s="32">
        <f t="shared" si="112"/>
        <v>329593</v>
      </c>
      <c r="R674" s="33">
        <f>SUM('anual gastos'!N674+'eses gastos'!N674+[3]ctas!N674)</f>
        <v>19547151409</v>
      </c>
      <c r="S674" s="62">
        <f t="shared" si="110"/>
        <v>0</v>
      </c>
    </row>
    <row r="675" spans="1:19" x14ac:dyDescent="0.25">
      <c r="A675" s="60">
        <v>3311401160070170</v>
      </c>
      <c r="B675" s="27" t="s">
        <v>503</v>
      </c>
      <c r="C675" s="28"/>
      <c r="D675" s="33">
        <f>SUM('anual gastos'!D675+'eses gastos'!D675+[3]ctas!D675)</f>
        <v>19547481002</v>
      </c>
      <c r="E675" s="33">
        <f>SUM('anual gastos'!E675+'eses gastos'!E675+[3]ctas!E675)</f>
        <v>0</v>
      </c>
      <c r="F675" s="30">
        <f t="shared" si="106"/>
        <v>19547481002</v>
      </c>
      <c r="G675" s="31">
        <f t="shared" si="114"/>
        <v>9.5343140083265596E-2</v>
      </c>
      <c r="H675" s="33">
        <f>SUM('anual gastos'!H675+'eses gastos'!H675+[3]ctas!H675)</f>
        <v>0</v>
      </c>
      <c r="I675" s="32">
        <f t="shared" si="111"/>
        <v>19547481002</v>
      </c>
      <c r="J675" s="33">
        <f>SUM('anual gastos'!J675+'eses gastos'!J675+[3]ctas!J675)</f>
        <v>7137508486</v>
      </c>
      <c r="K675" s="31">
        <f t="shared" si="107"/>
        <v>36.513699567068137</v>
      </c>
      <c r="L675" s="30">
        <f t="shared" si="113"/>
        <v>12409642923</v>
      </c>
      <c r="M675" s="31">
        <f t="shared" si="108"/>
        <v>63.484614317979428</v>
      </c>
      <c r="N675" s="33">
        <f>SUM('anual gastos'!N675+'eses gastos'!N675+[3]ctas!N675)</f>
        <v>19547151409</v>
      </c>
      <c r="O675" s="31">
        <f t="shared" si="109"/>
        <v>99.998313885047565</v>
      </c>
      <c r="P675" s="32">
        <f t="shared" si="112"/>
        <v>329593</v>
      </c>
      <c r="R675" s="33">
        <f>SUM('anual gastos'!N675+'eses gastos'!N675+[3]ctas!N675)</f>
        <v>19547151409</v>
      </c>
      <c r="S675" s="62">
        <f t="shared" si="110"/>
        <v>0</v>
      </c>
    </row>
    <row r="676" spans="1:19" ht="26.25" x14ac:dyDescent="0.25">
      <c r="A676" s="60">
        <v>3311401160440</v>
      </c>
      <c r="B676" s="27" t="s">
        <v>504</v>
      </c>
      <c r="C676" s="28"/>
      <c r="D676" s="29">
        <f>SUM(D677)</f>
        <v>15013000000</v>
      </c>
      <c r="E676" s="29">
        <f>SUM(E677)</f>
        <v>-51702595</v>
      </c>
      <c r="F676" s="30">
        <f t="shared" si="106"/>
        <v>14961297405</v>
      </c>
      <c r="G676" s="31">
        <f t="shared" si="114"/>
        <v>7.2973958852619689E-2</v>
      </c>
      <c r="H676" s="29">
        <f>SUM(H677)</f>
        <v>0</v>
      </c>
      <c r="I676" s="32">
        <f t="shared" si="111"/>
        <v>14961297405</v>
      </c>
      <c r="J676" s="29">
        <f>SUM(J677)</f>
        <v>5438121527</v>
      </c>
      <c r="K676" s="31">
        <f t="shared" si="107"/>
        <v>36.347927454357027</v>
      </c>
      <c r="L676" s="30">
        <f t="shared" si="113"/>
        <v>5098724705</v>
      </c>
      <c r="M676" s="31">
        <f t="shared" si="108"/>
        <v>34.079428855521769</v>
      </c>
      <c r="N676" s="29">
        <f>SUM(N677)</f>
        <v>10536846232</v>
      </c>
      <c r="O676" s="31">
        <f t="shared" si="109"/>
        <v>70.427356309878803</v>
      </c>
      <c r="P676" s="32">
        <f t="shared" si="112"/>
        <v>4424451173</v>
      </c>
      <c r="R676" s="33">
        <f>SUM('anual gastos'!N676+'eses gastos'!N676+[3]ctas!N676)</f>
        <v>10536846232</v>
      </c>
      <c r="S676" s="62">
        <f t="shared" si="110"/>
        <v>0</v>
      </c>
    </row>
    <row r="677" spans="1:19" ht="26.25" x14ac:dyDescent="0.25">
      <c r="A677" s="60">
        <v>3311401160440170</v>
      </c>
      <c r="B677" s="27" t="s">
        <v>504</v>
      </c>
      <c r="C677" s="28"/>
      <c r="D677" s="33">
        <f>SUM('anual gastos'!D677+'eses gastos'!D677+[3]ctas!D677)</f>
        <v>15013000000</v>
      </c>
      <c r="E677" s="33">
        <f>SUM('anual gastos'!E677+'eses gastos'!E677+[3]ctas!E677)</f>
        <v>-51702595</v>
      </c>
      <c r="F677" s="30">
        <f t="shared" si="106"/>
        <v>14961297405</v>
      </c>
      <c r="G677" s="31">
        <f t="shared" si="114"/>
        <v>7.2973958852619689E-2</v>
      </c>
      <c r="H677" s="33">
        <f>SUM('anual gastos'!H677+'eses gastos'!H677+[3]ctas!H677)</f>
        <v>0</v>
      </c>
      <c r="I677" s="32">
        <f t="shared" si="111"/>
        <v>14961297405</v>
      </c>
      <c r="J677" s="33">
        <f>SUM('anual gastos'!J677+'eses gastos'!J677+[3]ctas!J677)</f>
        <v>5438121527</v>
      </c>
      <c r="K677" s="31">
        <f t="shared" si="107"/>
        <v>36.347927454357027</v>
      </c>
      <c r="L677" s="30">
        <f t="shared" si="113"/>
        <v>5098724705</v>
      </c>
      <c r="M677" s="31">
        <f t="shared" si="108"/>
        <v>34.079428855521769</v>
      </c>
      <c r="N677" s="33">
        <f>SUM('anual gastos'!N677+'eses gastos'!N677+[3]ctas!N677)</f>
        <v>10536846232</v>
      </c>
      <c r="O677" s="31">
        <f t="shared" si="109"/>
        <v>70.427356309878803</v>
      </c>
      <c r="P677" s="32">
        <f t="shared" si="112"/>
        <v>4424451173</v>
      </c>
      <c r="R677" s="33">
        <f>SUM('anual gastos'!N677+'eses gastos'!N677+[3]ctas!N677)</f>
        <v>10536846232</v>
      </c>
      <c r="S677" s="62">
        <f t="shared" si="110"/>
        <v>0</v>
      </c>
    </row>
    <row r="678" spans="1:19" x14ac:dyDescent="0.25">
      <c r="A678" s="60">
        <v>3311401160787</v>
      </c>
      <c r="B678" s="27" t="s">
        <v>505</v>
      </c>
      <c r="C678" s="28"/>
      <c r="D678" s="29">
        <f>SUM(D679)</f>
        <v>150000000</v>
      </c>
      <c r="E678" s="29">
        <f>SUM(E679)</f>
        <v>0</v>
      </c>
      <c r="F678" s="30">
        <f t="shared" si="106"/>
        <v>150000000</v>
      </c>
      <c r="G678" s="31">
        <f t="shared" si="114"/>
        <v>7.3162731356672423E-4</v>
      </c>
      <c r="H678" s="29">
        <f>SUM(H679)</f>
        <v>0</v>
      </c>
      <c r="I678" s="32">
        <f t="shared" si="111"/>
        <v>150000000</v>
      </c>
      <c r="J678" s="29">
        <f>SUM(J679)</f>
        <v>140375000</v>
      </c>
      <c r="K678" s="31">
        <f t="shared" si="107"/>
        <v>93.583333333333329</v>
      </c>
      <c r="L678" s="30">
        <f t="shared" si="113"/>
        <v>9625000</v>
      </c>
      <c r="M678" s="31">
        <f t="shared" si="108"/>
        <v>6.4166666666666661</v>
      </c>
      <c r="N678" s="29">
        <f>SUM(N679)</f>
        <v>150000000</v>
      </c>
      <c r="O678" s="31">
        <f t="shared" si="109"/>
        <v>100</v>
      </c>
      <c r="P678" s="32">
        <f t="shared" si="112"/>
        <v>0</v>
      </c>
      <c r="R678" s="33">
        <f>SUM('anual gastos'!N678+'eses gastos'!N678+[3]ctas!N678)</f>
        <v>150000000</v>
      </c>
      <c r="S678" s="62">
        <f t="shared" si="110"/>
        <v>0</v>
      </c>
    </row>
    <row r="679" spans="1:19" x14ac:dyDescent="0.25">
      <c r="A679" s="60">
        <v>3311401160787170</v>
      </c>
      <c r="B679" s="27" t="s">
        <v>505</v>
      </c>
      <c r="C679" s="28"/>
      <c r="D679" s="33">
        <f>SUM('anual gastos'!D679+'eses gastos'!D679+[3]ctas!D679)</f>
        <v>150000000</v>
      </c>
      <c r="E679" s="33">
        <f>SUM('anual gastos'!E679+'eses gastos'!E679+[3]ctas!E679)</f>
        <v>0</v>
      </c>
      <c r="F679" s="30">
        <f t="shared" si="106"/>
        <v>150000000</v>
      </c>
      <c r="G679" s="31">
        <f t="shared" si="114"/>
        <v>7.3162731356672423E-4</v>
      </c>
      <c r="H679" s="33">
        <f>SUM('anual gastos'!H679+'eses gastos'!H679+[3]ctas!H679)</f>
        <v>0</v>
      </c>
      <c r="I679" s="32">
        <f t="shared" si="111"/>
        <v>150000000</v>
      </c>
      <c r="J679" s="33">
        <f>SUM('anual gastos'!J679+'eses gastos'!J679+[3]ctas!J679)</f>
        <v>140375000</v>
      </c>
      <c r="K679" s="31">
        <f t="shared" si="107"/>
        <v>93.583333333333329</v>
      </c>
      <c r="L679" s="30">
        <f t="shared" si="113"/>
        <v>9625000</v>
      </c>
      <c r="M679" s="31">
        <f t="shared" si="108"/>
        <v>6.4166666666666661</v>
      </c>
      <c r="N679" s="33">
        <f>SUM('anual gastos'!N679+'eses gastos'!N679+[3]ctas!N679)</f>
        <v>150000000</v>
      </c>
      <c r="O679" s="31">
        <f t="shared" si="109"/>
        <v>100</v>
      </c>
      <c r="P679" s="32">
        <f t="shared" si="112"/>
        <v>0</v>
      </c>
      <c r="R679" s="33">
        <f>SUM('anual gastos'!N679+'eses gastos'!N679+[3]ctas!N679)</f>
        <v>150000000</v>
      </c>
      <c r="S679" s="62">
        <f t="shared" si="110"/>
        <v>0</v>
      </c>
    </row>
    <row r="680" spans="1:19" x14ac:dyDescent="0.25">
      <c r="A680" s="26">
        <v>3311401160804</v>
      </c>
      <c r="B680" s="27" t="s">
        <v>506</v>
      </c>
      <c r="C680" s="28"/>
      <c r="D680" s="29">
        <f>SUM(D681)</f>
        <v>2204332000</v>
      </c>
      <c r="E680" s="29">
        <f>SUM(E681)</f>
        <v>-1458930000</v>
      </c>
      <c r="F680" s="30">
        <f t="shared" si="106"/>
        <v>745402000</v>
      </c>
      <c r="G680" s="31">
        <f t="shared" si="114"/>
        <v>3.6357097519150892E-3</v>
      </c>
      <c r="H680" s="29">
        <f>SUM(H681)</f>
        <v>0</v>
      </c>
      <c r="I680" s="32">
        <f t="shared" si="111"/>
        <v>745402000</v>
      </c>
      <c r="J680" s="29">
        <f>SUM(J681)</f>
        <v>637274073</v>
      </c>
      <c r="K680" s="31">
        <f t="shared" si="107"/>
        <v>85.494011687653099</v>
      </c>
      <c r="L680" s="30">
        <f t="shared" si="113"/>
        <v>34566000</v>
      </c>
      <c r="M680" s="31">
        <f t="shared" si="108"/>
        <v>4.6372293071389663</v>
      </c>
      <c r="N680" s="29">
        <f>SUM(N681)</f>
        <v>671840073</v>
      </c>
      <c r="O680" s="31">
        <f t="shared" si="109"/>
        <v>90.131240994792066</v>
      </c>
      <c r="P680" s="32">
        <f t="shared" si="112"/>
        <v>73561927</v>
      </c>
      <c r="R680" s="33">
        <f>SUM('anual gastos'!N680+'eses gastos'!N680+[3]ctas!N680)</f>
        <v>671840073</v>
      </c>
      <c r="S680" s="62">
        <f t="shared" si="110"/>
        <v>0</v>
      </c>
    </row>
    <row r="681" spans="1:19" x14ac:dyDescent="0.25">
      <c r="A681" s="26">
        <v>3311401160804170</v>
      </c>
      <c r="B681" s="27" t="s">
        <v>506</v>
      </c>
      <c r="C681" s="28"/>
      <c r="D681" s="33">
        <f>SUM('anual gastos'!D681+'eses gastos'!D681+[3]ctas!D681)</f>
        <v>2204332000</v>
      </c>
      <c r="E681" s="33">
        <f>SUM('anual gastos'!E681+'eses gastos'!E681+[3]ctas!E681)</f>
        <v>-1458930000</v>
      </c>
      <c r="F681" s="30">
        <f t="shared" si="106"/>
        <v>745402000</v>
      </c>
      <c r="G681" s="31">
        <f t="shared" si="114"/>
        <v>3.6357097519150892E-3</v>
      </c>
      <c r="H681" s="33">
        <f>SUM('anual gastos'!H681+'eses gastos'!H681+[3]ctas!H681)</f>
        <v>0</v>
      </c>
      <c r="I681" s="32">
        <f t="shared" si="111"/>
        <v>745402000</v>
      </c>
      <c r="J681" s="33">
        <f>SUM('anual gastos'!J681+'eses gastos'!J681+[3]ctas!J681)</f>
        <v>637274073</v>
      </c>
      <c r="K681" s="31">
        <f t="shared" si="107"/>
        <v>85.494011687653099</v>
      </c>
      <c r="L681" s="30">
        <f t="shared" si="113"/>
        <v>34566000</v>
      </c>
      <c r="M681" s="31">
        <f t="shared" si="108"/>
        <v>4.6372293071389663</v>
      </c>
      <c r="N681" s="33">
        <f>SUM('anual gastos'!N681+'eses gastos'!N681+[3]ctas!N681)</f>
        <v>671840073</v>
      </c>
      <c r="O681" s="31">
        <f t="shared" si="109"/>
        <v>90.131240994792066</v>
      </c>
      <c r="P681" s="32">
        <f t="shared" si="112"/>
        <v>73561927</v>
      </c>
      <c r="R681" s="33">
        <f>SUM('anual gastos'!N681+'eses gastos'!N681+[3]ctas!N681)</f>
        <v>671840073</v>
      </c>
      <c r="S681" s="62">
        <f t="shared" si="110"/>
        <v>0</v>
      </c>
    </row>
    <row r="682" spans="1:19" ht="26.25" x14ac:dyDescent="0.25">
      <c r="A682" s="26">
        <v>3311401160805</v>
      </c>
      <c r="B682" s="27" t="s">
        <v>507</v>
      </c>
      <c r="C682" s="28"/>
      <c r="D682" s="29">
        <f>SUM(D683)</f>
        <v>181916000</v>
      </c>
      <c r="E682" s="29">
        <f>SUM(E683)</f>
        <v>0</v>
      </c>
      <c r="F682" s="30">
        <f t="shared" si="106"/>
        <v>181916000</v>
      </c>
      <c r="G682" s="31">
        <f t="shared" si="114"/>
        <v>8.8729809583202809E-4</v>
      </c>
      <c r="H682" s="29">
        <f>SUM(H683)</f>
        <v>0</v>
      </c>
      <c r="I682" s="32">
        <f t="shared" si="111"/>
        <v>181916000</v>
      </c>
      <c r="J682" s="29">
        <f>SUM(J683)</f>
        <v>108050400</v>
      </c>
      <c r="K682" s="31">
        <f t="shared" si="107"/>
        <v>59.395765078387832</v>
      </c>
      <c r="L682" s="30">
        <f t="shared" si="113"/>
        <v>72453600</v>
      </c>
      <c r="M682" s="31">
        <f t="shared" si="108"/>
        <v>39.828052507750826</v>
      </c>
      <c r="N682" s="29">
        <f>SUM(N683)</f>
        <v>180504000</v>
      </c>
      <c r="O682" s="31">
        <f t="shared" si="109"/>
        <v>99.223817586138665</v>
      </c>
      <c r="P682" s="32">
        <f t="shared" si="112"/>
        <v>1412000</v>
      </c>
      <c r="R682" s="33">
        <f>SUM('anual gastos'!N682+'eses gastos'!N682+[3]ctas!N682)</f>
        <v>180504000</v>
      </c>
      <c r="S682" s="62">
        <f t="shared" si="110"/>
        <v>0</v>
      </c>
    </row>
    <row r="683" spans="1:19" ht="26.25" x14ac:dyDescent="0.25">
      <c r="A683" s="26">
        <v>3311401160805170</v>
      </c>
      <c r="B683" s="27" t="s">
        <v>507</v>
      </c>
      <c r="C683" s="28"/>
      <c r="D683" s="33">
        <f>SUM('anual gastos'!D683+'eses gastos'!D683+[3]ctas!D683)</f>
        <v>181916000</v>
      </c>
      <c r="E683" s="33">
        <f>SUM('anual gastos'!E683+'eses gastos'!E683+[3]ctas!E683)</f>
        <v>0</v>
      </c>
      <c r="F683" s="30">
        <f t="shared" si="106"/>
        <v>181916000</v>
      </c>
      <c r="G683" s="31">
        <f t="shared" si="114"/>
        <v>8.8729809583202809E-4</v>
      </c>
      <c r="H683" s="33">
        <f>SUM('anual gastos'!H683+'eses gastos'!H683+[3]ctas!H683)</f>
        <v>0</v>
      </c>
      <c r="I683" s="32">
        <f t="shared" si="111"/>
        <v>181916000</v>
      </c>
      <c r="J683" s="33">
        <f>SUM('anual gastos'!J683+'eses gastos'!J683+[3]ctas!J683)</f>
        <v>108050400</v>
      </c>
      <c r="K683" s="31">
        <f t="shared" si="107"/>
        <v>59.395765078387832</v>
      </c>
      <c r="L683" s="30">
        <f t="shared" si="113"/>
        <v>72453600</v>
      </c>
      <c r="M683" s="31">
        <f t="shared" si="108"/>
        <v>39.828052507750826</v>
      </c>
      <c r="N683" s="33">
        <f>SUM('anual gastos'!N683+'eses gastos'!N683+[3]ctas!N683)</f>
        <v>180504000</v>
      </c>
      <c r="O683" s="31">
        <f t="shared" si="109"/>
        <v>99.223817586138665</v>
      </c>
      <c r="P683" s="32">
        <f t="shared" si="112"/>
        <v>1412000</v>
      </c>
      <c r="R683" s="33">
        <f>SUM('anual gastos'!N683+'eses gastos'!N683+[3]ctas!N683)</f>
        <v>180504000</v>
      </c>
      <c r="S683" s="62">
        <f t="shared" si="110"/>
        <v>0</v>
      </c>
    </row>
    <row r="684" spans="1:19" ht="26.25" x14ac:dyDescent="0.25">
      <c r="A684" s="59">
        <v>3311402</v>
      </c>
      <c r="B684" s="20" t="s">
        <v>508</v>
      </c>
      <c r="C684" s="21"/>
      <c r="D684" s="22">
        <f>SUM(D685+D710+D722+D789+D826+D838+D847)</f>
        <v>4355226119591</v>
      </c>
      <c r="E684" s="22">
        <f>SUM(E685+E710+E722+E789+E826+E838+E847)</f>
        <v>-459171455925</v>
      </c>
      <c r="F684" s="30">
        <f t="shared" si="106"/>
        <v>3896054663666</v>
      </c>
      <c r="G684" s="24">
        <f t="shared" si="114"/>
        <v>19.003066713913753</v>
      </c>
      <c r="H684" s="22">
        <f>SUM(H685+H710+H722+H789+H826+H838+H847)</f>
        <v>115406400000</v>
      </c>
      <c r="I684" s="32">
        <f t="shared" si="111"/>
        <v>3780648263666</v>
      </c>
      <c r="J684" s="22">
        <f>SUM(J685+J710+J722+J789+J826+J838+J847)</f>
        <v>1572258270451</v>
      </c>
      <c r="K684" s="31">
        <f t="shared" si="107"/>
        <v>40.355138882255325</v>
      </c>
      <c r="L684" s="30">
        <f t="shared" si="113"/>
        <v>1694879952687</v>
      </c>
      <c r="M684" s="31">
        <f t="shared" si="108"/>
        <v>43.502468496994837</v>
      </c>
      <c r="N684" s="22">
        <f>SUM(N685+N710+N722+N789+N826+N838+N847)</f>
        <v>3267138223138</v>
      </c>
      <c r="O684" s="31">
        <f t="shared" si="109"/>
        <v>83.857607379250169</v>
      </c>
      <c r="P684" s="32">
        <f t="shared" si="112"/>
        <v>628916440528</v>
      </c>
      <c r="R684" s="33">
        <f>SUM('anual gastos'!N684+'eses gastos'!N684+[3]ctas!N684)</f>
        <v>3267138223138</v>
      </c>
      <c r="S684" s="62">
        <f t="shared" si="110"/>
        <v>0</v>
      </c>
    </row>
    <row r="685" spans="1:19" ht="39" x14ac:dyDescent="0.25">
      <c r="A685" s="26">
        <v>331140217</v>
      </c>
      <c r="B685" s="27" t="s">
        <v>509</v>
      </c>
      <c r="C685" s="28"/>
      <c r="D685" s="29">
        <f>SUM(D686+D688+D690+D692+D694+D696+D699+D704+D706+D708)</f>
        <v>375585795427</v>
      </c>
      <c r="E685" s="29">
        <f>SUM(E686+E688+E690+E692+E694+E696+E699+E704+E706+E708)</f>
        <v>-8830327063</v>
      </c>
      <c r="F685" s="30">
        <f t="shared" si="106"/>
        <v>366755468364</v>
      </c>
      <c r="G685" s="31">
        <f t="shared" si="114"/>
        <v>1.7888554537003938</v>
      </c>
      <c r="H685" s="29">
        <f>SUM(H686+H688+H690+H692+H694+H696+H699+H704+H706+H708)</f>
        <v>115406400000</v>
      </c>
      <c r="I685" s="32">
        <f t="shared" si="111"/>
        <v>251349068364</v>
      </c>
      <c r="J685" s="29">
        <f>SUM(J686+J688+J690+J692+J694+J696+J699+J704+J706+J708)</f>
        <v>217969780985</v>
      </c>
      <c r="K685" s="31">
        <f t="shared" si="107"/>
        <v>59.43191030178938</v>
      </c>
      <c r="L685" s="30">
        <f t="shared" si="113"/>
        <v>27355373513</v>
      </c>
      <c r="M685" s="31">
        <f t="shared" si="108"/>
        <v>7.4587500044716855</v>
      </c>
      <c r="N685" s="29">
        <f>SUM(N686+N688+N690+N692+N694+N696+N699+N704+N706+N708)</f>
        <v>245325154498</v>
      </c>
      <c r="O685" s="31">
        <f t="shared" si="109"/>
        <v>66.890660306261069</v>
      </c>
      <c r="P685" s="32">
        <f t="shared" si="112"/>
        <v>121430313866</v>
      </c>
      <c r="R685" s="33">
        <f>SUM('anual gastos'!N685+'eses gastos'!N685+[3]ctas!N685)</f>
        <v>245325154498</v>
      </c>
      <c r="S685" s="62">
        <f t="shared" si="110"/>
        <v>0</v>
      </c>
    </row>
    <row r="686" spans="1:19" x14ac:dyDescent="0.25">
      <c r="A686" s="26">
        <v>3311402170054</v>
      </c>
      <c r="B686" s="27" t="s">
        <v>510</v>
      </c>
      <c r="C686" s="28"/>
      <c r="D686" s="29">
        <f>SUM(D687)</f>
        <v>281001238427</v>
      </c>
      <c r="E686" s="29">
        <f>SUM(E687)</f>
        <v>22334512140</v>
      </c>
      <c r="F686" s="30">
        <f t="shared" si="106"/>
        <v>303335750567</v>
      </c>
      <c r="G686" s="31">
        <f t="shared" si="114"/>
        <v>1.4795248019738678</v>
      </c>
      <c r="H686" s="29">
        <f>SUM(H687)</f>
        <v>115406400000</v>
      </c>
      <c r="I686" s="32">
        <f t="shared" si="111"/>
        <v>187929350567</v>
      </c>
      <c r="J686" s="29">
        <f>SUM(J687)</f>
        <v>185348953125</v>
      </c>
      <c r="K686" s="31">
        <f t="shared" si="107"/>
        <v>61.103563552447348</v>
      </c>
      <c r="L686" s="30">
        <f t="shared" si="113"/>
        <v>2444961590</v>
      </c>
      <c r="M686" s="31">
        <f t="shared" si="108"/>
        <v>0.80602487027323311</v>
      </c>
      <c r="N686" s="29">
        <f>SUM(N687)</f>
        <v>187793914715</v>
      </c>
      <c r="O686" s="31">
        <f t="shared" si="109"/>
        <v>61.909588422720574</v>
      </c>
      <c r="P686" s="32">
        <f t="shared" si="112"/>
        <v>115541835852</v>
      </c>
      <c r="R686" s="33">
        <f>SUM('anual gastos'!N686+'eses gastos'!N686+[3]ctas!N686)</f>
        <v>187793914715</v>
      </c>
      <c r="S686" s="62">
        <f t="shared" si="110"/>
        <v>0</v>
      </c>
    </row>
    <row r="687" spans="1:19" ht="26.25" x14ac:dyDescent="0.25">
      <c r="A687" s="26">
        <v>3311402170054</v>
      </c>
      <c r="B687" s="27" t="s">
        <v>511</v>
      </c>
      <c r="C687" s="28"/>
      <c r="D687" s="33">
        <f>SUM('anual gastos'!D687+'eses gastos'!D687+[3]ctas!D687)</f>
        <v>281001238427</v>
      </c>
      <c r="E687" s="33">
        <f>SUM('anual gastos'!E687+'eses gastos'!E687+[3]ctas!E687)</f>
        <v>22334512140</v>
      </c>
      <c r="F687" s="30">
        <f t="shared" si="106"/>
        <v>303335750567</v>
      </c>
      <c r="G687" s="31">
        <f t="shared" si="114"/>
        <v>1.4795248019738678</v>
      </c>
      <c r="H687" s="33">
        <f>SUM('anual gastos'!H687+'eses gastos'!H687+[3]ctas!H687)</f>
        <v>115406400000</v>
      </c>
      <c r="I687" s="32">
        <f t="shared" si="111"/>
        <v>187929350567</v>
      </c>
      <c r="J687" s="33">
        <f>SUM('anual gastos'!J687+'eses gastos'!J687+[3]ctas!J687)</f>
        <v>185348953125</v>
      </c>
      <c r="K687" s="31">
        <f t="shared" si="107"/>
        <v>61.103563552447348</v>
      </c>
      <c r="L687" s="30">
        <f t="shared" si="113"/>
        <v>2444961590</v>
      </c>
      <c r="M687" s="31">
        <f t="shared" si="108"/>
        <v>0.80602487027323311</v>
      </c>
      <c r="N687" s="33">
        <f>SUM('anual gastos'!N687+'eses gastos'!N687+[3]ctas!N687)</f>
        <v>187793914715</v>
      </c>
      <c r="O687" s="31">
        <f t="shared" si="109"/>
        <v>61.909588422720574</v>
      </c>
      <c r="P687" s="32">
        <f t="shared" si="112"/>
        <v>115541835852</v>
      </c>
      <c r="R687" s="33">
        <f>SUM('anual gastos'!N687+'eses gastos'!N687+[3]ctas!N687)</f>
        <v>187793914715</v>
      </c>
      <c r="S687" s="62">
        <f t="shared" si="110"/>
        <v>0</v>
      </c>
    </row>
    <row r="688" spans="1:19" ht="51.75" x14ac:dyDescent="0.25">
      <c r="A688" s="26">
        <v>3311402170131</v>
      </c>
      <c r="B688" s="27" t="s">
        <v>512</v>
      </c>
      <c r="C688" s="28"/>
      <c r="D688" s="29">
        <f>SUM(D689)</f>
        <v>1648025000</v>
      </c>
      <c r="E688" s="29">
        <f>SUM(E689)</f>
        <v>484932334</v>
      </c>
      <c r="F688" s="30">
        <f t="shared" si="106"/>
        <v>2132957334</v>
      </c>
      <c r="G688" s="31">
        <f t="shared" si="114"/>
        <v>1.0403532294845749E-2</v>
      </c>
      <c r="H688" s="29">
        <f>SUM(H689)</f>
        <v>0</v>
      </c>
      <c r="I688" s="32">
        <f t="shared" si="111"/>
        <v>2132957334</v>
      </c>
      <c r="J688" s="29">
        <f>SUM(J689)</f>
        <v>1799819274</v>
      </c>
      <c r="K688" s="31">
        <f t="shared" si="107"/>
        <v>84.381400664247892</v>
      </c>
      <c r="L688" s="30">
        <f t="shared" si="113"/>
        <v>306953025</v>
      </c>
      <c r="M688" s="31">
        <f t="shared" si="108"/>
        <v>14.390959448980709</v>
      </c>
      <c r="N688" s="29">
        <f>SUM(N689)</f>
        <v>2106772299</v>
      </c>
      <c r="O688" s="31">
        <f t="shared" si="109"/>
        <v>98.772360113228601</v>
      </c>
      <c r="P688" s="32">
        <f t="shared" si="112"/>
        <v>26185035</v>
      </c>
      <c r="R688" s="33">
        <f>SUM('anual gastos'!N688+'eses gastos'!N688+[3]ctas!N688)</f>
        <v>2106772299</v>
      </c>
      <c r="S688" s="62">
        <f t="shared" si="110"/>
        <v>0</v>
      </c>
    </row>
    <row r="689" spans="1:19" ht="51.75" x14ac:dyDescent="0.25">
      <c r="A689" s="26">
        <v>3311402170131180</v>
      </c>
      <c r="B689" s="27" t="s">
        <v>512</v>
      </c>
      <c r="C689" s="28"/>
      <c r="D689" s="33">
        <f>SUM('anual gastos'!D689+'eses gastos'!D689+[3]ctas!D689)</f>
        <v>1648025000</v>
      </c>
      <c r="E689" s="33">
        <f>SUM('anual gastos'!E689+'eses gastos'!E689+[3]ctas!E689)</f>
        <v>484932334</v>
      </c>
      <c r="F689" s="30">
        <f t="shared" si="106"/>
        <v>2132957334</v>
      </c>
      <c r="G689" s="31">
        <f t="shared" si="114"/>
        <v>1.0403532294845749E-2</v>
      </c>
      <c r="H689" s="33">
        <f>SUM('anual gastos'!H689+'eses gastos'!H689+[3]ctas!H689)</f>
        <v>0</v>
      </c>
      <c r="I689" s="32">
        <f t="shared" si="111"/>
        <v>2132957334</v>
      </c>
      <c r="J689" s="33">
        <f>SUM('anual gastos'!J689+'eses gastos'!J689+[3]ctas!J689)</f>
        <v>1799819274</v>
      </c>
      <c r="K689" s="31">
        <f t="shared" si="107"/>
        <v>84.381400664247892</v>
      </c>
      <c r="L689" s="30">
        <f t="shared" si="113"/>
        <v>306953025</v>
      </c>
      <c r="M689" s="31">
        <f t="shared" si="108"/>
        <v>14.390959448980709</v>
      </c>
      <c r="N689" s="33">
        <f>SUM('anual gastos'!N689+'eses gastos'!N689+[3]ctas!N689)</f>
        <v>2106772299</v>
      </c>
      <c r="O689" s="31">
        <f t="shared" si="109"/>
        <v>98.772360113228601</v>
      </c>
      <c r="P689" s="32">
        <f t="shared" si="112"/>
        <v>26185035</v>
      </c>
      <c r="R689" s="33">
        <f>SUM('anual gastos'!N689+'eses gastos'!N689+[3]ctas!N689)</f>
        <v>2106772299</v>
      </c>
      <c r="S689" s="62">
        <f t="shared" si="110"/>
        <v>0</v>
      </c>
    </row>
    <row r="690" spans="1:19" ht="26.25" x14ac:dyDescent="0.25">
      <c r="A690" s="26">
        <v>3311402170417</v>
      </c>
      <c r="B690" s="27" t="s">
        <v>513</v>
      </c>
      <c r="C690" s="28"/>
      <c r="D690" s="29">
        <f>SUM(D691)</f>
        <v>7168572000</v>
      </c>
      <c r="E690" s="29">
        <f>SUM(E691)</f>
        <v>-397981200</v>
      </c>
      <c r="F690" s="30">
        <f t="shared" si="106"/>
        <v>6770590800</v>
      </c>
      <c r="G690" s="31">
        <f t="shared" si="114"/>
        <v>3.3023661055090525E-2</v>
      </c>
      <c r="H690" s="29">
        <f>SUM(H691)</f>
        <v>0</v>
      </c>
      <c r="I690" s="32">
        <f t="shared" si="111"/>
        <v>6770590800</v>
      </c>
      <c r="J690" s="29">
        <f>SUM(J691)</f>
        <v>5639856021</v>
      </c>
      <c r="K690" s="31">
        <f t="shared" si="107"/>
        <v>83.299318886617684</v>
      </c>
      <c r="L690" s="30">
        <f t="shared" si="113"/>
        <v>568290132</v>
      </c>
      <c r="M690" s="31">
        <f t="shared" si="108"/>
        <v>8.3935087614510682</v>
      </c>
      <c r="N690" s="29">
        <f>SUM(N691)</f>
        <v>6208146153</v>
      </c>
      <c r="O690" s="31">
        <f t="shared" si="109"/>
        <v>91.692827648068771</v>
      </c>
      <c r="P690" s="32">
        <f t="shared" si="112"/>
        <v>562444647</v>
      </c>
      <c r="R690" s="33">
        <f>SUM('anual gastos'!N690+'eses gastos'!N690+[3]ctas!N690)</f>
        <v>6208146153</v>
      </c>
      <c r="S690" s="62">
        <f t="shared" si="110"/>
        <v>0</v>
      </c>
    </row>
    <row r="691" spans="1:19" ht="26.25" x14ac:dyDescent="0.25">
      <c r="A691" s="26">
        <v>3311402170417180</v>
      </c>
      <c r="B691" s="27" t="s">
        <v>513</v>
      </c>
      <c r="C691" s="28"/>
      <c r="D691" s="33">
        <f>SUM('anual gastos'!D691+'eses gastos'!D691+[3]ctas!D691)</f>
        <v>7168572000</v>
      </c>
      <c r="E691" s="33">
        <f>SUM('anual gastos'!E691+'eses gastos'!E691+[3]ctas!E691)</f>
        <v>-397981200</v>
      </c>
      <c r="F691" s="30">
        <f t="shared" si="106"/>
        <v>6770590800</v>
      </c>
      <c r="G691" s="31">
        <f t="shared" si="114"/>
        <v>3.3023661055090525E-2</v>
      </c>
      <c r="H691" s="33">
        <f>SUM('anual gastos'!H691+'eses gastos'!H691+[3]ctas!H691)</f>
        <v>0</v>
      </c>
      <c r="I691" s="32">
        <f t="shared" si="111"/>
        <v>6770590800</v>
      </c>
      <c r="J691" s="33">
        <f>SUM('anual gastos'!J691+'eses gastos'!J691+[3]ctas!J691)</f>
        <v>5639856021</v>
      </c>
      <c r="K691" s="31">
        <f t="shared" si="107"/>
        <v>83.299318886617684</v>
      </c>
      <c r="L691" s="30">
        <f t="shared" si="113"/>
        <v>568290132</v>
      </c>
      <c r="M691" s="31">
        <f t="shared" si="108"/>
        <v>8.3935087614510682</v>
      </c>
      <c r="N691" s="33">
        <f>SUM('anual gastos'!N691+'eses gastos'!N691+[3]ctas!N691)</f>
        <v>6208146153</v>
      </c>
      <c r="O691" s="31">
        <f t="shared" si="109"/>
        <v>91.692827648068771</v>
      </c>
      <c r="P691" s="32">
        <f t="shared" si="112"/>
        <v>562444647</v>
      </c>
      <c r="R691" s="33">
        <f>SUM('anual gastos'!N691+'eses gastos'!N691+[3]ctas!N691)</f>
        <v>6208146153</v>
      </c>
      <c r="S691" s="62">
        <f t="shared" si="110"/>
        <v>0</v>
      </c>
    </row>
    <row r="692" spans="1:19" ht="26.25" x14ac:dyDescent="0.25">
      <c r="A692" s="26">
        <v>3311402170734</v>
      </c>
      <c r="B692" s="27" t="s">
        <v>514</v>
      </c>
      <c r="C692" s="28"/>
      <c r="D692" s="29">
        <f>SUM(D693)</f>
        <v>0</v>
      </c>
      <c r="E692" s="29">
        <f>SUM(E693)</f>
        <v>13124919691</v>
      </c>
      <c r="F692" s="30">
        <f t="shared" si="106"/>
        <v>13124919691</v>
      </c>
      <c r="G692" s="31">
        <f t="shared" si="114"/>
        <v>6.4016998228702202E-2</v>
      </c>
      <c r="H692" s="29">
        <f>SUM(H693)</f>
        <v>0</v>
      </c>
      <c r="I692" s="32">
        <f t="shared" si="111"/>
        <v>13124919691</v>
      </c>
      <c r="J692" s="29">
        <f>SUM(J693)</f>
        <v>2331502204</v>
      </c>
      <c r="K692" s="31">
        <f t="shared" si="107"/>
        <v>17.763935009817651</v>
      </c>
      <c r="L692" s="30">
        <f t="shared" si="113"/>
        <v>7501793848</v>
      </c>
      <c r="M692" s="31">
        <f t="shared" si="108"/>
        <v>57.156874286584156</v>
      </c>
      <c r="N692" s="29">
        <f>SUM(N693)</f>
        <v>9833296052</v>
      </c>
      <c r="O692" s="31">
        <f t="shared" si="109"/>
        <v>74.920809296401814</v>
      </c>
      <c r="P692" s="32">
        <f t="shared" si="112"/>
        <v>3291623639</v>
      </c>
      <c r="R692" s="33">
        <f>SUM('anual gastos'!N692+'eses gastos'!N692+[3]ctas!N692)</f>
        <v>9833296052</v>
      </c>
      <c r="S692" s="62">
        <f t="shared" si="110"/>
        <v>0</v>
      </c>
    </row>
    <row r="693" spans="1:19" ht="26.25" x14ac:dyDescent="0.25">
      <c r="A693" s="26">
        <v>3311402170734</v>
      </c>
      <c r="B693" s="27" t="s">
        <v>515</v>
      </c>
      <c r="C693" s="28"/>
      <c r="D693" s="33">
        <f>SUM('anual gastos'!D693+'eses gastos'!D693+[3]ctas!D693)</f>
        <v>0</v>
      </c>
      <c r="E693" s="33">
        <f>SUM('anual gastos'!E693+'eses gastos'!E693+[3]ctas!E693)</f>
        <v>13124919691</v>
      </c>
      <c r="F693" s="30">
        <f t="shared" si="106"/>
        <v>13124919691</v>
      </c>
      <c r="G693" s="31">
        <f t="shared" si="114"/>
        <v>6.4016998228702202E-2</v>
      </c>
      <c r="H693" s="33">
        <f>SUM('anual gastos'!H693+'eses gastos'!H693+[3]ctas!H693)</f>
        <v>0</v>
      </c>
      <c r="I693" s="32">
        <f t="shared" si="111"/>
        <v>13124919691</v>
      </c>
      <c r="J693" s="33">
        <f>SUM('anual gastos'!J693+'eses gastos'!J693+[3]ctas!J693)</f>
        <v>2331502204</v>
      </c>
      <c r="K693" s="31">
        <f t="shared" si="107"/>
        <v>17.763935009817651</v>
      </c>
      <c r="L693" s="30">
        <f t="shared" si="113"/>
        <v>7501793848</v>
      </c>
      <c r="M693" s="31">
        <f t="shared" si="108"/>
        <v>57.156874286584156</v>
      </c>
      <c r="N693" s="33">
        <f>SUM('anual gastos'!N693+'eses gastos'!N693+[3]ctas!N693)</f>
        <v>9833296052</v>
      </c>
      <c r="O693" s="31">
        <f t="shared" si="109"/>
        <v>74.920809296401814</v>
      </c>
      <c r="P693" s="32">
        <f t="shared" si="112"/>
        <v>3291623639</v>
      </c>
      <c r="R693" s="33">
        <f>SUM('anual gastos'!N693+'eses gastos'!N693+[3]ctas!N693)</f>
        <v>9833296052</v>
      </c>
      <c r="S693" s="62">
        <f t="shared" si="110"/>
        <v>0</v>
      </c>
    </row>
    <row r="694" spans="1:19" ht="26.25" x14ac:dyDescent="0.25">
      <c r="A694" s="26">
        <v>3311402170807</v>
      </c>
      <c r="B694" s="27" t="s">
        <v>516</v>
      </c>
      <c r="C694" s="28"/>
      <c r="D694" s="29">
        <f>SUM(D695)</f>
        <v>539100000</v>
      </c>
      <c r="E694" s="29">
        <f>SUM(E695)</f>
        <v>-208250000</v>
      </c>
      <c r="F694" s="30">
        <f t="shared" si="106"/>
        <v>330850000</v>
      </c>
      <c r="G694" s="31">
        <f t="shared" si="114"/>
        <v>1.613725977957005E-3</v>
      </c>
      <c r="H694" s="29">
        <f>SUM(H695)</f>
        <v>0</v>
      </c>
      <c r="I694" s="32">
        <f t="shared" si="111"/>
        <v>330850000</v>
      </c>
      <c r="J694" s="29">
        <f>SUM(J695)</f>
        <v>292323332</v>
      </c>
      <c r="K694" s="31">
        <f t="shared" si="107"/>
        <v>88.355246184071333</v>
      </c>
      <c r="L694" s="30">
        <f t="shared" si="113"/>
        <v>33300001</v>
      </c>
      <c r="M694" s="31">
        <f t="shared" si="108"/>
        <v>10.064984434033549</v>
      </c>
      <c r="N694" s="29">
        <f>SUM(N695)</f>
        <v>325623333</v>
      </c>
      <c r="O694" s="31">
        <f t="shared" si="109"/>
        <v>98.420230618104881</v>
      </c>
      <c r="P694" s="32">
        <f t="shared" si="112"/>
        <v>5226667</v>
      </c>
      <c r="R694" s="33">
        <f>SUM('anual gastos'!N694+'eses gastos'!N694+[3]ctas!N694)</f>
        <v>325623333</v>
      </c>
      <c r="S694" s="62">
        <f t="shared" si="110"/>
        <v>0</v>
      </c>
    </row>
    <row r="695" spans="1:19" ht="26.25" x14ac:dyDescent="0.25">
      <c r="A695" s="26">
        <v>3311402170807180</v>
      </c>
      <c r="B695" s="27" t="s">
        <v>516</v>
      </c>
      <c r="C695" s="28"/>
      <c r="D695" s="33">
        <f>SUM('anual gastos'!D695+'eses gastos'!D695+[3]ctas!D695)</f>
        <v>539100000</v>
      </c>
      <c r="E695" s="33">
        <f>SUM('anual gastos'!E695+'eses gastos'!E695+[3]ctas!E695)</f>
        <v>-208250000</v>
      </c>
      <c r="F695" s="30">
        <f t="shared" si="106"/>
        <v>330850000</v>
      </c>
      <c r="G695" s="31">
        <f t="shared" si="114"/>
        <v>1.613725977957005E-3</v>
      </c>
      <c r="H695" s="33">
        <f>SUM('anual gastos'!H695+'eses gastos'!H695+[3]ctas!H695)</f>
        <v>0</v>
      </c>
      <c r="I695" s="32">
        <f t="shared" si="111"/>
        <v>330850000</v>
      </c>
      <c r="J695" s="33">
        <f>SUM('anual gastos'!J695+'eses gastos'!J695+[3]ctas!J695)</f>
        <v>292323332</v>
      </c>
      <c r="K695" s="31">
        <f t="shared" si="107"/>
        <v>88.355246184071333</v>
      </c>
      <c r="L695" s="30">
        <f t="shared" si="113"/>
        <v>33300001</v>
      </c>
      <c r="M695" s="31">
        <f t="shared" si="108"/>
        <v>10.064984434033549</v>
      </c>
      <c r="N695" s="33">
        <f>SUM('anual gastos'!N695+'eses gastos'!N695+[3]ctas!N695)</f>
        <v>325623333</v>
      </c>
      <c r="O695" s="31">
        <f t="shared" si="109"/>
        <v>98.420230618104881</v>
      </c>
      <c r="P695" s="32">
        <f t="shared" si="112"/>
        <v>5226667</v>
      </c>
      <c r="R695" s="33">
        <f>SUM('anual gastos'!N695+'eses gastos'!N695+[3]ctas!N695)</f>
        <v>325623333</v>
      </c>
      <c r="S695" s="62">
        <f t="shared" si="110"/>
        <v>0</v>
      </c>
    </row>
    <row r="696" spans="1:19" ht="26.25" x14ac:dyDescent="0.25">
      <c r="A696" s="26">
        <v>3311402170820</v>
      </c>
      <c r="B696" s="27" t="s">
        <v>517</v>
      </c>
      <c r="C696" s="28"/>
      <c r="D696" s="29">
        <f>SUM(D697:D698)</f>
        <v>54221456000</v>
      </c>
      <c r="E696" s="29">
        <f>SUM(E697:E698)</f>
        <v>-47015136400</v>
      </c>
      <c r="F696" s="30">
        <f t="shared" si="106"/>
        <v>7206319600</v>
      </c>
      <c r="G696" s="31">
        <f t="shared" si="114"/>
        <v>3.5148934997674873E-2</v>
      </c>
      <c r="H696" s="29">
        <f>SUM(H697:H698)</f>
        <v>0</v>
      </c>
      <c r="I696" s="32">
        <f t="shared" si="111"/>
        <v>7206319600</v>
      </c>
      <c r="J696" s="29">
        <f>SUM(J697:J698)</f>
        <v>3593210476</v>
      </c>
      <c r="K696" s="31">
        <f t="shared" si="107"/>
        <v>49.861936126174591</v>
      </c>
      <c r="L696" s="30">
        <f t="shared" si="113"/>
        <v>3249151617</v>
      </c>
      <c r="M696" s="31">
        <f t="shared" si="108"/>
        <v>45.087531463356136</v>
      </c>
      <c r="N696" s="29">
        <f>SUM(N697:N698)</f>
        <v>6842362093</v>
      </c>
      <c r="O696" s="31">
        <f t="shared" si="109"/>
        <v>94.949467589530727</v>
      </c>
      <c r="P696" s="32">
        <f t="shared" si="112"/>
        <v>363957507</v>
      </c>
      <c r="R696" s="33">
        <f>SUM('anual gastos'!N696+'eses gastos'!N696+[3]ctas!N696)</f>
        <v>6842362093</v>
      </c>
      <c r="S696" s="62">
        <f t="shared" si="110"/>
        <v>0</v>
      </c>
    </row>
    <row r="697" spans="1:19" ht="26.25" x14ac:dyDescent="0.25">
      <c r="A697" s="26">
        <v>3311402170820170</v>
      </c>
      <c r="B697" s="27" t="s">
        <v>517</v>
      </c>
      <c r="C697" s="28"/>
      <c r="D697" s="33">
        <f>SUM('anual gastos'!D697+'eses gastos'!D697+[3]ctas!D697)</f>
        <v>53988596000</v>
      </c>
      <c r="E697" s="33">
        <f>SUM('anual gastos'!E697+'eses gastos'!E697+[3]ctas!E697)</f>
        <v>-47149501400</v>
      </c>
      <c r="F697" s="30">
        <f t="shared" si="106"/>
        <v>6839094600</v>
      </c>
      <c r="G697" s="31">
        <f t="shared" si="114"/>
        <v>3.3357789396177936E-2</v>
      </c>
      <c r="H697" s="33">
        <f>SUM('anual gastos'!H697+'eses gastos'!H697+[3]ctas!H697)</f>
        <v>0</v>
      </c>
      <c r="I697" s="32">
        <f t="shared" si="111"/>
        <v>6839094600</v>
      </c>
      <c r="J697" s="33">
        <f>SUM('anual gastos'!J697+'eses gastos'!J697+[3]ctas!J697)</f>
        <v>3283501811</v>
      </c>
      <c r="K697" s="31">
        <f t="shared" si="107"/>
        <v>48.010767551014723</v>
      </c>
      <c r="L697" s="30">
        <f t="shared" si="113"/>
        <v>3207185282</v>
      </c>
      <c r="M697" s="31">
        <f t="shared" si="108"/>
        <v>46.894881114818908</v>
      </c>
      <c r="N697" s="33">
        <f>SUM('anual gastos'!N697+'eses gastos'!N697+[3]ctas!N697)</f>
        <v>6490687093</v>
      </c>
      <c r="O697" s="31">
        <f t="shared" si="109"/>
        <v>94.905648665833624</v>
      </c>
      <c r="P697" s="32">
        <f t="shared" si="112"/>
        <v>348407507</v>
      </c>
      <c r="R697" s="33">
        <f>SUM('anual gastos'!N697+'eses gastos'!N697+[3]ctas!N697)</f>
        <v>6490687093</v>
      </c>
      <c r="S697" s="62">
        <f t="shared" si="110"/>
        <v>0</v>
      </c>
    </row>
    <row r="698" spans="1:19" ht="26.25" x14ac:dyDescent="0.25">
      <c r="A698" s="26">
        <v>3311402170820180</v>
      </c>
      <c r="B698" s="27" t="s">
        <v>517</v>
      </c>
      <c r="C698" s="28"/>
      <c r="D698" s="33">
        <f>SUM('anual gastos'!D698+'eses gastos'!D698+[3]ctas!D698)</f>
        <v>232860000</v>
      </c>
      <c r="E698" s="33">
        <f>SUM('anual gastos'!E698+'eses gastos'!E698+[3]ctas!E698)</f>
        <v>134365000</v>
      </c>
      <c r="F698" s="30">
        <f t="shared" si="106"/>
        <v>367225000</v>
      </c>
      <c r="G698" s="31">
        <f t="shared" si="114"/>
        <v>1.7911456014969354E-3</v>
      </c>
      <c r="H698" s="33">
        <f>SUM('anual gastos'!H698+'eses gastos'!H698+[3]ctas!H698)</f>
        <v>0</v>
      </c>
      <c r="I698" s="32">
        <f t="shared" si="111"/>
        <v>367225000</v>
      </c>
      <c r="J698" s="33">
        <f>SUM('anual gastos'!J698+'eses gastos'!J698+[3]ctas!J698)</f>
        <v>309708665</v>
      </c>
      <c r="K698" s="31">
        <f t="shared" si="107"/>
        <v>84.337576417727561</v>
      </c>
      <c r="L698" s="30">
        <f t="shared" si="113"/>
        <v>41966335</v>
      </c>
      <c r="M698" s="31">
        <f t="shared" si="108"/>
        <v>11.427962420859146</v>
      </c>
      <c r="N698" s="33">
        <f>SUM('anual gastos'!N698+'eses gastos'!N698+[3]ctas!N698)</f>
        <v>351675000</v>
      </c>
      <c r="O698" s="31">
        <f t="shared" si="109"/>
        <v>95.765538838586693</v>
      </c>
      <c r="P698" s="32">
        <f t="shared" si="112"/>
        <v>15550000</v>
      </c>
      <c r="R698" s="33">
        <f>SUM('anual gastos'!N698+'eses gastos'!N698+[3]ctas!N698)</f>
        <v>351675000</v>
      </c>
      <c r="S698" s="62">
        <f t="shared" si="110"/>
        <v>0</v>
      </c>
    </row>
    <row r="699" spans="1:19" ht="51.75" x14ac:dyDescent="0.25">
      <c r="A699" s="26">
        <v>3311402170821</v>
      </c>
      <c r="B699" s="27" t="s">
        <v>518</v>
      </c>
      <c r="C699" s="28"/>
      <c r="D699" s="29">
        <f>SUM(D700:D703)</f>
        <v>14004860000</v>
      </c>
      <c r="E699" s="29">
        <f>SUM(E700:E703)</f>
        <v>-1213599665</v>
      </c>
      <c r="F699" s="30">
        <f t="shared" si="106"/>
        <v>12791260335</v>
      </c>
      <c r="G699" s="31">
        <f t="shared" si="114"/>
        <v>6.2389569573524317E-2</v>
      </c>
      <c r="H699" s="29">
        <f>SUM(H700:H703)</f>
        <v>0</v>
      </c>
      <c r="I699" s="32">
        <f t="shared" si="111"/>
        <v>12791260335</v>
      </c>
      <c r="J699" s="29">
        <f>SUM(J700:J703)</f>
        <v>5391906800</v>
      </c>
      <c r="K699" s="31">
        <f t="shared" si="107"/>
        <v>42.153053403552668</v>
      </c>
      <c r="L699" s="30">
        <f t="shared" si="113"/>
        <v>5778959747</v>
      </c>
      <c r="M699" s="31">
        <f t="shared" si="108"/>
        <v>45.178970606886644</v>
      </c>
      <c r="N699" s="29">
        <f>SUM(N700:N703)</f>
        <v>11170866547</v>
      </c>
      <c r="O699" s="31">
        <f t="shared" si="109"/>
        <v>87.332024010439312</v>
      </c>
      <c r="P699" s="32">
        <f t="shared" si="112"/>
        <v>1620393788</v>
      </c>
      <c r="R699" s="33">
        <f>SUM('anual gastos'!N699+'eses gastos'!N699+[3]ctas!N699)</f>
        <v>11170866547</v>
      </c>
      <c r="S699" s="62">
        <f t="shared" si="110"/>
        <v>0</v>
      </c>
    </row>
    <row r="700" spans="1:19" ht="51.75" x14ac:dyDescent="0.25">
      <c r="A700" s="26">
        <v>3311402170821170</v>
      </c>
      <c r="B700" s="27" t="s">
        <v>518</v>
      </c>
      <c r="C700" s="28"/>
      <c r="D700" s="33">
        <f>SUM('anual gastos'!D700+'eses gastos'!D700+[3]ctas!D700)</f>
        <v>5947317000</v>
      </c>
      <c r="E700" s="33">
        <f>SUM('anual gastos'!E700+'eses gastos'!E700+[3]ctas!E700)</f>
        <v>-1493891646</v>
      </c>
      <c r="F700" s="30">
        <f t="shared" si="106"/>
        <v>4453425354</v>
      </c>
      <c r="G700" s="31">
        <f t="shared" si="114"/>
        <v>2.172165085277972E-2</v>
      </c>
      <c r="H700" s="33">
        <f>SUM('anual gastos'!H700+'eses gastos'!H700+[3]ctas!H700)</f>
        <v>0</v>
      </c>
      <c r="I700" s="32">
        <f t="shared" si="111"/>
        <v>4453425354</v>
      </c>
      <c r="J700" s="33">
        <f>SUM('anual gastos'!J700+'eses gastos'!J700+[3]ctas!J700)</f>
        <v>1685842674</v>
      </c>
      <c r="K700" s="31">
        <f t="shared" si="107"/>
        <v>37.854966458252214</v>
      </c>
      <c r="L700" s="30">
        <f t="shared" si="113"/>
        <v>1925950116</v>
      </c>
      <c r="M700" s="31">
        <f t="shared" si="108"/>
        <v>43.246489228120559</v>
      </c>
      <c r="N700" s="33">
        <f>SUM('anual gastos'!N700+'eses gastos'!N700+[3]ctas!N700)</f>
        <v>3611792790</v>
      </c>
      <c r="O700" s="31">
        <f t="shared" si="109"/>
        <v>81.101455686372788</v>
      </c>
      <c r="P700" s="32">
        <f t="shared" si="112"/>
        <v>841632564</v>
      </c>
      <c r="R700" s="33">
        <f>SUM('anual gastos'!N700+'eses gastos'!N700+[3]ctas!N700)</f>
        <v>3611792790</v>
      </c>
      <c r="S700" s="62">
        <f t="shared" si="110"/>
        <v>0</v>
      </c>
    </row>
    <row r="701" spans="1:19" ht="51.75" x14ac:dyDescent="0.25">
      <c r="A701" s="26">
        <v>3311402170821180</v>
      </c>
      <c r="B701" s="27" t="s">
        <v>518</v>
      </c>
      <c r="C701" s="28"/>
      <c r="D701" s="33">
        <f>SUM('anual gastos'!D701+'eses gastos'!D701+[3]ctas!D701)</f>
        <v>486127000</v>
      </c>
      <c r="E701" s="33">
        <f>SUM('anual gastos'!E701+'eses gastos'!E701+[3]ctas!E701)</f>
        <v>-214322000</v>
      </c>
      <c r="F701" s="30">
        <f t="shared" si="106"/>
        <v>271805000</v>
      </c>
      <c r="G701" s="31">
        <f t="shared" si="114"/>
        <v>1.3257330797600232E-3</v>
      </c>
      <c r="H701" s="33">
        <f>SUM('anual gastos'!H701+'eses gastos'!H701+[3]ctas!H701)</f>
        <v>0</v>
      </c>
      <c r="I701" s="32">
        <f t="shared" si="111"/>
        <v>271805000</v>
      </c>
      <c r="J701" s="33">
        <f>SUM('anual gastos'!J701+'eses gastos'!J701+[3]ctas!J701)</f>
        <v>88873334</v>
      </c>
      <c r="K701" s="31">
        <f t="shared" si="107"/>
        <v>32.697461047442097</v>
      </c>
      <c r="L701" s="30">
        <f t="shared" si="113"/>
        <v>106000517</v>
      </c>
      <c r="M701" s="31">
        <f t="shared" si="108"/>
        <v>38.998736962160372</v>
      </c>
      <c r="N701" s="33">
        <f>SUM('anual gastos'!N701+'eses gastos'!N701+[3]ctas!N701)</f>
        <v>194873851</v>
      </c>
      <c r="O701" s="31">
        <f t="shared" si="109"/>
        <v>71.696198009602469</v>
      </c>
      <c r="P701" s="32">
        <f t="shared" si="112"/>
        <v>76931149</v>
      </c>
      <c r="R701" s="33">
        <f>SUM('anual gastos'!N701+'eses gastos'!N701+[3]ctas!N701)</f>
        <v>194873851</v>
      </c>
      <c r="S701" s="62">
        <f t="shared" si="110"/>
        <v>0</v>
      </c>
    </row>
    <row r="702" spans="1:19" ht="51.75" x14ac:dyDescent="0.25">
      <c r="A702" s="26">
        <v>3311402170821180</v>
      </c>
      <c r="B702" s="27" t="s">
        <v>518</v>
      </c>
      <c r="C702" s="28"/>
      <c r="D702" s="33">
        <f>SUM('anual gastos'!D702+'eses gastos'!D702+[3]ctas!D702)</f>
        <v>6933856000</v>
      </c>
      <c r="E702" s="33">
        <f>SUM('anual gastos'!E702+'eses gastos'!E702+[3]ctas!E702)</f>
        <v>-308881988</v>
      </c>
      <c r="F702" s="30">
        <f t="shared" si="106"/>
        <v>6624974012</v>
      </c>
      <c r="G702" s="31">
        <f t="shared" si="114"/>
        <v>3.2313412925659486E-2</v>
      </c>
      <c r="H702" s="33">
        <f>SUM('anual gastos'!H702+'eses gastos'!H702+[3]ctas!H702)</f>
        <v>0</v>
      </c>
      <c r="I702" s="32">
        <f t="shared" si="111"/>
        <v>6624974012</v>
      </c>
      <c r="J702" s="33">
        <f>SUM('anual gastos'!J702+'eses gastos'!J702+[3]ctas!J702)</f>
        <v>3349170125</v>
      </c>
      <c r="K702" s="31">
        <f t="shared" si="107"/>
        <v>50.553709628649933</v>
      </c>
      <c r="L702" s="30">
        <f t="shared" si="113"/>
        <v>2586397781</v>
      </c>
      <c r="M702" s="31">
        <f t="shared" si="108"/>
        <v>39.040119649000673</v>
      </c>
      <c r="N702" s="33">
        <f>SUM('anual gastos'!N702+'eses gastos'!N702+[3]ctas!N702)</f>
        <v>5935567906</v>
      </c>
      <c r="O702" s="31">
        <f t="shared" si="109"/>
        <v>89.593829277650599</v>
      </c>
      <c r="P702" s="32">
        <f t="shared" si="112"/>
        <v>689406106</v>
      </c>
      <c r="R702" s="33">
        <f>SUM('anual gastos'!N702+'eses gastos'!N702+[3]ctas!N702)</f>
        <v>5935567906</v>
      </c>
      <c r="S702" s="62">
        <f t="shared" si="110"/>
        <v>0</v>
      </c>
    </row>
    <row r="703" spans="1:19" ht="51.75" x14ac:dyDescent="0.25">
      <c r="A703" s="26">
        <v>3311402170821180</v>
      </c>
      <c r="B703" s="27" t="s">
        <v>518</v>
      </c>
      <c r="C703" s="28"/>
      <c r="D703" s="33">
        <f>SUM('anual gastos'!D703+'eses gastos'!D703+[3]ctas!D703)</f>
        <v>637560000</v>
      </c>
      <c r="E703" s="33">
        <f>SUM('anual gastos'!E703+'eses gastos'!E703+[3]ctas!E703)</f>
        <v>803495969</v>
      </c>
      <c r="F703" s="30">
        <f t="shared" si="106"/>
        <v>1441055969</v>
      </c>
      <c r="G703" s="31">
        <f t="shared" si="114"/>
        <v>7.0287727153250847E-3</v>
      </c>
      <c r="H703" s="33">
        <f>SUM('anual gastos'!H703+'eses gastos'!H703+[3]ctas!H703)</f>
        <v>0</v>
      </c>
      <c r="I703" s="32">
        <f t="shared" si="111"/>
        <v>1441055969</v>
      </c>
      <c r="J703" s="33">
        <f>SUM('anual gastos'!J703+'eses gastos'!J703+[3]ctas!J703)</f>
        <v>268020667</v>
      </c>
      <c r="K703" s="31">
        <f t="shared" si="107"/>
        <v>18.598907520988867</v>
      </c>
      <c r="L703" s="30">
        <f t="shared" si="113"/>
        <v>1160611333</v>
      </c>
      <c r="M703" s="31">
        <f t="shared" si="108"/>
        <v>80.538949073948146</v>
      </c>
      <c r="N703" s="33">
        <f>SUM('anual gastos'!N703+'eses gastos'!N703+[3]ctas!N703)</f>
        <v>1428632000</v>
      </c>
      <c r="O703" s="31">
        <f t="shared" si="109"/>
        <v>99.137856594937006</v>
      </c>
      <c r="P703" s="32">
        <f t="shared" si="112"/>
        <v>12423969</v>
      </c>
      <c r="R703" s="33">
        <f>SUM('anual gastos'!N703+'eses gastos'!N703+[3]ctas!N703)</f>
        <v>1428632000</v>
      </c>
      <c r="S703" s="62">
        <f t="shared" si="110"/>
        <v>0</v>
      </c>
    </row>
    <row r="704" spans="1:19" ht="26.25" x14ac:dyDescent="0.25">
      <c r="A704" s="60">
        <v>3311402170863</v>
      </c>
      <c r="B704" s="27" t="s">
        <v>519</v>
      </c>
      <c r="C704" s="28"/>
      <c r="D704" s="29">
        <f>SUM(D705)</f>
        <v>7102544000</v>
      </c>
      <c r="E704" s="29">
        <f>SUM(E705)</f>
        <v>2124288142</v>
      </c>
      <c r="F704" s="30">
        <f t="shared" si="106"/>
        <v>9226832142</v>
      </c>
      <c r="G704" s="31">
        <f t="shared" si="114"/>
        <v>4.5004016085217098E-2</v>
      </c>
      <c r="H704" s="29">
        <f>SUM(H705)</f>
        <v>0</v>
      </c>
      <c r="I704" s="32">
        <f t="shared" si="111"/>
        <v>9226832142</v>
      </c>
      <c r="J704" s="29">
        <f>SUM(J705)</f>
        <v>5746412701</v>
      </c>
      <c r="K704" s="31">
        <f t="shared" si="107"/>
        <v>62.279367528999096</v>
      </c>
      <c r="L704" s="30">
        <f t="shared" si="113"/>
        <v>3469492612</v>
      </c>
      <c r="M704" s="31">
        <f t="shared" si="108"/>
        <v>37.602207979996436</v>
      </c>
      <c r="N704" s="29">
        <f>SUM(N705)</f>
        <v>9215905313</v>
      </c>
      <c r="O704" s="31">
        <f t="shared" si="109"/>
        <v>99.881575508995539</v>
      </c>
      <c r="P704" s="32">
        <f t="shared" si="112"/>
        <v>10926829</v>
      </c>
      <c r="R704" s="33">
        <f>SUM('anual gastos'!N704+'eses gastos'!N704+[3]ctas!N704)</f>
        <v>9215905313</v>
      </c>
      <c r="S704" s="62">
        <f t="shared" si="110"/>
        <v>0</v>
      </c>
    </row>
    <row r="705" spans="1:19" ht="26.25" x14ac:dyDescent="0.25">
      <c r="A705" s="60">
        <v>3311402170863180</v>
      </c>
      <c r="B705" s="27" t="s">
        <v>519</v>
      </c>
      <c r="C705" s="28"/>
      <c r="D705" s="33">
        <f>SUM('anual gastos'!D705+'eses gastos'!D705+[3]ctas!D705)</f>
        <v>7102544000</v>
      </c>
      <c r="E705" s="33">
        <f>SUM('anual gastos'!E705+'eses gastos'!E705+[3]ctas!E705)</f>
        <v>2124288142</v>
      </c>
      <c r="F705" s="30">
        <f t="shared" si="106"/>
        <v>9226832142</v>
      </c>
      <c r="G705" s="31">
        <f t="shared" si="114"/>
        <v>4.5004016085217098E-2</v>
      </c>
      <c r="H705" s="33">
        <f>SUM('anual gastos'!H705+'eses gastos'!H705+[3]ctas!H705)</f>
        <v>0</v>
      </c>
      <c r="I705" s="32">
        <f t="shared" si="111"/>
        <v>9226832142</v>
      </c>
      <c r="J705" s="33">
        <f>SUM('anual gastos'!J705+'eses gastos'!J705+[3]ctas!J705)</f>
        <v>5746412701</v>
      </c>
      <c r="K705" s="31">
        <f t="shared" si="107"/>
        <v>62.279367528999096</v>
      </c>
      <c r="L705" s="30">
        <f t="shared" si="113"/>
        <v>3469492612</v>
      </c>
      <c r="M705" s="31">
        <f t="shared" si="108"/>
        <v>37.602207979996436</v>
      </c>
      <c r="N705" s="33">
        <f>SUM('anual gastos'!N705+'eses gastos'!N705+[3]ctas!N705)</f>
        <v>9215905313</v>
      </c>
      <c r="O705" s="31">
        <f t="shared" si="109"/>
        <v>99.881575508995539</v>
      </c>
      <c r="P705" s="32">
        <f t="shared" si="112"/>
        <v>10926829</v>
      </c>
      <c r="R705" s="33">
        <f>SUM('anual gastos'!N705+'eses gastos'!N705+[3]ctas!N705)</f>
        <v>9215905313</v>
      </c>
      <c r="S705" s="62">
        <f t="shared" si="110"/>
        <v>0</v>
      </c>
    </row>
    <row r="706" spans="1:19" ht="39" x14ac:dyDescent="0.25">
      <c r="A706" s="60">
        <v>3311402170864</v>
      </c>
      <c r="B706" s="27" t="s">
        <v>520</v>
      </c>
      <c r="C706" s="28"/>
      <c r="D706" s="29">
        <f>SUM(D707)</f>
        <v>6000000000</v>
      </c>
      <c r="E706" s="29">
        <f>SUM(E707)</f>
        <v>539059308</v>
      </c>
      <c r="F706" s="30">
        <f t="shared" si="106"/>
        <v>6539059308</v>
      </c>
      <c r="G706" s="31">
        <f t="shared" si="114"/>
        <v>3.1894362631770153E-2</v>
      </c>
      <c r="H706" s="29">
        <f>SUM(H707)</f>
        <v>0</v>
      </c>
      <c r="I706" s="32">
        <f t="shared" si="111"/>
        <v>6539059308</v>
      </c>
      <c r="J706" s="29">
        <f>SUM(J707)</f>
        <v>3851044836</v>
      </c>
      <c r="K706" s="31">
        <f t="shared" si="107"/>
        <v>58.892948581894103</v>
      </c>
      <c r="L706" s="30">
        <f t="shared" si="113"/>
        <v>2687976037</v>
      </c>
      <c r="M706" s="31">
        <f t="shared" si="108"/>
        <v>41.10646364243069</v>
      </c>
      <c r="N706" s="29">
        <f>SUM(N707)</f>
        <v>6539020873</v>
      </c>
      <c r="O706" s="31">
        <f t="shared" si="109"/>
        <v>99.999412224324786</v>
      </c>
      <c r="P706" s="32">
        <f t="shared" si="112"/>
        <v>38435</v>
      </c>
      <c r="R706" s="33">
        <f>SUM('anual gastos'!N706+'eses gastos'!N706+[3]ctas!N706)</f>
        <v>6539020873</v>
      </c>
      <c r="S706" s="62">
        <f t="shared" si="110"/>
        <v>0</v>
      </c>
    </row>
    <row r="707" spans="1:19" ht="39" x14ac:dyDescent="0.25">
      <c r="A707" s="60">
        <v>3311402170864180</v>
      </c>
      <c r="B707" s="27" t="s">
        <v>520</v>
      </c>
      <c r="C707" s="28"/>
      <c r="D707" s="33">
        <f>SUM('anual gastos'!D707+'eses gastos'!D707+[3]ctas!D707)</f>
        <v>6000000000</v>
      </c>
      <c r="E707" s="33">
        <f>SUM('anual gastos'!E707+'eses gastos'!E707+[3]ctas!E707)</f>
        <v>539059308</v>
      </c>
      <c r="F707" s="30">
        <f t="shared" si="106"/>
        <v>6539059308</v>
      </c>
      <c r="G707" s="31">
        <f t="shared" si="114"/>
        <v>3.1894362631770153E-2</v>
      </c>
      <c r="H707" s="33">
        <f>SUM('anual gastos'!H707+'eses gastos'!H707+[3]ctas!H707)</f>
        <v>0</v>
      </c>
      <c r="I707" s="32">
        <f t="shared" si="111"/>
        <v>6539059308</v>
      </c>
      <c r="J707" s="33">
        <f>SUM('anual gastos'!J707+'eses gastos'!J707+[3]ctas!J707)</f>
        <v>3851044836</v>
      </c>
      <c r="K707" s="31">
        <f t="shared" si="107"/>
        <v>58.892948581894103</v>
      </c>
      <c r="L707" s="30">
        <f t="shared" si="113"/>
        <v>2687976037</v>
      </c>
      <c r="M707" s="31">
        <f t="shared" si="108"/>
        <v>41.10646364243069</v>
      </c>
      <c r="N707" s="33">
        <f>SUM('anual gastos'!N707+'eses gastos'!N707+[3]ctas!N707)</f>
        <v>6539020873</v>
      </c>
      <c r="O707" s="31">
        <f t="shared" si="109"/>
        <v>99.999412224324786</v>
      </c>
      <c r="P707" s="32">
        <f t="shared" si="112"/>
        <v>38435</v>
      </c>
      <c r="R707" s="33">
        <f>SUM('anual gastos'!N707+'eses gastos'!N707+[3]ctas!N707)</f>
        <v>6539020873</v>
      </c>
      <c r="S707" s="62">
        <f t="shared" si="110"/>
        <v>0</v>
      </c>
    </row>
    <row r="708" spans="1:19" ht="39" x14ac:dyDescent="0.25">
      <c r="A708" s="60">
        <v>3311402170865</v>
      </c>
      <c r="B708" s="27" t="s">
        <v>521</v>
      </c>
      <c r="C708" s="28"/>
      <c r="D708" s="29">
        <f>SUM(D709)</f>
        <v>3900000000</v>
      </c>
      <c r="E708" s="29">
        <f>SUM(E709)</f>
        <v>1396928587</v>
      </c>
      <c r="F708" s="30">
        <f t="shared" si="106"/>
        <v>5296928587</v>
      </c>
      <c r="G708" s="31">
        <f t="shared" si="114"/>
        <v>2.5835850881743967E-2</v>
      </c>
      <c r="H708" s="29">
        <f>SUM(H709)</f>
        <v>0</v>
      </c>
      <c r="I708" s="32">
        <f t="shared" si="111"/>
        <v>5296928587</v>
      </c>
      <c r="J708" s="29">
        <f>SUM(J709)</f>
        <v>3974752216</v>
      </c>
      <c r="K708" s="31">
        <f t="shared" si="107"/>
        <v>75.038810712967603</v>
      </c>
      <c r="L708" s="30">
        <f t="shared" si="113"/>
        <v>1314494904</v>
      </c>
      <c r="M708" s="31">
        <f t="shared" si="108"/>
        <v>24.816171908114871</v>
      </c>
      <c r="N708" s="29">
        <f>SUM(N709)</f>
        <v>5289247120</v>
      </c>
      <c r="O708" s="31">
        <f t="shared" si="109"/>
        <v>99.854982621082485</v>
      </c>
      <c r="P708" s="32">
        <f t="shared" si="112"/>
        <v>7681467</v>
      </c>
      <c r="R708" s="33">
        <f>SUM('anual gastos'!N708+'eses gastos'!N708+[3]ctas!N708)</f>
        <v>5289247120</v>
      </c>
      <c r="S708" s="62">
        <f t="shared" si="110"/>
        <v>0</v>
      </c>
    </row>
    <row r="709" spans="1:19" ht="39" x14ac:dyDescent="0.25">
      <c r="A709" s="60">
        <v>3311402170865180</v>
      </c>
      <c r="B709" s="27" t="s">
        <v>521</v>
      </c>
      <c r="C709" s="28"/>
      <c r="D709" s="33">
        <f>SUM('anual gastos'!D709+'eses gastos'!D709+[3]ctas!D709)</f>
        <v>3900000000</v>
      </c>
      <c r="E709" s="33">
        <f>SUM('anual gastos'!E709+'eses gastos'!E709+[3]ctas!E709)</f>
        <v>1396928587</v>
      </c>
      <c r="F709" s="30">
        <f t="shared" si="106"/>
        <v>5296928587</v>
      </c>
      <c r="G709" s="31">
        <f t="shared" si="114"/>
        <v>2.5835850881743967E-2</v>
      </c>
      <c r="H709" s="33">
        <f>SUM('anual gastos'!H709+'eses gastos'!H709+[3]ctas!H709)</f>
        <v>0</v>
      </c>
      <c r="I709" s="32">
        <f t="shared" si="111"/>
        <v>5296928587</v>
      </c>
      <c r="J709" s="33">
        <f>SUM('anual gastos'!J709+'eses gastos'!J709+[3]ctas!J709)</f>
        <v>3974752216</v>
      </c>
      <c r="K709" s="31">
        <f t="shared" si="107"/>
        <v>75.038810712967603</v>
      </c>
      <c r="L709" s="30">
        <f t="shared" si="113"/>
        <v>1314494904</v>
      </c>
      <c r="M709" s="31">
        <f t="shared" si="108"/>
        <v>24.816171908114871</v>
      </c>
      <c r="N709" s="33">
        <f>SUM('anual gastos'!N709+'eses gastos'!N709+[3]ctas!N709)</f>
        <v>5289247120</v>
      </c>
      <c r="O709" s="31">
        <f t="shared" si="109"/>
        <v>99.854982621082485</v>
      </c>
      <c r="P709" s="32">
        <f t="shared" si="112"/>
        <v>7681467</v>
      </c>
      <c r="R709" s="33">
        <f>SUM('anual gastos'!N709+'eses gastos'!N709+[3]ctas!N709)</f>
        <v>5289247120</v>
      </c>
      <c r="S709" s="62">
        <f t="shared" si="110"/>
        <v>0</v>
      </c>
    </row>
    <row r="710" spans="1:19" ht="26.25" x14ac:dyDescent="0.25">
      <c r="A710" s="26">
        <v>331140218</v>
      </c>
      <c r="B710" s="27" t="s">
        <v>522</v>
      </c>
      <c r="C710" s="28"/>
      <c r="D710" s="29">
        <f>SUM(D711+D713+D715+D717+D719)</f>
        <v>7384928000</v>
      </c>
      <c r="E710" s="29">
        <f>SUM(E711+E713+E715+E717+E719)</f>
        <v>679306667</v>
      </c>
      <c r="F710" s="30">
        <f t="shared" si="106"/>
        <v>8064234667</v>
      </c>
      <c r="G710" s="31">
        <f t="shared" si="114"/>
        <v>3.9333428969259052E-2</v>
      </c>
      <c r="H710" s="29">
        <f>SUM(H711+H713+H715+H717+H719)</f>
        <v>0</v>
      </c>
      <c r="I710" s="32">
        <f t="shared" si="111"/>
        <v>8064234667</v>
      </c>
      <c r="J710" s="29">
        <f>SUM(J711+J713+J715+J717+J719)</f>
        <v>5469582204</v>
      </c>
      <c r="K710" s="31">
        <f t="shared" si="107"/>
        <v>67.825186516239555</v>
      </c>
      <c r="L710" s="30">
        <f t="shared" si="113"/>
        <v>1764759004</v>
      </c>
      <c r="M710" s="31">
        <f t="shared" si="108"/>
        <v>21.883775421636052</v>
      </c>
      <c r="N710" s="29">
        <f>SUM(N711+N713+N715+N717+N719)</f>
        <v>7234341208</v>
      </c>
      <c r="O710" s="31">
        <f t="shared" si="109"/>
        <v>89.708961937875614</v>
      </c>
      <c r="P710" s="32">
        <f t="shared" si="112"/>
        <v>829893459</v>
      </c>
      <c r="R710" s="33">
        <f>SUM('anual gastos'!N710+'eses gastos'!N710+[3]ctas!N710)</f>
        <v>7234341208</v>
      </c>
      <c r="S710" s="62">
        <f t="shared" si="110"/>
        <v>0</v>
      </c>
    </row>
    <row r="711" spans="1:19" ht="26.25" x14ac:dyDescent="0.25">
      <c r="A711" s="26">
        <v>3311402180069</v>
      </c>
      <c r="B711" s="27" t="s">
        <v>523</v>
      </c>
      <c r="C711" s="28"/>
      <c r="D711" s="29">
        <f>SUM(D712)</f>
        <v>0</v>
      </c>
      <c r="E711" s="29">
        <f>SUM(E712)</f>
        <v>464000000</v>
      </c>
      <c r="F711" s="30">
        <f t="shared" si="106"/>
        <v>464000000</v>
      </c>
      <c r="G711" s="31">
        <f t="shared" si="114"/>
        <v>2.2631671566330672E-3</v>
      </c>
      <c r="H711" s="29">
        <f>SUM(H712)</f>
        <v>0</v>
      </c>
      <c r="I711" s="32">
        <f t="shared" si="111"/>
        <v>464000000</v>
      </c>
      <c r="J711" s="29">
        <f>SUM(J712)</f>
        <v>0</v>
      </c>
      <c r="K711" s="31">
        <f t="shared" si="107"/>
        <v>0</v>
      </c>
      <c r="L711" s="30">
        <f t="shared" si="113"/>
        <v>418705845</v>
      </c>
      <c r="M711" s="31">
        <f t="shared" si="108"/>
        <v>90.238328663793098</v>
      </c>
      <c r="N711" s="29">
        <f>SUM(N712)</f>
        <v>418705845</v>
      </c>
      <c r="O711" s="31">
        <f t="shared" si="109"/>
        <v>90.238328663793098</v>
      </c>
      <c r="P711" s="32">
        <f t="shared" si="112"/>
        <v>45294155</v>
      </c>
      <c r="R711" s="33">
        <f>SUM('anual gastos'!N711+'eses gastos'!N711+[3]ctas!N711)</f>
        <v>418705845</v>
      </c>
      <c r="S711" s="62">
        <f t="shared" si="110"/>
        <v>0</v>
      </c>
    </row>
    <row r="712" spans="1:19" ht="26.25" x14ac:dyDescent="0.25">
      <c r="A712" s="26">
        <v>3311402180069</v>
      </c>
      <c r="B712" s="27" t="s">
        <v>524</v>
      </c>
      <c r="C712" s="28"/>
      <c r="D712" s="33">
        <f>SUM('anual gastos'!D712+'eses gastos'!D712+[3]ctas!D712)</f>
        <v>0</v>
      </c>
      <c r="E712" s="33">
        <f>SUM('anual gastos'!E712+'eses gastos'!E712+[3]ctas!E712)</f>
        <v>464000000</v>
      </c>
      <c r="F712" s="30">
        <f t="shared" ref="F712:F775" si="115">SUM(D712+E712)</f>
        <v>464000000</v>
      </c>
      <c r="G712" s="31">
        <f t="shared" si="114"/>
        <v>2.2631671566330672E-3</v>
      </c>
      <c r="H712" s="33">
        <f>SUM('anual gastos'!H712+'eses gastos'!H712+[3]ctas!H712)</f>
        <v>0</v>
      </c>
      <c r="I712" s="32">
        <f t="shared" si="111"/>
        <v>464000000</v>
      </c>
      <c r="J712" s="33">
        <f>SUM('anual gastos'!J712+'eses gastos'!J712+[3]ctas!J712)</f>
        <v>0</v>
      </c>
      <c r="K712" s="31">
        <f t="shared" ref="K712:K775" si="116">IF(OR(J712=0,F712=0),0,J712/F712)*100</f>
        <v>0</v>
      </c>
      <c r="L712" s="30">
        <f t="shared" si="113"/>
        <v>418705845</v>
      </c>
      <c r="M712" s="31">
        <f t="shared" ref="M712:M775" si="117">IF(OR(L712=0,F712=0),0,L712/F712)*100</f>
        <v>90.238328663793098</v>
      </c>
      <c r="N712" s="33">
        <f>SUM('anual gastos'!N712+'eses gastos'!N712+[3]ctas!N712)</f>
        <v>418705845</v>
      </c>
      <c r="O712" s="31">
        <f t="shared" ref="O712:O775" si="118">IF(OR(N712=0,F712=0),0,N712/F712)*100</f>
        <v>90.238328663793098</v>
      </c>
      <c r="P712" s="32">
        <f t="shared" si="112"/>
        <v>45294155</v>
      </c>
      <c r="R712" s="33">
        <f>SUM('anual gastos'!N712+'eses gastos'!N712+[3]ctas!N712)</f>
        <v>418705845</v>
      </c>
      <c r="S712" s="62">
        <f t="shared" ref="S712:S775" si="119">+N712-R712</f>
        <v>0</v>
      </c>
    </row>
    <row r="713" spans="1:19" ht="26.25" x14ac:dyDescent="0.25">
      <c r="A713" s="26">
        <v>3311402180075</v>
      </c>
      <c r="B713" s="27" t="s">
        <v>525</v>
      </c>
      <c r="C713" s="28"/>
      <c r="D713" s="29">
        <f>SUM(D714)</f>
        <v>1290000000</v>
      </c>
      <c r="E713" s="29">
        <f>SUM(E714)</f>
        <v>405570000</v>
      </c>
      <c r="F713" s="30">
        <f t="shared" si="115"/>
        <v>1695570000</v>
      </c>
      <c r="G713" s="31">
        <f t="shared" si="114"/>
        <v>8.2701688270955392E-3</v>
      </c>
      <c r="H713" s="29">
        <f>SUM(H714)</f>
        <v>0</v>
      </c>
      <c r="I713" s="32">
        <f t="shared" ref="I713:I776" si="120">SUM(F713-H713)</f>
        <v>1695570000</v>
      </c>
      <c r="J713" s="29">
        <f>SUM(J714)</f>
        <v>1052400761</v>
      </c>
      <c r="K713" s="31">
        <f t="shared" si="116"/>
        <v>62.067668158790255</v>
      </c>
      <c r="L713" s="30">
        <f t="shared" si="113"/>
        <v>626760686</v>
      </c>
      <c r="M713" s="31">
        <f t="shared" si="117"/>
        <v>36.964601048614924</v>
      </c>
      <c r="N713" s="29">
        <f>SUM(N714)</f>
        <v>1679161447</v>
      </c>
      <c r="O713" s="31">
        <f t="shared" si="118"/>
        <v>99.032269207405179</v>
      </c>
      <c r="P713" s="32">
        <f t="shared" si="112"/>
        <v>16408553</v>
      </c>
      <c r="R713" s="33">
        <f>SUM('anual gastos'!N713+'eses gastos'!N713+[3]ctas!N713)</f>
        <v>1679161447</v>
      </c>
      <c r="S713" s="62">
        <f t="shared" si="119"/>
        <v>0</v>
      </c>
    </row>
    <row r="714" spans="1:19" x14ac:dyDescent="0.25">
      <c r="A714" s="26">
        <v>3311402180075</v>
      </c>
      <c r="B714" s="27" t="s">
        <v>526</v>
      </c>
      <c r="C714" s="28"/>
      <c r="D714" s="33">
        <f>SUM('anual gastos'!D714+'eses gastos'!D714+[3]ctas!D714)</f>
        <v>1290000000</v>
      </c>
      <c r="E714" s="33">
        <f>SUM('anual gastos'!E714+'eses gastos'!E714+[3]ctas!E714)</f>
        <v>405570000</v>
      </c>
      <c r="F714" s="30">
        <f t="shared" si="115"/>
        <v>1695570000</v>
      </c>
      <c r="G714" s="31">
        <f t="shared" si="114"/>
        <v>8.2701688270955392E-3</v>
      </c>
      <c r="H714" s="33">
        <f>SUM('anual gastos'!H714+'eses gastos'!H714+[3]ctas!H714)</f>
        <v>0</v>
      </c>
      <c r="I714" s="32">
        <f t="shared" si="120"/>
        <v>1695570000</v>
      </c>
      <c r="J714" s="33">
        <f>SUM('anual gastos'!J714+'eses gastos'!J714+[3]ctas!J714)</f>
        <v>1052400761</v>
      </c>
      <c r="K714" s="31">
        <f t="shared" si="116"/>
        <v>62.067668158790255</v>
      </c>
      <c r="L714" s="30">
        <f t="shared" si="113"/>
        <v>626760686</v>
      </c>
      <c r="M714" s="31">
        <f t="shared" si="117"/>
        <v>36.964601048614924</v>
      </c>
      <c r="N714" s="33">
        <f>SUM('anual gastos'!N714+'eses gastos'!N714+[3]ctas!N714)</f>
        <v>1679161447</v>
      </c>
      <c r="O714" s="31">
        <f t="shared" si="118"/>
        <v>99.032269207405179</v>
      </c>
      <c r="P714" s="32">
        <f t="shared" si="112"/>
        <v>16408553</v>
      </c>
      <c r="R714" s="33">
        <f>SUM('anual gastos'!N714+'eses gastos'!N714+[3]ctas!N714)</f>
        <v>1679161447</v>
      </c>
      <c r="S714" s="62">
        <f t="shared" si="119"/>
        <v>0</v>
      </c>
    </row>
    <row r="715" spans="1:19" ht="51.75" x14ac:dyDescent="0.25">
      <c r="A715" s="26">
        <v>3311402180803</v>
      </c>
      <c r="B715" s="27" t="s">
        <v>527</v>
      </c>
      <c r="C715" s="28"/>
      <c r="D715" s="29">
        <f>SUM(D716)</f>
        <v>1059380000</v>
      </c>
      <c r="E715" s="29">
        <f>SUM(E716)</f>
        <v>-27755000</v>
      </c>
      <c r="F715" s="30">
        <f t="shared" si="115"/>
        <v>1031625000</v>
      </c>
      <c r="G715" s="31">
        <f t="shared" si="114"/>
        <v>5.0317668490551457E-3</v>
      </c>
      <c r="H715" s="29">
        <f>SUM(H716)</f>
        <v>0</v>
      </c>
      <c r="I715" s="32">
        <f t="shared" si="120"/>
        <v>1031625000</v>
      </c>
      <c r="J715" s="29">
        <f>SUM(J716)</f>
        <v>996066000</v>
      </c>
      <c r="K715" s="31">
        <f t="shared" si="116"/>
        <v>96.553107960741542</v>
      </c>
      <c r="L715" s="30">
        <f t="shared" si="113"/>
        <v>21840667</v>
      </c>
      <c r="M715" s="31">
        <f t="shared" si="117"/>
        <v>2.1171130013328487</v>
      </c>
      <c r="N715" s="29">
        <f>SUM(N716)</f>
        <v>1017906667</v>
      </c>
      <c r="O715" s="31">
        <f t="shared" si="118"/>
        <v>98.670220962074396</v>
      </c>
      <c r="P715" s="32">
        <f t="shared" si="112"/>
        <v>13718333</v>
      </c>
      <c r="R715" s="33">
        <f>SUM('anual gastos'!N715+'eses gastos'!N715+[3]ctas!N715)</f>
        <v>1017906667</v>
      </c>
      <c r="S715" s="62">
        <f t="shared" si="119"/>
        <v>0</v>
      </c>
    </row>
    <row r="716" spans="1:19" ht="51.75" x14ac:dyDescent="0.25">
      <c r="A716" s="26">
        <v>3311402180803180</v>
      </c>
      <c r="B716" s="27" t="s">
        <v>527</v>
      </c>
      <c r="C716" s="28"/>
      <c r="D716" s="33">
        <f>SUM('anual gastos'!D716+'eses gastos'!D716+[3]ctas!D716)</f>
        <v>1059380000</v>
      </c>
      <c r="E716" s="33">
        <f>SUM('anual gastos'!E716+'eses gastos'!E716+[3]ctas!E716)</f>
        <v>-27755000</v>
      </c>
      <c r="F716" s="30">
        <f t="shared" si="115"/>
        <v>1031625000</v>
      </c>
      <c r="G716" s="31">
        <f t="shared" si="114"/>
        <v>5.0317668490551457E-3</v>
      </c>
      <c r="H716" s="33">
        <f>SUM('anual gastos'!H716+'eses gastos'!H716+[3]ctas!H716)</f>
        <v>0</v>
      </c>
      <c r="I716" s="32">
        <f t="shared" si="120"/>
        <v>1031625000</v>
      </c>
      <c r="J716" s="33">
        <f>SUM('anual gastos'!J716+'eses gastos'!J716+[3]ctas!J716)</f>
        <v>996066000</v>
      </c>
      <c r="K716" s="31">
        <f t="shared" si="116"/>
        <v>96.553107960741542</v>
      </c>
      <c r="L716" s="30">
        <f t="shared" si="113"/>
        <v>21840667</v>
      </c>
      <c r="M716" s="31">
        <f t="shared" si="117"/>
        <v>2.1171130013328487</v>
      </c>
      <c r="N716" s="33">
        <f>SUM('anual gastos'!N716+'eses gastos'!N716+[3]ctas!N716)</f>
        <v>1017906667</v>
      </c>
      <c r="O716" s="31">
        <f t="shared" si="118"/>
        <v>98.670220962074396</v>
      </c>
      <c r="P716" s="32">
        <f t="shared" si="112"/>
        <v>13718333</v>
      </c>
      <c r="R716" s="33">
        <f>SUM('anual gastos'!N716+'eses gastos'!N716+[3]ctas!N716)</f>
        <v>1017906667</v>
      </c>
      <c r="S716" s="62">
        <f t="shared" si="119"/>
        <v>0</v>
      </c>
    </row>
    <row r="717" spans="1:19" ht="26.25" x14ac:dyDescent="0.25">
      <c r="A717" s="26">
        <v>3311402180806</v>
      </c>
      <c r="B717" s="27" t="s">
        <v>528</v>
      </c>
      <c r="C717" s="28"/>
      <c r="D717" s="29">
        <f>SUM(D718)</f>
        <v>1074734000</v>
      </c>
      <c r="E717" s="29">
        <f>SUM(E718)</f>
        <v>50491667</v>
      </c>
      <c r="F717" s="30">
        <f t="shared" si="115"/>
        <v>1125225667</v>
      </c>
      <c r="G717" s="31">
        <f t="shared" si="114"/>
        <v>5.4883055460235699E-3</v>
      </c>
      <c r="H717" s="29">
        <f>SUM(H718)</f>
        <v>0</v>
      </c>
      <c r="I717" s="32">
        <f t="shared" si="120"/>
        <v>1125225667</v>
      </c>
      <c r="J717" s="29">
        <f>SUM(J718)</f>
        <v>529269362</v>
      </c>
      <c r="K717" s="31">
        <f t="shared" si="116"/>
        <v>47.036730277500858</v>
      </c>
      <c r="L717" s="30">
        <f t="shared" si="113"/>
        <v>176059167</v>
      </c>
      <c r="M717" s="31">
        <f t="shared" si="117"/>
        <v>15.646565143629983</v>
      </c>
      <c r="N717" s="29">
        <f>SUM(N718)</f>
        <v>705328529</v>
      </c>
      <c r="O717" s="31">
        <f t="shared" si="118"/>
        <v>62.68329542113085</v>
      </c>
      <c r="P717" s="32">
        <f t="shared" si="112"/>
        <v>419897138</v>
      </c>
      <c r="R717" s="33">
        <f>SUM('anual gastos'!N717+'eses gastos'!N717+[3]ctas!N717)</f>
        <v>705328529</v>
      </c>
      <c r="S717" s="62">
        <f t="shared" si="119"/>
        <v>0</v>
      </c>
    </row>
    <row r="718" spans="1:19" ht="26.25" x14ac:dyDescent="0.25">
      <c r="A718" s="26">
        <v>3311402180806180</v>
      </c>
      <c r="B718" s="27" t="s">
        <v>528</v>
      </c>
      <c r="C718" s="28"/>
      <c r="D718" s="33">
        <f>SUM('anual gastos'!D718+'eses gastos'!D718+[3]ctas!D718)</f>
        <v>1074734000</v>
      </c>
      <c r="E718" s="33">
        <f>SUM('anual gastos'!E718+'eses gastos'!E718+[3]ctas!E718)</f>
        <v>50491667</v>
      </c>
      <c r="F718" s="30">
        <f t="shared" si="115"/>
        <v>1125225667</v>
      </c>
      <c r="G718" s="31">
        <f t="shared" si="114"/>
        <v>5.4883055460235699E-3</v>
      </c>
      <c r="H718" s="33">
        <f>SUM('anual gastos'!H718+'eses gastos'!H718+[3]ctas!H718)</f>
        <v>0</v>
      </c>
      <c r="I718" s="32">
        <f t="shared" si="120"/>
        <v>1125225667</v>
      </c>
      <c r="J718" s="33">
        <f>SUM('anual gastos'!J718+'eses gastos'!J718+[3]ctas!J718)</f>
        <v>529269362</v>
      </c>
      <c r="K718" s="31">
        <f t="shared" si="116"/>
        <v>47.036730277500858</v>
      </c>
      <c r="L718" s="30">
        <f t="shared" si="113"/>
        <v>176059167</v>
      </c>
      <c r="M718" s="31">
        <f t="shared" si="117"/>
        <v>15.646565143629983</v>
      </c>
      <c r="N718" s="33">
        <f>SUM('anual gastos'!N718+'eses gastos'!N718+[3]ctas!N718)</f>
        <v>705328529</v>
      </c>
      <c r="O718" s="31">
        <f t="shared" si="118"/>
        <v>62.68329542113085</v>
      </c>
      <c r="P718" s="32">
        <f t="shared" si="112"/>
        <v>419897138</v>
      </c>
      <c r="R718" s="33">
        <f>SUM('anual gastos'!N718+'eses gastos'!N718+[3]ctas!N718)</f>
        <v>705328529</v>
      </c>
      <c r="S718" s="62">
        <f t="shared" si="119"/>
        <v>0</v>
      </c>
    </row>
    <row r="719" spans="1:19" ht="39" x14ac:dyDescent="0.25">
      <c r="A719" s="26">
        <v>3311402180811</v>
      </c>
      <c r="B719" s="27" t="s">
        <v>529</v>
      </c>
      <c r="C719" s="28"/>
      <c r="D719" s="29">
        <f>SUM(D720:D721)</f>
        <v>3960814000</v>
      </c>
      <c r="E719" s="29">
        <f>SUM(E720:E721)</f>
        <v>-213000000</v>
      </c>
      <c r="F719" s="30">
        <f t="shared" si="115"/>
        <v>3747814000</v>
      </c>
      <c r="G719" s="31">
        <f t="shared" si="114"/>
        <v>1.828002059045173E-2</v>
      </c>
      <c r="H719" s="29">
        <f>SUM(H720:H721)</f>
        <v>0</v>
      </c>
      <c r="I719" s="32">
        <f t="shared" si="120"/>
        <v>3747814000</v>
      </c>
      <c r="J719" s="29">
        <f>SUM(J720:J721)</f>
        <v>2891846081</v>
      </c>
      <c r="K719" s="31">
        <f t="shared" si="116"/>
        <v>77.160875139481305</v>
      </c>
      <c r="L719" s="30">
        <f t="shared" si="113"/>
        <v>521392639</v>
      </c>
      <c r="M719" s="31">
        <f t="shared" si="117"/>
        <v>13.911913424732392</v>
      </c>
      <c r="N719" s="29">
        <f>SUM(N720:N721)</f>
        <v>3413238720</v>
      </c>
      <c r="O719" s="31">
        <f t="shared" si="118"/>
        <v>91.07278856421371</v>
      </c>
      <c r="P719" s="32">
        <f t="shared" ref="P719:P782" si="121">SUM(F719-N719)</f>
        <v>334575280</v>
      </c>
      <c r="R719" s="33">
        <f>SUM('anual gastos'!N719+'eses gastos'!N719+[3]ctas!N719)</f>
        <v>3413238720</v>
      </c>
      <c r="S719" s="62">
        <f t="shared" si="119"/>
        <v>0</v>
      </c>
    </row>
    <row r="720" spans="1:19" ht="39" x14ac:dyDescent="0.25">
      <c r="A720" s="26">
        <v>3311402180811180</v>
      </c>
      <c r="B720" s="27" t="s">
        <v>529</v>
      </c>
      <c r="C720" s="28"/>
      <c r="D720" s="33">
        <f>SUM('anual gastos'!D720+'eses gastos'!D720+[3]ctas!D720)</f>
        <v>3791654000</v>
      </c>
      <c r="E720" s="33">
        <f>SUM('anual gastos'!E720+'eses gastos'!E720+[3]ctas!E720)</f>
        <v>-212886667</v>
      </c>
      <c r="F720" s="30">
        <f t="shared" si="115"/>
        <v>3578767333</v>
      </c>
      <c r="G720" s="31">
        <f t="shared" si="114"/>
        <v>1.7455492864820937E-2</v>
      </c>
      <c r="H720" s="33">
        <f>SUM('anual gastos'!H720+'eses gastos'!H720+[3]ctas!H720)</f>
        <v>0</v>
      </c>
      <c r="I720" s="32">
        <f t="shared" si="120"/>
        <v>3578767333</v>
      </c>
      <c r="J720" s="33">
        <f>SUM('anual gastos'!J720+'eses gastos'!J720+[3]ctas!J720)</f>
        <v>2732722747</v>
      </c>
      <c r="K720" s="31">
        <f t="shared" si="116"/>
        <v>76.359329699961805</v>
      </c>
      <c r="L720" s="30">
        <f t="shared" ref="L720:L783" si="122">SUM(N720-J720)</f>
        <v>511469306</v>
      </c>
      <c r="M720" s="31">
        <f t="shared" si="117"/>
        <v>14.291773071798072</v>
      </c>
      <c r="N720" s="33">
        <f>SUM('anual gastos'!N720+'eses gastos'!N720+[3]ctas!N720)</f>
        <v>3244192053</v>
      </c>
      <c r="O720" s="31">
        <f t="shared" si="118"/>
        <v>90.651102771759867</v>
      </c>
      <c r="P720" s="32">
        <f t="shared" si="121"/>
        <v>334575280</v>
      </c>
      <c r="R720" s="33">
        <f>SUM('anual gastos'!N720+'eses gastos'!N720+[3]ctas!N720)</f>
        <v>3244192053</v>
      </c>
      <c r="S720" s="62">
        <f t="shared" si="119"/>
        <v>0</v>
      </c>
    </row>
    <row r="721" spans="1:19" ht="39" x14ac:dyDescent="0.25">
      <c r="A721" s="26">
        <v>3311402180811180</v>
      </c>
      <c r="B721" s="27" t="s">
        <v>529</v>
      </c>
      <c r="C721" s="28"/>
      <c r="D721" s="33">
        <f>SUM('anual gastos'!D721+'eses gastos'!D721+[3]ctas!D721)</f>
        <v>169160000</v>
      </c>
      <c r="E721" s="33">
        <f>SUM('anual gastos'!E721+'eses gastos'!E721+[3]ctas!E721)</f>
        <v>-113333</v>
      </c>
      <c r="F721" s="30">
        <f t="shared" si="115"/>
        <v>169046667</v>
      </c>
      <c r="G721" s="31">
        <f t="shared" si="114"/>
        <v>8.2452772563079083E-4</v>
      </c>
      <c r="H721" s="33">
        <f>SUM('anual gastos'!H721+'eses gastos'!H721+[3]ctas!H721)</f>
        <v>0</v>
      </c>
      <c r="I721" s="32">
        <f t="shared" si="120"/>
        <v>169046667</v>
      </c>
      <c r="J721" s="33">
        <f>SUM('anual gastos'!J721+'eses gastos'!J721+[3]ctas!J721)</f>
        <v>159123334</v>
      </c>
      <c r="K721" s="31">
        <f t="shared" si="116"/>
        <v>94.129826292286495</v>
      </c>
      <c r="L721" s="30">
        <f t="shared" si="122"/>
        <v>9923333</v>
      </c>
      <c r="M721" s="31">
        <f t="shared" si="117"/>
        <v>5.8701737077135041</v>
      </c>
      <c r="N721" s="33">
        <f>SUM('anual gastos'!N721+'eses gastos'!N721+[3]ctas!N721)</f>
        <v>169046667</v>
      </c>
      <c r="O721" s="31">
        <f t="shared" si="118"/>
        <v>100</v>
      </c>
      <c r="P721" s="32">
        <f t="shared" si="121"/>
        <v>0</v>
      </c>
      <c r="R721" s="33">
        <f>SUM('anual gastos'!N721+'eses gastos'!N721+[3]ctas!N721)</f>
        <v>169046667</v>
      </c>
      <c r="S721" s="62">
        <f t="shared" si="119"/>
        <v>0</v>
      </c>
    </row>
    <row r="722" spans="1:19" x14ac:dyDescent="0.25">
      <c r="A722" s="26">
        <v>331140219</v>
      </c>
      <c r="B722" s="27" t="s">
        <v>530</v>
      </c>
      <c r="C722" s="28"/>
      <c r="D722" s="29">
        <f>SUM(D723+D725+D732+D734+D736+D741+D743+D745+D748+D750+D752+D754+D756+D758+D760+D762+D763+D772+D774+D777+D779+D781+D783+D785+D787)</f>
        <v>3558713060213</v>
      </c>
      <c r="E722" s="29">
        <f>SUM(E723+E725+E732+E734+E736+E741+E743+E745+E748+E750+E752+E754+E756+E758+E760+E762+E763+E772+E774+E777+E779+E781+E783+E785+E787)</f>
        <v>-502264466201</v>
      </c>
      <c r="F722" s="30">
        <f t="shared" si="115"/>
        <v>3056448594012</v>
      </c>
      <c r="G722" s="31">
        <f t="shared" si="114"/>
        <v>14.907875159278609</v>
      </c>
      <c r="H722" s="29">
        <f>SUM(H723+H725+H732+H734+H736+H741+H743+H745+H748+H750+H752+H754+H756+H758+H760+H762+H763+H772+H774+H777+H779+H781+H783+H785+H787)</f>
        <v>0</v>
      </c>
      <c r="I722" s="32">
        <f t="shared" si="120"/>
        <v>3056448594012</v>
      </c>
      <c r="J722" s="29">
        <f>SUM(J723+J725+J732+J734+J736+J741+J743+J745+J748+J750+J752+J754+J756+J758+J760+J762+J763+J772+J774+J777+J779+J781+J783+J785+J787)</f>
        <v>1078089832884</v>
      </c>
      <c r="K722" s="31">
        <f t="shared" si="116"/>
        <v>35.272630954635559</v>
      </c>
      <c r="L722" s="30">
        <f t="shared" si="122"/>
        <v>1539349793828</v>
      </c>
      <c r="M722" s="31">
        <f t="shared" si="117"/>
        <v>50.364000783255328</v>
      </c>
      <c r="N722" s="29">
        <f>SUM(N723+N725+N732+N734+N736+N741+N743+N745+N748+N750+N752+N754+N756+N758+N760+N762+N763+N772+N774+N777+N779+N781+N783+N785+N787)</f>
        <v>2617439626712</v>
      </c>
      <c r="O722" s="31">
        <f t="shared" si="118"/>
        <v>85.63663173789088</v>
      </c>
      <c r="P722" s="32">
        <f t="shared" si="121"/>
        <v>439008967300</v>
      </c>
      <c r="R722" s="33">
        <f>SUM('anual gastos'!N722+'eses gastos'!N722+[3]ctas!N722)</f>
        <v>2617439626712</v>
      </c>
      <c r="S722" s="62">
        <f t="shared" si="119"/>
        <v>0</v>
      </c>
    </row>
    <row r="723" spans="1:19" ht="39" x14ac:dyDescent="0.25">
      <c r="A723" s="26">
        <v>3311402190068</v>
      </c>
      <c r="B723" s="27" t="s">
        <v>531</v>
      </c>
      <c r="C723" s="28"/>
      <c r="D723" s="33">
        <f>SUM('anual gastos'!D723+'eses gastos'!D723+[3]ctas!D723)</f>
        <v>1200000000</v>
      </c>
      <c r="E723" s="33">
        <f>SUM('anual gastos'!E723+'eses gastos'!E723+[3]ctas!E723)</f>
        <v>0</v>
      </c>
      <c r="F723" s="30">
        <f t="shared" si="115"/>
        <v>1200000000</v>
      </c>
      <c r="G723" s="31">
        <f t="shared" si="114"/>
        <v>5.8530185085337938E-3</v>
      </c>
      <c r="H723" s="33">
        <f>SUM('anual gastos'!H723+'eses gastos'!H723+[3]ctas!H723)</f>
        <v>0</v>
      </c>
      <c r="I723" s="32">
        <f t="shared" si="120"/>
        <v>1200000000</v>
      </c>
      <c r="J723" s="33">
        <f>SUM('anual gastos'!J723+'eses gastos'!J723+[3]ctas!J723)</f>
        <v>564214082</v>
      </c>
      <c r="K723" s="31">
        <f t="shared" si="116"/>
        <v>47.017840166666666</v>
      </c>
      <c r="L723" s="30">
        <f t="shared" si="122"/>
        <v>635785918</v>
      </c>
      <c r="M723" s="31">
        <f t="shared" si="117"/>
        <v>52.982159833333334</v>
      </c>
      <c r="N723" s="33">
        <f>SUM('anual gastos'!N723+'eses gastos'!N723+[3]ctas!N723)</f>
        <v>1200000000</v>
      </c>
      <c r="O723" s="31">
        <f t="shared" si="118"/>
        <v>100</v>
      </c>
      <c r="P723" s="32">
        <f t="shared" si="121"/>
        <v>0</v>
      </c>
      <c r="R723" s="33">
        <f>SUM('anual gastos'!N723+'eses gastos'!N723+[3]ctas!N723)</f>
        <v>1200000000</v>
      </c>
      <c r="S723" s="62">
        <f t="shared" si="119"/>
        <v>0</v>
      </c>
    </row>
    <row r="724" spans="1:19" ht="26.25" x14ac:dyDescent="0.25">
      <c r="A724" s="26">
        <v>3311402190068190</v>
      </c>
      <c r="B724" s="27" t="s">
        <v>532</v>
      </c>
      <c r="C724" s="28"/>
      <c r="D724" s="33">
        <f>SUM('anual gastos'!D724+'eses gastos'!D724+[3]ctas!D724)</f>
        <v>1200000000</v>
      </c>
      <c r="E724" s="33">
        <f>SUM('anual gastos'!E724+'eses gastos'!E724+[3]ctas!E724)</f>
        <v>0</v>
      </c>
      <c r="F724" s="30">
        <f t="shared" si="115"/>
        <v>1200000000</v>
      </c>
      <c r="G724" s="31">
        <f t="shared" si="114"/>
        <v>5.8530185085337938E-3</v>
      </c>
      <c r="H724" s="33">
        <f>SUM('anual gastos'!H724+'eses gastos'!H724+[3]ctas!H724)</f>
        <v>0</v>
      </c>
      <c r="I724" s="32">
        <f t="shared" si="120"/>
        <v>1200000000</v>
      </c>
      <c r="J724" s="33">
        <f>SUM('anual gastos'!J724+'eses gastos'!J724+[3]ctas!J724)</f>
        <v>564214082</v>
      </c>
      <c r="K724" s="31">
        <f t="shared" si="116"/>
        <v>47.017840166666666</v>
      </c>
      <c r="L724" s="30">
        <f t="shared" si="122"/>
        <v>635785918</v>
      </c>
      <c r="M724" s="31">
        <f t="shared" si="117"/>
        <v>52.982159833333334</v>
      </c>
      <c r="N724" s="33">
        <f>SUM('anual gastos'!N724+'eses gastos'!N724+[3]ctas!N724)</f>
        <v>1200000000</v>
      </c>
      <c r="O724" s="31">
        <f t="shared" si="118"/>
        <v>100</v>
      </c>
      <c r="P724" s="32">
        <f t="shared" si="121"/>
        <v>0</v>
      </c>
      <c r="R724" s="33">
        <f>SUM('anual gastos'!N724+'eses gastos'!N724+[3]ctas!N724)</f>
        <v>1200000000</v>
      </c>
      <c r="S724" s="62">
        <f t="shared" si="119"/>
        <v>0</v>
      </c>
    </row>
    <row r="725" spans="1:19" ht="26.25" x14ac:dyDescent="0.25">
      <c r="A725" s="26">
        <v>3311402190339</v>
      </c>
      <c r="B725" s="27" t="s">
        <v>533</v>
      </c>
      <c r="C725" s="28"/>
      <c r="D725" s="29">
        <f>SUM(D726:D731)</f>
        <v>24961062000</v>
      </c>
      <c r="E725" s="29">
        <f>SUM(E726:E731)</f>
        <v>-1500000000</v>
      </c>
      <c r="F725" s="30">
        <f t="shared" si="115"/>
        <v>23461062000</v>
      </c>
      <c r="G725" s="31">
        <f t="shared" si="114"/>
        <v>0.11443169176321574</v>
      </c>
      <c r="H725" s="29">
        <f>SUM(H726:H731)</f>
        <v>0</v>
      </c>
      <c r="I725" s="32">
        <f t="shared" si="120"/>
        <v>23461062000</v>
      </c>
      <c r="J725" s="29">
        <f>SUM(J726:J731)</f>
        <v>6653692530</v>
      </c>
      <c r="K725" s="31">
        <f t="shared" si="116"/>
        <v>28.360576899715795</v>
      </c>
      <c r="L725" s="30">
        <f t="shared" si="122"/>
        <v>8718507001</v>
      </c>
      <c r="M725" s="31">
        <f t="shared" si="117"/>
        <v>37.16160419762754</v>
      </c>
      <c r="N725" s="29">
        <f>SUM(N726:N731)</f>
        <v>15372199531</v>
      </c>
      <c r="O725" s="31">
        <f t="shared" si="118"/>
        <v>65.522181097343335</v>
      </c>
      <c r="P725" s="32">
        <f t="shared" si="121"/>
        <v>8088862469</v>
      </c>
      <c r="R725" s="33">
        <f>SUM('anual gastos'!N725+'eses gastos'!N725+[3]ctas!N725)</f>
        <v>15372199531</v>
      </c>
      <c r="S725" s="62">
        <f t="shared" si="119"/>
        <v>0</v>
      </c>
    </row>
    <row r="726" spans="1:19" ht="26.25" x14ac:dyDescent="0.25">
      <c r="A726" s="26">
        <v>3311402190339180</v>
      </c>
      <c r="B726" s="27" t="s">
        <v>533</v>
      </c>
      <c r="C726" s="28"/>
      <c r="D726" s="33">
        <f>SUM('anual gastos'!D726+'eses gastos'!D726+[3]ctas!D726)</f>
        <v>1500000000</v>
      </c>
      <c r="E726" s="33">
        <f>SUM('anual gastos'!E726+'eses gastos'!E726+[3]ctas!E726)</f>
        <v>0</v>
      </c>
      <c r="F726" s="30">
        <f t="shared" si="115"/>
        <v>1500000000</v>
      </c>
      <c r="G726" s="31">
        <f t="shared" ref="G726:G808" si="123">IF(OR(F726=0,F$7=0),0,F726/F$7)*100</f>
        <v>7.3162731356672421E-3</v>
      </c>
      <c r="H726" s="33">
        <f>SUM('anual gastos'!H726+'eses gastos'!H726+[3]ctas!H726)</f>
        <v>0</v>
      </c>
      <c r="I726" s="32">
        <f t="shared" si="120"/>
        <v>1500000000</v>
      </c>
      <c r="J726" s="33">
        <f>SUM('anual gastos'!J726+'eses gastos'!J726+[3]ctas!J726)</f>
        <v>856706469</v>
      </c>
      <c r="K726" s="31">
        <f t="shared" si="116"/>
        <v>57.113764600000003</v>
      </c>
      <c r="L726" s="30">
        <f t="shared" si="122"/>
        <v>506528359</v>
      </c>
      <c r="M726" s="31">
        <f t="shared" si="117"/>
        <v>33.768557266666669</v>
      </c>
      <c r="N726" s="33">
        <f>SUM('anual gastos'!N726+'eses gastos'!N726+[3]ctas!N726)</f>
        <v>1363234828</v>
      </c>
      <c r="O726" s="31">
        <f t="shared" si="118"/>
        <v>90.882321866666672</v>
      </c>
      <c r="P726" s="32">
        <f t="shared" si="121"/>
        <v>136765172</v>
      </c>
      <c r="R726" s="33">
        <f>SUM('anual gastos'!N726+'eses gastos'!N726+[3]ctas!N726)</f>
        <v>1363234828</v>
      </c>
      <c r="S726" s="62">
        <f t="shared" si="119"/>
        <v>0</v>
      </c>
    </row>
    <row r="727" spans="1:19" ht="26.25" x14ac:dyDescent="0.25">
      <c r="A727" s="26">
        <v>3311402190339180</v>
      </c>
      <c r="B727" s="27" t="s">
        <v>533</v>
      </c>
      <c r="C727" s="28"/>
      <c r="D727" s="33">
        <f>SUM('anual gastos'!D727+'eses gastos'!D727+[3]ctas!D727)</f>
        <v>16689062000</v>
      </c>
      <c r="E727" s="33">
        <f>SUM('anual gastos'!E727+'eses gastos'!E727+[3]ctas!E727)</f>
        <v>-1650000000</v>
      </c>
      <c r="F727" s="30">
        <f t="shared" si="115"/>
        <v>15039062000</v>
      </c>
      <c r="G727" s="31">
        <f t="shared" si="123"/>
        <v>7.3353256864156058E-2</v>
      </c>
      <c r="H727" s="33">
        <f>SUM('anual gastos'!H727+'eses gastos'!H727+[3]ctas!H727)</f>
        <v>0</v>
      </c>
      <c r="I727" s="32">
        <f t="shared" si="120"/>
        <v>15039062000</v>
      </c>
      <c r="J727" s="33">
        <f>SUM('anual gastos'!J727+'eses gastos'!J727+[3]ctas!J727)</f>
        <v>5548009673</v>
      </c>
      <c r="K727" s="31">
        <f t="shared" si="116"/>
        <v>36.890662948260996</v>
      </c>
      <c r="L727" s="30">
        <f t="shared" si="122"/>
        <v>5800129088</v>
      </c>
      <c r="M727" s="31">
        <f t="shared" si="117"/>
        <v>38.567093399841028</v>
      </c>
      <c r="N727" s="33">
        <f>SUM('anual gastos'!N727+'eses gastos'!N727+[3]ctas!N727)</f>
        <v>11348138761</v>
      </c>
      <c r="O727" s="31">
        <f t="shared" si="118"/>
        <v>75.457756348102038</v>
      </c>
      <c r="P727" s="32">
        <f t="shared" si="121"/>
        <v>3690923239</v>
      </c>
      <c r="R727" s="33">
        <f>SUM('anual gastos'!N727+'eses gastos'!N727+[3]ctas!N727)</f>
        <v>11348138761</v>
      </c>
      <c r="S727" s="62">
        <f t="shared" si="119"/>
        <v>0</v>
      </c>
    </row>
    <row r="728" spans="1:19" ht="26.25" x14ac:dyDescent="0.25">
      <c r="A728" s="26">
        <v>3311402190339190</v>
      </c>
      <c r="B728" s="27" t="s">
        <v>533</v>
      </c>
      <c r="C728" s="28"/>
      <c r="D728" s="33">
        <f>SUM('anual gastos'!D728+'eses gastos'!D728+[3]ctas!D728)</f>
        <v>700000000</v>
      </c>
      <c r="E728" s="33">
        <f>SUM('anual gastos'!E728+'eses gastos'!E728+[3]ctas!E728)</f>
        <v>0</v>
      </c>
      <c r="F728" s="30">
        <f t="shared" si="115"/>
        <v>700000000</v>
      </c>
      <c r="G728" s="31">
        <f t="shared" si="123"/>
        <v>3.414260796644713E-3</v>
      </c>
      <c r="H728" s="33">
        <f>SUM('anual gastos'!H728+'eses gastos'!H728+[3]ctas!H728)</f>
        <v>0</v>
      </c>
      <c r="I728" s="32">
        <f t="shared" si="120"/>
        <v>700000000</v>
      </c>
      <c r="J728" s="33">
        <f>SUM('anual gastos'!J728+'eses gastos'!J728+[3]ctas!J728)</f>
        <v>19289013</v>
      </c>
      <c r="K728" s="31">
        <f t="shared" si="116"/>
        <v>2.7555732857142856</v>
      </c>
      <c r="L728" s="30">
        <f t="shared" si="122"/>
        <v>680702189</v>
      </c>
      <c r="M728" s="31">
        <f t="shared" si="117"/>
        <v>97.243169857142846</v>
      </c>
      <c r="N728" s="33">
        <f>SUM('anual gastos'!N728+'eses gastos'!N728+[3]ctas!N728)</f>
        <v>699991202</v>
      </c>
      <c r="O728" s="31">
        <f t="shared" si="118"/>
        <v>99.998743142857137</v>
      </c>
      <c r="P728" s="32">
        <f t="shared" si="121"/>
        <v>8798</v>
      </c>
      <c r="R728" s="33">
        <f>SUM('anual gastos'!N728+'eses gastos'!N728+[3]ctas!N728)</f>
        <v>699991202</v>
      </c>
      <c r="S728" s="62">
        <f t="shared" si="119"/>
        <v>0</v>
      </c>
    </row>
    <row r="729" spans="1:19" ht="26.25" x14ac:dyDescent="0.25">
      <c r="A729" s="26">
        <v>3311402190339190</v>
      </c>
      <c r="B729" s="27" t="s">
        <v>533</v>
      </c>
      <c r="C729" s="28"/>
      <c r="D729" s="33">
        <f>SUM('anual gastos'!D729+'eses gastos'!D729+[3]ctas!D729)</f>
        <v>0</v>
      </c>
      <c r="E729" s="33">
        <f>SUM('anual gastos'!E729+'eses gastos'!E729+[3]ctas!E729)</f>
        <v>150000000</v>
      </c>
      <c r="F729" s="30">
        <f t="shared" si="115"/>
        <v>150000000</v>
      </c>
      <c r="G729" s="31">
        <f t="shared" si="123"/>
        <v>7.3162731356672423E-4</v>
      </c>
      <c r="H729" s="33">
        <f>SUM('anual gastos'!H729+'eses gastos'!H729+[3]ctas!H729)</f>
        <v>0</v>
      </c>
      <c r="I729" s="32">
        <f t="shared" si="120"/>
        <v>150000000</v>
      </c>
      <c r="J729" s="33">
        <f>SUM('anual gastos'!J729+'eses gastos'!J729+[3]ctas!J729)</f>
        <v>78571547</v>
      </c>
      <c r="K729" s="31">
        <f t="shared" si="116"/>
        <v>52.38103133333334</v>
      </c>
      <c r="L729" s="30">
        <f t="shared" si="122"/>
        <v>69825653</v>
      </c>
      <c r="M729" s="31">
        <f t="shared" si="117"/>
        <v>46.550435333333333</v>
      </c>
      <c r="N729" s="33">
        <f>SUM('anual gastos'!N729+'eses gastos'!N729+[3]ctas!N729)</f>
        <v>148397200</v>
      </c>
      <c r="O729" s="31">
        <f t="shared" si="118"/>
        <v>98.931466666666665</v>
      </c>
      <c r="P729" s="32">
        <f t="shared" si="121"/>
        <v>1602800</v>
      </c>
      <c r="R729" s="33">
        <f>SUM('anual gastos'!N729+'eses gastos'!N729+[3]ctas!N729)</f>
        <v>148397200</v>
      </c>
      <c r="S729" s="62">
        <f t="shared" si="119"/>
        <v>0</v>
      </c>
    </row>
    <row r="730" spans="1:19" ht="26.25" x14ac:dyDescent="0.25">
      <c r="A730" s="26">
        <v>3311402190339190</v>
      </c>
      <c r="B730" s="27" t="s">
        <v>533</v>
      </c>
      <c r="C730" s="28"/>
      <c r="D730" s="33">
        <f>SUM('anual gastos'!D730+'eses gastos'!D730+[3]ctas!D730)</f>
        <v>6072000000</v>
      </c>
      <c r="E730" s="33">
        <f>SUM('anual gastos'!E730+'eses gastos'!E730+[3]ctas!E730)</f>
        <v>0</v>
      </c>
      <c r="F730" s="30">
        <f t="shared" si="115"/>
        <v>6072000000</v>
      </c>
      <c r="G730" s="31">
        <f t="shared" si="123"/>
        <v>2.9616273653180997E-2</v>
      </c>
      <c r="H730" s="33">
        <f>SUM('anual gastos'!H730+'eses gastos'!H730+[3]ctas!H730)</f>
        <v>0</v>
      </c>
      <c r="I730" s="32">
        <f t="shared" si="120"/>
        <v>6072000000</v>
      </c>
      <c r="J730" s="33">
        <f>SUM('anual gastos'!J730+'eses gastos'!J730+[3]ctas!J730)</f>
        <v>151115828</v>
      </c>
      <c r="K730" s="31">
        <f t="shared" si="116"/>
        <v>2.4887323451910408</v>
      </c>
      <c r="L730" s="30">
        <f t="shared" si="122"/>
        <v>1661321712</v>
      </c>
      <c r="M730" s="31">
        <f t="shared" si="117"/>
        <v>27.360370750988146</v>
      </c>
      <c r="N730" s="33">
        <f>SUM('anual gastos'!N730+'eses gastos'!N730+[3]ctas!N730)</f>
        <v>1812437540</v>
      </c>
      <c r="O730" s="31">
        <f t="shared" si="118"/>
        <v>29.849103096179185</v>
      </c>
      <c r="P730" s="32">
        <f t="shared" si="121"/>
        <v>4259562460</v>
      </c>
      <c r="R730" s="33">
        <f>SUM('anual gastos'!N730+'eses gastos'!N730+[3]ctas!N730)</f>
        <v>1812437540</v>
      </c>
      <c r="S730" s="62">
        <f t="shared" si="119"/>
        <v>0</v>
      </c>
    </row>
    <row r="731" spans="1:19" ht="26.25" x14ac:dyDescent="0.25">
      <c r="A731" s="26">
        <v>3311402190339190</v>
      </c>
      <c r="B731" s="27" t="s">
        <v>533</v>
      </c>
      <c r="C731" s="28"/>
      <c r="D731" s="33">
        <f>SUM('anual gastos'!D731+'eses gastos'!D731+[3]ctas!D731)</f>
        <v>0</v>
      </c>
      <c r="E731" s="33">
        <f>SUM('anual gastos'!E731+'eses gastos'!E731+[3]ctas!E731)</f>
        <v>0</v>
      </c>
      <c r="F731" s="30">
        <f t="shared" si="115"/>
        <v>0</v>
      </c>
      <c r="G731" s="31">
        <f t="shared" si="123"/>
        <v>0</v>
      </c>
      <c r="H731" s="33">
        <f>SUM('anual gastos'!H731+'eses gastos'!H731+[3]ctas!H731)</f>
        <v>0</v>
      </c>
      <c r="I731" s="32">
        <f t="shared" si="120"/>
        <v>0</v>
      </c>
      <c r="J731" s="33">
        <f>SUM('anual gastos'!J731+'eses gastos'!J731+[3]ctas!J731)</f>
        <v>0</v>
      </c>
      <c r="K731" s="31">
        <f t="shared" si="116"/>
        <v>0</v>
      </c>
      <c r="L731" s="30">
        <f t="shared" si="122"/>
        <v>0</v>
      </c>
      <c r="M731" s="31">
        <f t="shared" si="117"/>
        <v>0</v>
      </c>
      <c r="N731" s="33">
        <f>SUM('anual gastos'!N731+'eses gastos'!N731+[3]ctas!N731)</f>
        <v>0</v>
      </c>
      <c r="O731" s="31">
        <f t="shared" si="118"/>
        <v>0</v>
      </c>
      <c r="P731" s="32">
        <f t="shared" si="121"/>
        <v>0</v>
      </c>
      <c r="R731" s="33">
        <f>SUM('anual gastos'!N731+'eses gastos'!N731+[3]ctas!N731)</f>
        <v>0</v>
      </c>
      <c r="S731" s="62">
        <f t="shared" si="119"/>
        <v>0</v>
      </c>
    </row>
    <row r="732" spans="1:19" x14ac:dyDescent="0.25">
      <c r="A732" s="26">
        <v>3311402190348</v>
      </c>
      <c r="B732" s="27" t="s">
        <v>534</v>
      </c>
      <c r="C732" s="28"/>
      <c r="D732" s="29">
        <f>SUM(D733)</f>
        <v>3394083000</v>
      </c>
      <c r="E732" s="29">
        <f>SUM(E733)</f>
        <v>-730000000</v>
      </c>
      <c r="F732" s="30">
        <f t="shared" si="115"/>
        <v>2664083000</v>
      </c>
      <c r="G732" s="31">
        <f t="shared" si="123"/>
        <v>1.2994105922725197E-2</v>
      </c>
      <c r="H732" s="29">
        <f>SUM(H733)</f>
        <v>0</v>
      </c>
      <c r="I732" s="32">
        <f t="shared" si="120"/>
        <v>2664083000</v>
      </c>
      <c r="J732" s="29">
        <f>SUM(J733)</f>
        <v>1346377960</v>
      </c>
      <c r="K732" s="31">
        <f t="shared" si="116"/>
        <v>50.538138639073935</v>
      </c>
      <c r="L732" s="30">
        <f t="shared" si="122"/>
        <v>967427088</v>
      </c>
      <c r="M732" s="31">
        <f t="shared" si="117"/>
        <v>36.313699235346647</v>
      </c>
      <c r="N732" s="29">
        <f>SUM(N733)</f>
        <v>2313805048</v>
      </c>
      <c r="O732" s="31">
        <f t="shared" si="118"/>
        <v>86.851837874420582</v>
      </c>
      <c r="P732" s="32">
        <f t="shared" si="121"/>
        <v>350277952</v>
      </c>
      <c r="R732" s="33">
        <f>SUM('anual gastos'!N732+'eses gastos'!N732+[3]ctas!N732)</f>
        <v>2313805048</v>
      </c>
      <c r="S732" s="62">
        <f t="shared" si="119"/>
        <v>0</v>
      </c>
    </row>
    <row r="733" spans="1:19" x14ac:dyDescent="0.25">
      <c r="A733" s="26">
        <v>3311402190348190</v>
      </c>
      <c r="B733" s="27" t="s">
        <v>534</v>
      </c>
      <c r="C733" s="28"/>
      <c r="D733" s="33">
        <f>SUM('anual gastos'!D733+'eses gastos'!D733+[3]ctas!D733)</f>
        <v>3394083000</v>
      </c>
      <c r="E733" s="33">
        <f>SUM('anual gastos'!E733+'eses gastos'!E733+[3]ctas!E733)</f>
        <v>-730000000</v>
      </c>
      <c r="F733" s="30">
        <f t="shared" si="115"/>
        <v>2664083000</v>
      </c>
      <c r="G733" s="31">
        <f t="shared" si="123"/>
        <v>1.2994105922725197E-2</v>
      </c>
      <c r="H733" s="33">
        <f>SUM('anual gastos'!H733+'eses gastos'!H733+[3]ctas!H733)</f>
        <v>0</v>
      </c>
      <c r="I733" s="32">
        <f t="shared" si="120"/>
        <v>2664083000</v>
      </c>
      <c r="J733" s="33">
        <f>SUM('anual gastos'!J733+'eses gastos'!J733+[3]ctas!J733)</f>
        <v>1346377960</v>
      </c>
      <c r="K733" s="31">
        <f t="shared" si="116"/>
        <v>50.538138639073935</v>
      </c>
      <c r="L733" s="30">
        <f t="shared" si="122"/>
        <v>967427088</v>
      </c>
      <c r="M733" s="31">
        <f t="shared" si="117"/>
        <v>36.313699235346647</v>
      </c>
      <c r="N733" s="33">
        <f>SUM('anual gastos'!N733+'eses gastos'!N733+[3]ctas!N733)</f>
        <v>2313805048</v>
      </c>
      <c r="O733" s="31">
        <f t="shared" si="118"/>
        <v>86.851837874420582</v>
      </c>
      <c r="P733" s="32">
        <f t="shared" si="121"/>
        <v>350277952</v>
      </c>
      <c r="R733" s="33">
        <f>SUM('anual gastos'!N733+'eses gastos'!N733+[3]ctas!N733)</f>
        <v>2313805048</v>
      </c>
      <c r="S733" s="62">
        <f t="shared" si="119"/>
        <v>0</v>
      </c>
    </row>
    <row r="734" spans="1:19" ht="26.25" x14ac:dyDescent="0.25">
      <c r="A734" s="60">
        <v>3311402190408</v>
      </c>
      <c r="B734" s="27" t="s">
        <v>535</v>
      </c>
      <c r="C734" s="28"/>
      <c r="D734" s="29">
        <f>SUM(D735)</f>
        <v>157478380000</v>
      </c>
      <c r="E734" s="29">
        <f>SUM(E735)</f>
        <v>-2844000000</v>
      </c>
      <c r="F734" s="30">
        <f t="shared" si="115"/>
        <v>154634380000</v>
      </c>
      <c r="G734" s="31">
        <f t="shared" si="123"/>
        <v>0.75423157349637326</v>
      </c>
      <c r="H734" s="29">
        <f>SUM(H735)</f>
        <v>0</v>
      </c>
      <c r="I734" s="32">
        <f t="shared" si="120"/>
        <v>154634380000</v>
      </c>
      <c r="J734" s="29">
        <f>SUM(J735)</f>
        <v>35322679134</v>
      </c>
      <c r="K734" s="31">
        <f t="shared" si="116"/>
        <v>22.842707510451426</v>
      </c>
      <c r="L734" s="30">
        <f t="shared" si="122"/>
        <v>68369244546</v>
      </c>
      <c r="M734" s="31">
        <f t="shared" si="117"/>
        <v>44.213482503696781</v>
      </c>
      <c r="N734" s="29">
        <f>SUM(N735)</f>
        <v>103691923680</v>
      </c>
      <c r="O734" s="31">
        <f t="shared" si="118"/>
        <v>67.056190014148214</v>
      </c>
      <c r="P734" s="32">
        <f t="shared" si="121"/>
        <v>50942456320</v>
      </c>
      <c r="R734" s="33">
        <f>SUM('anual gastos'!N734+'eses gastos'!N734+[3]ctas!N734)</f>
        <v>103691923680</v>
      </c>
      <c r="S734" s="62">
        <f t="shared" si="119"/>
        <v>0</v>
      </c>
    </row>
    <row r="735" spans="1:19" ht="26.25" x14ac:dyDescent="0.25">
      <c r="A735" s="60">
        <v>3311402190408190</v>
      </c>
      <c r="B735" s="27" t="s">
        <v>535</v>
      </c>
      <c r="C735" s="28"/>
      <c r="D735" s="33">
        <f>SUM('anual gastos'!D735+'eses gastos'!D735+[3]ctas!D735)</f>
        <v>157478380000</v>
      </c>
      <c r="E735" s="33">
        <f>SUM('anual gastos'!E735+'eses gastos'!E735+[3]ctas!E735)</f>
        <v>-2844000000</v>
      </c>
      <c r="F735" s="30">
        <f t="shared" si="115"/>
        <v>154634380000</v>
      </c>
      <c r="G735" s="31">
        <f t="shared" si="123"/>
        <v>0.75423157349637326</v>
      </c>
      <c r="H735" s="33">
        <f>SUM('anual gastos'!H735+'eses gastos'!H735+[3]ctas!H735)</f>
        <v>0</v>
      </c>
      <c r="I735" s="32">
        <f t="shared" si="120"/>
        <v>154634380000</v>
      </c>
      <c r="J735" s="33">
        <f>SUM('anual gastos'!J735+'eses gastos'!J735+[3]ctas!J735)</f>
        <v>35322679134</v>
      </c>
      <c r="K735" s="31">
        <f t="shared" si="116"/>
        <v>22.842707510451426</v>
      </c>
      <c r="L735" s="30">
        <f t="shared" si="122"/>
        <v>68369244546</v>
      </c>
      <c r="M735" s="31">
        <f t="shared" si="117"/>
        <v>44.213482503696781</v>
      </c>
      <c r="N735" s="33">
        <f>SUM('anual gastos'!N735+'eses gastos'!N735+[3]ctas!N735)</f>
        <v>103691923680</v>
      </c>
      <c r="O735" s="31">
        <f t="shared" si="118"/>
        <v>67.056190014148214</v>
      </c>
      <c r="P735" s="32">
        <f t="shared" si="121"/>
        <v>50942456320</v>
      </c>
      <c r="R735" s="33">
        <f>SUM('anual gastos'!N735+'eses gastos'!N735+[3]ctas!N735)</f>
        <v>103691923680</v>
      </c>
      <c r="S735" s="62">
        <f t="shared" si="119"/>
        <v>0</v>
      </c>
    </row>
    <row r="736" spans="1:19" ht="26.25" x14ac:dyDescent="0.25">
      <c r="A736" s="60">
        <v>3311402190543</v>
      </c>
      <c r="B736" s="27" t="s">
        <v>536</v>
      </c>
      <c r="C736" s="28"/>
      <c r="D736" s="29">
        <f>SUM(D737:D740)</f>
        <v>97683255000</v>
      </c>
      <c r="E736" s="29">
        <f>SUM(E737:E740)</f>
        <v>-18534300769</v>
      </c>
      <c r="F736" s="30">
        <f t="shared" si="115"/>
        <v>79148954231</v>
      </c>
      <c r="G736" s="31">
        <f t="shared" si="123"/>
        <v>0.38605024503761431</v>
      </c>
      <c r="H736" s="29">
        <f>SUM(H737:H740)</f>
        <v>0</v>
      </c>
      <c r="I736" s="32">
        <f t="shared" si="120"/>
        <v>79148954231</v>
      </c>
      <c r="J736" s="29">
        <f>SUM(J737:J740)</f>
        <v>5348274255</v>
      </c>
      <c r="K736" s="31">
        <f t="shared" si="116"/>
        <v>6.7572266834894705</v>
      </c>
      <c r="L736" s="30">
        <f t="shared" si="122"/>
        <v>51063851405</v>
      </c>
      <c r="M736" s="31">
        <f t="shared" si="117"/>
        <v>64.516141623258477</v>
      </c>
      <c r="N736" s="29">
        <f>SUM(N737:N740)</f>
        <v>56412125660</v>
      </c>
      <c r="O736" s="31">
        <f t="shared" si="118"/>
        <v>71.273368306747955</v>
      </c>
      <c r="P736" s="32">
        <f t="shared" si="121"/>
        <v>22736828571</v>
      </c>
      <c r="R736" s="33">
        <f>SUM('anual gastos'!N736+'eses gastos'!N736+[3]ctas!N736)</f>
        <v>56412125660</v>
      </c>
      <c r="S736" s="62">
        <f t="shared" si="119"/>
        <v>0</v>
      </c>
    </row>
    <row r="737" spans="1:19" ht="26.25" x14ac:dyDescent="0.25">
      <c r="A737" s="60">
        <v>3311402190543180</v>
      </c>
      <c r="B737" s="27" t="s">
        <v>536</v>
      </c>
      <c r="C737" s="28"/>
      <c r="D737" s="33">
        <f>SUM('anual gastos'!D737+'eses gastos'!D737+[3]ctas!D737)</f>
        <v>50000000000</v>
      </c>
      <c r="E737" s="33">
        <f>SUM('anual gastos'!E737+'eses gastos'!E737+[3]ctas!E737)</f>
        <v>-15548243600</v>
      </c>
      <c r="F737" s="30">
        <f t="shared" si="115"/>
        <v>34451756400</v>
      </c>
      <c r="G737" s="31">
        <f t="shared" si="123"/>
        <v>0.16803897321724801</v>
      </c>
      <c r="H737" s="33">
        <f>SUM('anual gastos'!H737+'eses gastos'!H737+[3]ctas!H737)</f>
        <v>0</v>
      </c>
      <c r="I737" s="32">
        <f t="shared" si="120"/>
        <v>34451756400</v>
      </c>
      <c r="J737" s="33">
        <f>SUM('anual gastos'!J737+'eses gastos'!J737+[3]ctas!J737)</f>
        <v>1634496082</v>
      </c>
      <c r="K737" s="31">
        <f t="shared" si="116"/>
        <v>4.7443040726945354</v>
      </c>
      <c r="L737" s="30">
        <f t="shared" si="122"/>
        <v>26376388431</v>
      </c>
      <c r="M737" s="31">
        <f t="shared" si="117"/>
        <v>76.560359143256917</v>
      </c>
      <c r="N737" s="33">
        <f>SUM('anual gastos'!N737+'eses gastos'!N737+[3]ctas!N737)</f>
        <v>28010884513</v>
      </c>
      <c r="O737" s="31">
        <f t="shared" si="118"/>
        <v>81.30466321595145</v>
      </c>
      <c r="P737" s="32">
        <f t="shared" si="121"/>
        <v>6440871887</v>
      </c>
      <c r="R737" s="33">
        <f>SUM('anual gastos'!N737+'eses gastos'!N737+[3]ctas!N737)</f>
        <v>28010884513</v>
      </c>
      <c r="S737" s="62">
        <f t="shared" si="119"/>
        <v>0</v>
      </c>
    </row>
    <row r="738" spans="1:19" ht="26.25" x14ac:dyDescent="0.25">
      <c r="A738" s="60">
        <v>3311402190543180</v>
      </c>
      <c r="B738" s="27" t="s">
        <v>536</v>
      </c>
      <c r="C738" s="28"/>
      <c r="D738" s="33">
        <f>SUM('anual gastos'!D738+'eses gastos'!D738+[3]ctas!D738)</f>
        <v>31513982000</v>
      </c>
      <c r="E738" s="33">
        <f>SUM('anual gastos'!E738+'eses gastos'!E738+[3]ctas!E738)</f>
        <v>-317268931</v>
      </c>
      <c r="F738" s="30">
        <f t="shared" si="115"/>
        <v>31196713069</v>
      </c>
      <c r="G738" s="31">
        <f t="shared" si="123"/>
        <v>0.15216244916522925</v>
      </c>
      <c r="H738" s="33">
        <f>SUM('anual gastos'!H738+'eses gastos'!H738+[3]ctas!H738)</f>
        <v>0</v>
      </c>
      <c r="I738" s="32">
        <f t="shared" si="120"/>
        <v>31196713069</v>
      </c>
      <c r="J738" s="33">
        <f>SUM('anual gastos'!J738+'eses gastos'!J738+[3]ctas!J738)</f>
        <v>3713778173</v>
      </c>
      <c r="K738" s="31">
        <f t="shared" si="116"/>
        <v>11.904389301481766</v>
      </c>
      <c r="L738" s="30">
        <f t="shared" si="122"/>
        <v>24687462974</v>
      </c>
      <c r="M738" s="31">
        <f t="shared" si="117"/>
        <v>79.134820772294105</v>
      </c>
      <c r="N738" s="33">
        <f>SUM('anual gastos'!N738+'eses gastos'!N738+[3]ctas!N738)</f>
        <v>28401241147</v>
      </c>
      <c r="O738" s="31">
        <f t="shared" si="118"/>
        <v>91.039210073775862</v>
      </c>
      <c r="P738" s="32">
        <f t="shared" si="121"/>
        <v>2795471922</v>
      </c>
      <c r="R738" s="33">
        <f>SUM('anual gastos'!N738+'eses gastos'!N738+[3]ctas!N738)</f>
        <v>28401241147</v>
      </c>
      <c r="S738" s="62">
        <f t="shared" si="119"/>
        <v>0</v>
      </c>
    </row>
    <row r="739" spans="1:19" ht="26.25" x14ac:dyDescent="0.25">
      <c r="A739" s="60">
        <v>3311402190543180</v>
      </c>
      <c r="B739" s="27" t="s">
        <v>536</v>
      </c>
      <c r="C739" s="28"/>
      <c r="D739" s="33">
        <f>SUM('anual gastos'!D739+'eses gastos'!D739+[3]ctas!D739)</f>
        <v>16169273000</v>
      </c>
      <c r="E739" s="33">
        <f>SUM('anual gastos'!E739+'eses gastos'!E739+[3]ctas!E739)</f>
        <v>-2668788238</v>
      </c>
      <c r="F739" s="30">
        <f t="shared" si="115"/>
        <v>13500484762</v>
      </c>
      <c r="G739" s="31">
        <f t="shared" si="123"/>
        <v>6.5848822655137043E-2</v>
      </c>
      <c r="H739" s="33">
        <f>SUM('anual gastos'!H739+'eses gastos'!H739+[3]ctas!H739)</f>
        <v>0</v>
      </c>
      <c r="I739" s="32">
        <f t="shared" si="120"/>
        <v>13500484762</v>
      </c>
      <c r="J739" s="33">
        <f>SUM('anual gastos'!J739+'eses gastos'!J739+[3]ctas!J739)</f>
        <v>0</v>
      </c>
      <c r="K739" s="31">
        <f t="shared" si="116"/>
        <v>0</v>
      </c>
      <c r="L739" s="30">
        <f t="shared" si="122"/>
        <v>0</v>
      </c>
      <c r="M739" s="31">
        <f t="shared" si="117"/>
        <v>0</v>
      </c>
      <c r="N739" s="33">
        <f>SUM('anual gastos'!N739+'eses gastos'!N739+[3]ctas!N739)</f>
        <v>0</v>
      </c>
      <c r="O739" s="31">
        <f t="shared" si="118"/>
        <v>0</v>
      </c>
      <c r="P739" s="32">
        <f t="shared" si="121"/>
        <v>13500484762</v>
      </c>
      <c r="R739" s="33">
        <f>SUM('anual gastos'!N739+'eses gastos'!N739+[3]ctas!N739)</f>
        <v>0</v>
      </c>
      <c r="S739" s="62">
        <f t="shared" si="119"/>
        <v>0</v>
      </c>
    </row>
    <row r="740" spans="1:19" ht="26.25" x14ac:dyDescent="0.25">
      <c r="A740" s="60">
        <v>3311402190543190</v>
      </c>
      <c r="B740" s="27" t="s">
        <v>536</v>
      </c>
      <c r="C740" s="28"/>
      <c r="D740" s="33">
        <f>SUM('anual gastos'!D740+'eses gastos'!D740+[3]ctas!D740)</f>
        <v>0</v>
      </c>
      <c r="E740" s="33">
        <f>SUM('anual gastos'!E740+'eses gastos'!E740+[3]ctas!E740)</f>
        <v>0</v>
      </c>
      <c r="F740" s="30">
        <f t="shared" si="115"/>
        <v>0</v>
      </c>
      <c r="G740" s="31">
        <f t="shared" si="123"/>
        <v>0</v>
      </c>
      <c r="H740" s="33">
        <f>SUM('anual gastos'!H740+'eses gastos'!H740+[3]ctas!H740)</f>
        <v>0</v>
      </c>
      <c r="I740" s="32">
        <f t="shared" si="120"/>
        <v>0</v>
      </c>
      <c r="J740" s="33">
        <f>SUM('anual gastos'!J740+'eses gastos'!J740+[3]ctas!J740)</f>
        <v>0</v>
      </c>
      <c r="K740" s="31">
        <f t="shared" si="116"/>
        <v>0</v>
      </c>
      <c r="L740" s="30">
        <f t="shared" si="122"/>
        <v>0</v>
      </c>
      <c r="M740" s="31">
        <f t="shared" si="117"/>
        <v>0</v>
      </c>
      <c r="N740" s="33">
        <f>SUM('anual gastos'!N740+'eses gastos'!N740+[3]ctas!N740)</f>
        <v>0</v>
      </c>
      <c r="O740" s="31">
        <f t="shared" si="118"/>
        <v>0</v>
      </c>
      <c r="P740" s="32">
        <f t="shared" si="121"/>
        <v>0</v>
      </c>
      <c r="R740" s="33">
        <f>SUM('anual gastos'!N740+'eses gastos'!N740+[3]ctas!N740)</f>
        <v>0</v>
      </c>
      <c r="S740" s="62">
        <f t="shared" si="119"/>
        <v>0</v>
      </c>
    </row>
    <row r="741" spans="1:19" x14ac:dyDescent="0.25">
      <c r="A741" s="26">
        <v>3311402190585</v>
      </c>
      <c r="B741" s="27" t="s">
        <v>537</v>
      </c>
      <c r="C741" s="28"/>
      <c r="D741" s="29">
        <f>SUM(D742)</f>
        <v>2576000000</v>
      </c>
      <c r="E741" s="29">
        <f>SUM(E742)</f>
        <v>0</v>
      </c>
      <c r="F741" s="30">
        <f t="shared" si="115"/>
        <v>2576000000</v>
      </c>
      <c r="G741" s="31">
        <f t="shared" si="123"/>
        <v>1.2564479731652544E-2</v>
      </c>
      <c r="H741" s="29">
        <f>SUM(H742)</f>
        <v>0</v>
      </c>
      <c r="I741" s="32">
        <f t="shared" si="120"/>
        <v>2576000000</v>
      </c>
      <c r="J741" s="29">
        <f>SUM(J742)</f>
        <v>1366285107</v>
      </c>
      <c r="K741" s="31">
        <f t="shared" si="116"/>
        <v>53.039018128881985</v>
      </c>
      <c r="L741" s="30">
        <f t="shared" si="122"/>
        <v>809714893</v>
      </c>
      <c r="M741" s="31">
        <f t="shared" si="117"/>
        <v>31.433031560559005</v>
      </c>
      <c r="N741" s="29">
        <f>SUM(N742)</f>
        <v>2176000000</v>
      </c>
      <c r="O741" s="31">
        <f t="shared" si="118"/>
        <v>84.472049689440993</v>
      </c>
      <c r="P741" s="32">
        <f t="shared" si="121"/>
        <v>400000000</v>
      </c>
      <c r="R741" s="33">
        <f>SUM('anual gastos'!N741+'eses gastos'!N741+[3]ctas!N741)</f>
        <v>2176000000</v>
      </c>
      <c r="S741" s="62">
        <f t="shared" si="119"/>
        <v>0</v>
      </c>
    </row>
    <row r="742" spans="1:19" x14ac:dyDescent="0.25">
      <c r="A742" s="26">
        <v>3311402190585190</v>
      </c>
      <c r="B742" s="27" t="s">
        <v>537</v>
      </c>
      <c r="C742" s="28"/>
      <c r="D742" s="33">
        <f>SUM('anual gastos'!D742+'eses gastos'!D742+[3]ctas!D742)</f>
        <v>2576000000</v>
      </c>
      <c r="E742" s="33">
        <f>SUM('anual gastos'!E742+'eses gastos'!E742+[3]ctas!E742)</f>
        <v>0</v>
      </c>
      <c r="F742" s="30">
        <f t="shared" si="115"/>
        <v>2576000000</v>
      </c>
      <c r="G742" s="31">
        <f t="shared" si="123"/>
        <v>1.2564479731652544E-2</v>
      </c>
      <c r="H742" s="33">
        <f>SUM('anual gastos'!H742+'eses gastos'!H742+[3]ctas!H742)</f>
        <v>0</v>
      </c>
      <c r="I742" s="32">
        <f t="shared" si="120"/>
        <v>2576000000</v>
      </c>
      <c r="J742" s="33">
        <f>SUM('anual gastos'!J742+'eses gastos'!J742+[3]ctas!J742)</f>
        <v>1366285107</v>
      </c>
      <c r="K742" s="31">
        <f t="shared" si="116"/>
        <v>53.039018128881985</v>
      </c>
      <c r="L742" s="30">
        <f t="shared" si="122"/>
        <v>809714893</v>
      </c>
      <c r="M742" s="31">
        <f t="shared" si="117"/>
        <v>31.433031560559005</v>
      </c>
      <c r="N742" s="33">
        <f>SUM('anual gastos'!N742+'eses gastos'!N742+[3]ctas!N742)</f>
        <v>2176000000</v>
      </c>
      <c r="O742" s="31">
        <f t="shared" si="118"/>
        <v>84.472049689440993</v>
      </c>
      <c r="P742" s="32">
        <f t="shared" si="121"/>
        <v>400000000</v>
      </c>
      <c r="R742" s="33">
        <f>SUM('anual gastos'!N742+'eses gastos'!N742+[3]ctas!N742)</f>
        <v>2176000000</v>
      </c>
      <c r="S742" s="62">
        <f t="shared" si="119"/>
        <v>0</v>
      </c>
    </row>
    <row r="743" spans="1:19" ht="26.25" x14ac:dyDescent="0.25">
      <c r="A743" s="26">
        <v>3311402190809</v>
      </c>
      <c r="B743" s="40" t="s">
        <v>538</v>
      </c>
      <c r="C743" s="28"/>
      <c r="D743" s="29">
        <f>SUM(D744)</f>
        <v>1325989412000</v>
      </c>
      <c r="E743" s="29">
        <f>SUM(E744)</f>
        <v>-431256842739</v>
      </c>
      <c r="F743" s="30">
        <f t="shared" si="115"/>
        <v>894732569261</v>
      </c>
      <c r="G743" s="31">
        <f t="shared" si="123"/>
        <v>4.3640719067271894</v>
      </c>
      <c r="H743" s="29">
        <f>SUM(H744)</f>
        <v>0</v>
      </c>
      <c r="I743" s="32">
        <f t="shared" si="120"/>
        <v>894732569261</v>
      </c>
      <c r="J743" s="29">
        <f>SUM(J744)</f>
        <v>40770560092</v>
      </c>
      <c r="K743" s="31">
        <f t="shared" si="116"/>
        <v>4.5567314181570753</v>
      </c>
      <c r="L743" s="30">
        <f t="shared" si="122"/>
        <v>614721361327</v>
      </c>
      <c r="M743" s="31">
        <f t="shared" si="117"/>
        <v>68.704480248743621</v>
      </c>
      <c r="N743" s="29">
        <f>SUM(N744)</f>
        <v>655491921419</v>
      </c>
      <c r="O743" s="31">
        <f t="shared" si="118"/>
        <v>73.261211666900678</v>
      </c>
      <c r="P743" s="32">
        <f t="shared" si="121"/>
        <v>239240647842</v>
      </c>
      <c r="R743" s="33">
        <f>SUM('anual gastos'!N743+'eses gastos'!N743+[3]ctas!N743)</f>
        <v>655491921419</v>
      </c>
      <c r="S743" s="62">
        <f t="shared" si="119"/>
        <v>0</v>
      </c>
    </row>
    <row r="744" spans="1:19" ht="26.25" x14ac:dyDescent="0.25">
      <c r="A744" s="26">
        <v>3311402190809190</v>
      </c>
      <c r="B744" s="40" t="s">
        <v>539</v>
      </c>
      <c r="C744" s="28"/>
      <c r="D744" s="33">
        <f>SUM('anual gastos'!D744+'eses gastos'!D744+[3]ctas!D744)</f>
        <v>1325989412000</v>
      </c>
      <c r="E744" s="33">
        <f>SUM('anual gastos'!E744+'eses gastos'!E744+[3]ctas!E744)</f>
        <v>-431256842739</v>
      </c>
      <c r="F744" s="30">
        <f t="shared" si="115"/>
        <v>894732569261</v>
      </c>
      <c r="G744" s="31">
        <f t="shared" si="123"/>
        <v>4.3640719067271894</v>
      </c>
      <c r="H744" s="33">
        <f>SUM('anual gastos'!H744+'eses gastos'!H744+[3]ctas!H744)</f>
        <v>0</v>
      </c>
      <c r="I744" s="32">
        <f t="shared" si="120"/>
        <v>894732569261</v>
      </c>
      <c r="J744" s="33">
        <f>SUM('anual gastos'!J744+'eses gastos'!J744+[3]ctas!J744)</f>
        <v>40770560092</v>
      </c>
      <c r="K744" s="31">
        <f t="shared" si="116"/>
        <v>4.5567314181570753</v>
      </c>
      <c r="L744" s="30">
        <f t="shared" si="122"/>
        <v>614721361327</v>
      </c>
      <c r="M744" s="31">
        <f t="shared" si="117"/>
        <v>68.704480248743621</v>
      </c>
      <c r="N744" s="33">
        <f>SUM('anual gastos'!N744+'eses gastos'!N744+[3]ctas!N744)</f>
        <v>655491921419</v>
      </c>
      <c r="O744" s="31">
        <f t="shared" si="118"/>
        <v>73.261211666900678</v>
      </c>
      <c r="P744" s="32">
        <f t="shared" si="121"/>
        <v>239240647842</v>
      </c>
      <c r="R744" s="33">
        <f>SUM('anual gastos'!N744+'eses gastos'!N744+[3]ctas!N744)</f>
        <v>655491921419</v>
      </c>
      <c r="S744" s="62">
        <f t="shared" si="119"/>
        <v>0</v>
      </c>
    </row>
    <row r="745" spans="1:19" ht="26.25" x14ac:dyDescent="0.25">
      <c r="A745" s="26">
        <v>3311402190810</v>
      </c>
      <c r="B745" s="40" t="s">
        <v>540</v>
      </c>
      <c r="C745" s="28"/>
      <c r="D745" s="29">
        <f>SUM(D746+D747)</f>
        <v>265969060000</v>
      </c>
      <c r="E745" s="29">
        <f>SUM(E746+E747)</f>
        <v>15559309434</v>
      </c>
      <c r="F745" s="30">
        <f t="shared" si="115"/>
        <v>281528369434</v>
      </c>
      <c r="G745" s="31">
        <f t="shared" si="123"/>
        <v>1.3731589641454516</v>
      </c>
      <c r="H745" s="29">
        <f>SUM(H746+H747)</f>
        <v>0</v>
      </c>
      <c r="I745" s="32">
        <f t="shared" si="120"/>
        <v>281528369434</v>
      </c>
      <c r="J745" s="29">
        <f>SUM(J746+J747)</f>
        <v>3880237071</v>
      </c>
      <c r="K745" s="31">
        <f t="shared" si="116"/>
        <v>1.3782756880953206</v>
      </c>
      <c r="L745" s="30">
        <f t="shared" si="122"/>
        <v>231423677807</v>
      </c>
      <c r="M745" s="31">
        <f t="shared" si="117"/>
        <v>82.202613637931691</v>
      </c>
      <c r="N745" s="29">
        <f>SUM(N746+N747)</f>
        <v>235303914878</v>
      </c>
      <c r="O745" s="31">
        <f t="shared" si="118"/>
        <v>83.580889326027005</v>
      </c>
      <c r="P745" s="32">
        <f t="shared" si="121"/>
        <v>46224454556</v>
      </c>
      <c r="R745" s="33">
        <f>SUM('anual gastos'!N745+'eses gastos'!N745+[3]ctas!N745)</f>
        <v>235303914878</v>
      </c>
      <c r="S745" s="62">
        <f t="shared" si="119"/>
        <v>0</v>
      </c>
    </row>
    <row r="746" spans="1:19" ht="26.25" x14ac:dyDescent="0.25">
      <c r="A746" s="26">
        <v>3311402190810190</v>
      </c>
      <c r="B746" s="40" t="s">
        <v>541</v>
      </c>
      <c r="C746" s="28"/>
      <c r="D746" s="33">
        <f>SUM('anual gastos'!D746+'eses gastos'!D746+[3]ctas!D746)</f>
        <v>61572675000</v>
      </c>
      <c r="E746" s="33">
        <f>SUM('anual gastos'!E746+'eses gastos'!E746+[3]ctas!E746)</f>
        <v>-7976070783</v>
      </c>
      <c r="F746" s="30">
        <f t="shared" si="115"/>
        <v>53596604217</v>
      </c>
      <c r="G746" s="31">
        <f t="shared" si="123"/>
        <v>0.26141826373055116</v>
      </c>
      <c r="H746" s="33">
        <f>SUM('anual gastos'!H746+'eses gastos'!H746+[3]ctas!H746)</f>
        <v>0</v>
      </c>
      <c r="I746" s="32">
        <f t="shared" si="120"/>
        <v>53596604217</v>
      </c>
      <c r="J746" s="33">
        <f>SUM('anual gastos'!J746+'eses gastos'!J746+[3]ctas!J746)</f>
        <v>999288772</v>
      </c>
      <c r="K746" s="31">
        <f t="shared" si="116"/>
        <v>1.8644628453588508</v>
      </c>
      <c r="L746" s="30">
        <f t="shared" si="122"/>
        <v>50544983075</v>
      </c>
      <c r="M746" s="31">
        <f t="shared" si="117"/>
        <v>94.30631625532709</v>
      </c>
      <c r="N746" s="33">
        <f>SUM('anual gastos'!N746+'eses gastos'!N746+[3]ctas!N746)</f>
        <v>51544271847</v>
      </c>
      <c r="O746" s="31">
        <f t="shared" si="118"/>
        <v>96.170779100685948</v>
      </c>
      <c r="P746" s="32">
        <f t="shared" si="121"/>
        <v>2052332370</v>
      </c>
      <c r="R746" s="33">
        <f>SUM('anual gastos'!N746+'eses gastos'!N746+[3]ctas!N746)</f>
        <v>51544271847</v>
      </c>
      <c r="S746" s="62">
        <f t="shared" si="119"/>
        <v>0</v>
      </c>
    </row>
    <row r="747" spans="1:19" ht="26.25" x14ac:dyDescent="0.25">
      <c r="A747" s="26">
        <v>3311402190810190</v>
      </c>
      <c r="B747" s="40" t="s">
        <v>542</v>
      </c>
      <c r="C747" s="28"/>
      <c r="D747" s="33">
        <f>SUM('anual gastos'!D747+'eses gastos'!D747+[3]ctas!D747)</f>
        <v>204396385000</v>
      </c>
      <c r="E747" s="33">
        <f>SUM('anual gastos'!E747+'eses gastos'!E747+[3]ctas!E747)</f>
        <v>23535380217</v>
      </c>
      <c r="F747" s="30">
        <f t="shared" si="115"/>
        <v>227931765217</v>
      </c>
      <c r="G747" s="31">
        <f t="shared" si="123"/>
        <v>1.1117407004149003</v>
      </c>
      <c r="H747" s="33">
        <f>SUM('anual gastos'!H747+'eses gastos'!H747+[3]ctas!H747)</f>
        <v>0</v>
      </c>
      <c r="I747" s="32">
        <f t="shared" si="120"/>
        <v>227931765217</v>
      </c>
      <c r="J747" s="33">
        <f>SUM('anual gastos'!J747+'eses gastos'!J747+[3]ctas!J747)</f>
        <v>2880948299</v>
      </c>
      <c r="K747" s="31">
        <f t="shared" si="116"/>
        <v>1.2639520850712598</v>
      </c>
      <c r="L747" s="30">
        <f t="shared" si="122"/>
        <v>180878694732</v>
      </c>
      <c r="M747" s="31">
        <f t="shared" si="117"/>
        <v>79.356510295875765</v>
      </c>
      <c r="N747" s="33">
        <f>SUM('anual gastos'!N747+'eses gastos'!N747+[3]ctas!N747)</f>
        <v>183759643031</v>
      </c>
      <c r="O747" s="31">
        <f t="shared" si="118"/>
        <v>80.620462380947032</v>
      </c>
      <c r="P747" s="32">
        <f t="shared" si="121"/>
        <v>44172122186</v>
      </c>
      <c r="R747" s="33">
        <f>SUM('anual gastos'!N747+'eses gastos'!N747+[3]ctas!N747)</f>
        <v>183759643031</v>
      </c>
      <c r="S747" s="62">
        <f t="shared" si="119"/>
        <v>0</v>
      </c>
    </row>
    <row r="748" spans="1:19" x14ac:dyDescent="0.25">
      <c r="A748" s="26">
        <v>3311402190845</v>
      </c>
      <c r="B748" s="40" t="s">
        <v>543</v>
      </c>
      <c r="C748" s="28"/>
      <c r="D748" s="29">
        <f>SUM(D749)</f>
        <v>2681000000</v>
      </c>
      <c r="E748" s="29">
        <f>SUM(E749)</f>
        <v>280966900</v>
      </c>
      <c r="F748" s="30">
        <f t="shared" si="115"/>
        <v>2961966900</v>
      </c>
      <c r="G748" s="31">
        <f t="shared" si="123"/>
        <v>1.444703923947039E-2</v>
      </c>
      <c r="H748" s="29">
        <f>SUM(H749)</f>
        <v>0</v>
      </c>
      <c r="I748" s="32">
        <f t="shared" si="120"/>
        <v>2961966900</v>
      </c>
      <c r="J748" s="29">
        <f>SUM(J749)</f>
        <v>2725890801</v>
      </c>
      <c r="K748" s="31">
        <f t="shared" si="116"/>
        <v>92.029752290614724</v>
      </c>
      <c r="L748" s="30">
        <f t="shared" si="122"/>
        <v>174431665</v>
      </c>
      <c r="M748" s="31">
        <f t="shared" si="117"/>
        <v>5.889048422519509</v>
      </c>
      <c r="N748" s="29">
        <f>SUM(N749)</f>
        <v>2900322466</v>
      </c>
      <c r="O748" s="31">
        <f t="shared" si="118"/>
        <v>97.918800713134232</v>
      </c>
      <c r="P748" s="32">
        <f t="shared" si="121"/>
        <v>61644434</v>
      </c>
      <c r="R748" s="33">
        <f>SUM('anual gastos'!N748+'eses gastos'!N748+[3]ctas!N748)</f>
        <v>2900322466</v>
      </c>
      <c r="S748" s="62">
        <f t="shared" si="119"/>
        <v>0</v>
      </c>
    </row>
    <row r="749" spans="1:19" x14ac:dyDescent="0.25">
      <c r="A749" s="26">
        <v>3311402190845190</v>
      </c>
      <c r="B749" s="40" t="s">
        <v>544</v>
      </c>
      <c r="C749" s="28"/>
      <c r="D749" s="33">
        <f>SUM('anual gastos'!D749+'eses gastos'!D749+[3]ctas!D749)</f>
        <v>2681000000</v>
      </c>
      <c r="E749" s="33">
        <f>SUM('anual gastos'!E749+'eses gastos'!E749+[3]ctas!E749)</f>
        <v>280966900</v>
      </c>
      <c r="F749" s="30">
        <f t="shared" si="115"/>
        <v>2961966900</v>
      </c>
      <c r="G749" s="31">
        <f t="shared" si="123"/>
        <v>1.444703923947039E-2</v>
      </c>
      <c r="H749" s="33">
        <f>SUM('anual gastos'!H749+'eses gastos'!H749+[3]ctas!H749)</f>
        <v>0</v>
      </c>
      <c r="I749" s="32">
        <f t="shared" si="120"/>
        <v>2961966900</v>
      </c>
      <c r="J749" s="33">
        <f>SUM('anual gastos'!J749+'eses gastos'!J749+[3]ctas!J749)</f>
        <v>2725890801</v>
      </c>
      <c r="K749" s="31">
        <f t="shared" si="116"/>
        <v>92.029752290614724</v>
      </c>
      <c r="L749" s="30">
        <f t="shared" si="122"/>
        <v>174431665</v>
      </c>
      <c r="M749" s="31">
        <f t="shared" si="117"/>
        <v>5.889048422519509</v>
      </c>
      <c r="N749" s="33">
        <f>SUM('anual gastos'!N749+'eses gastos'!N749+[3]ctas!N749)</f>
        <v>2900322466</v>
      </c>
      <c r="O749" s="31">
        <f t="shared" si="118"/>
        <v>97.918800713134232</v>
      </c>
      <c r="P749" s="32">
        <f t="shared" si="121"/>
        <v>61644434</v>
      </c>
      <c r="R749" s="33">
        <f>SUM('anual gastos'!N749+'eses gastos'!N749+[3]ctas!N749)</f>
        <v>2900322466</v>
      </c>
      <c r="S749" s="62">
        <f t="shared" si="119"/>
        <v>0</v>
      </c>
    </row>
    <row r="750" spans="1:19" ht="26.25" x14ac:dyDescent="0.25">
      <c r="A750" s="26">
        <v>3311402190967</v>
      </c>
      <c r="B750" s="40" t="s">
        <v>545</v>
      </c>
      <c r="C750" s="28"/>
      <c r="D750" s="29">
        <f>SUM(D751)</f>
        <v>3510000000</v>
      </c>
      <c r="E750" s="29">
        <f>SUM(E751)</f>
        <v>0</v>
      </c>
      <c r="F750" s="30">
        <f t="shared" si="115"/>
        <v>3510000000</v>
      </c>
      <c r="G750" s="31">
        <f t="shared" si="123"/>
        <v>1.7120079137461348E-2</v>
      </c>
      <c r="H750" s="29">
        <f>SUM(H751)</f>
        <v>0</v>
      </c>
      <c r="I750" s="32">
        <f t="shared" si="120"/>
        <v>3510000000</v>
      </c>
      <c r="J750" s="29">
        <f>SUM(J751)</f>
        <v>756834606</v>
      </c>
      <c r="K750" s="31">
        <f t="shared" si="116"/>
        <v>21.56223948717949</v>
      </c>
      <c r="L750" s="30">
        <f t="shared" si="122"/>
        <v>2521337032</v>
      </c>
      <c r="M750" s="31">
        <f t="shared" si="117"/>
        <v>71.83296387464388</v>
      </c>
      <c r="N750" s="29">
        <f>SUM(N751)</f>
        <v>3278171638</v>
      </c>
      <c r="O750" s="31">
        <f t="shared" si="118"/>
        <v>93.395203361823363</v>
      </c>
      <c r="P750" s="32">
        <f t="shared" si="121"/>
        <v>231828362</v>
      </c>
      <c r="R750" s="33">
        <f>SUM('anual gastos'!N750+'eses gastos'!N750+[3]ctas!N750)</f>
        <v>3278171638</v>
      </c>
      <c r="S750" s="62">
        <f t="shared" si="119"/>
        <v>0</v>
      </c>
    </row>
    <row r="751" spans="1:19" ht="26.25" x14ac:dyDescent="0.25">
      <c r="A751" s="26">
        <v>3311402190967190</v>
      </c>
      <c r="B751" s="40" t="s">
        <v>546</v>
      </c>
      <c r="C751" s="28"/>
      <c r="D751" s="33">
        <f>SUM('anual gastos'!D751+'eses gastos'!D751+[3]ctas!D751)</f>
        <v>3510000000</v>
      </c>
      <c r="E751" s="33">
        <f>SUM('anual gastos'!E751+'eses gastos'!E751+[3]ctas!E751)</f>
        <v>0</v>
      </c>
      <c r="F751" s="30">
        <f t="shared" si="115"/>
        <v>3510000000</v>
      </c>
      <c r="G751" s="31">
        <f t="shared" si="123"/>
        <v>1.7120079137461348E-2</v>
      </c>
      <c r="H751" s="33">
        <f>SUM('anual gastos'!H751+'eses gastos'!H751+[3]ctas!H751)</f>
        <v>0</v>
      </c>
      <c r="I751" s="32">
        <f t="shared" si="120"/>
        <v>3510000000</v>
      </c>
      <c r="J751" s="33">
        <f>SUM('anual gastos'!J751+'eses gastos'!J751+[3]ctas!J751)</f>
        <v>756834606</v>
      </c>
      <c r="K751" s="31">
        <f t="shared" si="116"/>
        <v>21.56223948717949</v>
      </c>
      <c r="L751" s="30">
        <f t="shared" si="122"/>
        <v>2521337032</v>
      </c>
      <c r="M751" s="31">
        <f t="shared" si="117"/>
        <v>71.83296387464388</v>
      </c>
      <c r="N751" s="33">
        <f>SUM('anual gastos'!N751+'eses gastos'!N751+[3]ctas!N751)</f>
        <v>3278171638</v>
      </c>
      <c r="O751" s="31">
        <f t="shared" si="118"/>
        <v>93.395203361823363</v>
      </c>
      <c r="P751" s="32">
        <f t="shared" si="121"/>
        <v>231828362</v>
      </c>
      <c r="R751" s="33">
        <f>SUM('anual gastos'!N751+'eses gastos'!N751+[3]ctas!N751)</f>
        <v>3278171638</v>
      </c>
      <c r="S751" s="62">
        <f t="shared" si="119"/>
        <v>0</v>
      </c>
    </row>
    <row r="752" spans="1:19" ht="26.25" x14ac:dyDescent="0.25">
      <c r="A752" s="26">
        <v>3311402191165</v>
      </c>
      <c r="B752" s="40" t="s">
        <v>547</v>
      </c>
      <c r="C752" s="28"/>
      <c r="D752" s="29">
        <f>SUM(D753)</f>
        <v>8000000000</v>
      </c>
      <c r="E752" s="29">
        <f>SUM(E753)</f>
        <v>-205000000</v>
      </c>
      <c r="F752" s="30">
        <f t="shared" si="115"/>
        <v>7795000000</v>
      </c>
      <c r="G752" s="31">
        <f t="shared" si="123"/>
        <v>3.802023272835077E-2</v>
      </c>
      <c r="H752" s="29">
        <f>SUM(H753)</f>
        <v>0</v>
      </c>
      <c r="I752" s="32">
        <f t="shared" si="120"/>
        <v>7795000000</v>
      </c>
      <c r="J752" s="29">
        <f>SUM(J753)</f>
        <v>3581483199</v>
      </c>
      <c r="K752" s="31">
        <f t="shared" si="116"/>
        <v>45.945903771648496</v>
      </c>
      <c r="L752" s="30">
        <f t="shared" si="122"/>
        <v>3787836063</v>
      </c>
      <c r="M752" s="31">
        <f t="shared" si="117"/>
        <v>48.593150262989091</v>
      </c>
      <c r="N752" s="29">
        <f>SUM(N753)</f>
        <v>7369319262</v>
      </c>
      <c r="O752" s="31">
        <f t="shared" si="118"/>
        <v>94.539054034637587</v>
      </c>
      <c r="P752" s="32">
        <f t="shared" si="121"/>
        <v>425680738</v>
      </c>
      <c r="R752" s="33">
        <f>SUM('anual gastos'!N752+'eses gastos'!N752+[3]ctas!N752)</f>
        <v>7369319262</v>
      </c>
      <c r="S752" s="62">
        <f t="shared" si="119"/>
        <v>0</v>
      </c>
    </row>
    <row r="753" spans="1:19" ht="26.25" x14ac:dyDescent="0.25">
      <c r="A753" s="26">
        <v>3311402191165190</v>
      </c>
      <c r="B753" s="40" t="s">
        <v>548</v>
      </c>
      <c r="C753" s="28"/>
      <c r="D753" s="33">
        <f>SUM('anual gastos'!D753+'eses gastos'!D753+[3]ctas!D753)</f>
        <v>8000000000</v>
      </c>
      <c r="E753" s="33">
        <f>SUM('anual gastos'!E753+'eses gastos'!E753+[3]ctas!E753)</f>
        <v>-205000000</v>
      </c>
      <c r="F753" s="30">
        <f t="shared" si="115"/>
        <v>7795000000</v>
      </c>
      <c r="G753" s="31">
        <f t="shared" si="123"/>
        <v>3.802023272835077E-2</v>
      </c>
      <c r="H753" s="33">
        <f>SUM('anual gastos'!H753+'eses gastos'!H753+[3]ctas!H753)</f>
        <v>0</v>
      </c>
      <c r="I753" s="32">
        <f t="shared" si="120"/>
        <v>7795000000</v>
      </c>
      <c r="J753" s="33">
        <f>SUM('anual gastos'!J753+'eses gastos'!J753+[3]ctas!J753)</f>
        <v>3581483199</v>
      </c>
      <c r="K753" s="31">
        <f t="shared" si="116"/>
        <v>45.945903771648496</v>
      </c>
      <c r="L753" s="30">
        <f t="shared" si="122"/>
        <v>3787836063</v>
      </c>
      <c r="M753" s="31">
        <f t="shared" si="117"/>
        <v>48.593150262989091</v>
      </c>
      <c r="N753" s="33">
        <f>SUM('anual gastos'!N753+'eses gastos'!N753+[3]ctas!N753)</f>
        <v>7369319262</v>
      </c>
      <c r="O753" s="31">
        <f t="shared" si="118"/>
        <v>94.539054034637587</v>
      </c>
      <c r="P753" s="32">
        <f t="shared" si="121"/>
        <v>425680738</v>
      </c>
      <c r="R753" s="33">
        <f>SUM('anual gastos'!N753+'eses gastos'!N753+[3]ctas!N753)</f>
        <v>7369319262</v>
      </c>
      <c r="S753" s="62">
        <f t="shared" si="119"/>
        <v>0</v>
      </c>
    </row>
    <row r="754" spans="1:19" ht="26.25" x14ac:dyDescent="0.25">
      <c r="A754" s="26">
        <v>3311402196219</v>
      </c>
      <c r="B754" s="40" t="s">
        <v>549</v>
      </c>
      <c r="C754" s="28"/>
      <c r="D754" s="29">
        <f>SUM(D755)</f>
        <v>16000000000</v>
      </c>
      <c r="E754" s="29">
        <f>SUM(E755)</f>
        <v>0</v>
      </c>
      <c r="F754" s="30">
        <f t="shared" si="115"/>
        <v>16000000000</v>
      </c>
      <c r="G754" s="31">
        <f t="shared" si="123"/>
        <v>7.8040246780450587E-2</v>
      </c>
      <c r="H754" s="29">
        <f>SUM(H755)</f>
        <v>0</v>
      </c>
      <c r="I754" s="32">
        <f t="shared" si="120"/>
        <v>16000000000</v>
      </c>
      <c r="J754" s="29">
        <f>SUM(J755)</f>
        <v>5821319850</v>
      </c>
      <c r="K754" s="31">
        <f t="shared" si="116"/>
        <v>36.383249062499999</v>
      </c>
      <c r="L754" s="30">
        <f t="shared" si="122"/>
        <v>8402245732</v>
      </c>
      <c r="M754" s="31">
        <f t="shared" si="117"/>
        <v>52.514035825000008</v>
      </c>
      <c r="N754" s="29">
        <f>SUM(N755)</f>
        <v>14223565582</v>
      </c>
      <c r="O754" s="31">
        <f t="shared" si="118"/>
        <v>88.897284887500007</v>
      </c>
      <c r="P754" s="32">
        <f t="shared" si="121"/>
        <v>1776434418</v>
      </c>
      <c r="R754" s="33">
        <f>SUM('anual gastos'!N754+'eses gastos'!N754+[3]ctas!N754)</f>
        <v>14223565582</v>
      </c>
      <c r="S754" s="62">
        <f t="shared" si="119"/>
        <v>0</v>
      </c>
    </row>
    <row r="755" spans="1:19" ht="26.25" x14ac:dyDescent="0.25">
      <c r="A755" s="26">
        <v>3311402196219190</v>
      </c>
      <c r="B755" s="40" t="s">
        <v>550</v>
      </c>
      <c r="C755" s="28"/>
      <c r="D755" s="33">
        <f>SUM('anual gastos'!D755+'eses gastos'!D755+[3]ctas!D755)</f>
        <v>16000000000</v>
      </c>
      <c r="E755" s="33">
        <f>SUM('anual gastos'!E755+'eses gastos'!E755+[3]ctas!E755)</f>
        <v>0</v>
      </c>
      <c r="F755" s="30">
        <f t="shared" si="115"/>
        <v>16000000000</v>
      </c>
      <c r="G755" s="31">
        <f t="shared" si="123"/>
        <v>7.8040246780450587E-2</v>
      </c>
      <c r="H755" s="33">
        <f>SUM('anual gastos'!H755+'eses gastos'!H755+[3]ctas!H755)</f>
        <v>0</v>
      </c>
      <c r="I755" s="32">
        <f t="shared" si="120"/>
        <v>16000000000</v>
      </c>
      <c r="J755" s="33">
        <f>SUM('anual gastos'!J755+'eses gastos'!J755+[3]ctas!J755)</f>
        <v>5821319850</v>
      </c>
      <c r="K755" s="31">
        <f t="shared" si="116"/>
        <v>36.383249062499999</v>
      </c>
      <c r="L755" s="30">
        <f t="shared" si="122"/>
        <v>8402245732</v>
      </c>
      <c r="M755" s="31">
        <f t="shared" si="117"/>
        <v>52.514035825000008</v>
      </c>
      <c r="N755" s="33">
        <f>SUM('anual gastos'!N755+'eses gastos'!N755+[3]ctas!N755)</f>
        <v>14223565582</v>
      </c>
      <c r="O755" s="31">
        <f t="shared" si="118"/>
        <v>88.897284887500007</v>
      </c>
      <c r="P755" s="32">
        <f t="shared" si="121"/>
        <v>1776434418</v>
      </c>
      <c r="R755" s="33">
        <f>SUM('anual gastos'!N755+'eses gastos'!N755+[3]ctas!N755)</f>
        <v>14223565582</v>
      </c>
      <c r="S755" s="62">
        <f t="shared" si="119"/>
        <v>0</v>
      </c>
    </row>
    <row r="756" spans="1:19" ht="26.25" x14ac:dyDescent="0.25">
      <c r="A756" s="26">
        <v>3311402197132</v>
      </c>
      <c r="B756" s="40" t="s">
        <v>551</v>
      </c>
      <c r="C756" s="28"/>
      <c r="D756" s="29">
        <f>SUM(D757)</f>
        <v>15267832000</v>
      </c>
      <c r="E756" s="29">
        <f>SUM(E757)</f>
        <v>0</v>
      </c>
      <c r="F756" s="30">
        <f t="shared" si="115"/>
        <v>15267832000</v>
      </c>
      <c r="G756" s="31">
        <f t="shared" si="123"/>
        <v>7.4469086067653789E-2</v>
      </c>
      <c r="H756" s="29">
        <f>SUM(H757)</f>
        <v>0</v>
      </c>
      <c r="I756" s="32">
        <f t="shared" si="120"/>
        <v>15267832000</v>
      </c>
      <c r="J756" s="29">
        <f>SUM(J757)</f>
        <v>9955583000</v>
      </c>
      <c r="K756" s="31">
        <f t="shared" si="116"/>
        <v>65.206265041428281</v>
      </c>
      <c r="L756" s="30">
        <f t="shared" si="122"/>
        <v>3514007253</v>
      </c>
      <c r="M756" s="31">
        <f t="shared" si="117"/>
        <v>23.015757921622402</v>
      </c>
      <c r="N756" s="29">
        <f>SUM(N757)</f>
        <v>13469590253</v>
      </c>
      <c r="O756" s="31">
        <f t="shared" si="118"/>
        <v>88.222022963050676</v>
      </c>
      <c r="P756" s="32">
        <f t="shared" si="121"/>
        <v>1798241747</v>
      </c>
      <c r="R756" s="33">
        <f>SUM('anual gastos'!N756+'eses gastos'!N756+[3]ctas!N756)</f>
        <v>13469590253</v>
      </c>
      <c r="S756" s="62">
        <f t="shared" si="119"/>
        <v>0</v>
      </c>
    </row>
    <row r="757" spans="1:19" ht="26.25" x14ac:dyDescent="0.25">
      <c r="A757" s="26">
        <v>3311402197132190</v>
      </c>
      <c r="B757" s="40" t="s">
        <v>552</v>
      </c>
      <c r="C757" s="28"/>
      <c r="D757" s="33">
        <f>SUM('anual gastos'!D757+'eses gastos'!D757+[3]ctas!D757)</f>
        <v>15267832000</v>
      </c>
      <c r="E757" s="33">
        <f>SUM('anual gastos'!E757+'eses gastos'!E757+[3]ctas!E757)</f>
        <v>0</v>
      </c>
      <c r="F757" s="30">
        <f t="shared" si="115"/>
        <v>15267832000</v>
      </c>
      <c r="G757" s="31">
        <f t="shared" si="123"/>
        <v>7.4469086067653789E-2</v>
      </c>
      <c r="H757" s="33">
        <f>SUM('anual gastos'!H757+'eses gastos'!H757+[3]ctas!H757)</f>
        <v>0</v>
      </c>
      <c r="I757" s="32">
        <f t="shared" si="120"/>
        <v>15267832000</v>
      </c>
      <c r="J757" s="33">
        <f>SUM('anual gastos'!J757+'eses gastos'!J757+[3]ctas!J757)</f>
        <v>9955583000</v>
      </c>
      <c r="K757" s="31">
        <f t="shared" si="116"/>
        <v>65.206265041428281</v>
      </c>
      <c r="L757" s="30">
        <f t="shared" si="122"/>
        <v>3514007253</v>
      </c>
      <c r="M757" s="31">
        <f t="shared" si="117"/>
        <v>23.015757921622402</v>
      </c>
      <c r="N757" s="33">
        <f>SUM('anual gastos'!N757+'eses gastos'!N757+[3]ctas!N757)</f>
        <v>13469590253</v>
      </c>
      <c r="O757" s="31">
        <f t="shared" si="118"/>
        <v>88.222022963050676</v>
      </c>
      <c r="P757" s="32">
        <f t="shared" si="121"/>
        <v>1798241747</v>
      </c>
      <c r="R757" s="33">
        <f>SUM('anual gastos'!N757+'eses gastos'!N757+[3]ctas!N757)</f>
        <v>13469590253</v>
      </c>
      <c r="S757" s="62">
        <f t="shared" si="119"/>
        <v>0</v>
      </c>
    </row>
    <row r="758" spans="1:19" ht="39" x14ac:dyDescent="0.25">
      <c r="A758" s="26">
        <v>3311402197253</v>
      </c>
      <c r="B758" s="40" t="s">
        <v>553</v>
      </c>
      <c r="C758" s="28"/>
      <c r="D758" s="29">
        <f>SUM(D759)</f>
        <v>7000000000</v>
      </c>
      <c r="E758" s="29">
        <f>SUM(E759)</f>
        <v>4230000000</v>
      </c>
      <c r="F758" s="30">
        <f t="shared" si="115"/>
        <v>11230000000</v>
      </c>
      <c r="G758" s="31">
        <f t="shared" si="123"/>
        <v>5.477449820902875E-2</v>
      </c>
      <c r="H758" s="29">
        <f>SUM(H759)</f>
        <v>0</v>
      </c>
      <c r="I758" s="32">
        <f t="shared" si="120"/>
        <v>11230000000</v>
      </c>
      <c r="J758" s="29">
        <f>SUM(J759)</f>
        <v>6309616839</v>
      </c>
      <c r="K758" s="31">
        <f t="shared" si="116"/>
        <v>56.185368112199463</v>
      </c>
      <c r="L758" s="30">
        <f t="shared" si="122"/>
        <v>2764604167</v>
      </c>
      <c r="M758" s="31">
        <f t="shared" si="117"/>
        <v>24.618024639358861</v>
      </c>
      <c r="N758" s="29">
        <f>SUM(N759)</f>
        <v>9074221006</v>
      </c>
      <c r="O758" s="31">
        <f t="shared" si="118"/>
        <v>80.80339275155832</v>
      </c>
      <c r="P758" s="32">
        <f t="shared" si="121"/>
        <v>2155778994</v>
      </c>
      <c r="R758" s="33">
        <f>SUM('anual gastos'!N758+'eses gastos'!N758+[3]ctas!N758)</f>
        <v>9074221006</v>
      </c>
      <c r="S758" s="62">
        <f t="shared" si="119"/>
        <v>0</v>
      </c>
    </row>
    <row r="759" spans="1:19" ht="39" x14ac:dyDescent="0.25">
      <c r="A759" s="26">
        <v>3311402197253190</v>
      </c>
      <c r="B759" s="40" t="s">
        <v>554</v>
      </c>
      <c r="C759" s="28"/>
      <c r="D759" s="33">
        <f>SUM('anual gastos'!D759+'eses gastos'!D759+[3]ctas!D759)</f>
        <v>7000000000</v>
      </c>
      <c r="E759" s="33">
        <f>SUM('anual gastos'!E759+'eses gastos'!E759+[3]ctas!E759)</f>
        <v>4230000000</v>
      </c>
      <c r="F759" s="30">
        <f t="shared" si="115"/>
        <v>11230000000</v>
      </c>
      <c r="G759" s="31">
        <f t="shared" si="123"/>
        <v>5.477449820902875E-2</v>
      </c>
      <c r="H759" s="33">
        <f>SUM('anual gastos'!H759+'eses gastos'!H759+[3]ctas!H759)</f>
        <v>0</v>
      </c>
      <c r="I759" s="32">
        <f t="shared" si="120"/>
        <v>11230000000</v>
      </c>
      <c r="J759" s="33">
        <f>SUM('anual gastos'!J759+'eses gastos'!J759+[3]ctas!J759)</f>
        <v>6309616839</v>
      </c>
      <c r="K759" s="31">
        <f t="shared" si="116"/>
        <v>56.185368112199463</v>
      </c>
      <c r="L759" s="30">
        <f t="shared" si="122"/>
        <v>2764604167</v>
      </c>
      <c r="M759" s="31">
        <f t="shared" si="117"/>
        <v>24.618024639358861</v>
      </c>
      <c r="N759" s="33">
        <f>SUM('anual gastos'!N759+'eses gastos'!N759+[3]ctas!N759)</f>
        <v>9074221006</v>
      </c>
      <c r="O759" s="31">
        <f t="shared" si="118"/>
        <v>80.80339275155832</v>
      </c>
      <c r="P759" s="32">
        <f t="shared" si="121"/>
        <v>2155778994</v>
      </c>
      <c r="R759" s="33">
        <f>SUM('anual gastos'!N759+'eses gastos'!N759+[3]ctas!N759)</f>
        <v>9074221006</v>
      </c>
      <c r="S759" s="62">
        <f t="shared" si="119"/>
        <v>0</v>
      </c>
    </row>
    <row r="760" spans="1:19" ht="26.25" x14ac:dyDescent="0.25">
      <c r="A760" s="26">
        <v>3311402197254</v>
      </c>
      <c r="B760" s="40" t="s">
        <v>555</v>
      </c>
      <c r="C760" s="28"/>
      <c r="D760" s="29">
        <f>SUM(D761)</f>
        <v>70081317000</v>
      </c>
      <c r="E760" s="29">
        <f>SUM(E761)</f>
        <v>-2000000000</v>
      </c>
      <c r="F760" s="30">
        <f t="shared" si="115"/>
        <v>68081317000</v>
      </c>
      <c r="G760" s="31">
        <f t="shared" si="123"/>
        <v>0.33206767373863039</v>
      </c>
      <c r="H760" s="29">
        <f>SUM(H761)</f>
        <v>0</v>
      </c>
      <c r="I760" s="32">
        <f t="shared" si="120"/>
        <v>68081317000</v>
      </c>
      <c r="J760" s="29">
        <f>SUM(J761)</f>
        <v>28801921174</v>
      </c>
      <c r="K760" s="31">
        <f t="shared" si="116"/>
        <v>42.305176285000478</v>
      </c>
      <c r="L760" s="30">
        <f t="shared" si="122"/>
        <v>33656464294</v>
      </c>
      <c r="M760" s="31">
        <f t="shared" si="117"/>
        <v>49.43568335201271</v>
      </c>
      <c r="N760" s="29">
        <f>SUM(N761)</f>
        <v>62458385468</v>
      </c>
      <c r="O760" s="31">
        <f t="shared" si="118"/>
        <v>91.740859637013187</v>
      </c>
      <c r="P760" s="32">
        <f t="shared" si="121"/>
        <v>5622931532</v>
      </c>
      <c r="R760" s="33">
        <f>SUM('anual gastos'!N760+'eses gastos'!N760+[3]ctas!N760)</f>
        <v>62458385468</v>
      </c>
      <c r="S760" s="62">
        <f t="shared" si="119"/>
        <v>0</v>
      </c>
    </row>
    <row r="761" spans="1:19" ht="26.25" x14ac:dyDescent="0.25">
      <c r="A761" s="26">
        <v>3311402197254190</v>
      </c>
      <c r="B761" s="40" t="s">
        <v>556</v>
      </c>
      <c r="C761" s="28"/>
      <c r="D761" s="33">
        <f>SUM('anual gastos'!D761+'eses gastos'!D761+[3]ctas!D761)</f>
        <v>70081317000</v>
      </c>
      <c r="E761" s="33">
        <f>SUM('anual gastos'!E761+'eses gastos'!E761+[3]ctas!E761)</f>
        <v>-2000000000</v>
      </c>
      <c r="F761" s="30">
        <f t="shared" si="115"/>
        <v>68081317000</v>
      </c>
      <c r="G761" s="31">
        <f t="shared" si="123"/>
        <v>0.33206767373863039</v>
      </c>
      <c r="H761" s="33">
        <f>SUM('anual gastos'!H761+'eses gastos'!H761+[3]ctas!H761)</f>
        <v>0</v>
      </c>
      <c r="I761" s="32">
        <f t="shared" si="120"/>
        <v>68081317000</v>
      </c>
      <c r="J761" s="33">
        <f>SUM('anual gastos'!J761+'eses gastos'!J761+[3]ctas!J761)</f>
        <v>28801921174</v>
      </c>
      <c r="K761" s="31">
        <f t="shared" si="116"/>
        <v>42.305176285000478</v>
      </c>
      <c r="L761" s="30">
        <f t="shared" si="122"/>
        <v>33656464294</v>
      </c>
      <c r="M761" s="31">
        <f t="shared" si="117"/>
        <v>49.43568335201271</v>
      </c>
      <c r="N761" s="33">
        <f>SUM('anual gastos'!N761+'eses gastos'!N761+[3]ctas!N761)</f>
        <v>62458385468</v>
      </c>
      <c r="O761" s="31">
        <f t="shared" si="118"/>
        <v>91.740859637013187</v>
      </c>
      <c r="P761" s="32">
        <f t="shared" si="121"/>
        <v>5622931532</v>
      </c>
      <c r="R761" s="33">
        <f>SUM('anual gastos'!N761+'eses gastos'!N761+[3]ctas!N761)</f>
        <v>62458385468</v>
      </c>
      <c r="S761" s="62">
        <f t="shared" si="119"/>
        <v>0</v>
      </c>
    </row>
    <row r="762" spans="1:19" ht="26.25" x14ac:dyDescent="0.25">
      <c r="A762" s="26">
        <v>3311402197223</v>
      </c>
      <c r="B762" s="27" t="s">
        <v>557</v>
      </c>
      <c r="C762" s="28"/>
      <c r="D762" s="33">
        <f>SUM('anual gastos'!D762+'eses gastos'!D762+[3]ctas!D762)</f>
        <v>655918257753</v>
      </c>
      <c r="E762" s="33">
        <f>SUM('anual gastos'!E762+'eses gastos'!E762+[3]ctas!E762)</f>
        <v>52164825738</v>
      </c>
      <c r="F762" s="30">
        <f t="shared" si="115"/>
        <v>708083083491</v>
      </c>
      <c r="G762" s="31">
        <f t="shared" si="123"/>
        <v>3.4536861610437524</v>
      </c>
      <c r="H762" s="33">
        <f>SUM('anual gastos'!H762+'eses gastos'!H762+[3]ctas!H762)</f>
        <v>0</v>
      </c>
      <c r="I762" s="32">
        <f t="shared" si="120"/>
        <v>708083083491</v>
      </c>
      <c r="J762" s="33">
        <f>SUM('anual gastos'!J762+'eses gastos'!J762+[3]ctas!J762)</f>
        <v>685998518299</v>
      </c>
      <c r="K762" s="31">
        <f t="shared" si="116"/>
        <v>96.881077135310392</v>
      </c>
      <c r="L762" s="30">
        <f t="shared" si="122"/>
        <v>21829587390</v>
      </c>
      <c r="M762" s="31">
        <f t="shared" si="117"/>
        <v>3.0829132765572509</v>
      </c>
      <c r="N762" s="33">
        <f>SUM('anual gastos'!N762+'eses gastos'!N762+[3]ctas!N762)</f>
        <v>707828105689</v>
      </c>
      <c r="O762" s="31">
        <f t="shared" si="118"/>
        <v>99.963990411867641</v>
      </c>
      <c r="P762" s="32">
        <f t="shared" si="121"/>
        <v>254977802</v>
      </c>
      <c r="R762" s="33">
        <f>SUM('anual gastos'!N762+'eses gastos'!N762+[3]ctas!N762)</f>
        <v>707828105689</v>
      </c>
      <c r="S762" s="62">
        <f t="shared" si="119"/>
        <v>0</v>
      </c>
    </row>
    <row r="763" spans="1:19" x14ac:dyDescent="0.25">
      <c r="A763" s="26">
        <v>3311402197251</v>
      </c>
      <c r="B763" s="27" t="s">
        <v>558</v>
      </c>
      <c r="C763" s="28"/>
      <c r="D763" s="29">
        <f>SUM(D764:D771)</f>
        <v>901003401460</v>
      </c>
      <c r="E763" s="29">
        <f>SUM(E764:E771)</f>
        <v>-117429424765</v>
      </c>
      <c r="F763" s="30">
        <f t="shared" si="115"/>
        <v>783573976695</v>
      </c>
      <c r="G763" s="31">
        <f t="shared" si="123"/>
        <v>3.8218941570010525</v>
      </c>
      <c r="H763" s="29">
        <f>SUM(H764:H771)</f>
        <v>0</v>
      </c>
      <c r="I763" s="32">
        <f t="shared" si="120"/>
        <v>783573976695</v>
      </c>
      <c r="J763" s="29">
        <f>SUM(J764:J771)</f>
        <v>238886344885</v>
      </c>
      <c r="K763" s="31">
        <f t="shared" si="116"/>
        <v>30.486763469683808</v>
      </c>
      <c r="L763" s="30">
        <f t="shared" si="122"/>
        <v>485989710247</v>
      </c>
      <c r="M763" s="31">
        <f t="shared" si="117"/>
        <v>62.022186124255072</v>
      </c>
      <c r="N763" s="29">
        <f>SUM(N764:N771)</f>
        <v>724876055132</v>
      </c>
      <c r="O763" s="31">
        <f t="shared" si="118"/>
        <v>92.50894959393888</v>
      </c>
      <c r="P763" s="32">
        <f t="shared" si="121"/>
        <v>58697921563</v>
      </c>
      <c r="R763" s="33">
        <f>SUM('anual gastos'!N763+'eses gastos'!N763+[3]ctas!N763)</f>
        <v>724876055132</v>
      </c>
      <c r="S763" s="62">
        <f t="shared" si="119"/>
        <v>0</v>
      </c>
    </row>
    <row r="764" spans="1:19" ht="26.25" x14ac:dyDescent="0.25">
      <c r="A764" s="26">
        <v>331140219725101</v>
      </c>
      <c r="B764" s="27" t="s">
        <v>559</v>
      </c>
      <c r="C764" s="28"/>
      <c r="D764" s="33">
        <f>SUM('anual gastos'!D764+'eses gastos'!D764+[3]ctas!D764)</f>
        <v>316273214460</v>
      </c>
      <c r="E764" s="33">
        <f>SUM('anual gastos'!E764+'eses gastos'!E764+[3]ctas!E764)</f>
        <v>41672935680</v>
      </c>
      <c r="F764" s="30">
        <f t="shared" si="115"/>
        <v>357946150140</v>
      </c>
      <c r="G764" s="31">
        <f t="shared" si="123"/>
        <v>1.7458878681898635</v>
      </c>
      <c r="H764" s="33">
        <f>SUM('anual gastos'!H764+'eses gastos'!H764+[3]ctas!H764)</f>
        <v>0</v>
      </c>
      <c r="I764" s="32">
        <f t="shared" si="120"/>
        <v>357946150140</v>
      </c>
      <c r="J764" s="33">
        <f>SUM('anual gastos'!J764+'eses gastos'!J764+[3]ctas!J764)</f>
        <v>0</v>
      </c>
      <c r="K764" s="31">
        <f t="shared" si="116"/>
        <v>0</v>
      </c>
      <c r="L764" s="30">
        <f t="shared" si="122"/>
        <v>356874805972</v>
      </c>
      <c r="M764" s="31">
        <f t="shared" si="117"/>
        <v>99.700696831749426</v>
      </c>
      <c r="N764" s="33">
        <f>SUM('anual gastos'!N764+'eses gastos'!N764+[3]ctas!N764)</f>
        <v>356874805972</v>
      </c>
      <c r="O764" s="31">
        <f t="shared" si="118"/>
        <v>99.700696831749426</v>
      </c>
      <c r="P764" s="32">
        <f t="shared" si="121"/>
        <v>1071344168</v>
      </c>
      <c r="R764" s="33">
        <f>SUM('anual gastos'!N764+'eses gastos'!N764+[3]ctas!N764)</f>
        <v>356874805972</v>
      </c>
      <c r="S764" s="62">
        <f t="shared" si="119"/>
        <v>0</v>
      </c>
    </row>
    <row r="765" spans="1:19" ht="26.25" x14ac:dyDescent="0.25">
      <c r="A765" s="26">
        <v>331140219725102</v>
      </c>
      <c r="B765" s="27" t="s">
        <v>560</v>
      </c>
      <c r="C765" s="28"/>
      <c r="D765" s="33">
        <f>SUM('anual gastos'!D765+'eses gastos'!D765+[3]ctas!D765)</f>
        <v>186504022000</v>
      </c>
      <c r="E765" s="33">
        <f>SUM('anual gastos'!E765+'eses gastos'!E765+[3]ctas!E765)</f>
        <v>96211341417</v>
      </c>
      <c r="F765" s="30">
        <f t="shared" si="115"/>
        <v>282715363417</v>
      </c>
      <c r="G765" s="31">
        <f t="shared" si="123"/>
        <v>1.3789485456054658</v>
      </c>
      <c r="H765" s="33">
        <f>SUM('anual gastos'!H765+'eses gastos'!H765+[3]ctas!H765)</f>
        <v>0</v>
      </c>
      <c r="I765" s="32">
        <f t="shared" si="120"/>
        <v>282715363417</v>
      </c>
      <c r="J765" s="33">
        <f>SUM('anual gastos'!J765+'eses gastos'!J765+[3]ctas!J765)</f>
        <v>223002054542</v>
      </c>
      <c r="K765" s="31">
        <f t="shared" si="116"/>
        <v>78.87864735991586</v>
      </c>
      <c r="L765" s="30">
        <f t="shared" si="122"/>
        <v>55121645371</v>
      </c>
      <c r="M765" s="31">
        <f t="shared" si="117"/>
        <v>19.497223180509145</v>
      </c>
      <c r="N765" s="33">
        <f>SUM('anual gastos'!N765+'eses gastos'!N765+[3]ctas!N765)</f>
        <v>278123699913</v>
      </c>
      <c r="O765" s="31">
        <f t="shared" si="118"/>
        <v>98.375870540424998</v>
      </c>
      <c r="P765" s="32">
        <f t="shared" si="121"/>
        <v>4591663504</v>
      </c>
      <c r="R765" s="33">
        <f>SUM('anual gastos'!N765+'eses gastos'!N765+[3]ctas!N765)</f>
        <v>278123699913</v>
      </c>
      <c r="S765" s="62">
        <f t="shared" si="119"/>
        <v>0</v>
      </c>
    </row>
    <row r="766" spans="1:19" ht="26.25" x14ac:dyDescent="0.25">
      <c r="A766" s="26">
        <v>331140219725103</v>
      </c>
      <c r="B766" s="27" t="s">
        <v>561</v>
      </c>
      <c r="C766" s="28"/>
      <c r="D766" s="33">
        <f>SUM('anual gastos'!D766+'eses gastos'!D766+[3]ctas!D766)</f>
        <v>0</v>
      </c>
      <c r="E766" s="33">
        <f>SUM('anual gastos'!E766+'eses gastos'!E766+[3]ctas!E766)</f>
        <v>694000</v>
      </c>
      <c r="F766" s="30">
        <f t="shared" si="115"/>
        <v>694000</v>
      </c>
      <c r="G766" s="31">
        <f t="shared" si="123"/>
        <v>3.384995704102044E-6</v>
      </c>
      <c r="H766" s="33">
        <f>SUM('anual gastos'!H766+'eses gastos'!H766+[3]ctas!H766)</f>
        <v>0</v>
      </c>
      <c r="I766" s="32">
        <f t="shared" si="120"/>
        <v>694000</v>
      </c>
      <c r="J766" s="33">
        <f>SUM('anual gastos'!J766+'eses gastos'!J766+[3]ctas!J766)</f>
        <v>0</v>
      </c>
      <c r="K766" s="31">
        <f t="shared" si="116"/>
        <v>0</v>
      </c>
      <c r="L766" s="30">
        <f t="shared" si="122"/>
        <v>0</v>
      </c>
      <c r="M766" s="31">
        <f t="shared" si="117"/>
        <v>0</v>
      </c>
      <c r="N766" s="33">
        <f>SUM('anual gastos'!N766+'eses gastos'!N766+[3]ctas!N766)</f>
        <v>0</v>
      </c>
      <c r="O766" s="31">
        <f t="shared" si="118"/>
        <v>0</v>
      </c>
      <c r="P766" s="32">
        <f t="shared" si="121"/>
        <v>694000</v>
      </c>
      <c r="R766" s="33">
        <f>SUM('anual gastos'!N766+'eses gastos'!N766+[3]ctas!N766)</f>
        <v>0</v>
      </c>
      <c r="S766" s="62">
        <f t="shared" si="119"/>
        <v>0</v>
      </c>
    </row>
    <row r="767" spans="1:19" ht="26.25" x14ac:dyDescent="0.25">
      <c r="A767" s="26">
        <v>331140219725104</v>
      </c>
      <c r="B767" s="27" t="s">
        <v>562</v>
      </c>
      <c r="C767" s="28"/>
      <c r="D767" s="33">
        <f>SUM('anual gastos'!D767+'eses gastos'!D767+[3]ctas!D767)</f>
        <v>0</v>
      </c>
      <c r="E767" s="33">
        <f>SUM('anual gastos'!E767+'eses gastos'!E767+[3]ctas!E767)</f>
        <v>33819428147</v>
      </c>
      <c r="F767" s="30">
        <f t="shared" si="115"/>
        <v>33819428147</v>
      </c>
      <c r="G767" s="31">
        <f t="shared" si="123"/>
        <v>0.1649547824103498</v>
      </c>
      <c r="H767" s="33">
        <f>SUM('anual gastos'!H767+'eses gastos'!H767+[3]ctas!H767)</f>
        <v>0</v>
      </c>
      <c r="I767" s="32">
        <f t="shared" si="120"/>
        <v>33819428147</v>
      </c>
      <c r="J767" s="33">
        <f>SUM('anual gastos'!J767+'eses gastos'!J767+[3]ctas!J767)</f>
        <v>1936074716</v>
      </c>
      <c r="K767" s="31">
        <f t="shared" si="116"/>
        <v>5.7247411386870013</v>
      </c>
      <c r="L767" s="30">
        <f t="shared" si="122"/>
        <v>31843339642</v>
      </c>
      <c r="M767" s="31">
        <f t="shared" si="117"/>
        <v>94.156942877890472</v>
      </c>
      <c r="N767" s="33">
        <f>SUM('anual gastos'!N767+'eses gastos'!N767+[3]ctas!N767)</f>
        <v>33779414358</v>
      </c>
      <c r="O767" s="31">
        <f t="shared" si="118"/>
        <v>99.881684016577466</v>
      </c>
      <c r="P767" s="32">
        <f t="shared" si="121"/>
        <v>40013789</v>
      </c>
      <c r="R767" s="33">
        <f>SUM('anual gastos'!N767+'eses gastos'!N767+[3]ctas!N767)</f>
        <v>33779414358</v>
      </c>
      <c r="S767" s="62">
        <f t="shared" si="119"/>
        <v>0</v>
      </c>
    </row>
    <row r="768" spans="1:19" ht="26.25" x14ac:dyDescent="0.25">
      <c r="A768" s="26">
        <v>331140219725105</v>
      </c>
      <c r="B768" s="27" t="s">
        <v>563</v>
      </c>
      <c r="C768" s="28"/>
      <c r="D768" s="33">
        <f>SUM('anual gastos'!D768+'eses gastos'!D768+[3]ctas!D768)</f>
        <v>0</v>
      </c>
      <c r="E768" s="33">
        <f>SUM('anual gastos'!E768+'eses gastos'!E768+[3]ctas!E768)</f>
        <v>0</v>
      </c>
      <c r="F768" s="30">
        <f t="shared" si="115"/>
        <v>0</v>
      </c>
      <c r="G768" s="31">
        <f t="shared" si="123"/>
        <v>0</v>
      </c>
      <c r="H768" s="33">
        <f>SUM('anual gastos'!H768+'eses gastos'!H768+[3]ctas!H768)</f>
        <v>0</v>
      </c>
      <c r="I768" s="32">
        <f t="shared" si="120"/>
        <v>0</v>
      </c>
      <c r="J768" s="33">
        <f>SUM('anual gastos'!J768+'eses gastos'!J768+[3]ctas!J768)</f>
        <v>0</v>
      </c>
      <c r="K768" s="31">
        <f t="shared" si="116"/>
        <v>0</v>
      </c>
      <c r="L768" s="30">
        <f t="shared" si="122"/>
        <v>0</v>
      </c>
      <c r="M768" s="31">
        <f t="shared" si="117"/>
        <v>0</v>
      </c>
      <c r="N768" s="33">
        <f>SUM('anual gastos'!N768+'eses gastos'!N768+[3]ctas!N768)</f>
        <v>0</v>
      </c>
      <c r="O768" s="31">
        <f t="shared" si="118"/>
        <v>0</v>
      </c>
      <c r="P768" s="32">
        <f t="shared" si="121"/>
        <v>0</v>
      </c>
      <c r="R768" s="33">
        <f>SUM('anual gastos'!N768+'eses gastos'!N768+[3]ctas!N768)</f>
        <v>0</v>
      </c>
      <c r="S768" s="62">
        <f t="shared" si="119"/>
        <v>0</v>
      </c>
    </row>
    <row r="769" spans="1:19" ht="26.25" x14ac:dyDescent="0.25">
      <c r="A769" s="26">
        <v>331140219725106</v>
      </c>
      <c r="B769" s="27" t="s">
        <v>564</v>
      </c>
      <c r="C769" s="28"/>
      <c r="D769" s="33">
        <f>SUM('anual gastos'!D769+'eses gastos'!D769+[3]ctas!D769)</f>
        <v>328226165000</v>
      </c>
      <c r="E769" s="33">
        <f>SUM('anual gastos'!E769+'eses gastos'!E769+[3]ctas!E769)</f>
        <v>-292651236889</v>
      </c>
      <c r="F769" s="30">
        <f t="shared" si="115"/>
        <v>35574928111</v>
      </c>
      <c r="G769" s="31">
        <f t="shared" si="123"/>
        <v>0.17351726056120181</v>
      </c>
      <c r="H769" s="33">
        <f>SUM('anual gastos'!H769+'eses gastos'!H769+[3]ctas!H769)</f>
        <v>0</v>
      </c>
      <c r="I769" s="32">
        <f t="shared" si="120"/>
        <v>35574928111</v>
      </c>
      <c r="J769" s="33">
        <f>SUM('anual gastos'!J769+'eses gastos'!J769+[3]ctas!J769)</f>
        <v>12278689000</v>
      </c>
      <c r="K769" s="31">
        <f t="shared" si="116"/>
        <v>34.515007203073864</v>
      </c>
      <c r="L769" s="30">
        <f t="shared" si="122"/>
        <v>20188111912</v>
      </c>
      <c r="M769" s="31">
        <f t="shared" si="117"/>
        <v>56.748145348346334</v>
      </c>
      <c r="N769" s="33">
        <f>SUM('anual gastos'!N769+'eses gastos'!N769+[3]ctas!N769)</f>
        <v>32466800912</v>
      </c>
      <c r="O769" s="31">
        <f t="shared" si="118"/>
        <v>91.263152551420205</v>
      </c>
      <c r="P769" s="32">
        <f t="shared" si="121"/>
        <v>3108127199</v>
      </c>
      <c r="R769" s="33">
        <f>SUM('anual gastos'!N769+'eses gastos'!N769+[3]ctas!N769)</f>
        <v>32466800912</v>
      </c>
      <c r="S769" s="62">
        <f t="shared" si="119"/>
        <v>0</v>
      </c>
    </row>
    <row r="770" spans="1:19" ht="26.25" x14ac:dyDescent="0.25">
      <c r="A770" s="26">
        <v>331140219725107</v>
      </c>
      <c r="B770" s="27" t="s">
        <v>565</v>
      </c>
      <c r="C770" s="28"/>
      <c r="D770" s="33">
        <f>SUM('anual gastos'!D770+'eses gastos'!D770+[3]ctas!D770)</f>
        <v>30000000000</v>
      </c>
      <c r="E770" s="33">
        <f>SUM('anual gastos'!E770+'eses gastos'!E770+[3]ctas!E770)</f>
        <v>-26382587120</v>
      </c>
      <c r="F770" s="30">
        <f t="shared" si="115"/>
        <v>3617412880</v>
      </c>
      <c r="G770" s="31">
        <f t="shared" si="123"/>
        <v>1.7643987116373782E-2</v>
      </c>
      <c r="H770" s="33">
        <f>SUM('anual gastos'!H770+'eses gastos'!H770+[3]ctas!H770)</f>
        <v>0</v>
      </c>
      <c r="I770" s="32">
        <f t="shared" si="120"/>
        <v>3617412880</v>
      </c>
      <c r="J770" s="33">
        <f>SUM('anual gastos'!J770+'eses gastos'!J770+[3]ctas!J770)</f>
        <v>0</v>
      </c>
      <c r="K770" s="31">
        <f t="shared" si="116"/>
        <v>0</v>
      </c>
      <c r="L770" s="30">
        <f t="shared" si="122"/>
        <v>0</v>
      </c>
      <c r="M770" s="31">
        <f t="shared" si="117"/>
        <v>0</v>
      </c>
      <c r="N770" s="33">
        <f>SUM('anual gastos'!N770+'eses gastos'!N770+[3]ctas!N770)</f>
        <v>0</v>
      </c>
      <c r="O770" s="31">
        <f t="shared" si="118"/>
        <v>0</v>
      </c>
      <c r="P770" s="32">
        <f t="shared" si="121"/>
        <v>3617412880</v>
      </c>
      <c r="R770" s="33">
        <f>SUM('anual gastos'!N770+'eses gastos'!N770+[3]ctas!N770)</f>
        <v>0</v>
      </c>
      <c r="S770" s="62">
        <f t="shared" si="119"/>
        <v>0</v>
      </c>
    </row>
    <row r="771" spans="1:19" ht="26.25" x14ac:dyDescent="0.25">
      <c r="A771" s="26">
        <v>331140219725108</v>
      </c>
      <c r="B771" s="27" t="s">
        <v>566</v>
      </c>
      <c r="C771" s="28"/>
      <c r="D771" s="33">
        <f>SUM('anual gastos'!D771+'eses gastos'!D771+[3]ctas!D771)</f>
        <v>40000000000</v>
      </c>
      <c r="E771" s="33">
        <f>SUM('anual gastos'!E771+'eses gastos'!E771+[3]ctas!E771)</f>
        <v>29900000000</v>
      </c>
      <c r="F771" s="30">
        <f t="shared" si="115"/>
        <v>69900000000</v>
      </c>
      <c r="G771" s="31">
        <f t="shared" si="123"/>
        <v>0.34093832812209351</v>
      </c>
      <c r="H771" s="33">
        <f>SUM('anual gastos'!H771+'eses gastos'!H771+[3]ctas!H771)</f>
        <v>0</v>
      </c>
      <c r="I771" s="32">
        <f t="shared" si="120"/>
        <v>69900000000</v>
      </c>
      <c r="J771" s="33">
        <f>SUM('anual gastos'!J771+'eses gastos'!J771+[3]ctas!J771)</f>
        <v>1669526627</v>
      </c>
      <c r="K771" s="31">
        <f t="shared" si="116"/>
        <v>2.3884501101573674</v>
      </c>
      <c r="L771" s="30">
        <f t="shared" si="122"/>
        <v>21961807350</v>
      </c>
      <c r="M771" s="31">
        <f t="shared" si="117"/>
        <v>31.418894635193134</v>
      </c>
      <c r="N771" s="33">
        <f>SUM('anual gastos'!N771+'eses gastos'!N771+[3]ctas!N771)</f>
        <v>23631333977</v>
      </c>
      <c r="O771" s="31">
        <f t="shared" si="118"/>
        <v>33.807344745350498</v>
      </c>
      <c r="P771" s="32">
        <f t="shared" si="121"/>
        <v>46268666023</v>
      </c>
      <c r="R771" s="33">
        <f>SUM('anual gastos'!N771+'eses gastos'!N771+[3]ctas!N771)</f>
        <v>23631333977</v>
      </c>
      <c r="S771" s="62">
        <f t="shared" si="119"/>
        <v>0</v>
      </c>
    </row>
    <row r="772" spans="1:19" ht="26.25" x14ac:dyDescent="0.25">
      <c r="A772" s="60">
        <v>3311402190809</v>
      </c>
      <c r="B772" s="27" t="s">
        <v>538</v>
      </c>
      <c r="C772" s="28"/>
      <c r="D772" s="29">
        <f>SUM(D773)</f>
        <v>0</v>
      </c>
      <c r="E772" s="29">
        <f>SUM(E773)</f>
        <v>0</v>
      </c>
      <c r="F772" s="30">
        <f t="shared" si="115"/>
        <v>0</v>
      </c>
      <c r="G772" s="31">
        <f t="shared" si="123"/>
        <v>0</v>
      </c>
      <c r="H772" s="29">
        <f>SUM(H773)</f>
        <v>0</v>
      </c>
      <c r="I772" s="32">
        <f t="shared" si="120"/>
        <v>0</v>
      </c>
      <c r="J772" s="29">
        <f>SUM(J773)</f>
        <v>0</v>
      </c>
      <c r="K772" s="31">
        <f t="shared" si="116"/>
        <v>0</v>
      </c>
      <c r="L772" s="30">
        <f t="shared" si="122"/>
        <v>0</v>
      </c>
      <c r="M772" s="31">
        <f t="shared" si="117"/>
        <v>0</v>
      </c>
      <c r="N772" s="29">
        <f>SUM(N773)</f>
        <v>0</v>
      </c>
      <c r="O772" s="31">
        <f t="shared" si="118"/>
        <v>0</v>
      </c>
      <c r="P772" s="32">
        <f t="shared" si="121"/>
        <v>0</v>
      </c>
      <c r="R772" s="33">
        <f>SUM('anual gastos'!N772+'eses gastos'!N772+[3]ctas!N772)</f>
        <v>0</v>
      </c>
      <c r="S772" s="62">
        <f t="shared" si="119"/>
        <v>0</v>
      </c>
    </row>
    <row r="773" spans="1:19" ht="26.25" x14ac:dyDescent="0.25">
      <c r="A773" s="60">
        <v>3311402190809190</v>
      </c>
      <c r="B773" s="27" t="s">
        <v>538</v>
      </c>
      <c r="C773" s="28"/>
      <c r="D773" s="33">
        <f>SUM('anual gastos'!D773+'eses gastos'!D773+[3]ctas!D773)</f>
        <v>0</v>
      </c>
      <c r="E773" s="33">
        <f>SUM('anual gastos'!E773+'eses gastos'!E773+[3]ctas!E773)</f>
        <v>0</v>
      </c>
      <c r="F773" s="30">
        <f t="shared" si="115"/>
        <v>0</v>
      </c>
      <c r="G773" s="31">
        <f t="shared" si="123"/>
        <v>0</v>
      </c>
      <c r="H773" s="33">
        <f>SUM('anual gastos'!H773+'eses gastos'!H773+[3]ctas!H773)</f>
        <v>0</v>
      </c>
      <c r="I773" s="32">
        <f t="shared" si="120"/>
        <v>0</v>
      </c>
      <c r="J773" s="33">
        <f>SUM('anual gastos'!J773+'eses gastos'!J773+[3]ctas!J773)</f>
        <v>0</v>
      </c>
      <c r="K773" s="31">
        <f t="shared" si="116"/>
        <v>0</v>
      </c>
      <c r="L773" s="30">
        <f t="shared" si="122"/>
        <v>0</v>
      </c>
      <c r="M773" s="31">
        <f t="shared" si="117"/>
        <v>0</v>
      </c>
      <c r="N773" s="33">
        <f>SUM('anual gastos'!N773+'eses gastos'!N773+[3]ctas!N773)</f>
        <v>0</v>
      </c>
      <c r="O773" s="31">
        <f t="shared" si="118"/>
        <v>0</v>
      </c>
      <c r="P773" s="32">
        <f t="shared" si="121"/>
        <v>0</v>
      </c>
      <c r="R773" s="33">
        <f>SUM('anual gastos'!N773+'eses gastos'!N773+[3]ctas!N773)</f>
        <v>0</v>
      </c>
      <c r="S773" s="62">
        <f t="shared" si="119"/>
        <v>0</v>
      </c>
    </row>
    <row r="774" spans="1:19" ht="26.25" x14ac:dyDescent="0.25">
      <c r="A774" s="60">
        <v>3311402190810</v>
      </c>
      <c r="B774" s="27" t="s">
        <v>567</v>
      </c>
      <c r="C774" s="28"/>
      <c r="D774" s="29">
        <f>SUM(D775:D776)</f>
        <v>0</v>
      </c>
      <c r="E774" s="29">
        <f>SUM(E775:E776)</f>
        <v>0</v>
      </c>
      <c r="F774" s="30">
        <f t="shared" si="115"/>
        <v>0</v>
      </c>
      <c r="G774" s="31">
        <f t="shared" si="123"/>
        <v>0</v>
      </c>
      <c r="H774" s="29">
        <f>SUM(H775:H776)</f>
        <v>0</v>
      </c>
      <c r="I774" s="32">
        <f t="shared" si="120"/>
        <v>0</v>
      </c>
      <c r="J774" s="29">
        <f>SUM(J775:J776)</f>
        <v>0</v>
      </c>
      <c r="K774" s="31">
        <f t="shared" si="116"/>
        <v>0</v>
      </c>
      <c r="L774" s="30">
        <f t="shared" si="122"/>
        <v>0</v>
      </c>
      <c r="M774" s="31">
        <f t="shared" si="117"/>
        <v>0</v>
      </c>
      <c r="N774" s="29">
        <f>SUM(N775:N776)</f>
        <v>0</v>
      </c>
      <c r="O774" s="31">
        <f t="shared" si="118"/>
        <v>0</v>
      </c>
      <c r="P774" s="32">
        <f t="shared" si="121"/>
        <v>0</v>
      </c>
      <c r="R774" s="33">
        <f>SUM('anual gastos'!N774+'eses gastos'!N774+[3]ctas!N774)</f>
        <v>0</v>
      </c>
      <c r="S774" s="62">
        <f t="shared" si="119"/>
        <v>0</v>
      </c>
    </row>
    <row r="775" spans="1:19" ht="26.25" x14ac:dyDescent="0.25">
      <c r="A775" s="60">
        <v>3311402190810190</v>
      </c>
      <c r="B775" s="27" t="s">
        <v>567</v>
      </c>
      <c r="C775" s="28"/>
      <c r="D775" s="33">
        <f>SUM('anual gastos'!D775+'eses gastos'!D775+[3]ctas!D775)</f>
        <v>0</v>
      </c>
      <c r="E775" s="33">
        <f>SUM('anual gastos'!E775+'eses gastos'!E775+[3]ctas!E775)</f>
        <v>0</v>
      </c>
      <c r="F775" s="30">
        <f t="shared" si="115"/>
        <v>0</v>
      </c>
      <c r="G775" s="31">
        <f t="shared" si="123"/>
        <v>0</v>
      </c>
      <c r="H775" s="33">
        <f>SUM('anual gastos'!H775+'eses gastos'!H775+[3]ctas!H775)</f>
        <v>0</v>
      </c>
      <c r="I775" s="32">
        <f t="shared" si="120"/>
        <v>0</v>
      </c>
      <c r="J775" s="33">
        <f>SUM('anual gastos'!J775+'eses gastos'!J775+[3]ctas!J775)</f>
        <v>0</v>
      </c>
      <c r="K775" s="31">
        <f t="shared" si="116"/>
        <v>0</v>
      </c>
      <c r="L775" s="30">
        <f t="shared" si="122"/>
        <v>0</v>
      </c>
      <c r="M775" s="31">
        <f t="shared" si="117"/>
        <v>0</v>
      </c>
      <c r="N775" s="33">
        <f>SUM('anual gastos'!N775+'eses gastos'!N775+[3]ctas!N775)</f>
        <v>0</v>
      </c>
      <c r="O775" s="31">
        <f t="shared" si="118"/>
        <v>0</v>
      </c>
      <c r="P775" s="32">
        <f t="shared" si="121"/>
        <v>0</v>
      </c>
      <c r="R775" s="33">
        <f>SUM('anual gastos'!N775+'eses gastos'!N775+[3]ctas!N775)</f>
        <v>0</v>
      </c>
      <c r="S775" s="62">
        <f t="shared" si="119"/>
        <v>0</v>
      </c>
    </row>
    <row r="776" spans="1:19" ht="26.25" x14ac:dyDescent="0.25">
      <c r="A776" s="60">
        <v>3311402190810190</v>
      </c>
      <c r="B776" s="27" t="s">
        <v>567</v>
      </c>
      <c r="C776" s="28"/>
      <c r="D776" s="33">
        <f>SUM('anual gastos'!D776+'eses gastos'!D776+[3]ctas!D776)</f>
        <v>0</v>
      </c>
      <c r="E776" s="33">
        <f>SUM('anual gastos'!E776+'eses gastos'!E776+[3]ctas!E776)</f>
        <v>0</v>
      </c>
      <c r="F776" s="30">
        <f t="shared" ref="F776:F839" si="124">SUM(D776+E776)</f>
        <v>0</v>
      </c>
      <c r="G776" s="31">
        <f t="shared" si="123"/>
        <v>0</v>
      </c>
      <c r="H776" s="33">
        <f>SUM('anual gastos'!H776+'eses gastos'!H776+[3]ctas!H776)</f>
        <v>0</v>
      </c>
      <c r="I776" s="32">
        <f t="shared" si="120"/>
        <v>0</v>
      </c>
      <c r="J776" s="33">
        <f>SUM('anual gastos'!J776+'eses gastos'!J776+[3]ctas!J776)</f>
        <v>0</v>
      </c>
      <c r="K776" s="31">
        <f t="shared" ref="K776:K839" si="125">IF(OR(J776=0,F776=0),0,J776/F776)*100</f>
        <v>0</v>
      </c>
      <c r="L776" s="30">
        <f t="shared" si="122"/>
        <v>0</v>
      </c>
      <c r="M776" s="31">
        <f t="shared" ref="M776:M839" si="126">IF(OR(L776=0,F776=0),0,L776/F776)*100</f>
        <v>0</v>
      </c>
      <c r="N776" s="33">
        <f>SUM('anual gastos'!N776+'eses gastos'!N776+[3]ctas!N776)</f>
        <v>0</v>
      </c>
      <c r="O776" s="31">
        <f t="shared" ref="O776:O839" si="127">IF(OR(N776=0,F776=0),0,N776/F776)*100</f>
        <v>0</v>
      </c>
      <c r="P776" s="32">
        <f t="shared" si="121"/>
        <v>0</v>
      </c>
      <c r="R776" s="33">
        <f>SUM('anual gastos'!N776+'eses gastos'!N776+[3]ctas!N776)</f>
        <v>0</v>
      </c>
      <c r="S776" s="62">
        <f t="shared" ref="S776:S839" si="128">+N776-R776</f>
        <v>0</v>
      </c>
    </row>
    <row r="777" spans="1:19" x14ac:dyDescent="0.25">
      <c r="A777" s="60">
        <v>3311402190845</v>
      </c>
      <c r="B777" s="27" t="s">
        <v>568</v>
      </c>
      <c r="C777" s="28"/>
      <c r="D777" s="29">
        <f>SUM(D778)</f>
        <v>0</v>
      </c>
      <c r="E777" s="29">
        <f>SUM(E778)</f>
        <v>0</v>
      </c>
      <c r="F777" s="30">
        <f t="shared" si="124"/>
        <v>0</v>
      </c>
      <c r="G777" s="31">
        <f t="shared" si="123"/>
        <v>0</v>
      </c>
      <c r="H777" s="29">
        <f>SUM(H778)</f>
        <v>0</v>
      </c>
      <c r="I777" s="32">
        <f t="shared" ref="I777:I840" si="129">SUM(F777-H777)</f>
        <v>0</v>
      </c>
      <c r="J777" s="29">
        <f>SUM(J778)</f>
        <v>0</v>
      </c>
      <c r="K777" s="31">
        <f t="shared" si="125"/>
        <v>0</v>
      </c>
      <c r="L777" s="30">
        <f t="shared" si="122"/>
        <v>0</v>
      </c>
      <c r="M777" s="31">
        <f t="shared" si="126"/>
        <v>0</v>
      </c>
      <c r="N777" s="29">
        <f>SUM(N778)</f>
        <v>0</v>
      </c>
      <c r="O777" s="31">
        <f t="shared" si="127"/>
        <v>0</v>
      </c>
      <c r="P777" s="32">
        <f t="shared" si="121"/>
        <v>0</v>
      </c>
      <c r="R777" s="33">
        <f>SUM('anual gastos'!N777+'eses gastos'!N777+[3]ctas!N777)</f>
        <v>0</v>
      </c>
      <c r="S777" s="62">
        <f t="shared" si="128"/>
        <v>0</v>
      </c>
    </row>
    <row r="778" spans="1:19" x14ac:dyDescent="0.25">
      <c r="A778" s="60">
        <v>3311402190845190</v>
      </c>
      <c r="B778" s="27" t="s">
        <v>568</v>
      </c>
      <c r="C778" s="28"/>
      <c r="D778" s="33">
        <f>SUM('anual gastos'!D778+'eses gastos'!D778+[3]ctas!D778)</f>
        <v>0</v>
      </c>
      <c r="E778" s="33">
        <f>SUM('anual gastos'!E778+'eses gastos'!E778+[3]ctas!E778)</f>
        <v>0</v>
      </c>
      <c r="F778" s="30">
        <f t="shared" si="124"/>
        <v>0</v>
      </c>
      <c r="G778" s="31">
        <f t="shared" si="123"/>
        <v>0</v>
      </c>
      <c r="H778" s="33">
        <f>SUM('anual gastos'!H778+'eses gastos'!H778+[3]ctas!H778)</f>
        <v>0</v>
      </c>
      <c r="I778" s="32">
        <f t="shared" si="129"/>
        <v>0</v>
      </c>
      <c r="J778" s="33">
        <f>SUM('anual gastos'!J778+'eses gastos'!J778+[3]ctas!J778)</f>
        <v>0</v>
      </c>
      <c r="K778" s="31">
        <f t="shared" si="125"/>
        <v>0</v>
      </c>
      <c r="L778" s="30">
        <f t="shared" si="122"/>
        <v>0</v>
      </c>
      <c r="M778" s="31">
        <f t="shared" si="126"/>
        <v>0</v>
      </c>
      <c r="N778" s="33">
        <f>SUM('anual gastos'!N778+'eses gastos'!N778+[3]ctas!N778)</f>
        <v>0</v>
      </c>
      <c r="O778" s="31">
        <f t="shared" si="127"/>
        <v>0</v>
      </c>
      <c r="P778" s="32">
        <f t="shared" si="121"/>
        <v>0</v>
      </c>
      <c r="R778" s="33">
        <f>SUM('anual gastos'!N778+'eses gastos'!N778+[3]ctas!N778)</f>
        <v>0</v>
      </c>
      <c r="S778" s="62">
        <f t="shared" si="128"/>
        <v>0</v>
      </c>
    </row>
    <row r="779" spans="1:19" ht="26.25" x14ac:dyDescent="0.25">
      <c r="A779" s="26">
        <v>3311402191165</v>
      </c>
      <c r="B779" s="27" t="s">
        <v>569</v>
      </c>
      <c r="C779" s="28"/>
      <c r="D779" s="29">
        <f>SUM(D780)</f>
        <v>0</v>
      </c>
      <c r="E779" s="29">
        <f>SUM(E780)</f>
        <v>0</v>
      </c>
      <c r="F779" s="30">
        <f t="shared" si="124"/>
        <v>0</v>
      </c>
      <c r="G779" s="31">
        <f t="shared" si="123"/>
        <v>0</v>
      </c>
      <c r="H779" s="29">
        <f>SUM(H780)</f>
        <v>0</v>
      </c>
      <c r="I779" s="32">
        <f t="shared" si="129"/>
        <v>0</v>
      </c>
      <c r="J779" s="29">
        <f>SUM(J780)</f>
        <v>0</v>
      </c>
      <c r="K779" s="31">
        <f t="shared" si="125"/>
        <v>0</v>
      </c>
      <c r="L779" s="30">
        <f t="shared" si="122"/>
        <v>0</v>
      </c>
      <c r="M779" s="31">
        <f t="shared" si="126"/>
        <v>0</v>
      </c>
      <c r="N779" s="29">
        <f>SUM(N780)</f>
        <v>0</v>
      </c>
      <c r="O779" s="31">
        <f t="shared" si="127"/>
        <v>0</v>
      </c>
      <c r="P779" s="32">
        <f t="shared" si="121"/>
        <v>0</v>
      </c>
      <c r="R779" s="33">
        <f>SUM('anual gastos'!N779+'eses gastos'!N779+[3]ctas!N779)</f>
        <v>0</v>
      </c>
      <c r="S779" s="62">
        <f t="shared" si="128"/>
        <v>0</v>
      </c>
    </row>
    <row r="780" spans="1:19" ht="26.25" x14ac:dyDescent="0.25">
      <c r="A780" s="26">
        <v>3311402191165190</v>
      </c>
      <c r="B780" s="27" t="s">
        <v>569</v>
      </c>
      <c r="C780" s="28"/>
      <c r="D780" s="33">
        <f>SUM('anual gastos'!D780+'eses gastos'!D780+[3]ctas!D780)</f>
        <v>0</v>
      </c>
      <c r="E780" s="33">
        <f>SUM('anual gastos'!E780+'eses gastos'!E780+[3]ctas!E780)</f>
        <v>0</v>
      </c>
      <c r="F780" s="30">
        <f t="shared" si="124"/>
        <v>0</v>
      </c>
      <c r="G780" s="31">
        <f t="shared" si="123"/>
        <v>0</v>
      </c>
      <c r="H780" s="33">
        <f>SUM('anual gastos'!H780+'eses gastos'!H780+[3]ctas!H780)</f>
        <v>0</v>
      </c>
      <c r="I780" s="32">
        <f t="shared" si="129"/>
        <v>0</v>
      </c>
      <c r="J780" s="33">
        <f>SUM('anual gastos'!J780+'eses gastos'!J780+[3]ctas!J780)</f>
        <v>0</v>
      </c>
      <c r="K780" s="31">
        <f t="shared" si="125"/>
        <v>0</v>
      </c>
      <c r="L780" s="30">
        <f t="shared" si="122"/>
        <v>0</v>
      </c>
      <c r="M780" s="31">
        <f t="shared" si="126"/>
        <v>0</v>
      </c>
      <c r="N780" s="33">
        <f>SUM('anual gastos'!N780+'eses gastos'!N780+[3]ctas!N780)</f>
        <v>0</v>
      </c>
      <c r="O780" s="31">
        <f t="shared" si="127"/>
        <v>0</v>
      </c>
      <c r="P780" s="32">
        <f t="shared" si="121"/>
        <v>0</v>
      </c>
      <c r="R780" s="33">
        <f>SUM('anual gastos'!N780+'eses gastos'!N780+[3]ctas!N780)</f>
        <v>0</v>
      </c>
      <c r="S780" s="62">
        <f t="shared" si="128"/>
        <v>0</v>
      </c>
    </row>
    <row r="781" spans="1:19" ht="26.25" x14ac:dyDescent="0.25">
      <c r="A781" s="26">
        <v>3311402196219</v>
      </c>
      <c r="B781" s="27" t="s">
        <v>549</v>
      </c>
      <c r="C781" s="28"/>
      <c r="D781" s="29">
        <f>SUM(D782)</f>
        <v>0</v>
      </c>
      <c r="E781" s="29">
        <f>SUM(E782)</f>
        <v>0</v>
      </c>
      <c r="F781" s="30">
        <f t="shared" si="124"/>
        <v>0</v>
      </c>
      <c r="G781" s="31">
        <f t="shared" si="123"/>
        <v>0</v>
      </c>
      <c r="H781" s="29">
        <f>SUM(H782)</f>
        <v>0</v>
      </c>
      <c r="I781" s="32">
        <f t="shared" si="129"/>
        <v>0</v>
      </c>
      <c r="J781" s="29">
        <f>SUM(J782)</f>
        <v>0</v>
      </c>
      <c r="K781" s="31">
        <f t="shared" si="125"/>
        <v>0</v>
      </c>
      <c r="L781" s="30">
        <f t="shared" si="122"/>
        <v>0</v>
      </c>
      <c r="M781" s="31">
        <f t="shared" si="126"/>
        <v>0</v>
      </c>
      <c r="N781" s="29">
        <f>SUM(N782)</f>
        <v>0</v>
      </c>
      <c r="O781" s="31">
        <f t="shared" si="127"/>
        <v>0</v>
      </c>
      <c r="P781" s="32">
        <f t="shared" si="121"/>
        <v>0</v>
      </c>
      <c r="R781" s="33">
        <f>SUM('anual gastos'!N781+'eses gastos'!N781+[3]ctas!N781)</f>
        <v>0</v>
      </c>
      <c r="S781" s="62">
        <f t="shared" si="128"/>
        <v>0</v>
      </c>
    </row>
    <row r="782" spans="1:19" ht="26.25" x14ac:dyDescent="0.25">
      <c r="A782" s="26">
        <v>3311402196219190</v>
      </c>
      <c r="B782" s="27" t="s">
        <v>549</v>
      </c>
      <c r="C782" s="28"/>
      <c r="D782" s="33">
        <f>SUM('anual gastos'!D782+'eses gastos'!D782+[3]ctas!D782)</f>
        <v>0</v>
      </c>
      <c r="E782" s="33">
        <f>SUM('anual gastos'!E782+'eses gastos'!E782+[3]ctas!E782)</f>
        <v>0</v>
      </c>
      <c r="F782" s="30">
        <f t="shared" si="124"/>
        <v>0</v>
      </c>
      <c r="G782" s="31">
        <f t="shared" si="123"/>
        <v>0</v>
      </c>
      <c r="H782" s="33">
        <f>SUM('anual gastos'!H782+'eses gastos'!H782+[3]ctas!H782)</f>
        <v>0</v>
      </c>
      <c r="I782" s="32">
        <f t="shared" si="129"/>
        <v>0</v>
      </c>
      <c r="J782" s="33">
        <f>SUM('anual gastos'!J782+'eses gastos'!J782+[3]ctas!J782)</f>
        <v>0</v>
      </c>
      <c r="K782" s="31">
        <f t="shared" si="125"/>
        <v>0</v>
      </c>
      <c r="L782" s="30">
        <f t="shared" si="122"/>
        <v>0</v>
      </c>
      <c r="M782" s="31">
        <f t="shared" si="126"/>
        <v>0</v>
      </c>
      <c r="N782" s="33">
        <f>SUM('anual gastos'!N782+'eses gastos'!N782+[3]ctas!N782)</f>
        <v>0</v>
      </c>
      <c r="O782" s="31">
        <f t="shared" si="127"/>
        <v>0</v>
      </c>
      <c r="P782" s="32">
        <f t="shared" si="121"/>
        <v>0</v>
      </c>
      <c r="R782" s="33">
        <f>SUM('anual gastos'!N782+'eses gastos'!N782+[3]ctas!N782)</f>
        <v>0</v>
      </c>
      <c r="S782" s="62">
        <f t="shared" si="128"/>
        <v>0</v>
      </c>
    </row>
    <row r="783" spans="1:19" ht="26.25" x14ac:dyDescent="0.25">
      <c r="A783" s="26">
        <v>3311402197132</v>
      </c>
      <c r="B783" s="27" t="s">
        <v>551</v>
      </c>
      <c r="C783" s="28"/>
      <c r="D783" s="29">
        <f>SUM(D784)</f>
        <v>0</v>
      </c>
      <c r="E783" s="29">
        <f>SUM(E784)</f>
        <v>0</v>
      </c>
      <c r="F783" s="30">
        <f t="shared" si="124"/>
        <v>0</v>
      </c>
      <c r="G783" s="31">
        <f t="shared" si="123"/>
        <v>0</v>
      </c>
      <c r="H783" s="29">
        <f>SUM(H784)</f>
        <v>0</v>
      </c>
      <c r="I783" s="32">
        <f t="shared" si="129"/>
        <v>0</v>
      </c>
      <c r="J783" s="29">
        <f>SUM(J784)</f>
        <v>0</v>
      </c>
      <c r="K783" s="31">
        <f t="shared" si="125"/>
        <v>0</v>
      </c>
      <c r="L783" s="30">
        <f t="shared" si="122"/>
        <v>0</v>
      </c>
      <c r="M783" s="31">
        <f t="shared" si="126"/>
        <v>0</v>
      </c>
      <c r="N783" s="29">
        <f>SUM(N784)</f>
        <v>0</v>
      </c>
      <c r="O783" s="31">
        <f t="shared" si="127"/>
        <v>0</v>
      </c>
      <c r="P783" s="32">
        <f t="shared" ref="P783:P846" si="130">SUM(F783-N783)</f>
        <v>0</v>
      </c>
      <c r="R783" s="33">
        <f>SUM('anual gastos'!N783+'eses gastos'!N783+[3]ctas!N783)</f>
        <v>0</v>
      </c>
      <c r="S783" s="62">
        <f t="shared" si="128"/>
        <v>0</v>
      </c>
    </row>
    <row r="784" spans="1:19" ht="26.25" x14ac:dyDescent="0.25">
      <c r="A784" s="26">
        <v>3311402197132190</v>
      </c>
      <c r="B784" s="27" t="s">
        <v>551</v>
      </c>
      <c r="C784" s="28"/>
      <c r="D784" s="33">
        <f>SUM('anual gastos'!D784+'eses gastos'!D784+[3]ctas!D784)</f>
        <v>0</v>
      </c>
      <c r="E784" s="33">
        <f>SUM('anual gastos'!E784+'eses gastos'!E784+[3]ctas!E784)</f>
        <v>0</v>
      </c>
      <c r="F784" s="30">
        <f t="shared" si="124"/>
        <v>0</v>
      </c>
      <c r="G784" s="31">
        <f t="shared" si="123"/>
        <v>0</v>
      </c>
      <c r="H784" s="33">
        <f>SUM('anual gastos'!H784+'eses gastos'!H784+[3]ctas!H784)</f>
        <v>0</v>
      </c>
      <c r="I784" s="32">
        <f t="shared" si="129"/>
        <v>0</v>
      </c>
      <c r="J784" s="33">
        <f>SUM('anual gastos'!J784+'eses gastos'!J784+[3]ctas!J784)</f>
        <v>0</v>
      </c>
      <c r="K784" s="31">
        <f t="shared" si="125"/>
        <v>0</v>
      </c>
      <c r="L784" s="30">
        <f t="shared" ref="L784:L847" si="131">SUM(N784-J784)</f>
        <v>0</v>
      </c>
      <c r="M784" s="31">
        <f t="shared" si="126"/>
        <v>0</v>
      </c>
      <c r="N784" s="33">
        <f>SUM('anual gastos'!N784+'eses gastos'!N784+[3]ctas!N784)</f>
        <v>0</v>
      </c>
      <c r="O784" s="31">
        <f t="shared" si="127"/>
        <v>0</v>
      </c>
      <c r="P784" s="32">
        <f t="shared" si="130"/>
        <v>0</v>
      </c>
      <c r="R784" s="33">
        <f>SUM('anual gastos'!N784+'eses gastos'!N784+[3]ctas!N784)</f>
        <v>0</v>
      </c>
      <c r="S784" s="62">
        <f t="shared" si="128"/>
        <v>0</v>
      </c>
    </row>
    <row r="785" spans="1:19" ht="39" x14ac:dyDescent="0.25">
      <c r="A785" s="26">
        <v>3311402197253</v>
      </c>
      <c r="B785" s="27" t="s">
        <v>570</v>
      </c>
      <c r="C785" s="28"/>
      <c r="D785" s="29">
        <f>SUM(D786)</f>
        <v>0</v>
      </c>
      <c r="E785" s="29">
        <f>SUM(E786)</f>
        <v>0</v>
      </c>
      <c r="F785" s="30">
        <f t="shared" si="124"/>
        <v>0</v>
      </c>
      <c r="G785" s="31">
        <f t="shared" si="123"/>
        <v>0</v>
      </c>
      <c r="H785" s="29">
        <f>SUM(H786)</f>
        <v>0</v>
      </c>
      <c r="I785" s="32">
        <f t="shared" si="129"/>
        <v>0</v>
      </c>
      <c r="J785" s="29">
        <f>SUM(J786)</f>
        <v>0</v>
      </c>
      <c r="K785" s="31">
        <f t="shared" si="125"/>
        <v>0</v>
      </c>
      <c r="L785" s="30">
        <f t="shared" si="131"/>
        <v>0</v>
      </c>
      <c r="M785" s="31">
        <f t="shared" si="126"/>
        <v>0</v>
      </c>
      <c r="N785" s="29">
        <f>SUM(N786)</f>
        <v>0</v>
      </c>
      <c r="O785" s="31">
        <f t="shared" si="127"/>
        <v>0</v>
      </c>
      <c r="P785" s="32">
        <f t="shared" si="130"/>
        <v>0</v>
      </c>
      <c r="R785" s="33">
        <f>SUM('anual gastos'!N785+'eses gastos'!N785+[3]ctas!N785)</f>
        <v>0</v>
      </c>
      <c r="S785" s="62">
        <f t="shared" si="128"/>
        <v>0</v>
      </c>
    </row>
    <row r="786" spans="1:19" ht="39" x14ac:dyDescent="0.25">
      <c r="A786" s="26">
        <v>3311402197253190</v>
      </c>
      <c r="B786" s="27" t="s">
        <v>570</v>
      </c>
      <c r="C786" s="28"/>
      <c r="D786" s="33">
        <f>SUM('anual gastos'!D786+'eses gastos'!D786+[3]ctas!D786)</f>
        <v>0</v>
      </c>
      <c r="E786" s="33">
        <f>SUM('anual gastos'!E786+'eses gastos'!E786+[3]ctas!E786)</f>
        <v>0</v>
      </c>
      <c r="F786" s="30">
        <f t="shared" si="124"/>
        <v>0</v>
      </c>
      <c r="G786" s="31">
        <f t="shared" si="123"/>
        <v>0</v>
      </c>
      <c r="H786" s="33">
        <f>SUM('anual gastos'!H786+'eses gastos'!H786+[3]ctas!H786)</f>
        <v>0</v>
      </c>
      <c r="I786" s="32">
        <f t="shared" si="129"/>
        <v>0</v>
      </c>
      <c r="J786" s="33">
        <f>SUM('anual gastos'!J786+'eses gastos'!J786+[3]ctas!J786)</f>
        <v>0</v>
      </c>
      <c r="K786" s="31">
        <f t="shared" si="125"/>
        <v>0</v>
      </c>
      <c r="L786" s="30">
        <f t="shared" si="131"/>
        <v>0</v>
      </c>
      <c r="M786" s="31">
        <f t="shared" si="126"/>
        <v>0</v>
      </c>
      <c r="N786" s="33">
        <f>SUM('anual gastos'!N786+'eses gastos'!N786+[3]ctas!N786)</f>
        <v>0</v>
      </c>
      <c r="O786" s="31">
        <f t="shared" si="127"/>
        <v>0</v>
      </c>
      <c r="P786" s="32">
        <f t="shared" si="130"/>
        <v>0</v>
      </c>
      <c r="R786" s="33">
        <f>SUM('anual gastos'!N786+'eses gastos'!N786+[3]ctas!N786)</f>
        <v>0</v>
      </c>
      <c r="S786" s="62">
        <f t="shared" si="128"/>
        <v>0</v>
      </c>
    </row>
    <row r="787" spans="1:19" ht="26.25" x14ac:dyDescent="0.25">
      <c r="A787" s="26">
        <v>3311402197254</v>
      </c>
      <c r="B787" s="27" t="s">
        <v>555</v>
      </c>
      <c r="C787" s="28"/>
      <c r="D787" s="29">
        <f>SUM(D788)</f>
        <v>0</v>
      </c>
      <c r="E787" s="29">
        <f>SUM(E788)</f>
        <v>0</v>
      </c>
      <c r="F787" s="30">
        <f t="shared" si="124"/>
        <v>0</v>
      </c>
      <c r="G787" s="31">
        <f t="shared" si="123"/>
        <v>0</v>
      </c>
      <c r="H787" s="29">
        <f>SUM(H788)</f>
        <v>0</v>
      </c>
      <c r="I787" s="32">
        <f t="shared" si="129"/>
        <v>0</v>
      </c>
      <c r="J787" s="29">
        <f>SUM(J788)</f>
        <v>0</v>
      </c>
      <c r="K787" s="31">
        <f t="shared" si="125"/>
        <v>0</v>
      </c>
      <c r="L787" s="30">
        <f t="shared" si="131"/>
        <v>0</v>
      </c>
      <c r="M787" s="31">
        <f t="shared" si="126"/>
        <v>0</v>
      </c>
      <c r="N787" s="29">
        <f>SUM(N788)</f>
        <v>0</v>
      </c>
      <c r="O787" s="31">
        <f t="shared" si="127"/>
        <v>0</v>
      </c>
      <c r="P787" s="32">
        <f t="shared" si="130"/>
        <v>0</v>
      </c>
      <c r="R787" s="33">
        <f>SUM('anual gastos'!N787+'eses gastos'!N787+[3]ctas!N787)</f>
        <v>0</v>
      </c>
      <c r="S787" s="62">
        <f t="shared" si="128"/>
        <v>0</v>
      </c>
    </row>
    <row r="788" spans="1:19" ht="26.25" x14ac:dyDescent="0.25">
      <c r="A788" s="26">
        <v>3311402197254190</v>
      </c>
      <c r="B788" s="27" t="s">
        <v>555</v>
      </c>
      <c r="C788" s="28"/>
      <c r="D788" s="33">
        <f>SUM('anual gastos'!D788+'eses gastos'!D788+[3]ctas!D788)</f>
        <v>0</v>
      </c>
      <c r="E788" s="33">
        <f>SUM('anual gastos'!E788+'eses gastos'!E788+[3]ctas!E788)</f>
        <v>0</v>
      </c>
      <c r="F788" s="30">
        <f t="shared" si="124"/>
        <v>0</v>
      </c>
      <c r="G788" s="31">
        <f t="shared" si="123"/>
        <v>0</v>
      </c>
      <c r="H788" s="33">
        <f>SUM('anual gastos'!H788+'eses gastos'!H788+[3]ctas!H788)</f>
        <v>0</v>
      </c>
      <c r="I788" s="32">
        <f t="shared" si="129"/>
        <v>0</v>
      </c>
      <c r="J788" s="33">
        <f>SUM('anual gastos'!J788+'eses gastos'!J788+[3]ctas!J788)</f>
        <v>0</v>
      </c>
      <c r="K788" s="31">
        <f t="shared" si="125"/>
        <v>0</v>
      </c>
      <c r="L788" s="30">
        <f t="shared" si="131"/>
        <v>0</v>
      </c>
      <c r="M788" s="31">
        <f t="shared" si="126"/>
        <v>0</v>
      </c>
      <c r="N788" s="33">
        <f>SUM('anual gastos'!N788+'eses gastos'!N788+[3]ctas!N788)</f>
        <v>0</v>
      </c>
      <c r="O788" s="31">
        <f t="shared" si="127"/>
        <v>0</v>
      </c>
      <c r="P788" s="32">
        <f t="shared" si="130"/>
        <v>0</v>
      </c>
      <c r="R788" s="33">
        <f>SUM('anual gastos'!N788+'eses gastos'!N788+[3]ctas!N788)</f>
        <v>0</v>
      </c>
      <c r="S788" s="62">
        <f t="shared" si="128"/>
        <v>0</v>
      </c>
    </row>
    <row r="789" spans="1:19" x14ac:dyDescent="0.25">
      <c r="A789" s="60">
        <v>331140220</v>
      </c>
      <c r="B789" s="27" t="s">
        <v>571</v>
      </c>
      <c r="C789" s="28"/>
      <c r="D789" s="29">
        <f>SUM(D790+D792+D794+D796+D798+D800+D803+D806+D808+D810+D812+D814+D816+D818+D820+D822+D824)</f>
        <v>205417658951</v>
      </c>
      <c r="E789" s="29">
        <f>SUM(E790+E792+E794+E796+E798+E800+E803+E806+E808+E810+E812+E814+E816+E818+E820+E822+E824)</f>
        <v>34594793654</v>
      </c>
      <c r="F789" s="30">
        <f t="shared" si="124"/>
        <v>240012452605</v>
      </c>
      <c r="G789" s="31">
        <f t="shared" si="123"/>
        <v>1.1706644394797125</v>
      </c>
      <c r="H789" s="29">
        <f>SUM(H790+H792+H794+H796+H798+H800+H803+H806+H808+H810+H812+H814+H816+H818+H820+H822+H824)</f>
        <v>0</v>
      </c>
      <c r="I789" s="32">
        <f t="shared" si="129"/>
        <v>240012452605</v>
      </c>
      <c r="J789" s="29">
        <f>SUM(J790+J792+J794+J796+J798+J800+J803+J806+J808+J810+J812+J814+J816+J818+J820+J822+J824)</f>
        <v>91630474527</v>
      </c>
      <c r="K789" s="31">
        <f t="shared" si="125"/>
        <v>38.177383520096207</v>
      </c>
      <c r="L789" s="30">
        <f t="shared" si="131"/>
        <v>84497693779</v>
      </c>
      <c r="M789" s="31">
        <f t="shared" si="126"/>
        <v>35.205545738104647</v>
      </c>
      <c r="N789" s="29">
        <f>SUM(N790+N792+N794+N796+N798+N800+N803+N806+N808+N810+N812+N814+N816+N818+N820+N822+N824)</f>
        <v>176128168306</v>
      </c>
      <c r="O789" s="31">
        <f t="shared" si="127"/>
        <v>73.382929258200861</v>
      </c>
      <c r="P789" s="32">
        <f t="shared" si="130"/>
        <v>63884284299</v>
      </c>
      <c r="R789" s="33">
        <f>SUM('anual gastos'!N789+'eses gastos'!N789+[3]ctas!N789)</f>
        <v>176128168306</v>
      </c>
      <c r="S789" s="62">
        <f t="shared" si="128"/>
        <v>0</v>
      </c>
    </row>
    <row r="790" spans="1:19" ht="26.25" x14ac:dyDescent="0.25">
      <c r="A790" s="60">
        <v>3311402200067</v>
      </c>
      <c r="B790" s="27" t="s">
        <v>572</v>
      </c>
      <c r="C790" s="28"/>
      <c r="D790" s="29">
        <f>SUM(D791)</f>
        <v>22022177951</v>
      </c>
      <c r="E790" s="29">
        <f>SUM(E791)</f>
        <v>6112162581</v>
      </c>
      <c r="F790" s="30">
        <f t="shared" si="124"/>
        <v>28134340532</v>
      </c>
      <c r="G790" s="31">
        <f t="shared" si="123"/>
        <v>0.1372256798826571</v>
      </c>
      <c r="H790" s="29">
        <f>SUM(H791)</f>
        <v>0</v>
      </c>
      <c r="I790" s="32">
        <f t="shared" si="129"/>
        <v>28134340532</v>
      </c>
      <c r="J790" s="29">
        <f>SUM(J791)</f>
        <v>15808465098</v>
      </c>
      <c r="K790" s="31">
        <f t="shared" si="125"/>
        <v>56.189215027163876</v>
      </c>
      <c r="L790" s="30">
        <f t="shared" si="131"/>
        <v>11862722129</v>
      </c>
      <c r="M790" s="31">
        <f t="shared" si="126"/>
        <v>42.164564388873231</v>
      </c>
      <c r="N790" s="29">
        <f>SUM(N791)</f>
        <v>27671187227</v>
      </c>
      <c r="O790" s="31">
        <f t="shared" si="127"/>
        <v>98.353779416037099</v>
      </c>
      <c r="P790" s="32">
        <f t="shared" si="130"/>
        <v>463153305</v>
      </c>
      <c r="R790" s="33">
        <f>SUM('anual gastos'!N790+'eses gastos'!N790+[3]ctas!N790)</f>
        <v>27671187227</v>
      </c>
      <c r="S790" s="62">
        <f t="shared" si="128"/>
        <v>0</v>
      </c>
    </row>
    <row r="791" spans="1:19" ht="26.25" x14ac:dyDescent="0.25">
      <c r="A791" s="60">
        <v>3311402200067</v>
      </c>
      <c r="B791" s="27" t="s">
        <v>573</v>
      </c>
      <c r="C791" s="28"/>
      <c r="D791" s="33">
        <f>SUM('anual gastos'!D791+'eses gastos'!D791+[3]ctas!D791)</f>
        <v>22022177951</v>
      </c>
      <c r="E791" s="33">
        <f>SUM('anual gastos'!E791+'eses gastos'!E791+[3]ctas!E791)</f>
        <v>6112162581</v>
      </c>
      <c r="F791" s="30">
        <f t="shared" si="124"/>
        <v>28134340532</v>
      </c>
      <c r="G791" s="31">
        <f t="shared" si="123"/>
        <v>0.1372256798826571</v>
      </c>
      <c r="H791" s="33">
        <f>SUM('anual gastos'!H791+'eses gastos'!H791+[3]ctas!H791)</f>
        <v>0</v>
      </c>
      <c r="I791" s="32">
        <f t="shared" si="129"/>
        <v>28134340532</v>
      </c>
      <c r="J791" s="33">
        <f>SUM('anual gastos'!J791+'eses gastos'!J791+[3]ctas!J791)</f>
        <v>15808465098</v>
      </c>
      <c r="K791" s="31">
        <f t="shared" si="125"/>
        <v>56.189215027163876</v>
      </c>
      <c r="L791" s="30">
        <f t="shared" si="131"/>
        <v>11862722129</v>
      </c>
      <c r="M791" s="31">
        <f t="shared" si="126"/>
        <v>42.164564388873231</v>
      </c>
      <c r="N791" s="33">
        <f>SUM('anual gastos'!N791+'eses gastos'!N791+[3]ctas!N791)</f>
        <v>27671187227</v>
      </c>
      <c r="O791" s="31">
        <f t="shared" si="127"/>
        <v>98.353779416037099</v>
      </c>
      <c r="P791" s="32">
        <f t="shared" si="130"/>
        <v>463153305</v>
      </c>
      <c r="R791" s="33">
        <f>SUM('anual gastos'!N791+'eses gastos'!N791+[3]ctas!N791)</f>
        <v>27671187227</v>
      </c>
      <c r="S791" s="62">
        <f t="shared" si="128"/>
        <v>0</v>
      </c>
    </row>
    <row r="792" spans="1:19" ht="26.25" x14ac:dyDescent="0.25">
      <c r="A792" s="60">
        <v>3311402203075</v>
      </c>
      <c r="B792" s="61" t="s">
        <v>574</v>
      </c>
      <c r="C792" s="28"/>
      <c r="D792" s="29">
        <f>SUM(D793)</f>
        <v>0</v>
      </c>
      <c r="E792" s="29">
        <f>SUM(E793)</f>
        <v>0</v>
      </c>
      <c r="F792" s="30">
        <f t="shared" si="124"/>
        <v>0</v>
      </c>
      <c r="G792" s="31">
        <f t="shared" si="123"/>
        <v>0</v>
      </c>
      <c r="H792" s="29">
        <f>SUM(H793)</f>
        <v>0</v>
      </c>
      <c r="I792" s="32">
        <f t="shared" si="129"/>
        <v>0</v>
      </c>
      <c r="J792" s="29">
        <f>SUM(J793)</f>
        <v>0</v>
      </c>
      <c r="K792" s="31">
        <f t="shared" si="125"/>
        <v>0</v>
      </c>
      <c r="L792" s="30">
        <f t="shared" si="131"/>
        <v>0</v>
      </c>
      <c r="M792" s="31">
        <f t="shared" si="126"/>
        <v>0</v>
      </c>
      <c r="N792" s="29">
        <f>SUM(N793)</f>
        <v>0</v>
      </c>
      <c r="O792" s="31">
        <f t="shared" si="127"/>
        <v>0</v>
      </c>
      <c r="P792" s="32">
        <f t="shared" si="130"/>
        <v>0</v>
      </c>
      <c r="R792" s="33">
        <f>SUM('anual gastos'!N792+'eses gastos'!N792+[3]ctas!N792)</f>
        <v>0</v>
      </c>
      <c r="S792" s="62">
        <f t="shared" si="128"/>
        <v>0</v>
      </c>
    </row>
    <row r="793" spans="1:19" ht="26.25" x14ac:dyDescent="0.25">
      <c r="A793" s="60">
        <v>3311402203075200</v>
      </c>
      <c r="B793" s="61" t="s">
        <v>575</v>
      </c>
      <c r="C793" s="28"/>
      <c r="D793" s="33">
        <f>SUM('anual gastos'!D793+'eses gastos'!D793+[3]ctas!D793)</f>
        <v>0</v>
      </c>
      <c r="E793" s="33">
        <f>SUM('anual gastos'!E793+'eses gastos'!E793+[3]ctas!E793)</f>
        <v>0</v>
      </c>
      <c r="F793" s="30">
        <f t="shared" si="124"/>
        <v>0</v>
      </c>
      <c r="G793" s="31">
        <f t="shared" si="123"/>
        <v>0</v>
      </c>
      <c r="H793" s="33">
        <f>SUM('anual gastos'!H793+'eses gastos'!H793+[3]ctas!H793)</f>
        <v>0</v>
      </c>
      <c r="I793" s="32">
        <f t="shared" si="129"/>
        <v>0</v>
      </c>
      <c r="J793" s="33">
        <f>SUM('anual gastos'!J793+'eses gastos'!J793+[3]ctas!J793)</f>
        <v>0</v>
      </c>
      <c r="K793" s="31">
        <f t="shared" si="125"/>
        <v>0</v>
      </c>
      <c r="L793" s="30">
        <f t="shared" si="131"/>
        <v>0</v>
      </c>
      <c r="M793" s="31">
        <f t="shared" si="126"/>
        <v>0</v>
      </c>
      <c r="N793" s="33">
        <f>SUM('anual gastos'!N793+'eses gastos'!N793+[3]ctas!N793)</f>
        <v>0</v>
      </c>
      <c r="O793" s="31">
        <f t="shared" si="127"/>
        <v>0</v>
      </c>
      <c r="P793" s="32">
        <f t="shared" si="130"/>
        <v>0</v>
      </c>
      <c r="R793" s="33">
        <f>SUM('anual gastos'!N793+'eses gastos'!N793+[3]ctas!N793)</f>
        <v>0</v>
      </c>
      <c r="S793" s="62">
        <f t="shared" si="128"/>
        <v>0</v>
      </c>
    </row>
    <row r="794" spans="1:19" x14ac:dyDescent="0.25">
      <c r="A794" s="26">
        <v>3311402200412</v>
      </c>
      <c r="B794" s="27" t="s">
        <v>576</v>
      </c>
      <c r="C794" s="28"/>
      <c r="D794" s="29">
        <f>SUM(D795)</f>
        <v>25907865000</v>
      </c>
      <c r="E794" s="29">
        <f>SUM(E795)</f>
        <v>-8222218</v>
      </c>
      <c r="F794" s="30">
        <f t="shared" si="124"/>
        <v>25899642782</v>
      </c>
      <c r="G794" s="31">
        <f t="shared" si="123"/>
        <v>0.12632590713954975</v>
      </c>
      <c r="H794" s="29">
        <f>SUM(H795)</f>
        <v>0</v>
      </c>
      <c r="I794" s="32">
        <f t="shared" si="129"/>
        <v>25899642782</v>
      </c>
      <c r="J794" s="29">
        <f>SUM(J795)</f>
        <v>8138279763</v>
      </c>
      <c r="K794" s="31">
        <f t="shared" si="125"/>
        <v>31.42236297041141</v>
      </c>
      <c r="L794" s="30">
        <f t="shared" si="131"/>
        <v>8892532813</v>
      </c>
      <c r="M794" s="31">
        <f t="shared" si="126"/>
        <v>34.334577074476961</v>
      </c>
      <c r="N794" s="29">
        <f>SUM(N795)</f>
        <v>17030812576</v>
      </c>
      <c r="O794" s="31">
        <f t="shared" si="127"/>
        <v>65.756940044888381</v>
      </c>
      <c r="P794" s="32">
        <f t="shared" si="130"/>
        <v>8868830206</v>
      </c>
      <c r="R794" s="33">
        <f>SUM('anual gastos'!N794+'eses gastos'!N794+[3]ctas!N794)</f>
        <v>17030812576</v>
      </c>
      <c r="S794" s="62">
        <f t="shared" si="128"/>
        <v>0</v>
      </c>
    </row>
    <row r="795" spans="1:19" x14ac:dyDescent="0.25">
      <c r="A795" s="26">
        <v>3311402200412200</v>
      </c>
      <c r="B795" s="27" t="s">
        <v>577</v>
      </c>
      <c r="C795" s="28"/>
      <c r="D795" s="33">
        <f>SUM('anual gastos'!D795+'eses gastos'!D795+[3]ctas!D795)</f>
        <v>25907865000</v>
      </c>
      <c r="E795" s="33">
        <f>SUM('anual gastos'!E795+'eses gastos'!E795+[3]ctas!E795)</f>
        <v>-8222218</v>
      </c>
      <c r="F795" s="30">
        <f t="shared" si="124"/>
        <v>25899642782</v>
      </c>
      <c r="G795" s="31">
        <f t="shared" si="123"/>
        <v>0.12632590713954975</v>
      </c>
      <c r="H795" s="33">
        <f>SUM('anual gastos'!H795+'eses gastos'!H795+[3]ctas!H795)</f>
        <v>0</v>
      </c>
      <c r="I795" s="32">
        <f t="shared" si="129"/>
        <v>25899642782</v>
      </c>
      <c r="J795" s="33">
        <f>SUM('anual gastos'!J795+'eses gastos'!J795+[3]ctas!J795)</f>
        <v>8138279763</v>
      </c>
      <c r="K795" s="31">
        <f t="shared" si="125"/>
        <v>31.42236297041141</v>
      </c>
      <c r="L795" s="30">
        <f t="shared" si="131"/>
        <v>8892532813</v>
      </c>
      <c r="M795" s="31">
        <f t="shared" si="126"/>
        <v>34.334577074476961</v>
      </c>
      <c r="N795" s="33">
        <f>SUM('anual gastos'!N795+'eses gastos'!N795+[3]ctas!N795)</f>
        <v>17030812576</v>
      </c>
      <c r="O795" s="31">
        <f t="shared" si="127"/>
        <v>65.756940044888381</v>
      </c>
      <c r="P795" s="32">
        <f t="shared" si="130"/>
        <v>8868830206</v>
      </c>
      <c r="R795" s="33">
        <f>SUM('anual gastos'!N795+'eses gastos'!N795+[3]ctas!N795)</f>
        <v>17030812576</v>
      </c>
      <c r="S795" s="62">
        <f t="shared" si="128"/>
        <v>0</v>
      </c>
    </row>
    <row r="796" spans="1:19" x14ac:dyDescent="0.25">
      <c r="A796" s="60">
        <v>3311402200680</v>
      </c>
      <c r="B796" s="61" t="s">
        <v>578</v>
      </c>
      <c r="C796" s="28"/>
      <c r="D796" s="29">
        <f>SUM(D797)</f>
        <v>30047275000</v>
      </c>
      <c r="E796" s="29">
        <f>SUM(E797)</f>
        <v>0</v>
      </c>
      <c r="F796" s="30">
        <f t="shared" si="124"/>
        <v>30047275000</v>
      </c>
      <c r="G796" s="31">
        <f t="shared" si="123"/>
        <v>0.14655604725500398</v>
      </c>
      <c r="H796" s="29">
        <f>SUM(H797)</f>
        <v>0</v>
      </c>
      <c r="I796" s="32">
        <f t="shared" si="129"/>
        <v>30047275000</v>
      </c>
      <c r="J796" s="29">
        <f>SUM(J797)</f>
        <v>5161433183</v>
      </c>
      <c r="K796" s="31">
        <f t="shared" si="125"/>
        <v>17.177708071697019</v>
      </c>
      <c r="L796" s="30">
        <f t="shared" si="131"/>
        <v>13092889415</v>
      </c>
      <c r="M796" s="31">
        <f t="shared" si="126"/>
        <v>43.57429888400862</v>
      </c>
      <c r="N796" s="29">
        <f>SUM(N797)</f>
        <v>18254322598</v>
      </c>
      <c r="O796" s="31">
        <f t="shared" si="127"/>
        <v>60.752006955705632</v>
      </c>
      <c r="P796" s="32">
        <f t="shared" si="130"/>
        <v>11792952402</v>
      </c>
      <c r="R796" s="33">
        <f>SUM('anual gastos'!N796+'eses gastos'!N796+[3]ctas!N796)</f>
        <v>18254322598</v>
      </c>
      <c r="S796" s="62">
        <f t="shared" si="128"/>
        <v>0</v>
      </c>
    </row>
    <row r="797" spans="1:19" x14ac:dyDescent="0.25">
      <c r="A797" s="60">
        <v>3311402200680190</v>
      </c>
      <c r="B797" s="61" t="s">
        <v>578</v>
      </c>
      <c r="C797" s="28"/>
      <c r="D797" s="33">
        <f>SUM('anual gastos'!D797+'eses gastos'!D797+[3]ctas!D797)</f>
        <v>30047275000</v>
      </c>
      <c r="E797" s="33">
        <f>SUM('anual gastos'!E797+'eses gastos'!E797+[3]ctas!E797)</f>
        <v>0</v>
      </c>
      <c r="F797" s="30">
        <f t="shared" si="124"/>
        <v>30047275000</v>
      </c>
      <c r="G797" s="31">
        <f t="shared" si="123"/>
        <v>0.14655604725500398</v>
      </c>
      <c r="H797" s="33">
        <f>SUM('anual gastos'!H797+'eses gastos'!H797+[3]ctas!H797)</f>
        <v>0</v>
      </c>
      <c r="I797" s="32">
        <f t="shared" si="129"/>
        <v>30047275000</v>
      </c>
      <c r="J797" s="33">
        <f>SUM('anual gastos'!J797+'eses gastos'!J797+[3]ctas!J797)</f>
        <v>5161433183</v>
      </c>
      <c r="K797" s="31">
        <f t="shared" si="125"/>
        <v>17.177708071697019</v>
      </c>
      <c r="L797" s="30">
        <f t="shared" si="131"/>
        <v>13092889415</v>
      </c>
      <c r="M797" s="31">
        <f t="shared" si="126"/>
        <v>43.57429888400862</v>
      </c>
      <c r="N797" s="33">
        <f>SUM('anual gastos'!N797+'eses gastos'!N797+[3]ctas!N797)</f>
        <v>18254322598</v>
      </c>
      <c r="O797" s="31">
        <f t="shared" si="127"/>
        <v>60.752006955705632</v>
      </c>
      <c r="P797" s="32">
        <f t="shared" si="130"/>
        <v>11792952402</v>
      </c>
      <c r="R797" s="33">
        <f>SUM('anual gastos'!N797+'eses gastos'!N797+[3]ctas!N797)</f>
        <v>18254322598</v>
      </c>
      <c r="S797" s="62">
        <f t="shared" si="128"/>
        <v>0</v>
      </c>
    </row>
    <row r="798" spans="1:19" ht="26.25" x14ac:dyDescent="0.25">
      <c r="A798" s="60">
        <v>3311402200729</v>
      </c>
      <c r="B798" s="27" t="s">
        <v>579</v>
      </c>
      <c r="C798" s="28"/>
      <c r="D798" s="29">
        <f>SUM(D799)</f>
        <v>2225080000</v>
      </c>
      <c r="E798" s="29">
        <f>SUM(E799)</f>
        <v>0</v>
      </c>
      <c r="F798" s="30">
        <f t="shared" si="124"/>
        <v>2225080000</v>
      </c>
      <c r="G798" s="31">
        <f t="shared" si="123"/>
        <v>1.0852862019140312E-2</v>
      </c>
      <c r="H798" s="29">
        <f>SUM(H799)</f>
        <v>0</v>
      </c>
      <c r="I798" s="32">
        <f t="shared" si="129"/>
        <v>2225080000</v>
      </c>
      <c r="J798" s="29">
        <f>SUM(J799)</f>
        <v>849096767</v>
      </c>
      <c r="K798" s="31">
        <f t="shared" si="125"/>
        <v>38.160280394412787</v>
      </c>
      <c r="L798" s="30">
        <f t="shared" si="131"/>
        <v>958788014</v>
      </c>
      <c r="M798" s="31">
        <f t="shared" si="126"/>
        <v>43.090046829776909</v>
      </c>
      <c r="N798" s="29">
        <f>SUM(N799)</f>
        <v>1807884781</v>
      </c>
      <c r="O798" s="31">
        <f t="shared" si="127"/>
        <v>81.250327224189689</v>
      </c>
      <c r="P798" s="32">
        <f t="shared" si="130"/>
        <v>417195219</v>
      </c>
      <c r="R798" s="33">
        <f>SUM('anual gastos'!N798+'eses gastos'!N798+[3]ctas!N798)</f>
        <v>1807884781</v>
      </c>
      <c r="S798" s="62">
        <f t="shared" si="128"/>
        <v>0</v>
      </c>
    </row>
    <row r="799" spans="1:19" ht="26.25" x14ac:dyDescent="0.25">
      <c r="A799" s="60">
        <v>3311402200729190</v>
      </c>
      <c r="B799" s="27" t="s">
        <v>579</v>
      </c>
      <c r="C799" s="28"/>
      <c r="D799" s="33">
        <f>SUM('anual gastos'!D799+'eses gastos'!D799+[3]ctas!D799)</f>
        <v>2225080000</v>
      </c>
      <c r="E799" s="33">
        <f>SUM('anual gastos'!E799+'eses gastos'!E799+[3]ctas!E799)</f>
        <v>0</v>
      </c>
      <c r="F799" s="30">
        <f t="shared" si="124"/>
        <v>2225080000</v>
      </c>
      <c r="G799" s="31">
        <f t="shared" si="123"/>
        <v>1.0852862019140312E-2</v>
      </c>
      <c r="H799" s="33">
        <f>SUM('anual gastos'!H799+'eses gastos'!H799+[3]ctas!H799)</f>
        <v>0</v>
      </c>
      <c r="I799" s="32">
        <f t="shared" si="129"/>
        <v>2225080000</v>
      </c>
      <c r="J799" s="33">
        <f>SUM('anual gastos'!J799+'eses gastos'!J799+[3]ctas!J799)</f>
        <v>849096767</v>
      </c>
      <c r="K799" s="31">
        <f t="shared" si="125"/>
        <v>38.160280394412787</v>
      </c>
      <c r="L799" s="30">
        <f t="shared" si="131"/>
        <v>958788014</v>
      </c>
      <c r="M799" s="31">
        <f t="shared" si="126"/>
        <v>43.090046829776909</v>
      </c>
      <c r="N799" s="33">
        <f>SUM('anual gastos'!N799+'eses gastos'!N799+[3]ctas!N799)</f>
        <v>1807884781</v>
      </c>
      <c r="O799" s="31">
        <f t="shared" si="127"/>
        <v>81.250327224189689</v>
      </c>
      <c r="P799" s="32">
        <f t="shared" si="130"/>
        <v>417195219</v>
      </c>
      <c r="R799" s="33">
        <f>SUM('anual gastos'!N799+'eses gastos'!N799+[3]ctas!N799)</f>
        <v>1807884781</v>
      </c>
      <c r="S799" s="62">
        <f t="shared" si="128"/>
        <v>0</v>
      </c>
    </row>
    <row r="800" spans="1:19" ht="26.25" x14ac:dyDescent="0.25">
      <c r="A800" s="26">
        <v>3311402200738</v>
      </c>
      <c r="B800" s="27" t="s">
        <v>580</v>
      </c>
      <c r="C800" s="28"/>
      <c r="D800" s="29">
        <f>SUM(D801:D802)</f>
        <v>2354314000</v>
      </c>
      <c r="E800" s="29">
        <f>SUM(E801:E802)</f>
        <v>0</v>
      </c>
      <c r="F800" s="30">
        <f t="shared" si="124"/>
        <v>2354314000</v>
      </c>
      <c r="G800" s="31">
        <f t="shared" si="123"/>
        <v>1.148320284741686E-2</v>
      </c>
      <c r="H800" s="29">
        <f>SUM(H801:H802)</f>
        <v>0</v>
      </c>
      <c r="I800" s="32">
        <f t="shared" si="129"/>
        <v>2354314000</v>
      </c>
      <c r="J800" s="29">
        <f>SUM(J801:J802)</f>
        <v>1892094313</v>
      </c>
      <c r="K800" s="31">
        <f t="shared" si="125"/>
        <v>80.36711810744022</v>
      </c>
      <c r="L800" s="30">
        <f t="shared" si="131"/>
        <v>447217016</v>
      </c>
      <c r="M800" s="31">
        <f t="shared" si="126"/>
        <v>18.995640173740629</v>
      </c>
      <c r="N800" s="29">
        <f>SUM(N801:N802)</f>
        <v>2339311329</v>
      </c>
      <c r="O800" s="31">
        <f t="shared" si="127"/>
        <v>99.362758281180845</v>
      </c>
      <c r="P800" s="32">
        <f t="shared" si="130"/>
        <v>15002671</v>
      </c>
      <c r="R800" s="33">
        <f>SUM('anual gastos'!N800+'eses gastos'!N800+[3]ctas!N800)</f>
        <v>2339311329</v>
      </c>
      <c r="S800" s="62">
        <f t="shared" si="128"/>
        <v>0</v>
      </c>
    </row>
    <row r="801" spans="1:19" ht="26.25" x14ac:dyDescent="0.25">
      <c r="A801" s="26">
        <v>3311402200738200</v>
      </c>
      <c r="B801" s="27" t="s">
        <v>580</v>
      </c>
      <c r="C801" s="28"/>
      <c r="D801" s="33">
        <f>SUM('anual gastos'!D801+'eses gastos'!D801+[3]ctas!D801)</f>
        <v>2354314000</v>
      </c>
      <c r="E801" s="33">
        <f>SUM('anual gastos'!E801+'eses gastos'!E801+[3]ctas!E801)</f>
        <v>-226236204</v>
      </c>
      <c r="F801" s="30">
        <f t="shared" si="124"/>
        <v>2128077796</v>
      </c>
      <c r="G801" s="31">
        <f t="shared" si="123"/>
        <v>1.0379732272989836E-2</v>
      </c>
      <c r="H801" s="33">
        <f>SUM('anual gastos'!H801+'eses gastos'!H801+[3]ctas!H801)</f>
        <v>0</v>
      </c>
      <c r="I801" s="32">
        <f t="shared" si="129"/>
        <v>2128077796</v>
      </c>
      <c r="J801" s="33">
        <f>SUM('anual gastos'!J801+'eses gastos'!J801+[3]ctas!J801)</f>
        <v>1681619276</v>
      </c>
      <c r="K801" s="31">
        <f t="shared" si="125"/>
        <v>79.020573362535089</v>
      </c>
      <c r="L801" s="30">
        <f t="shared" si="131"/>
        <v>431455849</v>
      </c>
      <c r="M801" s="31">
        <f t="shared" si="126"/>
        <v>20.274439675606672</v>
      </c>
      <c r="N801" s="33">
        <f>SUM('anual gastos'!N801+'eses gastos'!N801+[3]ctas!N801)</f>
        <v>2113075125</v>
      </c>
      <c r="O801" s="31">
        <f t="shared" si="127"/>
        <v>99.295013038141761</v>
      </c>
      <c r="P801" s="32">
        <f t="shared" si="130"/>
        <v>15002671</v>
      </c>
      <c r="R801" s="33">
        <f>SUM('anual gastos'!N801+'eses gastos'!N801+[3]ctas!N801)</f>
        <v>2113075125</v>
      </c>
      <c r="S801" s="62">
        <f t="shared" si="128"/>
        <v>0</v>
      </c>
    </row>
    <row r="802" spans="1:19" ht="26.25" x14ac:dyDescent="0.25">
      <c r="A802" s="26">
        <v>3311402200738200</v>
      </c>
      <c r="B802" s="27" t="s">
        <v>580</v>
      </c>
      <c r="C802" s="28"/>
      <c r="D802" s="33">
        <f>SUM('anual gastos'!D802+'eses gastos'!D802+[3]ctas!D802)</f>
        <v>0</v>
      </c>
      <c r="E802" s="33">
        <f>SUM('anual gastos'!E802+'eses gastos'!E802+[3]ctas!E802)</f>
        <v>226236204</v>
      </c>
      <c r="F802" s="30">
        <f t="shared" ref="F802" si="132">SUM(D802+E802)</f>
        <v>226236204</v>
      </c>
      <c r="G802" s="31">
        <f t="shared" ref="G802" si="133">IF(OR(F802=0,F$7=0),0,F802/F$7)*100</f>
        <v>1.1034705744270227E-3</v>
      </c>
      <c r="H802" s="33">
        <f>SUM('anual gastos'!H802+'eses gastos'!H802+[3]ctas!H802)</f>
        <v>0</v>
      </c>
      <c r="I802" s="32">
        <f t="shared" ref="I802" si="134">SUM(F802-H802)</f>
        <v>226236204</v>
      </c>
      <c r="J802" s="33">
        <f>SUM('anual gastos'!J802+'eses gastos'!J802+[3]ctas!J802)</f>
        <v>210475037</v>
      </c>
      <c r="K802" s="31">
        <f t="shared" ref="K802" si="135">IF(OR(J802=0,F802=0),0,J802/F802)*100</f>
        <v>93.033313536325068</v>
      </c>
      <c r="L802" s="30">
        <f t="shared" ref="L802" si="136">SUM(N802-J802)</f>
        <v>15761167</v>
      </c>
      <c r="M802" s="31">
        <f t="shared" ref="M802" si="137">IF(OR(L802=0,F802=0),0,L802/F802)*100</f>
        <v>6.9666864636749297</v>
      </c>
      <c r="N802" s="33">
        <f>SUM('anual gastos'!N802+'eses gastos'!N802+[3]ctas!N802)</f>
        <v>226236204</v>
      </c>
      <c r="O802" s="31">
        <f t="shared" ref="O802" si="138">IF(OR(N802=0,F802=0),0,N802/F802)*100</f>
        <v>100</v>
      </c>
      <c r="P802" s="32">
        <f t="shared" ref="P802" si="139">SUM(F802-N802)</f>
        <v>0</v>
      </c>
      <c r="R802" s="33">
        <f>SUM('anual gastos'!N802+'eses gastos'!N802+[3]ctas!N802)</f>
        <v>226236204</v>
      </c>
      <c r="S802" s="62">
        <f t="shared" si="128"/>
        <v>0</v>
      </c>
    </row>
    <row r="803" spans="1:19" ht="39" x14ac:dyDescent="0.25">
      <c r="A803" s="60">
        <v>3311402200762</v>
      </c>
      <c r="B803" s="27" t="s">
        <v>581</v>
      </c>
      <c r="C803" s="28"/>
      <c r="D803" s="29">
        <f>SUM(D804:D805)</f>
        <v>0</v>
      </c>
      <c r="E803" s="29">
        <f>SUM(E804:E805)</f>
        <v>120068673</v>
      </c>
      <c r="F803" s="30">
        <f t="shared" si="124"/>
        <v>120068673</v>
      </c>
      <c r="G803" s="31">
        <f t="shared" si="123"/>
        <v>5.8563680447007655E-4</v>
      </c>
      <c r="H803" s="29">
        <f>SUM(H804:H805)</f>
        <v>0</v>
      </c>
      <c r="I803" s="32">
        <f t="shared" si="129"/>
        <v>120068673</v>
      </c>
      <c r="J803" s="29">
        <f>SUM(J804:J805)</f>
        <v>82867816</v>
      </c>
      <c r="K803" s="31">
        <f t="shared" si="125"/>
        <v>69.017016620147047</v>
      </c>
      <c r="L803" s="30">
        <f t="shared" si="131"/>
        <v>37200857</v>
      </c>
      <c r="M803" s="31">
        <f t="shared" si="126"/>
        <v>30.982983379852964</v>
      </c>
      <c r="N803" s="29">
        <f>SUM(N804:N805)</f>
        <v>120068673</v>
      </c>
      <c r="O803" s="31">
        <f t="shared" si="127"/>
        <v>100</v>
      </c>
      <c r="P803" s="32">
        <f t="shared" si="130"/>
        <v>0</v>
      </c>
      <c r="R803" s="33">
        <f>SUM('anual gastos'!N803+'eses gastos'!N803+[3]ctas!N803)</f>
        <v>120068673</v>
      </c>
      <c r="S803" s="62">
        <f t="shared" si="128"/>
        <v>0</v>
      </c>
    </row>
    <row r="804" spans="1:19" ht="39" x14ac:dyDescent="0.25">
      <c r="A804" s="60">
        <v>3311402200762190</v>
      </c>
      <c r="B804" s="27" t="s">
        <v>581</v>
      </c>
      <c r="C804" s="28"/>
      <c r="D804" s="33">
        <f>SUM('anual gastos'!D804+'eses gastos'!D804+[3]ctas!D804)</f>
        <v>0</v>
      </c>
      <c r="E804" s="33">
        <f>SUM('anual gastos'!E804+'eses gastos'!E804+[3]ctas!E804)</f>
        <v>120068673</v>
      </c>
      <c r="F804" s="30">
        <f t="shared" ref="F804" si="140">SUM(D804+E804)</f>
        <v>120068673</v>
      </c>
      <c r="G804" s="31">
        <f t="shared" ref="G804" si="141">IF(OR(F804=0,F$7=0),0,F804/F$7)*100</f>
        <v>5.8563680447007655E-4</v>
      </c>
      <c r="H804" s="33">
        <f>SUM('anual gastos'!H804+'eses gastos'!H804+[3]ctas!H804)</f>
        <v>0</v>
      </c>
      <c r="I804" s="32">
        <f t="shared" ref="I804" si="142">SUM(F804-H804)</f>
        <v>120068673</v>
      </c>
      <c r="J804" s="33">
        <f>SUM('anual gastos'!J804+'eses gastos'!J804+[3]ctas!J804)</f>
        <v>82867816</v>
      </c>
      <c r="K804" s="31">
        <f t="shared" ref="K804" si="143">IF(OR(J804=0,F804=0),0,J804/F804)*100</f>
        <v>69.017016620147047</v>
      </c>
      <c r="L804" s="30">
        <f t="shared" ref="L804" si="144">SUM(N804-J804)</f>
        <v>37200857</v>
      </c>
      <c r="M804" s="31">
        <f t="shared" ref="M804" si="145">IF(OR(L804=0,F804=0),0,L804/F804)*100</f>
        <v>30.982983379852964</v>
      </c>
      <c r="N804" s="33">
        <f>SUM('anual gastos'!N804+'eses gastos'!N804+[3]ctas!N804)</f>
        <v>120068673</v>
      </c>
      <c r="O804" s="31">
        <f t="shared" ref="O804" si="146">IF(OR(N804=0,F804=0),0,N804/F804)*100</f>
        <v>100</v>
      </c>
      <c r="P804" s="32">
        <f t="shared" ref="P804" si="147">SUM(F804-N804)</f>
        <v>0</v>
      </c>
      <c r="R804" s="33">
        <f>SUM('anual gastos'!N804+'eses gastos'!N804+[3]ctas!N804)</f>
        <v>120068673</v>
      </c>
      <c r="S804" s="62">
        <f t="shared" si="128"/>
        <v>0</v>
      </c>
    </row>
    <row r="805" spans="1:19" ht="39" x14ac:dyDescent="0.25">
      <c r="A805" s="60">
        <v>3311402200762200</v>
      </c>
      <c r="B805" s="27" t="s">
        <v>581</v>
      </c>
      <c r="C805" s="28"/>
      <c r="D805" s="33">
        <f>SUM('anual gastos'!D805+'eses gastos'!D805+[3]ctas!D805)</f>
        <v>0</v>
      </c>
      <c r="E805" s="33">
        <f>SUM('anual gastos'!E805+'eses gastos'!E805+[3]ctas!E805)</f>
        <v>0</v>
      </c>
      <c r="F805" s="30">
        <f t="shared" si="124"/>
        <v>0</v>
      </c>
      <c r="G805" s="31">
        <f t="shared" si="123"/>
        <v>0</v>
      </c>
      <c r="H805" s="33">
        <f>SUM('anual gastos'!H805+'eses gastos'!H805+[3]ctas!H805)</f>
        <v>0</v>
      </c>
      <c r="I805" s="32">
        <f t="shared" si="129"/>
        <v>0</v>
      </c>
      <c r="J805" s="33">
        <f>SUM('anual gastos'!J805+'eses gastos'!J805+[3]ctas!J805)</f>
        <v>0</v>
      </c>
      <c r="K805" s="31">
        <f t="shared" si="125"/>
        <v>0</v>
      </c>
      <c r="L805" s="30">
        <f t="shared" si="131"/>
        <v>0</v>
      </c>
      <c r="M805" s="31">
        <f t="shared" si="126"/>
        <v>0</v>
      </c>
      <c r="N805" s="33">
        <f>SUM('anual gastos'!N805+'eses gastos'!N805+[3]ctas!N805)</f>
        <v>0</v>
      </c>
      <c r="O805" s="31">
        <f t="shared" si="127"/>
        <v>0</v>
      </c>
      <c r="P805" s="32">
        <f t="shared" si="130"/>
        <v>0</v>
      </c>
      <c r="R805" s="33">
        <f>SUM('anual gastos'!N805+'eses gastos'!N805+[3]ctas!N805)</f>
        <v>0</v>
      </c>
      <c r="S805" s="62">
        <f t="shared" si="128"/>
        <v>0</v>
      </c>
    </row>
    <row r="806" spans="1:19" ht="26.25" x14ac:dyDescent="0.25">
      <c r="A806" s="60">
        <v>3311402200780</v>
      </c>
      <c r="B806" s="27" t="s">
        <v>582</v>
      </c>
      <c r="C806" s="28"/>
      <c r="D806" s="29">
        <f>SUM(D807)</f>
        <v>22075000000</v>
      </c>
      <c r="E806" s="29">
        <f>SUM(E807)</f>
        <v>-116000000</v>
      </c>
      <c r="F806" s="30">
        <f t="shared" si="124"/>
        <v>21959000000</v>
      </c>
      <c r="G806" s="31">
        <f t="shared" si="123"/>
        <v>0.10710536119074465</v>
      </c>
      <c r="H806" s="29">
        <f>SUM(H807)</f>
        <v>0</v>
      </c>
      <c r="I806" s="32">
        <f t="shared" si="129"/>
        <v>21959000000</v>
      </c>
      <c r="J806" s="29">
        <f>SUM(J807)</f>
        <v>6265524599</v>
      </c>
      <c r="K806" s="31">
        <f t="shared" si="125"/>
        <v>28.532832091625306</v>
      </c>
      <c r="L806" s="30">
        <f t="shared" si="131"/>
        <v>15292769156</v>
      </c>
      <c r="M806" s="31">
        <f t="shared" si="126"/>
        <v>69.642375135479767</v>
      </c>
      <c r="N806" s="29">
        <f>SUM(N807)</f>
        <v>21558293755</v>
      </c>
      <c r="O806" s="31">
        <f t="shared" si="127"/>
        <v>98.175207227105048</v>
      </c>
      <c r="P806" s="32">
        <f t="shared" si="130"/>
        <v>400706245</v>
      </c>
      <c r="R806" s="33">
        <f>SUM('anual gastos'!N806+'eses gastos'!N806+[3]ctas!N806)</f>
        <v>21558293755</v>
      </c>
      <c r="S806" s="62">
        <f t="shared" si="128"/>
        <v>0</v>
      </c>
    </row>
    <row r="807" spans="1:19" ht="26.25" x14ac:dyDescent="0.25">
      <c r="A807" s="60">
        <v>3311402200780190</v>
      </c>
      <c r="B807" s="27" t="s">
        <v>582</v>
      </c>
      <c r="C807" s="28"/>
      <c r="D807" s="33">
        <f>SUM('anual gastos'!D807+'eses gastos'!D807+[3]ctas!D807)</f>
        <v>22075000000</v>
      </c>
      <c r="E807" s="33">
        <f>SUM('anual gastos'!E807+'eses gastos'!E807+[3]ctas!E807)</f>
        <v>-116000000</v>
      </c>
      <c r="F807" s="30">
        <f t="shared" si="124"/>
        <v>21959000000</v>
      </c>
      <c r="G807" s="31">
        <f t="shared" si="123"/>
        <v>0.10710536119074465</v>
      </c>
      <c r="H807" s="33">
        <f>SUM('anual gastos'!H807+'eses gastos'!H807+[3]ctas!H807)</f>
        <v>0</v>
      </c>
      <c r="I807" s="32">
        <f t="shared" si="129"/>
        <v>21959000000</v>
      </c>
      <c r="J807" s="33">
        <f>SUM('anual gastos'!J807+'eses gastos'!J807+[3]ctas!J807)</f>
        <v>6265524599</v>
      </c>
      <c r="K807" s="31">
        <f t="shared" si="125"/>
        <v>28.532832091625306</v>
      </c>
      <c r="L807" s="30">
        <f t="shared" si="131"/>
        <v>15292769156</v>
      </c>
      <c r="M807" s="31">
        <f t="shared" si="126"/>
        <v>69.642375135479767</v>
      </c>
      <c r="N807" s="33">
        <f>SUM('anual gastos'!N807+'eses gastos'!N807+[3]ctas!N807)</f>
        <v>21558293755</v>
      </c>
      <c r="O807" s="31">
        <f t="shared" si="127"/>
        <v>98.175207227105048</v>
      </c>
      <c r="P807" s="32">
        <f t="shared" si="130"/>
        <v>400706245</v>
      </c>
      <c r="R807" s="33">
        <f>SUM('anual gastos'!N807+'eses gastos'!N807+[3]ctas!N807)</f>
        <v>21558293755</v>
      </c>
      <c r="S807" s="62">
        <f t="shared" si="128"/>
        <v>0</v>
      </c>
    </row>
    <row r="808" spans="1:19" ht="39" x14ac:dyDescent="0.25">
      <c r="A808" s="60">
        <v>3311402200785</v>
      </c>
      <c r="B808" s="27" t="s">
        <v>583</v>
      </c>
      <c r="C808" s="28"/>
      <c r="D808" s="29">
        <f>SUM(D809)</f>
        <v>3483100000</v>
      </c>
      <c r="E808" s="29">
        <f>SUM(E809)</f>
        <v>-106238512</v>
      </c>
      <c r="F808" s="30">
        <f t="shared" si="124"/>
        <v>3376861488</v>
      </c>
      <c r="G808" s="31">
        <f t="shared" si="123"/>
        <v>1.6470693991682474E-2</v>
      </c>
      <c r="H808" s="29">
        <f>SUM(H809)</f>
        <v>0</v>
      </c>
      <c r="I808" s="32">
        <f t="shared" si="129"/>
        <v>3376861488</v>
      </c>
      <c r="J808" s="29">
        <f>SUM(J809)</f>
        <v>2080726604</v>
      </c>
      <c r="K808" s="31">
        <f t="shared" si="125"/>
        <v>61.617173561724726</v>
      </c>
      <c r="L808" s="30">
        <f t="shared" si="131"/>
        <v>1294877718</v>
      </c>
      <c r="M808" s="31">
        <f t="shared" si="126"/>
        <v>38.345597608947593</v>
      </c>
      <c r="N808" s="29">
        <f>SUM(N809)</f>
        <v>3375604322</v>
      </c>
      <c r="O808" s="31">
        <f t="shared" si="127"/>
        <v>99.962771170672312</v>
      </c>
      <c r="P808" s="32">
        <f t="shared" si="130"/>
        <v>1257166</v>
      </c>
      <c r="R808" s="33">
        <f>SUM('anual gastos'!N808+'eses gastos'!N808+[3]ctas!N808)</f>
        <v>3375604322</v>
      </c>
      <c r="S808" s="62">
        <f t="shared" si="128"/>
        <v>0</v>
      </c>
    </row>
    <row r="809" spans="1:19" ht="39" x14ac:dyDescent="0.25">
      <c r="A809" s="60">
        <v>3311402200785200</v>
      </c>
      <c r="B809" s="27" t="s">
        <v>583</v>
      </c>
      <c r="C809" s="28"/>
      <c r="D809" s="33">
        <f>SUM('anual gastos'!D809+'eses gastos'!D809+[3]ctas!D809)</f>
        <v>3483100000</v>
      </c>
      <c r="E809" s="33">
        <f>SUM('anual gastos'!E809+'eses gastos'!E809+[3]ctas!E809)</f>
        <v>-106238512</v>
      </c>
      <c r="F809" s="30">
        <f t="shared" si="124"/>
        <v>3376861488</v>
      </c>
      <c r="G809" s="31">
        <f t="shared" ref="G809:G877" si="148">IF(OR(F809=0,F$7=0),0,F809/F$7)*100</f>
        <v>1.6470693991682474E-2</v>
      </c>
      <c r="H809" s="33">
        <f>SUM('anual gastos'!H809+'eses gastos'!H809+[3]ctas!H809)</f>
        <v>0</v>
      </c>
      <c r="I809" s="32">
        <f t="shared" si="129"/>
        <v>3376861488</v>
      </c>
      <c r="J809" s="33">
        <f>SUM('anual gastos'!J809+'eses gastos'!J809+[3]ctas!J809)</f>
        <v>2080726604</v>
      </c>
      <c r="K809" s="31">
        <f t="shared" si="125"/>
        <v>61.617173561724726</v>
      </c>
      <c r="L809" s="30">
        <f t="shared" si="131"/>
        <v>1294877718</v>
      </c>
      <c r="M809" s="31">
        <f t="shared" si="126"/>
        <v>38.345597608947593</v>
      </c>
      <c r="N809" s="33">
        <f>SUM('anual gastos'!N809+'eses gastos'!N809+[3]ctas!N809)</f>
        <v>3375604322</v>
      </c>
      <c r="O809" s="31">
        <f t="shared" si="127"/>
        <v>99.962771170672312</v>
      </c>
      <c r="P809" s="32">
        <f t="shared" si="130"/>
        <v>1257166</v>
      </c>
      <c r="R809" s="33">
        <f>SUM('anual gastos'!N809+'eses gastos'!N809+[3]ctas!N809)</f>
        <v>3375604322</v>
      </c>
      <c r="S809" s="62">
        <f t="shared" si="128"/>
        <v>0</v>
      </c>
    </row>
    <row r="810" spans="1:19" ht="26.25" x14ac:dyDescent="0.25">
      <c r="A810" s="60">
        <v>3311402200788</v>
      </c>
      <c r="B810" s="27" t="s">
        <v>584</v>
      </c>
      <c r="C810" s="28"/>
      <c r="D810" s="29">
        <f>SUM(D811)</f>
        <v>32063795000</v>
      </c>
      <c r="E810" s="29">
        <f>SUM(E811)</f>
        <v>-225775000</v>
      </c>
      <c r="F810" s="30">
        <f t="shared" si="124"/>
        <v>31838020000</v>
      </c>
      <c r="G810" s="31">
        <f t="shared" si="148"/>
        <v>0.15529043361255759</v>
      </c>
      <c r="H810" s="29">
        <f>SUM(H811)</f>
        <v>0</v>
      </c>
      <c r="I810" s="32">
        <f t="shared" si="129"/>
        <v>31838020000</v>
      </c>
      <c r="J810" s="29">
        <f>SUM(J811)</f>
        <v>1733007381</v>
      </c>
      <c r="K810" s="31">
        <f t="shared" si="125"/>
        <v>5.4432008680188027</v>
      </c>
      <c r="L810" s="30">
        <f t="shared" si="131"/>
        <v>11667782090</v>
      </c>
      <c r="M810" s="31">
        <f t="shared" si="126"/>
        <v>36.647323200374899</v>
      </c>
      <c r="N810" s="29">
        <f>SUM(N811)</f>
        <v>13400789471</v>
      </c>
      <c r="O810" s="31">
        <f t="shared" si="127"/>
        <v>42.090524068393698</v>
      </c>
      <c r="P810" s="32">
        <f t="shared" si="130"/>
        <v>18437230529</v>
      </c>
      <c r="R810" s="33">
        <f>SUM('anual gastos'!N810+'eses gastos'!N810+[3]ctas!N810)</f>
        <v>13400789471</v>
      </c>
      <c r="S810" s="62">
        <f t="shared" si="128"/>
        <v>0</v>
      </c>
    </row>
    <row r="811" spans="1:19" ht="26.25" x14ac:dyDescent="0.25">
      <c r="A811" s="60">
        <v>3311402200788200</v>
      </c>
      <c r="B811" s="27" t="s">
        <v>584</v>
      </c>
      <c r="C811" s="28"/>
      <c r="D811" s="33">
        <f>SUM('anual gastos'!D811+'eses gastos'!D811+[3]ctas!D811)</f>
        <v>32063795000</v>
      </c>
      <c r="E811" s="33">
        <f>SUM('anual gastos'!E811+'eses gastos'!E811+[3]ctas!E811)</f>
        <v>-225775000</v>
      </c>
      <c r="F811" s="30">
        <f t="shared" si="124"/>
        <v>31838020000</v>
      </c>
      <c r="G811" s="31">
        <f t="shared" si="148"/>
        <v>0.15529043361255759</v>
      </c>
      <c r="H811" s="33">
        <f>SUM('anual gastos'!H811+'eses gastos'!H811+[3]ctas!H811)</f>
        <v>0</v>
      </c>
      <c r="I811" s="32">
        <f t="shared" si="129"/>
        <v>31838020000</v>
      </c>
      <c r="J811" s="33">
        <f>SUM('anual gastos'!J811+'eses gastos'!J811+[3]ctas!J811)</f>
        <v>1733007381</v>
      </c>
      <c r="K811" s="31">
        <f t="shared" si="125"/>
        <v>5.4432008680188027</v>
      </c>
      <c r="L811" s="30">
        <f t="shared" si="131"/>
        <v>11667782090</v>
      </c>
      <c r="M811" s="31">
        <f t="shared" si="126"/>
        <v>36.647323200374899</v>
      </c>
      <c r="N811" s="33">
        <f>SUM('anual gastos'!N811+'eses gastos'!N811+[3]ctas!N811)</f>
        <v>13400789471</v>
      </c>
      <c r="O811" s="31">
        <f t="shared" si="127"/>
        <v>42.090524068393698</v>
      </c>
      <c r="P811" s="32">
        <f t="shared" si="130"/>
        <v>18437230529</v>
      </c>
      <c r="R811" s="33">
        <f>SUM('anual gastos'!N811+'eses gastos'!N811+[3]ctas!N811)</f>
        <v>13400789471</v>
      </c>
      <c r="S811" s="62">
        <f t="shared" si="128"/>
        <v>0</v>
      </c>
    </row>
    <row r="812" spans="1:19" ht="51.75" x14ac:dyDescent="0.25">
      <c r="A812" s="60">
        <v>3311402200789</v>
      </c>
      <c r="B812" s="27" t="s">
        <v>585</v>
      </c>
      <c r="C812" s="28"/>
      <c r="D812" s="29">
        <f>SUM(D813)</f>
        <v>1937200000</v>
      </c>
      <c r="E812" s="29">
        <f>SUM(E813)</f>
        <v>3946356077</v>
      </c>
      <c r="F812" s="30">
        <f t="shared" si="124"/>
        <v>5883556077</v>
      </c>
      <c r="G812" s="31">
        <f t="shared" si="148"/>
        <v>2.8697135512231232E-2</v>
      </c>
      <c r="H812" s="29">
        <f>SUM(H813)</f>
        <v>0</v>
      </c>
      <c r="I812" s="32">
        <f t="shared" si="129"/>
        <v>5883556077</v>
      </c>
      <c r="J812" s="29">
        <f>SUM(J813)</f>
        <v>1870829658</v>
      </c>
      <c r="K812" s="31">
        <f t="shared" si="125"/>
        <v>31.797600524510138</v>
      </c>
      <c r="L812" s="30">
        <f t="shared" si="131"/>
        <v>3917569128</v>
      </c>
      <c r="M812" s="31">
        <f t="shared" si="126"/>
        <v>66.585056328681276</v>
      </c>
      <c r="N812" s="29">
        <f>SUM(N813)</f>
        <v>5788398786</v>
      </c>
      <c r="O812" s="31">
        <f t="shared" si="127"/>
        <v>98.382656853191406</v>
      </c>
      <c r="P812" s="32">
        <f t="shared" si="130"/>
        <v>95157291</v>
      </c>
      <c r="R812" s="33">
        <f>SUM('anual gastos'!N812+'eses gastos'!N812+[3]ctas!N812)</f>
        <v>5788398786</v>
      </c>
      <c r="S812" s="62">
        <f t="shared" si="128"/>
        <v>0</v>
      </c>
    </row>
    <row r="813" spans="1:19" ht="51.75" x14ac:dyDescent="0.25">
      <c r="A813" s="60">
        <v>3311402200789200</v>
      </c>
      <c r="B813" s="27" t="s">
        <v>585</v>
      </c>
      <c r="C813" s="28"/>
      <c r="D813" s="33">
        <f>SUM('anual gastos'!D813+'eses gastos'!D813+[3]ctas!D813)</f>
        <v>1937200000</v>
      </c>
      <c r="E813" s="33">
        <f>SUM('anual gastos'!E813+'eses gastos'!E813+[3]ctas!E813)</f>
        <v>3946356077</v>
      </c>
      <c r="F813" s="30">
        <f t="shared" si="124"/>
        <v>5883556077</v>
      </c>
      <c r="G813" s="31">
        <f t="shared" si="148"/>
        <v>2.8697135512231232E-2</v>
      </c>
      <c r="H813" s="33">
        <f>SUM('anual gastos'!H813+'eses gastos'!H813+[3]ctas!H813)</f>
        <v>0</v>
      </c>
      <c r="I813" s="32">
        <f t="shared" si="129"/>
        <v>5883556077</v>
      </c>
      <c r="J813" s="33">
        <f>SUM('anual gastos'!J813+'eses gastos'!J813+[3]ctas!J813)</f>
        <v>1870829658</v>
      </c>
      <c r="K813" s="31">
        <f t="shared" si="125"/>
        <v>31.797600524510138</v>
      </c>
      <c r="L813" s="30">
        <f t="shared" si="131"/>
        <v>3917569128</v>
      </c>
      <c r="M813" s="31">
        <f t="shared" si="126"/>
        <v>66.585056328681276</v>
      </c>
      <c r="N813" s="33">
        <f>SUM('anual gastos'!N813+'eses gastos'!N813+[3]ctas!N813)</f>
        <v>5788398786</v>
      </c>
      <c r="O813" s="31">
        <f t="shared" si="127"/>
        <v>98.382656853191406</v>
      </c>
      <c r="P813" s="32">
        <f t="shared" si="130"/>
        <v>95157291</v>
      </c>
      <c r="R813" s="33">
        <f>SUM('anual gastos'!N813+'eses gastos'!N813+[3]ctas!N813)</f>
        <v>5788398786</v>
      </c>
      <c r="S813" s="62">
        <f t="shared" si="128"/>
        <v>0</v>
      </c>
    </row>
    <row r="814" spans="1:19" ht="39" x14ac:dyDescent="0.25">
      <c r="A814" s="60">
        <v>3311402200790</v>
      </c>
      <c r="B814" s="27" t="s">
        <v>586</v>
      </c>
      <c r="C814" s="28"/>
      <c r="D814" s="29">
        <f>SUM(D815)</f>
        <v>11258100000</v>
      </c>
      <c r="E814" s="29">
        <f>SUM(E815)</f>
        <v>-3409668740</v>
      </c>
      <c r="F814" s="30">
        <f t="shared" si="124"/>
        <v>7848431260</v>
      </c>
      <c r="G814" s="31">
        <f t="shared" si="148"/>
        <v>3.8280844523112673E-2</v>
      </c>
      <c r="H814" s="29">
        <f>SUM(H815)</f>
        <v>0</v>
      </c>
      <c r="I814" s="32">
        <f t="shared" si="129"/>
        <v>7848431260</v>
      </c>
      <c r="J814" s="29">
        <f>SUM(J815)</f>
        <v>2360211974</v>
      </c>
      <c r="K814" s="31">
        <f t="shared" si="125"/>
        <v>30.07240422718565</v>
      </c>
      <c r="L814" s="30">
        <f t="shared" si="131"/>
        <v>3880496916</v>
      </c>
      <c r="M814" s="31">
        <f t="shared" si="126"/>
        <v>49.44296238889401</v>
      </c>
      <c r="N814" s="29">
        <f>SUM(N815)</f>
        <v>6240708890</v>
      </c>
      <c r="O814" s="31">
        <f t="shared" si="127"/>
        <v>79.515366616079646</v>
      </c>
      <c r="P814" s="32">
        <f t="shared" si="130"/>
        <v>1607722370</v>
      </c>
      <c r="R814" s="33">
        <f>SUM('anual gastos'!N814+'eses gastos'!N814+[3]ctas!N814)</f>
        <v>6240708890</v>
      </c>
      <c r="S814" s="62">
        <f t="shared" si="128"/>
        <v>0</v>
      </c>
    </row>
    <row r="815" spans="1:19" ht="39" x14ac:dyDescent="0.25">
      <c r="A815" s="60">
        <v>3311402200790200</v>
      </c>
      <c r="B815" s="27" t="s">
        <v>586</v>
      </c>
      <c r="C815" s="28"/>
      <c r="D815" s="33">
        <f>SUM('anual gastos'!D815+'eses gastos'!D815+[3]ctas!D815)</f>
        <v>11258100000</v>
      </c>
      <c r="E815" s="33">
        <f>SUM('anual gastos'!E815+'eses gastos'!E815+[3]ctas!E815)</f>
        <v>-3409668740</v>
      </c>
      <c r="F815" s="30">
        <f t="shared" si="124"/>
        <v>7848431260</v>
      </c>
      <c r="G815" s="31">
        <f t="shared" si="148"/>
        <v>3.8280844523112673E-2</v>
      </c>
      <c r="H815" s="33">
        <f>SUM('anual gastos'!H815+'eses gastos'!H815+[3]ctas!H815)</f>
        <v>0</v>
      </c>
      <c r="I815" s="32">
        <f t="shared" si="129"/>
        <v>7848431260</v>
      </c>
      <c r="J815" s="33">
        <f>SUM('anual gastos'!J815+'eses gastos'!J815+[3]ctas!J815)</f>
        <v>2360211974</v>
      </c>
      <c r="K815" s="31">
        <f t="shared" si="125"/>
        <v>30.07240422718565</v>
      </c>
      <c r="L815" s="30">
        <f t="shared" si="131"/>
        <v>3880496916</v>
      </c>
      <c r="M815" s="31">
        <f t="shared" si="126"/>
        <v>49.44296238889401</v>
      </c>
      <c r="N815" s="33">
        <f>SUM('anual gastos'!N815+'eses gastos'!N815+[3]ctas!N815)</f>
        <v>6240708890</v>
      </c>
      <c r="O815" s="31">
        <f t="shared" si="127"/>
        <v>79.515366616079646</v>
      </c>
      <c r="P815" s="32">
        <f t="shared" si="130"/>
        <v>1607722370</v>
      </c>
      <c r="R815" s="33">
        <f>SUM('anual gastos'!N815+'eses gastos'!N815+[3]ctas!N815)</f>
        <v>6240708890</v>
      </c>
      <c r="S815" s="62">
        <f t="shared" si="128"/>
        <v>0</v>
      </c>
    </row>
    <row r="816" spans="1:19" x14ac:dyDescent="0.25">
      <c r="A816" s="60">
        <v>3311402200793</v>
      </c>
      <c r="B816" s="27" t="s">
        <v>587</v>
      </c>
      <c r="C816" s="28"/>
      <c r="D816" s="29">
        <f>SUM(D817)</f>
        <v>959800000</v>
      </c>
      <c r="E816" s="29">
        <f>SUM(E817)</f>
        <v>341775000</v>
      </c>
      <c r="F816" s="30">
        <f t="shared" si="124"/>
        <v>1301575000</v>
      </c>
      <c r="G816" s="31">
        <f t="shared" si="148"/>
        <v>6.3484521377040609E-3</v>
      </c>
      <c r="H816" s="29">
        <f>SUM(H817)</f>
        <v>0</v>
      </c>
      <c r="I816" s="32">
        <f t="shared" si="129"/>
        <v>1301575000</v>
      </c>
      <c r="J816" s="29">
        <f>SUM(J817)</f>
        <v>892154667</v>
      </c>
      <c r="K816" s="31">
        <f t="shared" si="125"/>
        <v>68.544238096152739</v>
      </c>
      <c r="L816" s="30">
        <f t="shared" si="131"/>
        <v>66305333</v>
      </c>
      <c r="M816" s="31">
        <f t="shared" si="126"/>
        <v>5.0942383650577181</v>
      </c>
      <c r="N816" s="29">
        <f>SUM(N817)</f>
        <v>958460000</v>
      </c>
      <c r="O816" s="31">
        <f t="shared" si="127"/>
        <v>73.638476461210459</v>
      </c>
      <c r="P816" s="32">
        <f t="shared" si="130"/>
        <v>343115000</v>
      </c>
      <c r="R816" s="33">
        <f>SUM('anual gastos'!N816+'eses gastos'!N816+[3]ctas!N816)</f>
        <v>958460000</v>
      </c>
      <c r="S816" s="62">
        <f t="shared" si="128"/>
        <v>0</v>
      </c>
    </row>
    <row r="817" spans="1:19" x14ac:dyDescent="0.25">
      <c r="A817" s="60">
        <v>3311402200793200</v>
      </c>
      <c r="B817" s="27" t="s">
        <v>587</v>
      </c>
      <c r="C817" s="28"/>
      <c r="D817" s="33">
        <f>SUM('anual gastos'!D817+'eses gastos'!D817+[3]ctas!D817)</f>
        <v>959800000</v>
      </c>
      <c r="E817" s="33">
        <f>SUM('anual gastos'!E817+'eses gastos'!E817+[3]ctas!E817)</f>
        <v>341775000</v>
      </c>
      <c r="F817" s="30">
        <f t="shared" si="124"/>
        <v>1301575000</v>
      </c>
      <c r="G817" s="31">
        <f t="shared" si="148"/>
        <v>6.3484521377040609E-3</v>
      </c>
      <c r="H817" s="33">
        <f>SUM('anual gastos'!H817+'eses gastos'!H817+[3]ctas!H817)</f>
        <v>0</v>
      </c>
      <c r="I817" s="32">
        <f t="shared" si="129"/>
        <v>1301575000</v>
      </c>
      <c r="J817" s="33">
        <f>SUM('anual gastos'!J817+'eses gastos'!J817+[3]ctas!J817)</f>
        <v>892154667</v>
      </c>
      <c r="K817" s="31">
        <f t="shared" si="125"/>
        <v>68.544238096152739</v>
      </c>
      <c r="L817" s="30">
        <f t="shared" si="131"/>
        <v>66305333</v>
      </c>
      <c r="M817" s="31">
        <f t="shared" si="126"/>
        <v>5.0942383650577181</v>
      </c>
      <c r="N817" s="33">
        <f>SUM('anual gastos'!N817+'eses gastos'!N817+[3]ctas!N817)</f>
        <v>958460000</v>
      </c>
      <c r="O817" s="31">
        <f t="shared" si="127"/>
        <v>73.638476461210459</v>
      </c>
      <c r="P817" s="32">
        <f t="shared" si="130"/>
        <v>343115000</v>
      </c>
      <c r="R817" s="33">
        <f>SUM('anual gastos'!N817+'eses gastos'!N817+[3]ctas!N817)</f>
        <v>958460000</v>
      </c>
      <c r="S817" s="62">
        <f t="shared" si="128"/>
        <v>0</v>
      </c>
    </row>
    <row r="818" spans="1:19" ht="39" x14ac:dyDescent="0.25">
      <c r="A818" s="60">
        <v>3311402200812</v>
      </c>
      <c r="B818" s="27" t="s">
        <v>588</v>
      </c>
      <c r="C818" s="28"/>
      <c r="D818" s="29">
        <f>SUM(D819)</f>
        <v>758368000</v>
      </c>
      <c r="E818" s="29">
        <f>SUM(E819)</f>
        <v>0</v>
      </c>
      <c r="F818" s="30">
        <f t="shared" si="124"/>
        <v>758368000</v>
      </c>
      <c r="G818" s="31">
        <f t="shared" si="148"/>
        <v>3.6989516168997975E-3</v>
      </c>
      <c r="H818" s="29">
        <f>SUM(H819)</f>
        <v>0</v>
      </c>
      <c r="I818" s="32">
        <f t="shared" si="129"/>
        <v>758368000</v>
      </c>
      <c r="J818" s="29">
        <f>SUM(J819)</f>
        <v>641716876</v>
      </c>
      <c r="K818" s="31">
        <f t="shared" si="125"/>
        <v>84.618137368665344</v>
      </c>
      <c r="L818" s="30">
        <f t="shared" si="131"/>
        <v>53639724</v>
      </c>
      <c r="M818" s="31">
        <f t="shared" si="126"/>
        <v>7.0730468585172375</v>
      </c>
      <c r="N818" s="29">
        <f>SUM(N819)</f>
        <v>695356600</v>
      </c>
      <c r="O818" s="31">
        <f t="shared" si="127"/>
        <v>91.691184227182575</v>
      </c>
      <c r="P818" s="32">
        <f t="shared" si="130"/>
        <v>63011400</v>
      </c>
      <c r="R818" s="33">
        <f>SUM('anual gastos'!N818+'eses gastos'!N818+[3]ctas!N818)</f>
        <v>695356600</v>
      </c>
      <c r="S818" s="62">
        <f t="shared" si="128"/>
        <v>0</v>
      </c>
    </row>
    <row r="819" spans="1:19" ht="39" x14ac:dyDescent="0.25">
      <c r="A819" s="60">
        <v>3311402200812190</v>
      </c>
      <c r="B819" s="27" t="s">
        <v>588</v>
      </c>
      <c r="C819" s="28"/>
      <c r="D819" s="33">
        <f>SUM('anual gastos'!D819+'eses gastos'!D819+[3]ctas!D819)</f>
        <v>758368000</v>
      </c>
      <c r="E819" s="33">
        <f>SUM('anual gastos'!E819+'eses gastos'!E819+[3]ctas!E819)</f>
        <v>0</v>
      </c>
      <c r="F819" s="30">
        <f t="shared" si="124"/>
        <v>758368000</v>
      </c>
      <c r="G819" s="31">
        <f t="shared" si="148"/>
        <v>3.6989516168997975E-3</v>
      </c>
      <c r="H819" s="33">
        <f>SUM('anual gastos'!H819+'eses gastos'!H819+[3]ctas!H819)</f>
        <v>0</v>
      </c>
      <c r="I819" s="32">
        <f t="shared" si="129"/>
        <v>758368000</v>
      </c>
      <c r="J819" s="33">
        <f>SUM('anual gastos'!J819+'eses gastos'!J819+[3]ctas!J819)</f>
        <v>641716876</v>
      </c>
      <c r="K819" s="31">
        <f t="shared" si="125"/>
        <v>84.618137368665344</v>
      </c>
      <c r="L819" s="30">
        <f t="shared" si="131"/>
        <v>53639724</v>
      </c>
      <c r="M819" s="31">
        <f t="shared" si="126"/>
        <v>7.0730468585172375</v>
      </c>
      <c r="N819" s="33">
        <f>SUM('anual gastos'!N819+'eses gastos'!N819+[3]ctas!N819)</f>
        <v>695356600</v>
      </c>
      <c r="O819" s="31">
        <f t="shared" si="127"/>
        <v>91.691184227182575</v>
      </c>
      <c r="P819" s="32">
        <f t="shared" si="130"/>
        <v>63011400</v>
      </c>
      <c r="R819" s="33">
        <f>SUM('anual gastos'!N819+'eses gastos'!N819+[3]ctas!N819)</f>
        <v>695356600</v>
      </c>
      <c r="S819" s="62">
        <f t="shared" si="128"/>
        <v>0</v>
      </c>
    </row>
    <row r="820" spans="1:19" x14ac:dyDescent="0.25">
      <c r="A820" s="60">
        <v>3311402200970</v>
      </c>
      <c r="B820" s="40" t="s">
        <v>589</v>
      </c>
      <c r="C820" s="28"/>
      <c r="D820" s="29">
        <f>SUM(D821)</f>
        <v>2897829000</v>
      </c>
      <c r="E820" s="29">
        <f>SUM(E821)</f>
        <v>0</v>
      </c>
      <c r="F820" s="30">
        <f t="shared" si="124"/>
        <v>2897829000</v>
      </c>
      <c r="G820" s="31">
        <f t="shared" si="148"/>
        <v>1.4134205642971649E-2</v>
      </c>
      <c r="H820" s="29">
        <f>SUM(H821)</f>
        <v>0</v>
      </c>
      <c r="I820" s="32">
        <f t="shared" si="129"/>
        <v>2897829000</v>
      </c>
      <c r="J820" s="29">
        <f>SUM(J821)</f>
        <v>1495117454</v>
      </c>
      <c r="K820" s="31">
        <f t="shared" si="125"/>
        <v>51.594398910356688</v>
      </c>
      <c r="L820" s="30">
        <f t="shared" si="131"/>
        <v>1393683398</v>
      </c>
      <c r="M820" s="31">
        <f t="shared" si="126"/>
        <v>48.094052409579724</v>
      </c>
      <c r="N820" s="29">
        <f>SUM(N821)</f>
        <v>2888800852</v>
      </c>
      <c r="O820" s="31">
        <f t="shared" si="127"/>
        <v>99.688451319936405</v>
      </c>
      <c r="P820" s="32">
        <f t="shared" si="130"/>
        <v>9028148</v>
      </c>
      <c r="R820" s="33">
        <f>SUM('anual gastos'!N820+'eses gastos'!N820+[3]ctas!N820)</f>
        <v>2888800852</v>
      </c>
      <c r="S820" s="62">
        <f t="shared" si="128"/>
        <v>0</v>
      </c>
    </row>
    <row r="821" spans="1:19" ht="26.25" x14ac:dyDescent="0.25">
      <c r="A821" s="60">
        <v>3311402200970190</v>
      </c>
      <c r="B821" s="40" t="s">
        <v>590</v>
      </c>
      <c r="C821" s="28"/>
      <c r="D821" s="33">
        <f>SUM('anual gastos'!D821+'eses gastos'!D821+[3]ctas!D821)</f>
        <v>2897829000</v>
      </c>
      <c r="E821" s="33">
        <f>SUM('anual gastos'!E821+'eses gastos'!E821+[3]ctas!E821)</f>
        <v>0</v>
      </c>
      <c r="F821" s="30">
        <f t="shared" si="124"/>
        <v>2897829000</v>
      </c>
      <c r="G821" s="31">
        <f t="shared" si="148"/>
        <v>1.4134205642971649E-2</v>
      </c>
      <c r="H821" s="33">
        <f>SUM('anual gastos'!H821+'eses gastos'!H821+[3]ctas!H821)</f>
        <v>0</v>
      </c>
      <c r="I821" s="32">
        <f t="shared" si="129"/>
        <v>2897829000</v>
      </c>
      <c r="J821" s="33">
        <f>SUM('anual gastos'!J821+'eses gastos'!J821+[3]ctas!J821)</f>
        <v>1495117454</v>
      </c>
      <c r="K821" s="31">
        <f t="shared" si="125"/>
        <v>51.594398910356688</v>
      </c>
      <c r="L821" s="30">
        <f t="shared" si="131"/>
        <v>1393683398</v>
      </c>
      <c r="M821" s="31">
        <f t="shared" si="126"/>
        <v>48.094052409579724</v>
      </c>
      <c r="N821" s="33">
        <f>SUM('anual gastos'!N821+'eses gastos'!N821+[3]ctas!N821)</f>
        <v>2888800852</v>
      </c>
      <c r="O821" s="31">
        <f t="shared" si="127"/>
        <v>99.688451319936405</v>
      </c>
      <c r="P821" s="32">
        <f t="shared" si="130"/>
        <v>9028148</v>
      </c>
      <c r="R821" s="33">
        <f>SUM('anual gastos'!N821+'eses gastos'!N821+[3]ctas!N821)</f>
        <v>2888800852</v>
      </c>
      <c r="S821" s="62">
        <f t="shared" si="128"/>
        <v>0</v>
      </c>
    </row>
    <row r="822" spans="1:19" ht="26.25" x14ac:dyDescent="0.25">
      <c r="A822" s="60">
        <v>3311402203075</v>
      </c>
      <c r="B822" s="27" t="s">
        <v>574</v>
      </c>
      <c r="C822" s="28"/>
      <c r="D822" s="29">
        <f>SUM(D823)</f>
        <v>46627755000</v>
      </c>
      <c r="E822" s="29">
        <f>SUM(E823)</f>
        <v>27940335793</v>
      </c>
      <c r="F822" s="30">
        <f t="shared" si="124"/>
        <v>74568090793</v>
      </c>
      <c r="G822" s="31">
        <f t="shared" si="148"/>
        <v>0.36370701296454783</v>
      </c>
      <c r="H822" s="29">
        <f>SUM(H823)</f>
        <v>0</v>
      </c>
      <c r="I822" s="32">
        <f t="shared" si="129"/>
        <v>74568090793</v>
      </c>
      <c r="J822" s="29">
        <f>SUM(J823)</f>
        <v>42358948374</v>
      </c>
      <c r="K822" s="31">
        <f t="shared" si="125"/>
        <v>56.805730069699464</v>
      </c>
      <c r="L822" s="30">
        <f t="shared" si="131"/>
        <v>11639220072</v>
      </c>
      <c r="M822" s="31">
        <f t="shared" si="126"/>
        <v>15.608848165779538</v>
      </c>
      <c r="N822" s="29">
        <f>SUM(N823)</f>
        <v>53998168446</v>
      </c>
      <c r="O822" s="31">
        <f t="shared" si="127"/>
        <v>72.414578235478999</v>
      </c>
      <c r="P822" s="32">
        <f t="shared" si="130"/>
        <v>20569922347</v>
      </c>
      <c r="R822" s="33">
        <f>SUM('anual gastos'!N822+'eses gastos'!N822+[3]ctas!N822)</f>
        <v>53998168446</v>
      </c>
      <c r="S822" s="62">
        <f t="shared" si="128"/>
        <v>0</v>
      </c>
    </row>
    <row r="823" spans="1:19" ht="26.25" x14ac:dyDescent="0.25">
      <c r="A823" s="60">
        <v>3.31140220030752E+16</v>
      </c>
      <c r="B823" s="27" t="s">
        <v>574</v>
      </c>
      <c r="C823" s="28"/>
      <c r="D823" s="33">
        <f>SUM('anual gastos'!D823+'eses gastos'!D823+[3]ctas!D823)</f>
        <v>46627755000</v>
      </c>
      <c r="E823" s="33">
        <f>SUM('anual gastos'!E823+'eses gastos'!E823+[3]ctas!E823)</f>
        <v>27940335793</v>
      </c>
      <c r="F823" s="30">
        <f t="shared" si="124"/>
        <v>74568090793</v>
      </c>
      <c r="G823" s="31">
        <f t="shared" si="148"/>
        <v>0.36370701296454783</v>
      </c>
      <c r="H823" s="33">
        <f>SUM('anual gastos'!H823+'eses gastos'!H823+[3]ctas!H823)</f>
        <v>0</v>
      </c>
      <c r="I823" s="32">
        <f t="shared" si="129"/>
        <v>74568090793</v>
      </c>
      <c r="J823" s="33">
        <f>SUM('anual gastos'!J823+'eses gastos'!J823+[3]ctas!J823)</f>
        <v>42358948374</v>
      </c>
      <c r="K823" s="31">
        <f t="shared" si="125"/>
        <v>56.805730069699464</v>
      </c>
      <c r="L823" s="30">
        <f t="shared" si="131"/>
        <v>11639220072</v>
      </c>
      <c r="M823" s="31">
        <f t="shared" si="126"/>
        <v>15.608848165779538</v>
      </c>
      <c r="N823" s="33">
        <f>SUM('anual gastos'!N823+'eses gastos'!N823+[3]ctas!N823)</f>
        <v>53998168446</v>
      </c>
      <c r="O823" s="31">
        <f t="shared" si="127"/>
        <v>72.414578235478999</v>
      </c>
      <c r="P823" s="32">
        <f t="shared" si="130"/>
        <v>20569922347</v>
      </c>
      <c r="R823" s="33">
        <f>SUM('anual gastos'!N823+'eses gastos'!N823+[3]ctas!N823)</f>
        <v>53998168446</v>
      </c>
      <c r="S823" s="62">
        <f t="shared" si="128"/>
        <v>0</v>
      </c>
    </row>
    <row r="824" spans="1:19" x14ac:dyDescent="0.25">
      <c r="A824" s="60">
        <v>3311402207240</v>
      </c>
      <c r="B824" s="27" t="s">
        <v>591</v>
      </c>
      <c r="C824" s="28"/>
      <c r="D824" s="29">
        <f>SUM(D825)</f>
        <v>800000000</v>
      </c>
      <c r="E824" s="29">
        <f>SUM(E825)</f>
        <v>0</v>
      </c>
      <c r="F824" s="30">
        <f t="shared" si="124"/>
        <v>800000000</v>
      </c>
      <c r="G824" s="31">
        <f t="shared" si="148"/>
        <v>3.9020123390225291E-3</v>
      </c>
      <c r="H824" s="29">
        <f>SUM(H825)</f>
        <v>0</v>
      </c>
      <c r="I824" s="32">
        <f t="shared" si="129"/>
        <v>800000000</v>
      </c>
      <c r="J824" s="29">
        <f>SUM(J825)</f>
        <v>0</v>
      </c>
      <c r="K824" s="31">
        <f t="shared" si="125"/>
        <v>0</v>
      </c>
      <c r="L824" s="30">
        <f t="shared" si="131"/>
        <v>0</v>
      </c>
      <c r="M824" s="31">
        <f t="shared" si="126"/>
        <v>0</v>
      </c>
      <c r="N824" s="29">
        <f>SUM(N825)</f>
        <v>0</v>
      </c>
      <c r="O824" s="31">
        <f t="shared" si="127"/>
        <v>0</v>
      </c>
      <c r="P824" s="32">
        <f t="shared" si="130"/>
        <v>800000000</v>
      </c>
      <c r="R824" s="33">
        <f>SUM('anual gastos'!N824+'eses gastos'!N824+[3]ctas!N824)</f>
        <v>0</v>
      </c>
      <c r="S824" s="62">
        <f t="shared" si="128"/>
        <v>0</v>
      </c>
    </row>
    <row r="825" spans="1:19" x14ac:dyDescent="0.25">
      <c r="A825" s="60">
        <v>3311402207240200</v>
      </c>
      <c r="B825" s="27" t="s">
        <v>591</v>
      </c>
      <c r="C825" s="28"/>
      <c r="D825" s="33">
        <f>SUM('anual gastos'!D825+'eses gastos'!D825+[3]ctas!D825)</f>
        <v>800000000</v>
      </c>
      <c r="E825" s="33">
        <f>SUM('anual gastos'!E825+'eses gastos'!E825+[3]ctas!E825)</f>
        <v>0</v>
      </c>
      <c r="F825" s="30">
        <f t="shared" si="124"/>
        <v>800000000</v>
      </c>
      <c r="G825" s="31">
        <f t="shared" si="148"/>
        <v>3.9020123390225291E-3</v>
      </c>
      <c r="H825" s="33">
        <f>SUM('anual gastos'!H825+'eses gastos'!H825+[3]ctas!H825)</f>
        <v>0</v>
      </c>
      <c r="I825" s="32">
        <f t="shared" si="129"/>
        <v>800000000</v>
      </c>
      <c r="J825" s="33">
        <f>SUM('anual gastos'!J825+'eses gastos'!J825+[3]ctas!J825)</f>
        <v>0</v>
      </c>
      <c r="K825" s="31">
        <f t="shared" si="125"/>
        <v>0</v>
      </c>
      <c r="L825" s="30">
        <f t="shared" si="131"/>
        <v>0</v>
      </c>
      <c r="M825" s="31">
        <f t="shared" si="126"/>
        <v>0</v>
      </c>
      <c r="N825" s="33">
        <f>SUM('anual gastos'!N825+'eses gastos'!N825+[3]ctas!N825)</f>
        <v>0</v>
      </c>
      <c r="O825" s="31">
        <f t="shared" si="127"/>
        <v>0</v>
      </c>
      <c r="P825" s="32">
        <f t="shared" si="130"/>
        <v>800000000</v>
      </c>
      <c r="R825" s="33">
        <f>SUM('anual gastos'!N825+'eses gastos'!N825+[3]ctas!N825)</f>
        <v>0</v>
      </c>
      <c r="S825" s="62">
        <f t="shared" si="128"/>
        <v>0</v>
      </c>
    </row>
    <row r="826" spans="1:19" x14ac:dyDescent="0.25">
      <c r="A826" s="60">
        <v>331140221</v>
      </c>
      <c r="B826" s="61" t="s">
        <v>592</v>
      </c>
      <c r="C826" s="28"/>
      <c r="D826" s="29">
        <f>SUM(D827+D834)</f>
        <v>176051401000</v>
      </c>
      <c r="E826" s="29">
        <f>SUM(E827+E834)</f>
        <v>1037891000</v>
      </c>
      <c r="F826" s="30">
        <f t="shared" si="124"/>
        <v>177089292000</v>
      </c>
      <c r="G826" s="31">
        <f t="shared" si="148"/>
        <v>0.86375575311595454</v>
      </c>
      <c r="H826" s="29">
        <f>SUM(H827+H834)</f>
        <v>0</v>
      </c>
      <c r="I826" s="32">
        <f t="shared" si="129"/>
        <v>177089292000</v>
      </c>
      <c r="J826" s="29">
        <f>SUM(J827+J834)</f>
        <v>144204139642</v>
      </c>
      <c r="K826" s="31">
        <f t="shared" si="125"/>
        <v>81.430185875947828</v>
      </c>
      <c r="L826" s="30">
        <f t="shared" si="131"/>
        <v>29799404219</v>
      </c>
      <c r="M826" s="31">
        <f t="shared" si="126"/>
        <v>16.827332631156491</v>
      </c>
      <c r="N826" s="29">
        <f>SUM(N827+N834)</f>
        <v>174003543861</v>
      </c>
      <c r="O826" s="31">
        <f t="shared" si="127"/>
        <v>98.257518507104308</v>
      </c>
      <c r="P826" s="32">
        <f t="shared" si="130"/>
        <v>3085748139</v>
      </c>
      <c r="R826" s="33">
        <f>SUM('anual gastos'!N826+'eses gastos'!N826+[3]ctas!N826)</f>
        <v>174003543861</v>
      </c>
      <c r="S826" s="62">
        <f t="shared" si="128"/>
        <v>0</v>
      </c>
    </row>
    <row r="827" spans="1:19" ht="26.25" x14ac:dyDescent="0.25">
      <c r="A827" s="60">
        <v>3311402210584</v>
      </c>
      <c r="B827" s="27" t="s">
        <v>593</v>
      </c>
      <c r="C827" s="28"/>
      <c r="D827" s="29">
        <f>SUM(D828:D833)</f>
        <v>172209697000</v>
      </c>
      <c r="E827" s="29">
        <f>SUM(E828:E833)</f>
        <v>1104821000</v>
      </c>
      <c r="F827" s="30">
        <f t="shared" si="124"/>
        <v>173314518000</v>
      </c>
      <c r="G827" s="31">
        <f t="shared" si="148"/>
        <v>0.8453442347096779</v>
      </c>
      <c r="H827" s="29">
        <f>SUM(H828:H833)</f>
        <v>0</v>
      </c>
      <c r="I827" s="32">
        <f t="shared" si="129"/>
        <v>173314518000</v>
      </c>
      <c r="J827" s="29">
        <f>SUM(J828:J833)</f>
        <v>141074381986</v>
      </c>
      <c r="K827" s="31">
        <f t="shared" si="125"/>
        <v>81.397902272676319</v>
      </c>
      <c r="L827" s="30">
        <f t="shared" si="131"/>
        <v>29270980538</v>
      </c>
      <c r="M827" s="31">
        <f t="shared" si="126"/>
        <v>16.888937450698734</v>
      </c>
      <c r="N827" s="29">
        <f>SUM(N828:N833)</f>
        <v>170345362524</v>
      </c>
      <c r="O827" s="31">
        <f t="shared" si="127"/>
        <v>98.286839723375053</v>
      </c>
      <c r="P827" s="32">
        <f t="shared" si="130"/>
        <v>2969155476</v>
      </c>
      <c r="R827" s="33">
        <f>SUM('anual gastos'!N827+'eses gastos'!N827+[3]ctas!N827)</f>
        <v>170345362524</v>
      </c>
      <c r="S827" s="62">
        <f t="shared" si="128"/>
        <v>0</v>
      </c>
    </row>
    <row r="828" spans="1:19" ht="26.25" x14ac:dyDescent="0.25">
      <c r="A828" s="60">
        <v>3311402210584200</v>
      </c>
      <c r="B828" s="27" t="s">
        <v>593</v>
      </c>
      <c r="C828" s="28"/>
      <c r="D828" s="33">
        <f>SUM('anual gastos'!D828+'eses gastos'!D828+[3]ctas!D828)</f>
        <v>40000000</v>
      </c>
      <c r="E828" s="33">
        <f>SUM('anual gastos'!E828+'eses gastos'!E828+[3]ctas!E828)</f>
        <v>-40000000</v>
      </c>
      <c r="F828" s="30">
        <f t="shared" si="124"/>
        <v>0</v>
      </c>
      <c r="G828" s="31">
        <f t="shared" si="148"/>
        <v>0</v>
      </c>
      <c r="H828" s="33">
        <f>SUM('anual gastos'!H828+'eses gastos'!H828+[3]ctas!H828)</f>
        <v>0</v>
      </c>
      <c r="I828" s="32">
        <f t="shared" si="129"/>
        <v>0</v>
      </c>
      <c r="J828" s="33">
        <f>SUM('anual gastos'!J828+'eses gastos'!J828+[3]ctas!J828)</f>
        <v>0</v>
      </c>
      <c r="K828" s="31">
        <f t="shared" si="125"/>
        <v>0</v>
      </c>
      <c r="L828" s="30">
        <f t="shared" si="131"/>
        <v>0</v>
      </c>
      <c r="M828" s="31">
        <f t="shared" si="126"/>
        <v>0</v>
      </c>
      <c r="N828" s="33">
        <f>SUM('anual gastos'!N828+'eses gastos'!N828+[3]ctas!N828)</f>
        <v>0</v>
      </c>
      <c r="O828" s="31">
        <f t="shared" si="127"/>
        <v>0</v>
      </c>
      <c r="P828" s="32">
        <f t="shared" si="130"/>
        <v>0</v>
      </c>
      <c r="R828" s="33">
        <f>SUM('anual gastos'!N828+'eses gastos'!N828+[3]ctas!N828)</f>
        <v>0</v>
      </c>
      <c r="S828" s="62">
        <f t="shared" si="128"/>
        <v>0</v>
      </c>
    </row>
    <row r="829" spans="1:19" ht="26.25" x14ac:dyDescent="0.25">
      <c r="A829" s="60">
        <v>3311402210584200</v>
      </c>
      <c r="B829" s="27" t="s">
        <v>593</v>
      </c>
      <c r="C829" s="28"/>
      <c r="D829" s="33">
        <f>SUM('anual gastos'!D829+'eses gastos'!D829+[3]ctas!D829)</f>
        <v>9493030000</v>
      </c>
      <c r="E829" s="33">
        <f>SUM('anual gastos'!E829+'eses gastos'!E829+[3]ctas!E829)</f>
        <v>3351114377</v>
      </c>
      <c r="F829" s="30">
        <f t="shared" si="124"/>
        <v>12844144377</v>
      </c>
      <c r="G829" s="31">
        <f t="shared" si="148"/>
        <v>6.2647512304051051E-2</v>
      </c>
      <c r="H829" s="33">
        <f>SUM('anual gastos'!H829+'eses gastos'!H829+[3]ctas!H829)</f>
        <v>0</v>
      </c>
      <c r="I829" s="32">
        <f t="shared" si="129"/>
        <v>12844144377</v>
      </c>
      <c r="J829" s="33">
        <f>SUM('anual gastos'!J829+'eses gastos'!J829+[3]ctas!J829)</f>
        <v>3469747203</v>
      </c>
      <c r="K829" s="31">
        <f t="shared" si="125"/>
        <v>27.014233888660378</v>
      </c>
      <c r="L829" s="30">
        <f t="shared" si="131"/>
        <v>8522190580</v>
      </c>
      <c r="M829" s="31">
        <f t="shared" si="126"/>
        <v>66.350784683335391</v>
      </c>
      <c r="N829" s="33">
        <f>SUM('anual gastos'!N829+'eses gastos'!N829+[3]ctas!N829)</f>
        <v>11991937783</v>
      </c>
      <c r="O829" s="31">
        <f t="shared" si="127"/>
        <v>93.365018571995762</v>
      </c>
      <c r="P829" s="32">
        <f t="shared" si="130"/>
        <v>852206594</v>
      </c>
      <c r="R829" s="33">
        <f>SUM('anual gastos'!N829+'eses gastos'!N829+[3]ctas!N829)</f>
        <v>11991937783</v>
      </c>
      <c r="S829" s="62">
        <f t="shared" si="128"/>
        <v>0</v>
      </c>
    </row>
    <row r="830" spans="1:19" ht="26.25" x14ac:dyDescent="0.25">
      <c r="A830" s="60">
        <v>3311402210584200</v>
      </c>
      <c r="B830" s="27" t="s">
        <v>593</v>
      </c>
      <c r="C830" s="28"/>
      <c r="D830" s="33">
        <f>SUM('anual gastos'!D830+'eses gastos'!D830+[3]ctas!D830)</f>
        <v>10245470000</v>
      </c>
      <c r="E830" s="33">
        <f>SUM('anual gastos'!E830+'eses gastos'!E830+[3]ctas!E830)</f>
        <v>-1428620799</v>
      </c>
      <c r="F830" s="30">
        <f t="shared" si="124"/>
        <v>8816849201</v>
      </c>
      <c r="G830" s="31">
        <f t="shared" si="148"/>
        <v>4.3004317967003665E-2</v>
      </c>
      <c r="H830" s="33">
        <f>SUM('anual gastos'!H830+'eses gastos'!H830+[3]ctas!H830)</f>
        <v>0</v>
      </c>
      <c r="I830" s="32">
        <f t="shared" si="129"/>
        <v>8816849201</v>
      </c>
      <c r="J830" s="33">
        <f>SUM('anual gastos'!J830+'eses gastos'!J830+[3]ctas!J830)</f>
        <v>4933545347</v>
      </c>
      <c r="K830" s="31">
        <f t="shared" si="125"/>
        <v>55.955877599000345</v>
      </c>
      <c r="L830" s="30">
        <f t="shared" si="131"/>
        <v>2374555340</v>
      </c>
      <c r="M830" s="31">
        <f t="shared" si="126"/>
        <v>26.932017162442563</v>
      </c>
      <c r="N830" s="33">
        <f>SUM('anual gastos'!N830+'eses gastos'!N830+[3]ctas!N830)</f>
        <v>7308100687</v>
      </c>
      <c r="O830" s="31">
        <f t="shared" si="127"/>
        <v>82.887894761442908</v>
      </c>
      <c r="P830" s="32">
        <f t="shared" si="130"/>
        <v>1508748514</v>
      </c>
      <c r="R830" s="33">
        <f>SUM('anual gastos'!N830+'eses gastos'!N830+[3]ctas!N830)</f>
        <v>7308100687</v>
      </c>
      <c r="S830" s="62">
        <f t="shared" si="128"/>
        <v>0</v>
      </c>
    </row>
    <row r="831" spans="1:19" ht="26.25" x14ac:dyDescent="0.25">
      <c r="A831" s="60">
        <v>3311402210584200</v>
      </c>
      <c r="B831" s="27" t="s">
        <v>593</v>
      </c>
      <c r="C831" s="28"/>
      <c r="D831" s="33">
        <f>SUM('anual gastos'!D831+'eses gastos'!D831+[3]ctas!D831)</f>
        <v>150315517000</v>
      </c>
      <c r="E831" s="33">
        <f>SUM('anual gastos'!E831+'eses gastos'!E831+[3]ctas!E831)</f>
        <v>907975022</v>
      </c>
      <c r="F831" s="30">
        <f t="shared" si="124"/>
        <v>151223492022</v>
      </c>
      <c r="G831" s="31">
        <f t="shared" si="148"/>
        <v>0.7375949147748988</v>
      </c>
      <c r="H831" s="33">
        <f>SUM('anual gastos'!H831+'eses gastos'!H831+[3]ctas!H831)</f>
        <v>0</v>
      </c>
      <c r="I831" s="32">
        <f t="shared" si="129"/>
        <v>151223492022</v>
      </c>
      <c r="J831" s="33">
        <f>SUM('anual gastos'!J831+'eses gastos'!J831+[3]ctas!J831)</f>
        <v>132356079436</v>
      </c>
      <c r="K831" s="31">
        <f t="shared" si="125"/>
        <v>87.523491004125759</v>
      </c>
      <c r="L831" s="30">
        <f t="shared" si="131"/>
        <v>18315027952</v>
      </c>
      <c r="M831" s="31">
        <f t="shared" si="126"/>
        <v>12.111231996504571</v>
      </c>
      <c r="N831" s="33">
        <f>SUM('anual gastos'!N831+'eses gastos'!N831+[3]ctas!N831)</f>
        <v>150671107388</v>
      </c>
      <c r="O831" s="31">
        <f t="shared" si="127"/>
        <v>99.634723000630316</v>
      </c>
      <c r="P831" s="32">
        <f t="shared" si="130"/>
        <v>552384634</v>
      </c>
      <c r="R831" s="33">
        <f>SUM('anual gastos'!N831+'eses gastos'!N831+[3]ctas!N831)</f>
        <v>150671107388</v>
      </c>
      <c r="S831" s="62">
        <f t="shared" si="128"/>
        <v>0</v>
      </c>
    </row>
    <row r="832" spans="1:19" ht="26.25" x14ac:dyDescent="0.25">
      <c r="A832" s="60">
        <v>3311402210584200</v>
      </c>
      <c r="B832" s="27" t="s">
        <v>593</v>
      </c>
      <c r="C832" s="28"/>
      <c r="D832" s="33">
        <f>SUM('anual gastos'!D832+'eses gastos'!D832+[3]ctas!D832)</f>
        <v>1900000000</v>
      </c>
      <c r="E832" s="33">
        <f>SUM('anual gastos'!E832+'eses gastos'!E832+[3]ctas!E832)</f>
        <v>-1685647600</v>
      </c>
      <c r="F832" s="30">
        <f t="shared" si="124"/>
        <v>214352400</v>
      </c>
      <c r="G832" s="31">
        <f t="shared" si="148"/>
        <v>1.0455071371238661E-3</v>
      </c>
      <c r="H832" s="33">
        <f>SUM('anual gastos'!H832+'eses gastos'!H832+[3]ctas!H832)</f>
        <v>0</v>
      </c>
      <c r="I832" s="32">
        <f t="shared" si="129"/>
        <v>214352400</v>
      </c>
      <c r="J832" s="33">
        <f>SUM('anual gastos'!J832+'eses gastos'!J832+[3]ctas!J832)</f>
        <v>177793334</v>
      </c>
      <c r="K832" s="31">
        <f t="shared" si="125"/>
        <v>82.944410232868861</v>
      </c>
      <c r="L832" s="30">
        <f t="shared" si="131"/>
        <v>28506666</v>
      </c>
      <c r="M832" s="31">
        <f t="shared" si="126"/>
        <v>13.298972159863851</v>
      </c>
      <c r="N832" s="33">
        <f>SUM('anual gastos'!N832+'eses gastos'!N832+[3]ctas!N832)</f>
        <v>206300000</v>
      </c>
      <c r="O832" s="31">
        <f t="shared" si="127"/>
        <v>96.243382392732713</v>
      </c>
      <c r="P832" s="32">
        <f t="shared" si="130"/>
        <v>8052400</v>
      </c>
      <c r="R832" s="33">
        <f>SUM('anual gastos'!N832+'eses gastos'!N832+[3]ctas!N832)</f>
        <v>206300000</v>
      </c>
      <c r="S832" s="62">
        <f t="shared" si="128"/>
        <v>0</v>
      </c>
    </row>
    <row r="833" spans="1:19" ht="26.25" x14ac:dyDescent="0.25">
      <c r="A833" s="60">
        <v>3311402210584200</v>
      </c>
      <c r="B833" s="27" t="s">
        <v>593</v>
      </c>
      <c r="C833" s="28"/>
      <c r="D833" s="33">
        <f>SUM('anual gastos'!D833+'eses gastos'!D833+[3]ctas!D833)</f>
        <v>215680000</v>
      </c>
      <c r="E833" s="33">
        <f>SUM('anual gastos'!E833+'eses gastos'!E833+[3]ctas!E833)</f>
        <v>0</v>
      </c>
      <c r="F833" s="30">
        <f t="shared" si="124"/>
        <v>215680000</v>
      </c>
      <c r="G833" s="31">
        <f t="shared" si="148"/>
        <v>1.0519825266004739E-3</v>
      </c>
      <c r="H833" s="33">
        <f>SUM('anual gastos'!H833+'eses gastos'!H833+[3]ctas!H833)</f>
        <v>0</v>
      </c>
      <c r="I833" s="32">
        <f t="shared" si="129"/>
        <v>215680000</v>
      </c>
      <c r="J833" s="33">
        <f>SUM('anual gastos'!J833+'eses gastos'!J833+[3]ctas!J833)</f>
        <v>137216666</v>
      </c>
      <c r="K833" s="31">
        <f t="shared" si="125"/>
        <v>63.620486832344213</v>
      </c>
      <c r="L833" s="30">
        <f t="shared" si="131"/>
        <v>30700000</v>
      </c>
      <c r="M833" s="31">
        <f t="shared" si="126"/>
        <v>14.234050445103858</v>
      </c>
      <c r="N833" s="33">
        <f>SUM('anual gastos'!N833+'eses gastos'!N833+[3]ctas!N833)</f>
        <v>167916666</v>
      </c>
      <c r="O833" s="31">
        <f t="shared" si="127"/>
        <v>77.85453727744806</v>
      </c>
      <c r="P833" s="32">
        <f t="shared" si="130"/>
        <v>47763334</v>
      </c>
      <c r="R833" s="33">
        <f>SUM('anual gastos'!N833+'eses gastos'!N833+[3]ctas!N833)</f>
        <v>167916666</v>
      </c>
      <c r="S833" s="62">
        <f t="shared" si="128"/>
        <v>0</v>
      </c>
    </row>
    <row r="834" spans="1:19" ht="26.25" x14ac:dyDescent="0.25">
      <c r="A834" s="26">
        <v>3311402210826</v>
      </c>
      <c r="B834" s="27" t="s">
        <v>594</v>
      </c>
      <c r="C834" s="28"/>
      <c r="D834" s="29">
        <f>SUM(D835:D837)</f>
        <v>3841704000</v>
      </c>
      <c r="E834" s="29">
        <f>SUM(E835:E837)</f>
        <v>-66930000</v>
      </c>
      <c r="F834" s="30">
        <f t="shared" si="124"/>
        <v>3774774000</v>
      </c>
      <c r="G834" s="31">
        <f t="shared" si="148"/>
        <v>1.8411518406276788E-2</v>
      </c>
      <c r="H834" s="29">
        <f>SUM(H835:H837)</f>
        <v>0</v>
      </c>
      <c r="I834" s="32">
        <f t="shared" si="129"/>
        <v>3774774000</v>
      </c>
      <c r="J834" s="29">
        <f>SUM(J835:J837)</f>
        <v>3129757656</v>
      </c>
      <c r="K834" s="31">
        <f t="shared" si="125"/>
        <v>82.912451341457796</v>
      </c>
      <c r="L834" s="30">
        <f t="shared" si="131"/>
        <v>528423681</v>
      </c>
      <c r="M834" s="31">
        <f t="shared" si="126"/>
        <v>13.998816379470666</v>
      </c>
      <c r="N834" s="29">
        <f>SUM(N835:N837)</f>
        <v>3658181337</v>
      </c>
      <c r="O834" s="31">
        <f t="shared" si="127"/>
        <v>96.911267720928464</v>
      </c>
      <c r="P834" s="32">
        <f t="shared" si="130"/>
        <v>116592663</v>
      </c>
      <c r="R834" s="33">
        <f>SUM('anual gastos'!N834+'eses gastos'!N834+[3]ctas!N834)</f>
        <v>3658181337</v>
      </c>
      <c r="S834" s="62">
        <f t="shared" si="128"/>
        <v>0</v>
      </c>
    </row>
    <row r="835" spans="1:19" ht="26.25" x14ac:dyDescent="0.25">
      <c r="A835" s="26">
        <v>3311402210826200</v>
      </c>
      <c r="B835" s="27" t="s">
        <v>594</v>
      </c>
      <c r="C835" s="28"/>
      <c r="D835" s="33">
        <f>SUM('anual gastos'!D835+'eses gastos'!D835+[3]ctas!D835)</f>
        <v>33700000</v>
      </c>
      <c r="E835" s="33">
        <f>SUM('anual gastos'!E835+'eses gastos'!E835+[3]ctas!E835)</f>
        <v>-33700000</v>
      </c>
      <c r="F835" s="30">
        <f t="shared" si="124"/>
        <v>0</v>
      </c>
      <c r="G835" s="31">
        <f t="shared" si="148"/>
        <v>0</v>
      </c>
      <c r="H835" s="33">
        <f>SUM('anual gastos'!H835+'eses gastos'!H835+[3]ctas!H835)</f>
        <v>0</v>
      </c>
      <c r="I835" s="32">
        <f t="shared" si="129"/>
        <v>0</v>
      </c>
      <c r="J835" s="33">
        <f>SUM('anual gastos'!J835+'eses gastos'!J835+[3]ctas!J835)</f>
        <v>0</v>
      </c>
      <c r="K835" s="31">
        <f t="shared" si="125"/>
        <v>0</v>
      </c>
      <c r="L835" s="30">
        <f t="shared" si="131"/>
        <v>0</v>
      </c>
      <c r="M835" s="31">
        <f t="shared" si="126"/>
        <v>0</v>
      </c>
      <c r="N835" s="33">
        <f>SUM('anual gastos'!N835+'eses gastos'!N835+[3]ctas!N835)</f>
        <v>0</v>
      </c>
      <c r="O835" s="31">
        <f t="shared" si="127"/>
        <v>0</v>
      </c>
      <c r="P835" s="32">
        <f t="shared" si="130"/>
        <v>0</v>
      </c>
      <c r="R835" s="33">
        <f>SUM('anual gastos'!N835+'eses gastos'!N835+[3]ctas!N835)</f>
        <v>0</v>
      </c>
      <c r="S835" s="62">
        <f t="shared" si="128"/>
        <v>0</v>
      </c>
    </row>
    <row r="836" spans="1:19" ht="26.25" x14ac:dyDescent="0.25">
      <c r="A836" s="26">
        <v>3311402210826200</v>
      </c>
      <c r="B836" s="27" t="s">
        <v>594</v>
      </c>
      <c r="C836" s="28"/>
      <c r="D836" s="33">
        <f>SUM('anual gastos'!D836+'eses gastos'!D836+[3]ctas!D836)</f>
        <v>2865114000</v>
      </c>
      <c r="E836" s="33">
        <f>SUM('anual gastos'!E836+'eses gastos'!E836+[3]ctas!E836)</f>
        <v>-152659499</v>
      </c>
      <c r="F836" s="30">
        <f t="shared" si="124"/>
        <v>2712454501</v>
      </c>
      <c r="G836" s="31">
        <f t="shared" si="148"/>
        <v>1.3230038664923999E-2</v>
      </c>
      <c r="H836" s="33">
        <f>SUM('anual gastos'!H836+'eses gastos'!H836+[3]ctas!H836)</f>
        <v>0</v>
      </c>
      <c r="I836" s="32">
        <f t="shared" si="129"/>
        <v>2712454501</v>
      </c>
      <c r="J836" s="33">
        <f>SUM('anual gastos'!J836+'eses gastos'!J836+[3]ctas!J836)</f>
        <v>2240344997</v>
      </c>
      <c r="K836" s="31">
        <f t="shared" si="125"/>
        <v>82.594749374562866</v>
      </c>
      <c r="L836" s="30">
        <f t="shared" si="131"/>
        <v>388879507</v>
      </c>
      <c r="M836" s="31">
        <f t="shared" si="126"/>
        <v>14.336812169812688</v>
      </c>
      <c r="N836" s="33">
        <f>SUM('anual gastos'!N836+'eses gastos'!N836+[3]ctas!N836)</f>
        <v>2629224504</v>
      </c>
      <c r="O836" s="31">
        <f t="shared" si="127"/>
        <v>96.931561544375555</v>
      </c>
      <c r="P836" s="32">
        <f t="shared" si="130"/>
        <v>83229997</v>
      </c>
      <c r="R836" s="33">
        <f>SUM('anual gastos'!N836+'eses gastos'!N836+[3]ctas!N836)</f>
        <v>2629224504</v>
      </c>
      <c r="S836" s="62">
        <f t="shared" si="128"/>
        <v>0</v>
      </c>
    </row>
    <row r="837" spans="1:19" ht="26.25" x14ac:dyDescent="0.25">
      <c r="A837" s="26">
        <v>3311402210826200</v>
      </c>
      <c r="B837" s="27" t="s">
        <v>594</v>
      </c>
      <c r="C837" s="28"/>
      <c r="D837" s="33">
        <f>SUM('anual gastos'!D837+'eses gastos'!D837+[3]ctas!D837)</f>
        <v>942890000</v>
      </c>
      <c r="E837" s="33">
        <f>SUM('anual gastos'!E837+'eses gastos'!E837+[3]ctas!E837)</f>
        <v>119429499</v>
      </c>
      <c r="F837" s="30">
        <f t="shared" si="124"/>
        <v>1062319499</v>
      </c>
      <c r="G837" s="31">
        <f t="shared" si="148"/>
        <v>5.18147974135279E-3</v>
      </c>
      <c r="H837" s="33">
        <f>SUM('anual gastos'!H837+'eses gastos'!H837+[3]ctas!H837)</f>
        <v>0</v>
      </c>
      <c r="I837" s="32">
        <f t="shared" si="129"/>
        <v>1062319499</v>
      </c>
      <c r="J837" s="33">
        <f>SUM('anual gastos'!J837+'eses gastos'!J837+[3]ctas!J837)</f>
        <v>889412659</v>
      </c>
      <c r="K837" s="31">
        <f t="shared" si="125"/>
        <v>83.723649978865723</v>
      </c>
      <c r="L837" s="30">
        <f t="shared" si="131"/>
        <v>139544174</v>
      </c>
      <c r="M837" s="31">
        <f t="shared" si="126"/>
        <v>13.135800870769859</v>
      </c>
      <c r="N837" s="33">
        <f>SUM('anual gastos'!N837+'eses gastos'!N837+[3]ctas!N837)</f>
        <v>1028956833</v>
      </c>
      <c r="O837" s="31">
        <f t="shared" si="127"/>
        <v>96.859450849635593</v>
      </c>
      <c r="P837" s="32">
        <f t="shared" si="130"/>
        <v>33362666</v>
      </c>
      <c r="R837" s="33">
        <f>SUM('anual gastos'!N837+'eses gastos'!N837+[3]ctas!N837)</f>
        <v>1028956833</v>
      </c>
      <c r="S837" s="62">
        <f t="shared" si="128"/>
        <v>0</v>
      </c>
    </row>
    <row r="838" spans="1:19" x14ac:dyDescent="0.25">
      <c r="A838" s="60">
        <v>331140222</v>
      </c>
      <c r="B838" s="27" t="s">
        <v>595</v>
      </c>
      <c r="C838" s="28"/>
      <c r="D838" s="29">
        <f>SUM(D839+D841+D843+D846)</f>
        <v>31871790000</v>
      </c>
      <c r="E838" s="29">
        <f>SUM(E839+E841+E843+E846)</f>
        <v>15611346018</v>
      </c>
      <c r="F838" s="30">
        <f t="shared" si="124"/>
        <v>47483136018</v>
      </c>
      <c r="G838" s="31">
        <f t="shared" si="148"/>
        <v>0.23159972829715136</v>
      </c>
      <c r="H838" s="29">
        <f>SUM(H839+H841+H843+H846)</f>
        <v>0</v>
      </c>
      <c r="I838" s="32">
        <f t="shared" si="129"/>
        <v>47483136018</v>
      </c>
      <c r="J838" s="29">
        <f>SUM(J839+J841+J843+J846)</f>
        <v>34692974209</v>
      </c>
      <c r="K838" s="31">
        <f t="shared" si="125"/>
        <v>73.063780361618328</v>
      </c>
      <c r="L838" s="30">
        <f t="shared" si="131"/>
        <v>12112928344</v>
      </c>
      <c r="M838" s="31">
        <f t="shared" si="126"/>
        <v>25.509958608058675</v>
      </c>
      <c r="N838" s="29">
        <f>SUM(N839+N841+N843+N846)</f>
        <v>46805902553</v>
      </c>
      <c r="O838" s="31">
        <f t="shared" si="127"/>
        <v>98.573738969676995</v>
      </c>
      <c r="P838" s="32">
        <f t="shared" si="130"/>
        <v>677233465</v>
      </c>
      <c r="R838" s="33">
        <f>SUM('anual gastos'!N838+'eses gastos'!N838+[3]ctas!N838)</f>
        <v>46805902553</v>
      </c>
      <c r="S838" s="62">
        <f t="shared" si="128"/>
        <v>0</v>
      </c>
    </row>
    <row r="839" spans="1:19" ht="26.25" x14ac:dyDescent="0.25">
      <c r="A839" s="26">
        <v>3311402220574</v>
      </c>
      <c r="B839" s="27" t="s">
        <v>596</v>
      </c>
      <c r="C839" s="28"/>
      <c r="D839" s="29">
        <f>SUM(D840)</f>
        <v>5529908000</v>
      </c>
      <c r="E839" s="29">
        <f>SUM(E840)</f>
        <v>2241673854</v>
      </c>
      <c r="F839" s="30">
        <f t="shared" si="124"/>
        <v>7771581854</v>
      </c>
      <c r="G839" s="31">
        <f t="shared" si="148"/>
        <v>3.7906010360039481E-2</v>
      </c>
      <c r="H839" s="29">
        <f>SUM(H840)</f>
        <v>0</v>
      </c>
      <c r="I839" s="32">
        <f t="shared" si="129"/>
        <v>7771581854</v>
      </c>
      <c r="J839" s="29">
        <f>SUM(J840)</f>
        <v>5908004230</v>
      </c>
      <c r="K839" s="31">
        <f t="shared" si="125"/>
        <v>76.020613833709731</v>
      </c>
      <c r="L839" s="30">
        <f t="shared" si="131"/>
        <v>1531138383</v>
      </c>
      <c r="M839" s="31">
        <f t="shared" si="126"/>
        <v>19.701759715905581</v>
      </c>
      <c r="N839" s="29">
        <f>SUM(N840)</f>
        <v>7439142613</v>
      </c>
      <c r="O839" s="31">
        <f t="shared" si="127"/>
        <v>95.722373549615327</v>
      </c>
      <c r="P839" s="32">
        <f t="shared" si="130"/>
        <v>332439241</v>
      </c>
      <c r="R839" s="33">
        <f>SUM('anual gastos'!N839+'eses gastos'!N839+[3]ctas!N839)</f>
        <v>7439142613</v>
      </c>
      <c r="S839" s="62">
        <f t="shared" si="128"/>
        <v>0</v>
      </c>
    </row>
    <row r="840" spans="1:19" ht="26.25" x14ac:dyDescent="0.25">
      <c r="A840" s="26">
        <v>3311402220574210</v>
      </c>
      <c r="B840" s="27" t="s">
        <v>596</v>
      </c>
      <c r="C840" s="28"/>
      <c r="D840" s="33">
        <f>SUM('anual gastos'!D840+'eses gastos'!D840+[3]ctas!D840)</f>
        <v>5529908000</v>
      </c>
      <c r="E840" s="33">
        <f>SUM('anual gastos'!E840+'eses gastos'!E840+[3]ctas!E840)</f>
        <v>2241673854</v>
      </c>
      <c r="F840" s="30">
        <f t="shared" ref="F840:F903" si="149">SUM(D840+E840)</f>
        <v>7771581854</v>
      </c>
      <c r="G840" s="31">
        <f t="shared" si="148"/>
        <v>3.7906010360039481E-2</v>
      </c>
      <c r="H840" s="33">
        <f>SUM('anual gastos'!H840+'eses gastos'!H840+[3]ctas!H840)</f>
        <v>0</v>
      </c>
      <c r="I840" s="32">
        <f t="shared" si="129"/>
        <v>7771581854</v>
      </c>
      <c r="J840" s="33">
        <f>SUM('anual gastos'!J840+'eses gastos'!J840+[3]ctas!J840)</f>
        <v>5908004230</v>
      </c>
      <c r="K840" s="31">
        <f t="shared" ref="K840:K903" si="150">IF(OR(J840=0,F840=0),0,J840/F840)*100</f>
        <v>76.020613833709731</v>
      </c>
      <c r="L840" s="30">
        <f t="shared" si="131"/>
        <v>1531138383</v>
      </c>
      <c r="M840" s="31">
        <f t="shared" ref="M840:M903" si="151">IF(OR(L840=0,F840=0),0,L840/F840)*100</f>
        <v>19.701759715905581</v>
      </c>
      <c r="N840" s="33">
        <f>SUM('anual gastos'!N840+'eses gastos'!N840+[3]ctas!N840)</f>
        <v>7439142613</v>
      </c>
      <c r="O840" s="31">
        <f t="shared" ref="O840:O903" si="152">IF(OR(N840=0,F840=0),0,N840/F840)*100</f>
        <v>95.722373549615327</v>
      </c>
      <c r="P840" s="32">
        <f t="shared" si="130"/>
        <v>332439241</v>
      </c>
      <c r="R840" s="33">
        <f>SUM('anual gastos'!N840+'eses gastos'!N840+[3]ctas!N840)</f>
        <v>7439142613</v>
      </c>
      <c r="S840" s="62">
        <f t="shared" ref="S840:S903" si="153">+N840-R840</f>
        <v>0</v>
      </c>
    </row>
    <row r="841" spans="1:19" ht="26.25" x14ac:dyDescent="0.25">
      <c r="A841" s="26">
        <v>3311402220819</v>
      </c>
      <c r="B841" s="27" t="s">
        <v>597</v>
      </c>
      <c r="C841" s="28"/>
      <c r="D841" s="29">
        <f>SUM(D842)</f>
        <v>9891273000</v>
      </c>
      <c r="E841" s="29">
        <f>SUM(E842)</f>
        <v>-3899936985</v>
      </c>
      <c r="F841" s="30">
        <f t="shared" si="149"/>
        <v>5991336015</v>
      </c>
      <c r="G841" s="31">
        <f t="shared" si="148"/>
        <v>2.9222833822200086E-2</v>
      </c>
      <c r="H841" s="29">
        <f>SUM(H842)</f>
        <v>0</v>
      </c>
      <c r="I841" s="32">
        <f t="shared" ref="I841:I904" si="154">SUM(F841-H841)</f>
        <v>5991336015</v>
      </c>
      <c r="J841" s="29">
        <f>SUM(J842)</f>
        <v>4697133073</v>
      </c>
      <c r="K841" s="31">
        <f t="shared" si="150"/>
        <v>78.398758828417996</v>
      </c>
      <c r="L841" s="30">
        <f t="shared" si="131"/>
        <v>1148719668</v>
      </c>
      <c r="M841" s="31">
        <f t="shared" si="151"/>
        <v>19.173013583682302</v>
      </c>
      <c r="N841" s="29">
        <f>SUM(N842)</f>
        <v>5845852741</v>
      </c>
      <c r="O841" s="31">
        <f t="shared" si="152"/>
        <v>97.571772412100316</v>
      </c>
      <c r="P841" s="32">
        <f t="shared" si="130"/>
        <v>145483274</v>
      </c>
      <c r="R841" s="33">
        <f>SUM('anual gastos'!N841+'eses gastos'!N841+[3]ctas!N841)</f>
        <v>5845852741</v>
      </c>
      <c r="S841" s="62">
        <f t="shared" si="153"/>
        <v>0</v>
      </c>
    </row>
    <row r="842" spans="1:19" ht="26.25" x14ac:dyDescent="0.25">
      <c r="A842" s="26">
        <v>3311402220819210</v>
      </c>
      <c r="B842" s="27" t="s">
        <v>597</v>
      </c>
      <c r="C842" s="28"/>
      <c r="D842" s="33">
        <f>SUM('anual gastos'!D842+'eses gastos'!D842+[3]ctas!D842)</f>
        <v>9891273000</v>
      </c>
      <c r="E842" s="33">
        <f>SUM('anual gastos'!E842+'eses gastos'!E842+[3]ctas!E842)</f>
        <v>-3899936985</v>
      </c>
      <c r="F842" s="30">
        <f t="shared" si="149"/>
        <v>5991336015</v>
      </c>
      <c r="G842" s="31">
        <f t="shared" si="148"/>
        <v>2.9222833822200086E-2</v>
      </c>
      <c r="H842" s="33">
        <f>SUM('anual gastos'!H842+'eses gastos'!H842+[3]ctas!H842)</f>
        <v>0</v>
      </c>
      <c r="I842" s="32">
        <f t="shared" si="154"/>
        <v>5991336015</v>
      </c>
      <c r="J842" s="33">
        <f>SUM('anual gastos'!J842+'eses gastos'!J842+[3]ctas!J842)</f>
        <v>4697133073</v>
      </c>
      <c r="K842" s="31">
        <f t="shared" si="150"/>
        <v>78.398758828417996</v>
      </c>
      <c r="L842" s="30">
        <f t="shared" si="131"/>
        <v>1148719668</v>
      </c>
      <c r="M842" s="31">
        <f t="shared" si="151"/>
        <v>19.173013583682302</v>
      </c>
      <c r="N842" s="33">
        <f>SUM('anual gastos'!N842+'eses gastos'!N842+[3]ctas!N842)</f>
        <v>5845852741</v>
      </c>
      <c r="O842" s="31">
        <f t="shared" si="152"/>
        <v>97.571772412100316</v>
      </c>
      <c r="P842" s="32">
        <f t="shared" si="130"/>
        <v>145483274</v>
      </c>
      <c r="R842" s="33">
        <f>SUM('anual gastos'!N842+'eses gastos'!N842+[3]ctas!N842)</f>
        <v>5845852741</v>
      </c>
      <c r="S842" s="62">
        <f t="shared" si="153"/>
        <v>0</v>
      </c>
    </row>
    <row r="843" spans="1:19" x14ac:dyDescent="0.25">
      <c r="A843" s="60">
        <v>3311402220885</v>
      </c>
      <c r="B843" s="61" t="s">
        <v>598</v>
      </c>
      <c r="C843" s="28"/>
      <c r="D843" s="29">
        <f>SUM(D844)</f>
        <v>13959313000</v>
      </c>
      <c r="E843" s="29">
        <f>SUM(E844)</f>
        <v>17713424685</v>
      </c>
      <c r="F843" s="30">
        <f t="shared" si="149"/>
        <v>31672737685</v>
      </c>
      <c r="G843" s="31">
        <f t="shared" si="148"/>
        <v>0.15448426657186734</v>
      </c>
      <c r="H843" s="29">
        <f>SUM(H844)</f>
        <v>0</v>
      </c>
      <c r="I843" s="32">
        <f t="shared" si="154"/>
        <v>31672737685</v>
      </c>
      <c r="J843" s="29">
        <f>SUM(J844)</f>
        <v>22544326896</v>
      </c>
      <c r="K843" s="31">
        <f t="shared" si="150"/>
        <v>71.178965077833624</v>
      </c>
      <c r="L843" s="30">
        <f t="shared" si="131"/>
        <v>8933489839</v>
      </c>
      <c r="M843" s="31">
        <f t="shared" si="151"/>
        <v>28.205613066504327</v>
      </c>
      <c r="N843" s="29">
        <f>SUM(N844)</f>
        <v>31477816735</v>
      </c>
      <c r="O843" s="31">
        <f t="shared" si="152"/>
        <v>99.384578144337951</v>
      </c>
      <c r="P843" s="32">
        <f t="shared" si="130"/>
        <v>194920950</v>
      </c>
      <c r="R843" s="33">
        <f>SUM('anual gastos'!N843+'eses gastos'!N843+[3]ctas!N843)</f>
        <v>31477816735</v>
      </c>
      <c r="S843" s="62">
        <f t="shared" si="153"/>
        <v>0</v>
      </c>
    </row>
    <row r="844" spans="1:19" x14ac:dyDescent="0.25">
      <c r="A844" s="60">
        <v>3311402220885200</v>
      </c>
      <c r="B844" s="61" t="s">
        <v>599</v>
      </c>
      <c r="C844" s="28"/>
      <c r="D844" s="33">
        <f>SUM('anual gastos'!D844+'eses gastos'!D844+[3]ctas!D844)</f>
        <v>13959313000</v>
      </c>
      <c r="E844" s="33">
        <f>SUM('anual gastos'!E844+'eses gastos'!E844+[3]ctas!E844)</f>
        <v>17713424685</v>
      </c>
      <c r="F844" s="30">
        <f t="shared" si="149"/>
        <v>31672737685</v>
      </c>
      <c r="G844" s="31">
        <f t="shared" si="148"/>
        <v>0.15448426657186734</v>
      </c>
      <c r="H844" s="33">
        <f>SUM('anual gastos'!H844+'eses gastos'!H844+[3]ctas!H844)</f>
        <v>0</v>
      </c>
      <c r="I844" s="32">
        <f t="shared" si="154"/>
        <v>31672737685</v>
      </c>
      <c r="J844" s="33">
        <f>SUM('anual gastos'!J844+'eses gastos'!J844+[3]ctas!J844)</f>
        <v>22544326896</v>
      </c>
      <c r="K844" s="31">
        <f t="shared" si="150"/>
        <v>71.178965077833624</v>
      </c>
      <c r="L844" s="30">
        <f t="shared" si="131"/>
        <v>8933489839</v>
      </c>
      <c r="M844" s="31">
        <f t="shared" si="151"/>
        <v>28.205613066504327</v>
      </c>
      <c r="N844" s="33">
        <f>SUM('anual gastos'!N844+'eses gastos'!N844+[3]ctas!N844)</f>
        <v>31477816735</v>
      </c>
      <c r="O844" s="31">
        <f t="shared" si="152"/>
        <v>99.384578144337951</v>
      </c>
      <c r="P844" s="32">
        <f t="shared" si="130"/>
        <v>194920950</v>
      </c>
      <c r="R844" s="33">
        <f>SUM('anual gastos'!N844+'eses gastos'!N844+[3]ctas!N844)</f>
        <v>31477816735</v>
      </c>
      <c r="S844" s="62">
        <f t="shared" si="153"/>
        <v>0</v>
      </c>
    </row>
    <row r="845" spans="1:19" x14ac:dyDescent="0.25">
      <c r="A845" s="60">
        <v>3311402220961</v>
      </c>
      <c r="B845" s="61" t="s">
        <v>598</v>
      </c>
      <c r="C845" s="28"/>
      <c r="D845" s="29">
        <f>SUM(D846)</f>
        <v>2491296000</v>
      </c>
      <c r="E845" s="29">
        <f>SUM(E846)</f>
        <v>-443815536</v>
      </c>
      <c r="F845" s="30">
        <f t="shared" si="149"/>
        <v>2047480464</v>
      </c>
      <c r="G845" s="31">
        <f t="shared" si="148"/>
        <v>9.9866175430444667E-3</v>
      </c>
      <c r="H845" s="29">
        <f>SUM(H846)</f>
        <v>0</v>
      </c>
      <c r="I845" s="32">
        <f t="shared" si="154"/>
        <v>2047480464</v>
      </c>
      <c r="J845" s="29">
        <f>SUM(J846)</f>
        <v>1543510010</v>
      </c>
      <c r="K845" s="31">
        <f t="shared" si="150"/>
        <v>75.385823559193682</v>
      </c>
      <c r="L845" s="30">
        <f t="shared" si="131"/>
        <v>499580454</v>
      </c>
      <c r="M845" s="31">
        <f t="shared" si="151"/>
        <v>24.399766580629997</v>
      </c>
      <c r="N845" s="29">
        <f>SUM(N846)</f>
        <v>2043090464</v>
      </c>
      <c r="O845" s="31">
        <f t="shared" si="152"/>
        <v>99.785590139823682</v>
      </c>
      <c r="P845" s="32">
        <f t="shared" si="130"/>
        <v>4390000</v>
      </c>
      <c r="R845" s="33">
        <f>SUM('anual gastos'!N845+'eses gastos'!N845+[3]ctas!N845)</f>
        <v>2043090464</v>
      </c>
      <c r="S845" s="62">
        <f t="shared" si="153"/>
        <v>0</v>
      </c>
    </row>
    <row r="846" spans="1:19" x14ac:dyDescent="0.25">
      <c r="A846" s="60">
        <v>3311402220961210</v>
      </c>
      <c r="B846" s="61" t="s">
        <v>599</v>
      </c>
      <c r="C846" s="28"/>
      <c r="D846" s="33">
        <f>SUM('anual gastos'!D846+'eses gastos'!D846+[3]ctas!D846)</f>
        <v>2491296000</v>
      </c>
      <c r="E846" s="33">
        <f>SUM('anual gastos'!E846+'eses gastos'!E846+[3]ctas!E846)</f>
        <v>-443815536</v>
      </c>
      <c r="F846" s="30">
        <f t="shared" si="149"/>
        <v>2047480464</v>
      </c>
      <c r="G846" s="31">
        <f t="shared" si="148"/>
        <v>9.9866175430444667E-3</v>
      </c>
      <c r="H846" s="33">
        <f>SUM('anual gastos'!H846+'eses gastos'!H846+[3]ctas!H846)</f>
        <v>0</v>
      </c>
      <c r="I846" s="32">
        <f t="shared" si="154"/>
        <v>2047480464</v>
      </c>
      <c r="J846" s="33">
        <f>SUM('anual gastos'!J846+'eses gastos'!J846+[3]ctas!J846)</f>
        <v>1543510010</v>
      </c>
      <c r="K846" s="31">
        <f t="shared" si="150"/>
        <v>75.385823559193682</v>
      </c>
      <c r="L846" s="30">
        <f t="shared" si="131"/>
        <v>499580454</v>
      </c>
      <c r="M846" s="31">
        <f t="shared" si="151"/>
        <v>24.399766580629997</v>
      </c>
      <c r="N846" s="33">
        <f>SUM('anual gastos'!N846+'eses gastos'!N846+[3]ctas!N846)</f>
        <v>2043090464</v>
      </c>
      <c r="O846" s="31">
        <f t="shared" si="152"/>
        <v>99.785590139823682</v>
      </c>
      <c r="P846" s="32">
        <f t="shared" si="130"/>
        <v>4390000</v>
      </c>
      <c r="R846" s="33">
        <f>SUM('anual gastos'!N846+'eses gastos'!N846+[3]ctas!N846)</f>
        <v>2043090464</v>
      </c>
      <c r="S846" s="62">
        <f t="shared" si="153"/>
        <v>0</v>
      </c>
    </row>
    <row r="847" spans="1:19" x14ac:dyDescent="0.25">
      <c r="A847" s="26">
        <v>331140223</v>
      </c>
      <c r="B847" s="27" t="s">
        <v>600</v>
      </c>
      <c r="C847" s="28"/>
      <c r="D847" s="29">
        <f>SUM(D848)</f>
        <v>201486000</v>
      </c>
      <c r="E847" s="29">
        <f>SUM(E848)</f>
        <v>0</v>
      </c>
      <c r="F847" s="30">
        <f t="shared" si="149"/>
        <v>201486000</v>
      </c>
      <c r="G847" s="31">
        <f t="shared" si="148"/>
        <v>9.8275107267536662E-4</v>
      </c>
      <c r="H847" s="29">
        <f>SUM(H848)</f>
        <v>0</v>
      </c>
      <c r="I847" s="32">
        <f t="shared" si="154"/>
        <v>201486000</v>
      </c>
      <c r="J847" s="29">
        <f>SUM(J848)</f>
        <v>201486000</v>
      </c>
      <c r="K847" s="31">
        <f t="shared" si="150"/>
        <v>100</v>
      </c>
      <c r="L847" s="30">
        <f t="shared" si="131"/>
        <v>0</v>
      </c>
      <c r="M847" s="31">
        <f t="shared" si="151"/>
        <v>0</v>
      </c>
      <c r="N847" s="29">
        <f>SUM(N848)</f>
        <v>201486000</v>
      </c>
      <c r="O847" s="31">
        <f t="shared" si="152"/>
        <v>100</v>
      </c>
      <c r="P847" s="32">
        <f t="shared" ref="P847:P910" si="155">SUM(F847-N847)</f>
        <v>0</v>
      </c>
      <c r="R847" s="33">
        <f>SUM('anual gastos'!N847+'eses gastos'!N847+[3]ctas!N847)</f>
        <v>201486000</v>
      </c>
      <c r="S847" s="62">
        <f t="shared" si="153"/>
        <v>0</v>
      </c>
    </row>
    <row r="848" spans="1:19" ht="26.25" x14ac:dyDescent="0.25">
      <c r="A848" s="26">
        <v>3311402230799</v>
      </c>
      <c r="B848" s="27" t="s">
        <v>601</v>
      </c>
      <c r="C848" s="28"/>
      <c r="D848" s="29">
        <f>SUM(D849:D850)</f>
        <v>201486000</v>
      </c>
      <c r="E848" s="29">
        <f>SUM(E849:E850)</f>
        <v>0</v>
      </c>
      <c r="F848" s="30">
        <f t="shared" si="149"/>
        <v>201486000</v>
      </c>
      <c r="G848" s="31">
        <f t="shared" si="148"/>
        <v>9.8275107267536662E-4</v>
      </c>
      <c r="H848" s="29">
        <f>SUM(H849:H850)</f>
        <v>0</v>
      </c>
      <c r="I848" s="32">
        <f t="shared" si="154"/>
        <v>201486000</v>
      </c>
      <c r="J848" s="29">
        <f>SUM(J849:J850)</f>
        <v>201486000</v>
      </c>
      <c r="K848" s="31">
        <f t="shared" si="150"/>
        <v>100</v>
      </c>
      <c r="L848" s="30">
        <f t="shared" ref="L848:L911" si="156">SUM(N848-J848)</f>
        <v>0</v>
      </c>
      <c r="M848" s="31">
        <f t="shared" si="151"/>
        <v>0</v>
      </c>
      <c r="N848" s="29">
        <f>SUM(N849:N850)</f>
        <v>201486000</v>
      </c>
      <c r="O848" s="31">
        <f t="shared" si="152"/>
        <v>100</v>
      </c>
      <c r="P848" s="32">
        <f t="shared" si="155"/>
        <v>0</v>
      </c>
      <c r="R848" s="33">
        <f>SUM('anual gastos'!N848+'eses gastos'!N848+[3]ctas!N848)</f>
        <v>201486000</v>
      </c>
      <c r="S848" s="62">
        <f t="shared" si="153"/>
        <v>0</v>
      </c>
    </row>
    <row r="849" spans="1:19" ht="26.25" x14ac:dyDescent="0.25">
      <c r="A849" s="26">
        <v>3311402230799210</v>
      </c>
      <c r="B849" s="27" t="s">
        <v>601</v>
      </c>
      <c r="C849" s="28"/>
      <c r="D849" s="33">
        <f>SUM('anual gastos'!D849+'eses gastos'!D849+[3]ctas!D849)</f>
        <v>201486000</v>
      </c>
      <c r="E849" s="33">
        <f>SUM('anual gastos'!E849+'eses gastos'!E849+[3]ctas!E849)</f>
        <v>-201486000</v>
      </c>
      <c r="F849" s="30">
        <f t="shared" si="149"/>
        <v>0</v>
      </c>
      <c r="G849" s="31">
        <f t="shared" si="148"/>
        <v>0</v>
      </c>
      <c r="H849" s="33">
        <f>SUM('anual gastos'!H849+'eses gastos'!H849+[3]ctas!H849)</f>
        <v>0</v>
      </c>
      <c r="I849" s="32">
        <f t="shared" si="154"/>
        <v>0</v>
      </c>
      <c r="J849" s="33">
        <f>SUM('anual gastos'!J849+'eses gastos'!J849+[3]ctas!J849)</f>
        <v>0</v>
      </c>
      <c r="K849" s="31">
        <f t="shared" si="150"/>
        <v>0</v>
      </c>
      <c r="L849" s="30">
        <f t="shared" si="156"/>
        <v>0</v>
      </c>
      <c r="M849" s="31">
        <f t="shared" si="151"/>
        <v>0</v>
      </c>
      <c r="N849" s="33">
        <f>SUM('anual gastos'!N849+'eses gastos'!N849+[3]ctas!N849)</f>
        <v>0</v>
      </c>
      <c r="O849" s="31">
        <f t="shared" si="152"/>
        <v>0</v>
      </c>
      <c r="P849" s="32">
        <f t="shared" si="155"/>
        <v>0</v>
      </c>
      <c r="R849" s="33">
        <f>SUM('anual gastos'!N849+'eses gastos'!N849+[3]ctas!N849)</f>
        <v>0</v>
      </c>
      <c r="S849" s="62">
        <f t="shared" si="153"/>
        <v>0</v>
      </c>
    </row>
    <row r="850" spans="1:19" ht="26.25" x14ac:dyDescent="0.25">
      <c r="A850" s="26">
        <v>3311402230799210</v>
      </c>
      <c r="B850" s="27" t="s">
        <v>601</v>
      </c>
      <c r="C850" s="28"/>
      <c r="D850" s="33">
        <f>SUM('anual gastos'!D850+'eses gastos'!D850+[3]ctas!D850)</f>
        <v>0</v>
      </c>
      <c r="E850" s="33">
        <f>SUM('anual gastos'!E850+'eses gastos'!E850+[3]ctas!E850)</f>
        <v>201486000</v>
      </c>
      <c r="F850" s="30">
        <f t="shared" ref="F850" si="157">SUM(D850+E850)</f>
        <v>201486000</v>
      </c>
      <c r="G850" s="31">
        <f t="shared" ref="G850" si="158">IF(OR(F850=0,F$7=0),0,F850/F$7)*100</f>
        <v>9.8275107267536662E-4</v>
      </c>
      <c r="H850" s="33">
        <f>SUM('anual gastos'!H850+'eses gastos'!H850+[3]ctas!H850)</f>
        <v>0</v>
      </c>
      <c r="I850" s="32">
        <f t="shared" ref="I850" si="159">SUM(F850-H850)</f>
        <v>201486000</v>
      </c>
      <c r="J850" s="33">
        <f>SUM('anual gastos'!J850+'eses gastos'!J850+[3]ctas!J850)</f>
        <v>201486000</v>
      </c>
      <c r="K850" s="31">
        <f t="shared" ref="K850" si="160">IF(OR(J850=0,F850=0),0,J850/F850)*100</f>
        <v>100</v>
      </c>
      <c r="L850" s="30">
        <f t="shared" ref="L850" si="161">SUM(N850-J850)</f>
        <v>0</v>
      </c>
      <c r="M850" s="31">
        <f t="shared" ref="M850" si="162">IF(OR(L850=0,F850=0),0,L850/F850)*100</f>
        <v>0</v>
      </c>
      <c r="N850" s="33">
        <f>SUM('anual gastos'!N850+'eses gastos'!N850+[3]ctas!N850)</f>
        <v>201486000</v>
      </c>
      <c r="O850" s="31">
        <f t="shared" ref="O850" si="163">IF(OR(N850=0,F850=0),0,N850/F850)*100</f>
        <v>100</v>
      </c>
      <c r="P850" s="32">
        <f t="shared" ref="P850" si="164">SUM(F850-N850)</f>
        <v>0</v>
      </c>
      <c r="R850" s="33">
        <f>SUM('anual gastos'!N850+'eses gastos'!N850+[3]ctas!N850)</f>
        <v>201486000</v>
      </c>
      <c r="S850" s="62">
        <f t="shared" si="153"/>
        <v>0</v>
      </c>
    </row>
    <row r="851" spans="1:19" x14ac:dyDescent="0.25">
      <c r="A851" s="59">
        <v>3311403</v>
      </c>
      <c r="B851" s="20" t="s">
        <v>602</v>
      </c>
      <c r="C851" s="21"/>
      <c r="D851" s="22">
        <f>SUM(D852+D886+D894+D964+D974+D987+D993+D998+D1155+D1178)</f>
        <v>770159772389</v>
      </c>
      <c r="E851" s="22">
        <f>SUM(E852+E886+E894+E964+E974+E987+E993+E998+E1155+E1178)</f>
        <v>235928212</v>
      </c>
      <c r="F851" s="30">
        <f t="shared" si="149"/>
        <v>770395700601</v>
      </c>
      <c r="G851" s="24">
        <f t="shared" si="148"/>
        <v>3.7576169120937606</v>
      </c>
      <c r="H851" s="22">
        <f>SUM(H852+H886+H894+H964+H974+H987+H993+H998+H1155+H1178)</f>
        <v>0</v>
      </c>
      <c r="I851" s="32">
        <f t="shared" si="154"/>
        <v>770395700601</v>
      </c>
      <c r="J851" s="22">
        <f>SUM(J852+J886+J894+J964+J974+J987+J993+J998+J1155+J1178)</f>
        <v>522915485098</v>
      </c>
      <c r="K851" s="31">
        <f t="shared" si="150"/>
        <v>67.876220582495975</v>
      </c>
      <c r="L851" s="30">
        <f t="shared" si="156"/>
        <v>204930693956</v>
      </c>
      <c r="M851" s="31">
        <f t="shared" si="151"/>
        <v>26.600705818598126</v>
      </c>
      <c r="N851" s="22">
        <f>SUM(N852+N886+N894+N964+N974+N987+N993+N998+N1155+N1178)</f>
        <v>727846179054</v>
      </c>
      <c r="O851" s="31">
        <f t="shared" si="152"/>
        <v>94.47692640109409</v>
      </c>
      <c r="P851" s="32">
        <f t="shared" si="155"/>
        <v>42549521547</v>
      </c>
      <c r="R851" s="33">
        <f>SUM('anual gastos'!N851+'eses gastos'!N851+[3]ctas!N851)</f>
        <v>727846179054</v>
      </c>
      <c r="S851" s="62">
        <f t="shared" si="153"/>
        <v>0</v>
      </c>
    </row>
    <row r="852" spans="1:19" x14ac:dyDescent="0.25">
      <c r="A852" s="60">
        <v>331140324</v>
      </c>
      <c r="B852" s="61" t="s">
        <v>603</v>
      </c>
      <c r="C852" s="28"/>
      <c r="D852" s="29">
        <f>SUM(D853+D855+D857+D859+D861+D863+D865+D867+D869+D871+D873+D875+D878+D880+D882)</f>
        <v>38626795862</v>
      </c>
      <c r="E852" s="29">
        <f>SUM(E853+E855+E857+E859+E861+E863+E865+E867+E869+E871+E873+E875+E878+E880+E882)</f>
        <v>-2972320497</v>
      </c>
      <c r="F852" s="30">
        <f t="shared" si="149"/>
        <v>35654475365</v>
      </c>
      <c r="G852" s="31">
        <f t="shared" si="148"/>
        <v>0.17390525351950603</v>
      </c>
      <c r="H852" s="29">
        <f>SUM(H853+H855+H857+H859+H861+H863+H865+H867+H869+H871+H873+H875+H878+H880+H882)</f>
        <v>0</v>
      </c>
      <c r="I852" s="32">
        <f t="shared" si="154"/>
        <v>35654475365</v>
      </c>
      <c r="J852" s="29">
        <f>SUM(J853+J855+J857+J859+J861+J863+J865+J867+J869+J871+J873+J875+J878+J880+J882)</f>
        <v>20796378116</v>
      </c>
      <c r="K852" s="31">
        <f t="shared" si="150"/>
        <v>58.327539258689079</v>
      </c>
      <c r="L852" s="30">
        <f t="shared" si="156"/>
        <v>14100759582</v>
      </c>
      <c r="M852" s="31">
        <f t="shared" si="151"/>
        <v>39.548358060659965</v>
      </c>
      <c r="N852" s="29">
        <f>SUM(N853+N855+N857+N859+N861+N863+N865+N867+N869+N871+N873+N875+N878+N880+N882)</f>
        <v>34897137698</v>
      </c>
      <c r="O852" s="31">
        <f t="shared" si="152"/>
        <v>97.87589731934905</v>
      </c>
      <c r="P852" s="32">
        <f t="shared" si="155"/>
        <v>757337667</v>
      </c>
      <c r="R852" s="33">
        <f>SUM('anual gastos'!N852+'eses gastos'!N852+[3]ctas!N852)</f>
        <v>34897137698</v>
      </c>
      <c r="S852" s="62">
        <f t="shared" si="153"/>
        <v>0</v>
      </c>
    </row>
    <row r="853" spans="1:19" x14ac:dyDescent="0.25">
      <c r="A853" s="60">
        <v>3311403240071</v>
      </c>
      <c r="B853" s="27" t="s">
        <v>604</v>
      </c>
      <c r="C853" s="28"/>
      <c r="D853" s="29">
        <f>SUM(D854)</f>
        <v>11829851862</v>
      </c>
      <c r="E853" s="29">
        <f>SUM(E854)</f>
        <v>-559095818</v>
      </c>
      <c r="F853" s="30">
        <f t="shared" si="149"/>
        <v>11270756044</v>
      </c>
      <c r="G853" s="31">
        <f t="shared" si="148"/>
        <v>5.497328644225094E-2</v>
      </c>
      <c r="H853" s="29">
        <f>SUM(H854)</f>
        <v>0</v>
      </c>
      <c r="I853" s="32">
        <f t="shared" si="154"/>
        <v>11270756044</v>
      </c>
      <c r="J853" s="29">
        <f>SUM(J854)</f>
        <v>3720288368</v>
      </c>
      <c r="K853" s="31">
        <f t="shared" si="150"/>
        <v>33.008330173027744</v>
      </c>
      <c r="L853" s="30">
        <f t="shared" si="156"/>
        <v>6875138463</v>
      </c>
      <c r="M853" s="31">
        <f t="shared" si="151"/>
        <v>60.999798382292092</v>
      </c>
      <c r="N853" s="29">
        <f>SUM(N854)</f>
        <v>10595426831</v>
      </c>
      <c r="O853" s="31">
        <f t="shared" si="152"/>
        <v>94.008128555319843</v>
      </c>
      <c r="P853" s="32">
        <f t="shared" si="155"/>
        <v>675329213</v>
      </c>
      <c r="R853" s="33">
        <f>SUM('anual gastos'!N853+'eses gastos'!N853+[3]ctas!N853)</f>
        <v>10595426831</v>
      </c>
      <c r="S853" s="62">
        <f t="shared" si="153"/>
        <v>0</v>
      </c>
    </row>
    <row r="854" spans="1:19" x14ac:dyDescent="0.25">
      <c r="A854" s="60">
        <v>3311403240071</v>
      </c>
      <c r="B854" s="27" t="s">
        <v>604</v>
      </c>
      <c r="C854" s="28"/>
      <c r="D854" s="33">
        <f>SUM('anual gastos'!D854+'eses gastos'!D854+[3]ctas!D854)</f>
        <v>11829851862</v>
      </c>
      <c r="E854" s="33">
        <f>SUM('anual gastos'!E854+'eses gastos'!E854+[3]ctas!E854)</f>
        <v>-559095818</v>
      </c>
      <c r="F854" s="30">
        <f t="shared" si="149"/>
        <v>11270756044</v>
      </c>
      <c r="G854" s="31">
        <f t="shared" si="148"/>
        <v>5.497328644225094E-2</v>
      </c>
      <c r="H854" s="33">
        <f>SUM('anual gastos'!H854+'eses gastos'!H854+[3]ctas!H854)</f>
        <v>0</v>
      </c>
      <c r="I854" s="32">
        <f t="shared" si="154"/>
        <v>11270756044</v>
      </c>
      <c r="J854" s="33">
        <f>SUM('anual gastos'!J854+'eses gastos'!J854+[3]ctas!J854)</f>
        <v>3720288368</v>
      </c>
      <c r="K854" s="31">
        <f t="shared" si="150"/>
        <v>33.008330173027744</v>
      </c>
      <c r="L854" s="30">
        <f t="shared" si="156"/>
        <v>6875138463</v>
      </c>
      <c r="M854" s="31">
        <f t="shared" si="151"/>
        <v>60.999798382292092</v>
      </c>
      <c r="N854" s="33">
        <f>SUM('anual gastos'!N854+'eses gastos'!N854+[3]ctas!N854)</f>
        <v>10595426831</v>
      </c>
      <c r="O854" s="31">
        <f t="shared" si="152"/>
        <v>94.008128555319843</v>
      </c>
      <c r="P854" s="32">
        <f t="shared" si="155"/>
        <v>675329213</v>
      </c>
      <c r="R854" s="33">
        <f>SUM('anual gastos'!N854+'eses gastos'!N854+[3]ctas!N854)</f>
        <v>10595426831</v>
      </c>
      <c r="S854" s="62">
        <f t="shared" si="153"/>
        <v>0</v>
      </c>
    </row>
    <row r="855" spans="1:19" x14ac:dyDescent="0.25">
      <c r="A855" s="26">
        <v>3311403240304</v>
      </c>
      <c r="B855" s="27" t="s">
        <v>605</v>
      </c>
      <c r="C855" s="28"/>
      <c r="D855" s="29">
        <f>SUM(D856)</f>
        <v>959356000</v>
      </c>
      <c r="E855" s="29">
        <f>SUM(E856)</f>
        <v>-611956000</v>
      </c>
      <c r="F855" s="30">
        <f t="shared" si="149"/>
        <v>347400000</v>
      </c>
      <c r="G855" s="31">
        <f t="shared" si="148"/>
        <v>1.6944488582205336E-3</v>
      </c>
      <c r="H855" s="29">
        <f>SUM(H856)</f>
        <v>0</v>
      </c>
      <c r="I855" s="32">
        <f t="shared" si="154"/>
        <v>347400000</v>
      </c>
      <c r="J855" s="29">
        <f>SUM(J856)</f>
        <v>234064754</v>
      </c>
      <c r="K855" s="31">
        <f t="shared" si="150"/>
        <v>67.376152561888318</v>
      </c>
      <c r="L855" s="30">
        <f t="shared" si="156"/>
        <v>113266448</v>
      </c>
      <c r="M855" s="31">
        <f t="shared" si="151"/>
        <v>32.604043753598155</v>
      </c>
      <c r="N855" s="29">
        <f>SUM(N856)</f>
        <v>347331202</v>
      </c>
      <c r="O855" s="31">
        <f t="shared" si="152"/>
        <v>99.980196315486467</v>
      </c>
      <c r="P855" s="32">
        <f t="shared" si="155"/>
        <v>68798</v>
      </c>
      <c r="R855" s="33">
        <f>SUM('anual gastos'!N855+'eses gastos'!N855+[3]ctas!N855)</f>
        <v>347331202</v>
      </c>
      <c r="S855" s="62">
        <f t="shared" si="153"/>
        <v>0</v>
      </c>
    </row>
    <row r="856" spans="1:19" x14ac:dyDescent="0.25">
      <c r="A856" s="26">
        <v>3311403240304210</v>
      </c>
      <c r="B856" s="27" t="s">
        <v>605</v>
      </c>
      <c r="C856" s="28"/>
      <c r="D856" s="33">
        <f>SUM('anual gastos'!D856+'eses gastos'!D856+[3]ctas!D856)</f>
        <v>959356000</v>
      </c>
      <c r="E856" s="33">
        <f>SUM('anual gastos'!E856+'eses gastos'!E856+[3]ctas!E856)</f>
        <v>-611956000</v>
      </c>
      <c r="F856" s="30">
        <f t="shared" si="149"/>
        <v>347400000</v>
      </c>
      <c r="G856" s="31">
        <f t="shared" si="148"/>
        <v>1.6944488582205336E-3</v>
      </c>
      <c r="H856" s="33">
        <f>SUM('anual gastos'!H856+'eses gastos'!H856+[3]ctas!H856)</f>
        <v>0</v>
      </c>
      <c r="I856" s="32">
        <f t="shared" si="154"/>
        <v>347400000</v>
      </c>
      <c r="J856" s="33">
        <f>SUM('anual gastos'!J856+'eses gastos'!J856+[3]ctas!J856)</f>
        <v>234064754</v>
      </c>
      <c r="K856" s="31">
        <f t="shared" si="150"/>
        <v>67.376152561888318</v>
      </c>
      <c r="L856" s="30">
        <f t="shared" si="156"/>
        <v>113266448</v>
      </c>
      <c r="M856" s="31">
        <f t="shared" si="151"/>
        <v>32.604043753598155</v>
      </c>
      <c r="N856" s="33">
        <f>SUM('anual gastos'!N856+'eses gastos'!N856+[3]ctas!N856)</f>
        <v>347331202</v>
      </c>
      <c r="O856" s="31">
        <f t="shared" si="152"/>
        <v>99.980196315486467</v>
      </c>
      <c r="P856" s="32">
        <f t="shared" si="155"/>
        <v>68798</v>
      </c>
      <c r="R856" s="33">
        <f>SUM('anual gastos'!N856+'eses gastos'!N856+[3]ctas!N856)</f>
        <v>347331202</v>
      </c>
      <c r="S856" s="62">
        <f t="shared" si="153"/>
        <v>0</v>
      </c>
    </row>
    <row r="857" spans="1:19" ht="26.25" x14ac:dyDescent="0.25">
      <c r="A857" s="26">
        <v>3311403240377</v>
      </c>
      <c r="B857" s="27" t="s">
        <v>606</v>
      </c>
      <c r="C857" s="28"/>
      <c r="D857" s="29">
        <f>SUM(D858)</f>
        <v>0</v>
      </c>
      <c r="E857" s="29">
        <f>SUM(E858)</f>
        <v>0</v>
      </c>
      <c r="F857" s="30">
        <f t="shared" si="149"/>
        <v>0</v>
      </c>
      <c r="G857" s="31">
        <f t="shared" si="148"/>
        <v>0</v>
      </c>
      <c r="H857" s="29">
        <f>SUM(H858)</f>
        <v>0</v>
      </c>
      <c r="I857" s="32">
        <f t="shared" si="154"/>
        <v>0</v>
      </c>
      <c r="J857" s="29">
        <f>SUM(J858)</f>
        <v>0</v>
      </c>
      <c r="K857" s="31">
        <f t="shared" si="150"/>
        <v>0</v>
      </c>
      <c r="L857" s="30">
        <f t="shared" si="156"/>
        <v>0</v>
      </c>
      <c r="M857" s="31">
        <f t="shared" si="151"/>
        <v>0</v>
      </c>
      <c r="N857" s="29">
        <f>SUM(N858)</f>
        <v>0</v>
      </c>
      <c r="O857" s="31">
        <f t="shared" si="152"/>
        <v>0</v>
      </c>
      <c r="P857" s="32">
        <f t="shared" si="155"/>
        <v>0</v>
      </c>
      <c r="R857" s="33">
        <f>SUM('anual gastos'!N857+'eses gastos'!N857+[3]ctas!N857)</f>
        <v>0</v>
      </c>
      <c r="S857" s="62">
        <f t="shared" si="153"/>
        <v>0</v>
      </c>
    </row>
    <row r="858" spans="1:19" ht="26.25" x14ac:dyDescent="0.25">
      <c r="A858" s="26">
        <v>3311403240377210</v>
      </c>
      <c r="B858" s="27" t="s">
        <v>606</v>
      </c>
      <c r="C858" s="28"/>
      <c r="D858" s="33">
        <f>SUM('anual gastos'!D858+'eses gastos'!D858+[3]ctas!D858)</f>
        <v>0</v>
      </c>
      <c r="E858" s="33">
        <f>SUM('anual gastos'!E858+'eses gastos'!E858+[3]ctas!E858)</f>
        <v>0</v>
      </c>
      <c r="F858" s="30">
        <f t="shared" si="149"/>
        <v>0</v>
      </c>
      <c r="G858" s="31">
        <f t="shared" si="148"/>
        <v>0</v>
      </c>
      <c r="H858" s="33">
        <f>SUM('anual gastos'!H858+'eses gastos'!H858+[3]ctas!H858)</f>
        <v>0</v>
      </c>
      <c r="I858" s="32">
        <f t="shared" si="154"/>
        <v>0</v>
      </c>
      <c r="J858" s="33">
        <f>SUM('anual gastos'!J858+'eses gastos'!J858+[3]ctas!J858)</f>
        <v>0</v>
      </c>
      <c r="K858" s="31">
        <f t="shared" si="150"/>
        <v>0</v>
      </c>
      <c r="L858" s="30">
        <f t="shared" si="156"/>
        <v>0</v>
      </c>
      <c r="M858" s="31">
        <f t="shared" si="151"/>
        <v>0</v>
      </c>
      <c r="N858" s="33">
        <f>SUM('anual gastos'!N858+'eses gastos'!N858+[3]ctas!N858)</f>
        <v>0</v>
      </c>
      <c r="O858" s="31">
        <f t="shared" si="152"/>
        <v>0</v>
      </c>
      <c r="P858" s="32">
        <f t="shared" si="155"/>
        <v>0</v>
      </c>
      <c r="R858" s="33">
        <f>SUM('anual gastos'!N858+'eses gastos'!N858+[3]ctas!N858)</f>
        <v>0</v>
      </c>
      <c r="S858" s="62">
        <f t="shared" si="153"/>
        <v>0</v>
      </c>
    </row>
    <row r="859" spans="1:19" x14ac:dyDescent="0.25">
      <c r="A859" s="60">
        <v>3311403240446</v>
      </c>
      <c r="B859" s="27" t="s">
        <v>607</v>
      </c>
      <c r="C859" s="28"/>
      <c r="D859" s="29">
        <f>SUM(D860)</f>
        <v>0</v>
      </c>
      <c r="E859" s="29">
        <f>SUM(E860)</f>
        <v>0</v>
      </c>
      <c r="F859" s="30">
        <f t="shared" si="149"/>
        <v>0</v>
      </c>
      <c r="G859" s="31">
        <f t="shared" si="148"/>
        <v>0</v>
      </c>
      <c r="H859" s="29">
        <f>SUM(H860)</f>
        <v>0</v>
      </c>
      <c r="I859" s="32">
        <f t="shared" si="154"/>
        <v>0</v>
      </c>
      <c r="J859" s="29">
        <f>SUM(J860)</f>
        <v>0</v>
      </c>
      <c r="K859" s="31">
        <f t="shared" si="150"/>
        <v>0</v>
      </c>
      <c r="L859" s="30">
        <f t="shared" si="156"/>
        <v>0</v>
      </c>
      <c r="M859" s="31">
        <f t="shared" si="151"/>
        <v>0</v>
      </c>
      <c r="N859" s="29">
        <f>SUM(N860)</f>
        <v>0</v>
      </c>
      <c r="O859" s="31">
        <f t="shared" si="152"/>
        <v>0</v>
      </c>
      <c r="P859" s="32">
        <f t="shared" si="155"/>
        <v>0</v>
      </c>
      <c r="R859" s="33">
        <f>SUM('anual gastos'!N859+'eses gastos'!N859+[3]ctas!N859)</f>
        <v>0</v>
      </c>
      <c r="S859" s="62">
        <f t="shared" si="153"/>
        <v>0</v>
      </c>
    </row>
    <row r="860" spans="1:19" x14ac:dyDescent="0.25">
      <c r="A860" s="60">
        <v>3311403240446210</v>
      </c>
      <c r="B860" s="27" t="s">
        <v>607</v>
      </c>
      <c r="C860" s="28"/>
      <c r="D860" s="33">
        <f>SUM('anual gastos'!D860+'eses gastos'!D860+[3]ctas!D860)</f>
        <v>0</v>
      </c>
      <c r="E860" s="33">
        <f>SUM('anual gastos'!E860+'eses gastos'!E860+[3]ctas!E860)</f>
        <v>0</v>
      </c>
      <c r="F860" s="30">
        <f t="shared" si="149"/>
        <v>0</v>
      </c>
      <c r="G860" s="31">
        <f t="shared" si="148"/>
        <v>0</v>
      </c>
      <c r="H860" s="33">
        <f>SUM('anual gastos'!H860+'eses gastos'!H860+[3]ctas!H860)</f>
        <v>0</v>
      </c>
      <c r="I860" s="32">
        <f t="shared" si="154"/>
        <v>0</v>
      </c>
      <c r="J860" s="33">
        <f>SUM('anual gastos'!J860+'eses gastos'!J860+[3]ctas!J860)</f>
        <v>0</v>
      </c>
      <c r="K860" s="31">
        <f t="shared" si="150"/>
        <v>0</v>
      </c>
      <c r="L860" s="30">
        <f t="shared" si="156"/>
        <v>0</v>
      </c>
      <c r="M860" s="31">
        <f t="shared" si="151"/>
        <v>0</v>
      </c>
      <c r="N860" s="33">
        <f>SUM('anual gastos'!N860+'eses gastos'!N860+[3]ctas!N860)</f>
        <v>0</v>
      </c>
      <c r="O860" s="31">
        <f t="shared" si="152"/>
        <v>0</v>
      </c>
      <c r="P860" s="32">
        <f t="shared" si="155"/>
        <v>0</v>
      </c>
      <c r="R860" s="33">
        <f>SUM('anual gastos'!N860+'eses gastos'!N860+[3]ctas!N860)</f>
        <v>0</v>
      </c>
      <c r="S860" s="62">
        <f t="shared" si="153"/>
        <v>0</v>
      </c>
    </row>
    <row r="861" spans="1:19" ht="26.25" x14ac:dyDescent="0.25">
      <c r="A861" s="26">
        <v>3311403240720</v>
      </c>
      <c r="B861" s="27" t="s">
        <v>608</v>
      </c>
      <c r="C861" s="28"/>
      <c r="D861" s="29">
        <f>SUM(D862)</f>
        <v>542333000</v>
      </c>
      <c r="E861" s="29">
        <f>SUM(E862)</f>
        <v>5929500</v>
      </c>
      <c r="F861" s="30">
        <f t="shared" si="149"/>
        <v>548262500</v>
      </c>
      <c r="G861" s="31">
        <f t="shared" si="148"/>
        <v>2.6741588000291742E-3</v>
      </c>
      <c r="H861" s="29">
        <f>SUM(H862)</f>
        <v>0</v>
      </c>
      <c r="I861" s="32">
        <f t="shared" si="154"/>
        <v>548262500</v>
      </c>
      <c r="J861" s="29">
        <f>SUM(J862)</f>
        <v>477316630</v>
      </c>
      <c r="K861" s="31">
        <f t="shared" si="150"/>
        <v>87.05987186794647</v>
      </c>
      <c r="L861" s="30">
        <f t="shared" si="156"/>
        <v>62664395</v>
      </c>
      <c r="M861" s="31">
        <f t="shared" si="151"/>
        <v>11.429633615284649</v>
      </c>
      <c r="N861" s="29">
        <f>SUM(N862)</f>
        <v>539981025</v>
      </c>
      <c r="O861" s="31">
        <f t="shared" si="152"/>
        <v>98.489505483231127</v>
      </c>
      <c r="P861" s="32">
        <f t="shared" si="155"/>
        <v>8281475</v>
      </c>
      <c r="R861" s="33">
        <f>SUM('anual gastos'!N861+'eses gastos'!N861+[3]ctas!N861)</f>
        <v>539981025</v>
      </c>
      <c r="S861" s="62">
        <f t="shared" si="153"/>
        <v>0</v>
      </c>
    </row>
    <row r="862" spans="1:19" ht="26.25" x14ac:dyDescent="0.25">
      <c r="A862" s="26">
        <v>3311403240720210</v>
      </c>
      <c r="B862" s="27" t="s">
        <v>608</v>
      </c>
      <c r="C862" s="28"/>
      <c r="D862" s="33">
        <f>SUM('anual gastos'!D862+'eses gastos'!D862+[3]ctas!D862)</f>
        <v>542333000</v>
      </c>
      <c r="E862" s="33">
        <f>SUM('anual gastos'!E862+'eses gastos'!E862+[3]ctas!E862)</f>
        <v>5929500</v>
      </c>
      <c r="F862" s="30">
        <f t="shared" si="149"/>
        <v>548262500</v>
      </c>
      <c r="G862" s="31">
        <f t="shared" si="148"/>
        <v>2.6741588000291742E-3</v>
      </c>
      <c r="H862" s="33">
        <f>SUM('anual gastos'!H862+'eses gastos'!H862+[3]ctas!H862)</f>
        <v>0</v>
      </c>
      <c r="I862" s="32">
        <f t="shared" si="154"/>
        <v>548262500</v>
      </c>
      <c r="J862" s="33">
        <f>SUM('anual gastos'!J862+'eses gastos'!J862+[3]ctas!J862)</f>
        <v>477316630</v>
      </c>
      <c r="K862" s="31">
        <f t="shared" si="150"/>
        <v>87.05987186794647</v>
      </c>
      <c r="L862" s="30">
        <f t="shared" si="156"/>
        <v>62664395</v>
      </c>
      <c r="M862" s="31">
        <f t="shared" si="151"/>
        <v>11.429633615284649</v>
      </c>
      <c r="N862" s="33">
        <f>SUM('anual gastos'!N862+'eses gastos'!N862+[3]ctas!N862)</f>
        <v>539981025</v>
      </c>
      <c r="O862" s="31">
        <f t="shared" si="152"/>
        <v>98.489505483231127</v>
      </c>
      <c r="P862" s="32">
        <f t="shared" si="155"/>
        <v>8281475</v>
      </c>
      <c r="R862" s="33">
        <f>SUM('anual gastos'!N862+'eses gastos'!N862+[3]ctas!N862)</f>
        <v>539981025</v>
      </c>
      <c r="S862" s="62">
        <f t="shared" si="153"/>
        <v>0</v>
      </c>
    </row>
    <row r="863" spans="1:19" ht="26.25" x14ac:dyDescent="0.25">
      <c r="A863" s="26">
        <v>3311403240751</v>
      </c>
      <c r="B863" s="27" t="s">
        <v>609</v>
      </c>
      <c r="C863" s="28"/>
      <c r="D863" s="29">
        <f>SUM(D864)</f>
        <v>4291385000</v>
      </c>
      <c r="E863" s="29">
        <f>SUM(E864)</f>
        <v>-33451811</v>
      </c>
      <c r="F863" s="30">
        <f t="shared" si="149"/>
        <v>4257933189</v>
      </c>
      <c r="G863" s="31">
        <f t="shared" si="148"/>
        <v>2.0768134802764435E-2</v>
      </c>
      <c r="H863" s="29">
        <f>SUM(H864)</f>
        <v>0</v>
      </c>
      <c r="I863" s="32">
        <f t="shared" si="154"/>
        <v>4257933189</v>
      </c>
      <c r="J863" s="29">
        <f>SUM(J864)</f>
        <v>3535226406</v>
      </c>
      <c r="K863" s="31">
        <f t="shared" si="150"/>
        <v>83.026817215755045</v>
      </c>
      <c r="L863" s="30">
        <f t="shared" si="156"/>
        <v>717860637</v>
      </c>
      <c r="M863" s="31">
        <f t="shared" si="151"/>
        <v>16.859368269434817</v>
      </c>
      <c r="N863" s="29">
        <f>SUM(N864)</f>
        <v>4253087043</v>
      </c>
      <c r="O863" s="31">
        <f t="shared" si="152"/>
        <v>99.88618548518987</v>
      </c>
      <c r="P863" s="32">
        <f t="shared" si="155"/>
        <v>4846146</v>
      </c>
      <c r="R863" s="33">
        <f>SUM('anual gastos'!N863+'eses gastos'!N863+[3]ctas!N863)</f>
        <v>4253087043</v>
      </c>
      <c r="S863" s="62">
        <f t="shared" si="153"/>
        <v>0</v>
      </c>
    </row>
    <row r="864" spans="1:19" ht="26.25" x14ac:dyDescent="0.25">
      <c r="A864" s="26">
        <v>3311403240751210</v>
      </c>
      <c r="B864" s="27" t="s">
        <v>609</v>
      </c>
      <c r="C864" s="28"/>
      <c r="D864" s="33">
        <f>SUM('anual gastos'!D864+'eses gastos'!D864+[3]ctas!D864)</f>
        <v>4291385000</v>
      </c>
      <c r="E864" s="33">
        <f>SUM('anual gastos'!E864+'eses gastos'!E864+[3]ctas!E864)</f>
        <v>-33451811</v>
      </c>
      <c r="F864" s="30">
        <f t="shared" si="149"/>
        <v>4257933189</v>
      </c>
      <c r="G864" s="31">
        <f t="shared" si="148"/>
        <v>2.0768134802764435E-2</v>
      </c>
      <c r="H864" s="33">
        <f>SUM('anual gastos'!H864+'eses gastos'!H864+[3]ctas!H864)</f>
        <v>0</v>
      </c>
      <c r="I864" s="32">
        <f t="shared" si="154"/>
        <v>4257933189</v>
      </c>
      <c r="J864" s="33">
        <f>SUM('anual gastos'!J864+'eses gastos'!J864+[3]ctas!J864)</f>
        <v>3535226406</v>
      </c>
      <c r="K864" s="31">
        <f t="shared" si="150"/>
        <v>83.026817215755045</v>
      </c>
      <c r="L864" s="30">
        <f t="shared" si="156"/>
        <v>717860637</v>
      </c>
      <c r="M864" s="31">
        <f t="shared" si="151"/>
        <v>16.859368269434817</v>
      </c>
      <c r="N864" s="33">
        <f>SUM('anual gastos'!N864+'eses gastos'!N864+[3]ctas!N864)</f>
        <v>4253087043</v>
      </c>
      <c r="O864" s="31">
        <f t="shared" si="152"/>
        <v>99.88618548518987</v>
      </c>
      <c r="P864" s="32">
        <f t="shared" si="155"/>
        <v>4846146</v>
      </c>
      <c r="R864" s="33">
        <f>SUM('anual gastos'!N864+'eses gastos'!N864+[3]ctas!N864)</f>
        <v>4253087043</v>
      </c>
      <c r="S864" s="62">
        <f t="shared" si="153"/>
        <v>0</v>
      </c>
    </row>
    <row r="865" spans="1:19" x14ac:dyDescent="0.25">
      <c r="A865" s="26">
        <v>3311403240755</v>
      </c>
      <c r="B865" s="27" t="s">
        <v>610</v>
      </c>
      <c r="C865" s="28"/>
      <c r="D865" s="29">
        <f>SUM(D866)</f>
        <v>258883000</v>
      </c>
      <c r="E865" s="29">
        <f>SUM(E866)</f>
        <v>9174118</v>
      </c>
      <c r="F865" s="30">
        <f t="shared" si="149"/>
        <v>268057118</v>
      </c>
      <c r="G865" s="31">
        <f t="shared" si="148"/>
        <v>1.3074527274985228E-3</v>
      </c>
      <c r="H865" s="29">
        <f>SUM(H866)</f>
        <v>0</v>
      </c>
      <c r="I865" s="32">
        <f t="shared" si="154"/>
        <v>268057118</v>
      </c>
      <c r="J865" s="29">
        <f>SUM(J866)</f>
        <v>259390256</v>
      </c>
      <c r="K865" s="31">
        <f t="shared" si="150"/>
        <v>96.766785353560351</v>
      </c>
      <c r="L865" s="30">
        <f t="shared" si="156"/>
        <v>8666862</v>
      </c>
      <c r="M865" s="31">
        <f t="shared" si="151"/>
        <v>3.2332146464396443</v>
      </c>
      <c r="N865" s="29">
        <f>SUM(N866)</f>
        <v>268057118</v>
      </c>
      <c r="O865" s="31">
        <f t="shared" si="152"/>
        <v>100</v>
      </c>
      <c r="P865" s="32">
        <f t="shared" si="155"/>
        <v>0</v>
      </c>
      <c r="R865" s="33">
        <f>SUM('anual gastos'!N865+'eses gastos'!N865+[3]ctas!N865)</f>
        <v>268057118</v>
      </c>
      <c r="S865" s="62">
        <f t="shared" si="153"/>
        <v>0</v>
      </c>
    </row>
    <row r="866" spans="1:19" x14ac:dyDescent="0.25">
      <c r="A866" s="26">
        <v>3311403240755210</v>
      </c>
      <c r="B866" s="27" t="s">
        <v>611</v>
      </c>
      <c r="C866" s="28"/>
      <c r="D866" s="33">
        <f>SUM('anual gastos'!D866+'eses gastos'!D866+[3]ctas!D866)</f>
        <v>258883000</v>
      </c>
      <c r="E866" s="33">
        <f>SUM('anual gastos'!E866+'eses gastos'!E866+[3]ctas!E866)</f>
        <v>9174118</v>
      </c>
      <c r="F866" s="30">
        <f t="shared" si="149"/>
        <v>268057118</v>
      </c>
      <c r="G866" s="31">
        <f t="shared" si="148"/>
        <v>1.3074527274985228E-3</v>
      </c>
      <c r="H866" s="33">
        <f>SUM('anual gastos'!H866+'eses gastos'!H866+[3]ctas!H866)</f>
        <v>0</v>
      </c>
      <c r="I866" s="32">
        <f t="shared" si="154"/>
        <v>268057118</v>
      </c>
      <c r="J866" s="33">
        <f>SUM('anual gastos'!J866+'eses gastos'!J866+[3]ctas!J866)</f>
        <v>259390256</v>
      </c>
      <c r="K866" s="31">
        <f t="shared" si="150"/>
        <v>96.766785353560351</v>
      </c>
      <c r="L866" s="30">
        <f t="shared" si="156"/>
        <v>8666862</v>
      </c>
      <c r="M866" s="31">
        <f t="shared" si="151"/>
        <v>3.2332146464396443</v>
      </c>
      <c r="N866" s="33">
        <f>SUM('anual gastos'!N866+'eses gastos'!N866+[3]ctas!N866)</f>
        <v>268057118</v>
      </c>
      <c r="O866" s="31">
        <f t="shared" si="152"/>
        <v>100</v>
      </c>
      <c r="P866" s="32">
        <f t="shared" si="155"/>
        <v>0</v>
      </c>
      <c r="R866" s="33">
        <f>SUM('anual gastos'!N866+'eses gastos'!N866+[3]ctas!N866)</f>
        <v>268057118</v>
      </c>
      <c r="S866" s="62">
        <f t="shared" si="153"/>
        <v>0</v>
      </c>
    </row>
    <row r="867" spans="1:19" x14ac:dyDescent="0.25">
      <c r="A867" s="60">
        <v>3311403240770</v>
      </c>
      <c r="B867" s="27" t="s">
        <v>612</v>
      </c>
      <c r="C867" s="28"/>
      <c r="D867" s="29">
        <f>SUM(D868)</f>
        <v>780000000</v>
      </c>
      <c r="E867" s="29">
        <f>SUM(E868)</f>
        <v>-100000000</v>
      </c>
      <c r="F867" s="30">
        <f t="shared" si="149"/>
        <v>680000000</v>
      </c>
      <c r="G867" s="31">
        <f t="shared" si="148"/>
        <v>3.3167104881691501E-3</v>
      </c>
      <c r="H867" s="29">
        <f>SUM(H868)</f>
        <v>0</v>
      </c>
      <c r="I867" s="32">
        <f t="shared" si="154"/>
        <v>680000000</v>
      </c>
      <c r="J867" s="29">
        <f>SUM(J868)</f>
        <v>538375000</v>
      </c>
      <c r="K867" s="31">
        <f t="shared" si="150"/>
        <v>79.172794117647058</v>
      </c>
      <c r="L867" s="30">
        <f t="shared" si="156"/>
        <v>141625000</v>
      </c>
      <c r="M867" s="31">
        <f t="shared" si="151"/>
        <v>20.827205882352942</v>
      </c>
      <c r="N867" s="29">
        <f>SUM(N868)</f>
        <v>680000000</v>
      </c>
      <c r="O867" s="31">
        <f t="shared" si="152"/>
        <v>100</v>
      </c>
      <c r="P867" s="32">
        <f t="shared" si="155"/>
        <v>0</v>
      </c>
      <c r="R867" s="33">
        <f>SUM('anual gastos'!N867+'eses gastos'!N867+[3]ctas!N867)</f>
        <v>680000000</v>
      </c>
      <c r="S867" s="62">
        <f t="shared" si="153"/>
        <v>0</v>
      </c>
    </row>
    <row r="868" spans="1:19" x14ac:dyDescent="0.25">
      <c r="A868" s="60">
        <v>3311403240770210</v>
      </c>
      <c r="B868" s="27" t="s">
        <v>612</v>
      </c>
      <c r="C868" s="28"/>
      <c r="D868" s="33">
        <f>SUM('anual gastos'!D868+'eses gastos'!D868+[3]ctas!D868)</f>
        <v>780000000</v>
      </c>
      <c r="E868" s="33">
        <f>SUM('anual gastos'!E868+'eses gastos'!E868+[3]ctas!E868)</f>
        <v>-100000000</v>
      </c>
      <c r="F868" s="30">
        <f t="shared" si="149"/>
        <v>680000000</v>
      </c>
      <c r="G868" s="31">
        <f t="shared" si="148"/>
        <v>3.3167104881691501E-3</v>
      </c>
      <c r="H868" s="33">
        <f>SUM('anual gastos'!H868+'eses gastos'!H868+[3]ctas!H868)</f>
        <v>0</v>
      </c>
      <c r="I868" s="32">
        <f t="shared" si="154"/>
        <v>680000000</v>
      </c>
      <c r="J868" s="33">
        <f>SUM('anual gastos'!J868+'eses gastos'!J868+[3]ctas!J868)</f>
        <v>538375000</v>
      </c>
      <c r="K868" s="31">
        <f t="shared" si="150"/>
        <v>79.172794117647058</v>
      </c>
      <c r="L868" s="30">
        <f t="shared" si="156"/>
        <v>141625000</v>
      </c>
      <c r="M868" s="31">
        <f t="shared" si="151"/>
        <v>20.827205882352942</v>
      </c>
      <c r="N868" s="33">
        <f>SUM('anual gastos'!N868+'eses gastos'!N868+[3]ctas!N868)</f>
        <v>680000000</v>
      </c>
      <c r="O868" s="31">
        <f t="shared" si="152"/>
        <v>100</v>
      </c>
      <c r="P868" s="32">
        <f t="shared" si="155"/>
        <v>0</v>
      </c>
      <c r="R868" s="33">
        <f>SUM('anual gastos'!N868+'eses gastos'!N868+[3]ctas!N868)</f>
        <v>680000000</v>
      </c>
      <c r="S868" s="62">
        <f t="shared" si="153"/>
        <v>0</v>
      </c>
    </row>
    <row r="869" spans="1:19" ht="26.25" x14ac:dyDescent="0.25">
      <c r="A869" s="60">
        <v>3311403240775</v>
      </c>
      <c r="B869" s="40" t="s">
        <v>613</v>
      </c>
      <c r="C869" s="28"/>
      <c r="D869" s="29">
        <f>SUM(D870)</f>
        <v>800000000</v>
      </c>
      <c r="E869" s="29">
        <f>SUM(E870)</f>
        <v>0</v>
      </c>
      <c r="F869" s="30">
        <f t="shared" si="149"/>
        <v>800000000</v>
      </c>
      <c r="G869" s="31">
        <f t="shared" si="148"/>
        <v>3.9020123390225291E-3</v>
      </c>
      <c r="H869" s="29">
        <f>SUM(H870)</f>
        <v>0</v>
      </c>
      <c r="I869" s="32">
        <f t="shared" si="154"/>
        <v>800000000</v>
      </c>
      <c r="J869" s="29">
        <f>SUM(J870)</f>
        <v>700862091</v>
      </c>
      <c r="K869" s="31">
        <f t="shared" si="150"/>
        <v>87.60776137500001</v>
      </c>
      <c r="L869" s="30">
        <f t="shared" si="156"/>
        <v>99137909</v>
      </c>
      <c r="M869" s="31">
        <f t="shared" si="151"/>
        <v>12.392238625000001</v>
      </c>
      <c r="N869" s="29">
        <f>SUM(N870)</f>
        <v>800000000</v>
      </c>
      <c r="O869" s="31">
        <f t="shared" si="152"/>
        <v>100</v>
      </c>
      <c r="P869" s="32">
        <f t="shared" si="155"/>
        <v>0</v>
      </c>
      <c r="R869" s="33">
        <f>SUM('anual gastos'!N869+'eses gastos'!N869+[3]ctas!N869)</f>
        <v>800000000</v>
      </c>
      <c r="S869" s="62">
        <f t="shared" si="153"/>
        <v>0</v>
      </c>
    </row>
    <row r="870" spans="1:19" ht="26.25" x14ac:dyDescent="0.25">
      <c r="A870" s="60">
        <v>3311403240775210</v>
      </c>
      <c r="B870" s="40" t="s">
        <v>614</v>
      </c>
      <c r="C870" s="28"/>
      <c r="D870" s="33">
        <f>SUM('anual gastos'!D870+'eses gastos'!D870+[3]ctas!D870)</f>
        <v>800000000</v>
      </c>
      <c r="E870" s="33">
        <f>SUM('anual gastos'!E870+'eses gastos'!E870+[3]ctas!E870)</f>
        <v>0</v>
      </c>
      <c r="F870" s="30">
        <f t="shared" si="149"/>
        <v>800000000</v>
      </c>
      <c r="G870" s="31">
        <f t="shared" si="148"/>
        <v>3.9020123390225291E-3</v>
      </c>
      <c r="H870" s="33">
        <f>SUM('anual gastos'!H870+'eses gastos'!H870+[3]ctas!H870)</f>
        <v>0</v>
      </c>
      <c r="I870" s="32">
        <f t="shared" si="154"/>
        <v>800000000</v>
      </c>
      <c r="J870" s="33">
        <f>SUM('anual gastos'!J870+'eses gastos'!J870+[3]ctas!J870)</f>
        <v>700862091</v>
      </c>
      <c r="K870" s="31">
        <f t="shared" si="150"/>
        <v>87.60776137500001</v>
      </c>
      <c r="L870" s="30">
        <f t="shared" si="156"/>
        <v>99137909</v>
      </c>
      <c r="M870" s="31">
        <f t="shared" si="151"/>
        <v>12.392238625000001</v>
      </c>
      <c r="N870" s="33">
        <f>SUM('anual gastos'!N870+'eses gastos'!N870+[3]ctas!N870)</f>
        <v>800000000</v>
      </c>
      <c r="O870" s="31">
        <f t="shared" si="152"/>
        <v>100</v>
      </c>
      <c r="P870" s="32">
        <f t="shared" si="155"/>
        <v>0</v>
      </c>
      <c r="R870" s="33">
        <f>SUM('anual gastos'!N870+'eses gastos'!N870+[3]ctas!N870)</f>
        <v>800000000</v>
      </c>
      <c r="S870" s="62">
        <f t="shared" si="153"/>
        <v>0</v>
      </c>
    </row>
    <row r="871" spans="1:19" ht="26.25" x14ac:dyDescent="0.25">
      <c r="A871" s="26">
        <v>3311403240778</v>
      </c>
      <c r="B871" s="27" t="s">
        <v>615</v>
      </c>
      <c r="C871" s="28"/>
      <c r="D871" s="29">
        <f>SUM(D872)</f>
        <v>1281142000</v>
      </c>
      <c r="E871" s="29">
        <f>SUM(E872)</f>
        <v>13233437</v>
      </c>
      <c r="F871" s="30">
        <f t="shared" si="149"/>
        <v>1294375437</v>
      </c>
      <c r="G871" s="31">
        <f t="shared" si="148"/>
        <v>6.3133361581270983E-3</v>
      </c>
      <c r="H871" s="29">
        <f>SUM(H872)</f>
        <v>0</v>
      </c>
      <c r="I871" s="32">
        <f t="shared" si="154"/>
        <v>1294375437</v>
      </c>
      <c r="J871" s="29">
        <f>SUM(J872)</f>
        <v>1105582376</v>
      </c>
      <c r="K871" s="31">
        <f t="shared" si="150"/>
        <v>85.414350766917408</v>
      </c>
      <c r="L871" s="30">
        <f t="shared" si="156"/>
        <v>185882119</v>
      </c>
      <c r="M871" s="31">
        <f t="shared" si="151"/>
        <v>14.360757604518726</v>
      </c>
      <c r="N871" s="29">
        <f>SUM(N872)</f>
        <v>1291464495</v>
      </c>
      <c r="O871" s="31">
        <f t="shared" si="152"/>
        <v>99.775108371436133</v>
      </c>
      <c r="P871" s="32">
        <f t="shared" si="155"/>
        <v>2910942</v>
      </c>
      <c r="R871" s="33">
        <f>SUM('anual gastos'!N871+'eses gastos'!N871+[3]ctas!N871)</f>
        <v>1291464495</v>
      </c>
      <c r="S871" s="62">
        <f t="shared" si="153"/>
        <v>0</v>
      </c>
    </row>
    <row r="872" spans="1:19" ht="26.25" x14ac:dyDescent="0.25">
      <c r="A872" s="26">
        <v>3311403240778210</v>
      </c>
      <c r="B872" s="27" t="s">
        <v>615</v>
      </c>
      <c r="C872" s="28"/>
      <c r="D872" s="33">
        <f>SUM('anual gastos'!D872+'eses gastos'!D872+[3]ctas!D872)</f>
        <v>1281142000</v>
      </c>
      <c r="E872" s="33">
        <f>SUM('anual gastos'!E872+'eses gastos'!E872+[3]ctas!E872)</f>
        <v>13233437</v>
      </c>
      <c r="F872" s="30">
        <f t="shared" si="149"/>
        <v>1294375437</v>
      </c>
      <c r="G872" s="31">
        <f t="shared" si="148"/>
        <v>6.3133361581270983E-3</v>
      </c>
      <c r="H872" s="33">
        <f>SUM('anual gastos'!H872+'eses gastos'!H872+[3]ctas!H872)</f>
        <v>0</v>
      </c>
      <c r="I872" s="32">
        <f t="shared" si="154"/>
        <v>1294375437</v>
      </c>
      <c r="J872" s="33">
        <f>SUM('anual gastos'!J872+'eses gastos'!J872+[3]ctas!J872)</f>
        <v>1105582376</v>
      </c>
      <c r="K872" s="31">
        <f t="shared" si="150"/>
        <v>85.414350766917408</v>
      </c>
      <c r="L872" s="30">
        <f t="shared" si="156"/>
        <v>185882119</v>
      </c>
      <c r="M872" s="31">
        <f t="shared" si="151"/>
        <v>14.360757604518726</v>
      </c>
      <c r="N872" s="33">
        <f>SUM('anual gastos'!N872+'eses gastos'!N872+[3]ctas!N872)</f>
        <v>1291464495</v>
      </c>
      <c r="O872" s="31">
        <f t="shared" si="152"/>
        <v>99.775108371436133</v>
      </c>
      <c r="P872" s="32">
        <f t="shared" si="155"/>
        <v>2910942</v>
      </c>
      <c r="R872" s="33">
        <f>SUM('anual gastos'!N872+'eses gastos'!N872+[3]ctas!N872)</f>
        <v>1291464495</v>
      </c>
      <c r="S872" s="62">
        <f t="shared" si="153"/>
        <v>0</v>
      </c>
    </row>
    <row r="873" spans="1:19" ht="26.25" x14ac:dyDescent="0.25">
      <c r="A873" s="26">
        <v>3311403240786</v>
      </c>
      <c r="B873" s="27" t="s">
        <v>616</v>
      </c>
      <c r="C873" s="28"/>
      <c r="D873" s="29">
        <f>SUM(D874)</f>
        <v>766292000</v>
      </c>
      <c r="E873" s="29">
        <f>SUM(E874)</f>
        <v>-56553923</v>
      </c>
      <c r="F873" s="30">
        <f t="shared" si="149"/>
        <v>709738077</v>
      </c>
      <c r="G873" s="31">
        <f t="shared" si="148"/>
        <v>3.4617584174101526E-3</v>
      </c>
      <c r="H873" s="29">
        <f>SUM(H874)</f>
        <v>0</v>
      </c>
      <c r="I873" s="32">
        <f t="shared" si="154"/>
        <v>709738077</v>
      </c>
      <c r="J873" s="29">
        <f>SUM(J874)</f>
        <v>667769725</v>
      </c>
      <c r="K873" s="31">
        <f t="shared" si="150"/>
        <v>94.086783088009511</v>
      </c>
      <c r="L873" s="30">
        <f t="shared" si="156"/>
        <v>41945477</v>
      </c>
      <c r="M873" s="31">
        <f t="shared" si="151"/>
        <v>5.9099938920143353</v>
      </c>
      <c r="N873" s="29">
        <f>SUM(N874)</f>
        <v>709715202</v>
      </c>
      <c r="O873" s="31">
        <f t="shared" si="152"/>
        <v>99.996776980023867</v>
      </c>
      <c r="P873" s="32">
        <f t="shared" si="155"/>
        <v>22875</v>
      </c>
      <c r="R873" s="33">
        <f>SUM('anual gastos'!N873+'eses gastos'!N873+[3]ctas!N873)</f>
        <v>709715202</v>
      </c>
      <c r="S873" s="62">
        <f t="shared" si="153"/>
        <v>0</v>
      </c>
    </row>
    <row r="874" spans="1:19" ht="26.25" x14ac:dyDescent="0.25">
      <c r="A874" s="26">
        <v>3311403240786210</v>
      </c>
      <c r="B874" s="27" t="s">
        <v>616</v>
      </c>
      <c r="C874" s="28"/>
      <c r="D874" s="33">
        <f>SUM('anual gastos'!D874+'eses gastos'!D874+[3]ctas!D874)</f>
        <v>766292000</v>
      </c>
      <c r="E874" s="33">
        <f>SUM('anual gastos'!E874+'eses gastos'!E874+[3]ctas!E874)</f>
        <v>-56553923</v>
      </c>
      <c r="F874" s="30">
        <f t="shared" si="149"/>
        <v>709738077</v>
      </c>
      <c r="G874" s="31">
        <f t="shared" si="148"/>
        <v>3.4617584174101526E-3</v>
      </c>
      <c r="H874" s="33">
        <f>SUM('anual gastos'!H874+'eses gastos'!H874+[3]ctas!H874)</f>
        <v>0</v>
      </c>
      <c r="I874" s="32">
        <f t="shared" si="154"/>
        <v>709738077</v>
      </c>
      <c r="J874" s="33">
        <f>SUM('anual gastos'!J874+'eses gastos'!J874+[3]ctas!J874)</f>
        <v>667769725</v>
      </c>
      <c r="K874" s="31">
        <f t="shared" si="150"/>
        <v>94.086783088009511</v>
      </c>
      <c r="L874" s="30">
        <f t="shared" si="156"/>
        <v>41945477</v>
      </c>
      <c r="M874" s="31">
        <f t="shared" si="151"/>
        <v>5.9099938920143353</v>
      </c>
      <c r="N874" s="33">
        <f>SUM('anual gastos'!N874+'eses gastos'!N874+[3]ctas!N874)</f>
        <v>709715202</v>
      </c>
      <c r="O874" s="31">
        <f t="shared" si="152"/>
        <v>99.996776980023867</v>
      </c>
      <c r="P874" s="32">
        <f t="shared" si="155"/>
        <v>22875</v>
      </c>
      <c r="R874" s="33">
        <f>SUM('anual gastos'!N874+'eses gastos'!N874+[3]ctas!N874)</f>
        <v>709715202</v>
      </c>
      <c r="S874" s="62">
        <f t="shared" si="153"/>
        <v>0</v>
      </c>
    </row>
    <row r="875" spans="1:19" ht="51.75" x14ac:dyDescent="0.25">
      <c r="A875" s="26">
        <v>3311403240817</v>
      </c>
      <c r="B875" s="27" t="s">
        <v>617</v>
      </c>
      <c r="C875" s="28"/>
      <c r="D875" s="29">
        <f>SUM(D876:D877)</f>
        <v>617553000</v>
      </c>
      <c r="E875" s="29">
        <f>SUM(E876:E877)</f>
        <v>-15600000</v>
      </c>
      <c r="F875" s="30">
        <f t="shared" si="149"/>
        <v>601953000</v>
      </c>
      <c r="G875" s="31">
        <f t="shared" si="148"/>
        <v>2.9360350418895357E-3</v>
      </c>
      <c r="H875" s="29">
        <f>SUM(H876:H877)</f>
        <v>0</v>
      </c>
      <c r="I875" s="32">
        <f t="shared" si="154"/>
        <v>601953000</v>
      </c>
      <c r="J875" s="29">
        <f>SUM(J876:J877)</f>
        <v>521539331</v>
      </c>
      <c r="K875" s="31">
        <f t="shared" si="150"/>
        <v>86.641204711995783</v>
      </c>
      <c r="L875" s="30">
        <f t="shared" si="156"/>
        <v>76410669</v>
      </c>
      <c r="M875" s="31">
        <f t="shared" si="151"/>
        <v>12.693793203123832</v>
      </c>
      <c r="N875" s="29">
        <f>SUM(N876:N877)</f>
        <v>597950000</v>
      </c>
      <c r="O875" s="31">
        <f t="shared" si="152"/>
        <v>99.334997915119615</v>
      </c>
      <c r="P875" s="32">
        <f t="shared" si="155"/>
        <v>4003000</v>
      </c>
      <c r="R875" s="33">
        <f>SUM('anual gastos'!N875+'eses gastos'!N875+[3]ctas!N875)</f>
        <v>597950000</v>
      </c>
      <c r="S875" s="62">
        <f t="shared" si="153"/>
        <v>0</v>
      </c>
    </row>
    <row r="876" spans="1:19" ht="51.75" x14ac:dyDescent="0.25">
      <c r="A876" s="26">
        <v>3311403240817210</v>
      </c>
      <c r="B876" s="27" t="s">
        <v>617</v>
      </c>
      <c r="C876" s="28"/>
      <c r="D876" s="33">
        <f>SUM('anual gastos'!D876+'eses gastos'!D876+[3]ctas!D876)</f>
        <v>165690000</v>
      </c>
      <c r="E876" s="33">
        <f>SUM('anual gastos'!E876+'eses gastos'!E876+[3]ctas!E876)</f>
        <v>-25967000</v>
      </c>
      <c r="F876" s="30">
        <f t="shared" si="149"/>
        <v>139723000</v>
      </c>
      <c r="G876" s="31">
        <f t="shared" si="148"/>
        <v>6.8150108755655613E-4</v>
      </c>
      <c r="H876" s="33">
        <f>SUM('anual gastos'!H876+'eses gastos'!H876+[3]ctas!H876)</f>
        <v>0</v>
      </c>
      <c r="I876" s="32">
        <f t="shared" si="154"/>
        <v>139723000</v>
      </c>
      <c r="J876" s="33">
        <f>SUM('anual gastos'!J876+'eses gastos'!J876+[3]ctas!J876)</f>
        <v>115930333</v>
      </c>
      <c r="K876" s="31">
        <f t="shared" si="150"/>
        <v>82.9715458442776</v>
      </c>
      <c r="L876" s="30">
        <f t="shared" si="156"/>
        <v>22209667</v>
      </c>
      <c r="M876" s="31">
        <f t="shared" si="151"/>
        <v>15.895498235795108</v>
      </c>
      <c r="N876" s="33">
        <f>SUM('anual gastos'!N876+'eses gastos'!N876+[3]ctas!N876)</f>
        <v>138140000</v>
      </c>
      <c r="O876" s="31">
        <f t="shared" si="152"/>
        <v>98.867044080072716</v>
      </c>
      <c r="P876" s="32">
        <f t="shared" si="155"/>
        <v>1583000</v>
      </c>
      <c r="R876" s="33">
        <f>SUM('anual gastos'!N876+'eses gastos'!N876+[3]ctas!N876)</f>
        <v>138140000</v>
      </c>
      <c r="S876" s="62">
        <f t="shared" si="153"/>
        <v>0</v>
      </c>
    </row>
    <row r="877" spans="1:19" ht="51.75" x14ac:dyDescent="0.25">
      <c r="A877" s="26">
        <v>3311403240817210</v>
      </c>
      <c r="B877" s="27" t="s">
        <v>617</v>
      </c>
      <c r="C877" s="28"/>
      <c r="D877" s="33">
        <f>SUM('anual gastos'!D877+'eses gastos'!D877+[3]ctas!D877)</f>
        <v>451863000</v>
      </c>
      <c r="E877" s="33">
        <f>SUM('anual gastos'!E877+'eses gastos'!E877+[3]ctas!E877)</f>
        <v>10367000</v>
      </c>
      <c r="F877" s="30">
        <f t="shared" si="149"/>
        <v>462230000</v>
      </c>
      <c r="G877" s="31">
        <f t="shared" si="148"/>
        <v>2.2545339543329798E-3</v>
      </c>
      <c r="H877" s="33">
        <f>SUM('anual gastos'!H877+'eses gastos'!H877+[3]ctas!H877)</f>
        <v>0</v>
      </c>
      <c r="I877" s="32">
        <f t="shared" si="154"/>
        <v>462230000</v>
      </c>
      <c r="J877" s="33">
        <f>SUM('anual gastos'!J877+'eses gastos'!J877+[3]ctas!J877)</f>
        <v>405608998</v>
      </c>
      <c r="K877" s="31">
        <f t="shared" si="150"/>
        <v>87.750470112281761</v>
      </c>
      <c r="L877" s="30">
        <f t="shared" si="156"/>
        <v>54201002</v>
      </c>
      <c r="M877" s="31">
        <f t="shared" si="151"/>
        <v>11.725981005127316</v>
      </c>
      <c r="N877" s="33">
        <f>SUM('anual gastos'!N877+'eses gastos'!N877+[3]ctas!N877)</f>
        <v>459810000</v>
      </c>
      <c r="O877" s="31">
        <f t="shared" si="152"/>
        <v>99.476451117409084</v>
      </c>
      <c r="P877" s="32">
        <f t="shared" si="155"/>
        <v>2420000</v>
      </c>
      <c r="R877" s="33">
        <f>SUM('anual gastos'!N877+'eses gastos'!N877+[3]ctas!N877)</f>
        <v>459810000</v>
      </c>
      <c r="S877" s="62">
        <f t="shared" si="153"/>
        <v>0</v>
      </c>
    </row>
    <row r="878" spans="1:19" x14ac:dyDescent="0.25">
      <c r="A878" s="60">
        <v>3311403240853</v>
      </c>
      <c r="B878" s="27" t="s">
        <v>618</v>
      </c>
      <c r="C878" s="28"/>
      <c r="D878" s="29">
        <f>SUM(D879)</f>
        <v>2568593000</v>
      </c>
      <c r="E878" s="29">
        <f>SUM(E879)</f>
        <v>0</v>
      </c>
      <c r="F878" s="30">
        <f t="shared" si="149"/>
        <v>2568593000</v>
      </c>
      <c r="G878" s="31">
        <f t="shared" ref="G878:G943" si="165">IF(OR(F878=0,F$7=0),0,F878/F$7)*100</f>
        <v>1.2528351974908621E-2</v>
      </c>
      <c r="H878" s="29">
        <f>SUM(H879)</f>
        <v>0</v>
      </c>
      <c r="I878" s="32">
        <f t="shared" si="154"/>
        <v>2568593000</v>
      </c>
      <c r="J878" s="29">
        <f>SUM(J879)</f>
        <v>1830370039</v>
      </c>
      <c r="K878" s="31">
        <f t="shared" si="150"/>
        <v>71.2596366571115</v>
      </c>
      <c r="L878" s="30">
        <f t="shared" si="156"/>
        <v>720681612</v>
      </c>
      <c r="M878" s="31">
        <f t="shared" si="151"/>
        <v>28.057446703311889</v>
      </c>
      <c r="N878" s="29">
        <f>SUM(N879)</f>
        <v>2551051651</v>
      </c>
      <c r="O878" s="31">
        <f t="shared" si="152"/>
        <v>99.317083360423382</v>
      </c>
      <c r="P878" s="32">
        <f t="shared" si="155"/>
        <v>17541349</v>
      </c>
      <c r="R878" s="33">
        <f>SUM('anual gastos'!N878+'eses gastos'!N878+[3]ctas!N878)</f>
        <v>2551051651</v>
      </c>
      <c r="S878" s="62">
        <f t="shared" si="153"/>
        <v>0</v>
      </c>
    </row>
    <row r="879" spans="1:19" x14ac:dyDescent="0.25">
      <c r="A879" s="60">
        <v>3311403240853210</v>
      </c>
      <c r="B879" s="27" t="s">
        <v>618</v>
      </c>
      <c r="C879" s="28"/>
      <c r="D879" s="33">
        <f>SUM('anual gastos'!D879+'eses gastos'!D879+[3]ctas!D879)</f>
        <v>2568593000</v>
      </c>
      <c r="E879" s="33">
        <f>SUM('anual gastos'!E879+'eses gastos'!E879+[3]ctas!E879)</f>
        <v>0</v>
      </c>
      <c r="F879" s="30">
        <f t="shared" si="149"/>
        <v>2568593000</v>
      </c>
      <c r="G879" s="31">
        <f t="shared" si="165"/>
        <v>1.2528351974908621E-2</v>
      </c>
      <c r="H879" s="33">
        <f>SUM('anual gastos'!H879+'eses gastos'!H879+[3]ctas!H879)</f>
        <v>0</v>
      </c>
      <c r="I879" s="32">
        <f t="shared" si="154"/>
        <v>2568593000</v>
      </c>
      <c r="J879" s="33">
        <f>SUM('anual gastos'!J879+'eses gastos'!J879+[3]ctas!J879)</f>
        <v>1830370039</v>
      </c>
      <c r="K879" s="31">
        <f t="shared" si="150"/>
        <v>71.2596366571115</v>
      </c>
      <c r="L879" s="30">
        <f t="shared" si="156"/>
        <v>720681612</v>
      </c>
      <c r="M879" s="31">
        <f t="shared" si="151"/>
        <v>28.057446703311889</v>
      </c>
      <c r="N879" s="33">
        <f>SUM('anual gastos'!N879+'eses gastos'!N879+[3]ctas!N879)</f>
        <v>2551051651</v>
      </c>
      <c r="O879" s="31">
        <f t="shared" si="152"/>
        <v>99.317083360423382</v>
      </c>
      <c r="P879" s="32">
        <f t="shared" si="155"/>
        <v>17541349</v>
      </c>
      <c r="R879" s="33">
        <f>SUM('anual gastos'!N879+'eses gastos'!N879+[3]ctas!N879)</f>
        <v>2551051651</v>
      </c>
      <c r="S879" s="62">
        <f t="shared" si="153"/>
        <v>0</v>
      </c>
    </row>
    <row r="880" spans="1:19" x14ac:dyDescent="0.25">
      <c r="A880" s="60">
        <v>3311403240857</v>
      </c>
      <c r="B880" s="27" t="s">
        <v>619</v>
      </c>
      <c r="C880" s="28"/>
      <c r="D880" s="29">
        <f>SUM(D881)</f>
        <v>1131407000</v>
      </c>
      <c r="E880" s="29">
        <f>SUM(E881)</f>
        <v>590000000</v>
      </c>
      <c r="F880" s="30">
        <f t="shared" si="149"/>
        <v>1721407000</v>
      </c>
      <c r="G880" s="31">
        <f t="shared" si="165"/>
        <v>8.3961891930996943E-3</v>
      </c>
      <c r="H880" s="29">
        <f>SUM(H881)</f>
        <v>0</v>
      </c>
      <c r="I880" s="32">
        <f t="shared" si="154"/>
        <v>1721407000</v>
      </c>
      <c r="J880" s="29">
        <f>SUM(J881)</f>
        <v>797422240</v>
      </c>
      <c r="K880" s="31">
        <f t="shared" si="150"/>
        <v>46.323864141368077</v>
      </c>
      <c r="L880" s="30">
        <f t="shared" si="156"/>
        <v>922417116</v>
      </c>
      <c r="M880" s="31">
        <f t="shared" si="151"/>
        <v>53.585068261021362</v>
      </c>
      <c r="N880" s="29">
        <f>SUM(N881)</f>
        <v>1719839356</v>
      </c>
      <c r="O880" s="31">
        <f t="shared" si="152"/>
        <v>99.908932402389439</v>
      </c>
      <c r="P880" s="32">
        <f t="shared" si="155"/>
        <v>1567644</v>
      </c>
      <c r="R880" s="33">
        <f>SUM('anual gastos'!N880+'eses gastos'!N880+[3]ctas!N880)</f>
        <v>1719839356</v>
      </c>
      <c r="S880" s="62">
        <f t="shared" si="153"/>
        <v>0</v>
      </c>
    </row>
    <row r="881" spans="1:19" x14ac:dyDescent="0.25">
      <c r="A881" s="60">
        <v>3311403240857210</v>
      </c>
      <c r="B881" s="27" t="s">
        <v>619</v>
      </c>
      <c r="C881" s="28"/>
      <c r="D881" s="33">
        <f>SUM('anual gastos'!D881+'eses gastos'!D881+[3]ctas!D881)</f>
        <v>1131407000</v>
      </c>
      <c r="E881" s="33">
        <f>SUM('anual gastos'!E881+'eses gastos'!E881+[3]ctas!E881)</f>
        <v>590000000</v>
      </c>
      <c r="F881" s="30">
        <f t="shared" si="149"/>
        <v>1721407000</v>
      </c>
      <c r="G881" s="31">
        <f t="shared" si="165"/>
        <v>8.3961891930996943E-3</v>
      </c>
      <c r="H881" s="33">
        <f>SUM('anual gastos'!H881+'eses gastos'!H881+[3]ctas!H881)</f>
        <v>0</v>
      </c>
      <c r="I881" s="32">
        <f t="shared" si="154"/>
        <v>1721407000</v>
      </c>
      <c r="J881" s="33">
        <f>SUM('anual gastos'!J881+'eses gastos'!J881+[3]ctas!J881)</f>
        <v>797422240</v>
      </c>
      <c r="K881" s="31">
        <f t="shared" si="150"/>
        <v>46.323864141368077</v>
      </c>
      <c r="L881" s="30">
        <f t="shared" si="156"/>
        <v>922417116</v>
      </c>
      <c r="M881" s="31">
        <f t="shared" si="151"/>
        <v>53.585068261021362</v>
      </c>
      <c r="N881" s="33">
        <f>SUM('anual gastos'!N881+'eses gastos'!N881+[3]ctas!N881)</f>
        <v>1719839356</v>
      </c>
      <c r="O881" s="31">
        <f t="shared" si="152"/>
        <v>99.908932402389439</v>
      </c>
      <c r="P881" s="32">
        <f t="shared" si="155"/>
        <v>1567644</v>
      </c>
      <c r="R881" s="33">
        <f>SUM('anual gastos'!N881+'eses gastos'!N881+[3]ctas!N881)</f>
        <v>1719839356</v>
      </c>
      <c r="S881" s="62">
        <f t="shared" si="153"/>
        <v>0</v>
      </c>
    </row>
    <row r="882" spans="1:19" ht="39" x14ac:dyDescent="0.25">
      <c r="A882" s="60">
        <v>3311403240870</v>
      </c>
      <c r="B882" s="27" t="s">
        <v>620</v>
      </c>
      <c r="C882" s="28"/>
      <c r="D882" s="29">
        <f>SUM(D883:D885)</f>
        <v>12800000000</v>
      </c>
      <c r="E882" s="29">
        <f>SUM(E883:E885)</f>
        <v>-2214000000</v>
      </c>
      <c r="F882" s="30">
        <f t="shared" si="149"/>
        <v>10586000000</v>
      </c>
      <c r="G882" s="31">
        <f t="shared" si="165"/>
        <v>5.1633378276115624E-2</v>
      </c>
      <c r="H882" s="29">
        <f>SUM(H883:H885)</f>
        <v>0</v>
      </c>
      <c r="I882" s="32">
        <f t="shared" si="154"/>
        <v>10586000000</v>
      </c>
      <c r="J882" s="29">
        <f>SUM(J883:J885)</f>
        <v>6408170900</v>
      </c>
      <c r="K882" s="31">
        <f t="shared" si="150"/>
        <v>60.534393538635932</v>
      </c>
      <c r="L882" s="30">
        <f t="shared" si="156"/>
        <v>4135062875</v>
      </c>
      <c r="M882" s="31">
        <f t="shared" si="151"/>
        <v>39.06161793878708</v>
      </c>
      <c r="N882" s="29">
        <f>SUM(N883:N885)</f>
        <v>10543233775</v>
      </c>
      <c r="O882" s="31">
        <f t="shared" si="152"/>
        <v>99.596011477423005</v>
      </c>
      <c r="P882" s="32">
        <f t="shared" si="155"/>
        <v>42766225</v>
      </c>
      <c r="R882" s="33">
        <f>SUM('anual gastos'!N882+'eses gastos'!N882+[3]ctas!N882)</f>
        <v>10543233775</v>
      </c>
      <c r="S882" s="62">
        <f t="shared" si="153"/>
        <v>0</v>
      </c>
    </row>
    <row r="883" spans="1:19" ht="39" x14ac:dyDescent="0.25">
      <c r="A883" s="60">
        <v>3311403240870210</v>
      </c>
      <c r="B883" s="27" t="s">
        <v>620</v>
      </c>
      <c r="C883" s="28"/>
      <c r="D883" s="33">
        <f>SUM('anual gastos'!D883+'eses gastos'!D883+[3]ctas!D883)</f>
        <v>5365085000</v>
      </c>
      <c r="E883" s="33">
        <f>SUM('anual gastos'!E883+'eses gastos'!E883+[3]ctas!E883)</f>
        <v>0</v>
      </c>
      <c r="F883" s="30">
        <f t="shared" si="149"/>
        <v>5365085000</v>
      </c>
      <c r="G883" s="31">
        <f t="shared" si="165"/>
        <v>2.6168284837380859E-2</v>
      </c>
      <c r="H883" s="33">
        <f>SUM('anual gastos'!H883+'eses gastos'!H883+[3]ctas!H883)</f>
        <v>0</v>
      </c>
      <c r="I883" s="32">
        <f t="shared" si="154"/>
        <v>5365085000</v>
      </c>
      <c r="J883" s="33">
        <f>SUM('anual gastos'!J883+'eses gastos'!J883+[3]ctas!J883)</f>
        <v>2853464380</v>
      </c>
      <c r="K883" s="31">
        <f t="shared" si="150"/>
        <v>53.185818677616481</v>
      </c>
      <c r="L883" s="30">
        <f t="shared" si="156"/>
        <v>2501466389</v>
      </c>
      <c r="M883" s="31">
        <f t="shared" si="151"/>
        <v>46.624916268800959</v>
      </c>
      <c r="N883" s="33">
        <f>SUM('anual gastos'!N883+'eses gastos'!N883+[3]ctas!N883)</f>
        <v>5354930769</v>
      </c>
      <c r="O883" s="31">
        <f t="shared" si="152"/>
        <v>99.81073494641744</v>
      </c>
      <c r="P883" s="32">
        <f t="shared" si="155"/>
        <v>10154231</v>
      </c>
      <c r="R883" s="33">
        <f>SUM('anual gastos'!N883+'eses gastos'!N883+[3]ctas!N883)</f>
        <v>5354930769</v>
      </c>
      <c r="S883" s="62">
        <f t="shared" si="153"/>
        <v>0</v>
      </c>
    </row>
    <row r="884" spans="1:19" ht="39" x14ac:dyDescent="0.25">
      <c r="A884" s="60">
        <v>3311403240870210</v>
      </c>
      <c r="B884" s="27" t="s">
        <v>620</v>
      </c>
      <c r="C884" s="28"/>
      <c r="D884" s="33">
        <f>SUM('anual gastos'!D884+'eses gastos'!D884+[3]ctas!D884)</f>
        <v>4802388000</v>
      </c>
      <c r="E884" s="33">
        <f>SUM('anual gastos'!E884+'eses gastos'!E884+[3]ctas!E884)</f>
        <v>0</v>
      </c>
      <c r="F884" s="30">
        <f t="shared" si="149"/>
        <v>4802388000</v>
      </c>
      <c r="G884" s="31">
        <f t="shared" si="165"/>
        <v>2.3423721540967158E-2</v>
      </c>
      <c r="H884" s="33">
        <f>SUM('anual gastos'!H884+'eses gastos'!H884+[3]ctas!H884)</f>
        <v>0</v>
      </c>
      <c r="I884" s="32">
        <f t="shared" si="154"/>
        <v>4802388000</v>
      </c>
      <c r="J884" s="33">
        <f>SUM('anual gastos'!J884+'eses gastos'!J884+[3]ctas!J884)</f>
        <v>3177355275</v>
      </c>
      <c r="K884" s="31">
        <f t="shared" si="150"/>
        <v>66.161985974477702</v>
      </c>
      <c r="L884" s="30">
        <f t="shared" si="156"/>
        <v>1600288699</v>
      </c>
      <c r="M884" s="31">
        <f t="shared" si="151"/>
        <v>33.32276981784895</v>
      </c>
      <c r="N884" s="33">
        <f>SUM('anual gastos'!N884+'eses gastos'!N884+[3]ctas!N884)</f>
        <v>4777643974</v>
      </c>
      <c r="O884" s="31">
        <f t="shared" si="152"/>
        <v>99.484755792326652</v>
      </c>
      <c r="P884" s="32">
        <f t="shared" si="155"/>
        <v>24744026</v>
      </c>
      <c r="R884" s="33">
        <f>SUM('anual gastos'!N884+'eses gastos'!N884+[3]ctas!N884)</f>
        <v>4777643974</v>
      </c>
      <c r="S884" s="62">
        <f t="shared" si="153"/>
        <v>0</v>
      </c>
    </row>
    <row r="885" spans="1:19" ht="39" x14ac:dyDescent="0.25">
      <c r="A885" s="60">
        <v>3311403240870210</v>
      </c>
      <c r="B885" s="27" t="s">
        <v>620</v>
      </c>
      <c r="C885" s="28"/>
      <c r="D885" s="33">
        <f>SUM('anual gastos'!D885+'eses gastos'!D885+[3]ctas!D885)</f>
        <v>2632527000</v>
      </c>
      <c r="E885" s="33">
        <f>SUM('anual gastos'!E885+'eses gastos'!E885+[3]ctas!E885)</f>
        <v>-2214000000</v>
      </c>
      <c r="F885" s="30">
        <f t="shared" si="149"/>
        <v>418527000</v>
      </c>
      <c r="G885" s="31">
        <f t="shared" si="165"/>
        <v>2.041371897767603E-3</v>
      </c>
      <c r="H885" s="33">
        <f>SUM('anual gastos'!H885+'eses gastos'!H885+[3]ctas!H885)</f>
        <v>0</v>
      </c>
      <c r="I885" s="32">
        <f t="shared" si="154"/>
        <v>418527000</v>
      </c>
      <c r="J885" s="33">
        <f>SUM('anual gastos'!J885+'eses gastos'!J885+[3]ctas!J885)</f>
        <v>377351245</v>
      </c>
      <c r="K885" s="31">
        <f t="shared" si="150"/>
        <v>90.161744642520077</v>
      </c>
      <c r="L885" s="30">
        <f t="shared" si="156"/>
        <v>33307787</v>
      </c>
      <c r="M885" s="31">
        <f t="shared" si="151"/>
        <v>7.9583364991983787</v>
      </c>
      <c r="N885" s="33">
        <f>SUM('anual gastos'!N885+'eses gastos'!N885+[3]ctas!N885)</f>
        <v>410659032</v>
      </c>
      <c r="O885" s="31">
        <f t="shared" si="152"/>
        <v>98.120081141718458</v>
      </c>
      <c r="P885" s="32">
        <f t="shared" si="155"/>
        <v>7867968</v>
      </c>
      <c r="R885" s="33">
        <f>SUM('anual gastos'!N885+'eses gastos'!N885+[3]ctas!N885)</f>
        <v>410659032</v>
      </c>
      <c r="S885" s="62">
        <f t="shared" si="153"/>
        <v>0</v>
      </c>
    </row>
    <row r="886" spans="1:19" ht="39" x14ac:dyDescent="0.25">
      <c r="A886" s="26">
        <v>331140325</v>
      </c>
      <c r="B886" s="27" t="s">
        <v>621</v>
      </c>
      <c r="C886" s="28"/>
      <c r="D886" s="29">
        <f>SUM(D887+D889+D891)</f>
        <v>15225089000</v>
      </c>
      <c r="E886" s="29">
        <f>SUM(E887+E889+E891)</f>
        <v>-3771140773</v>
      </c>
      <c r="F886" s="30">
        <f t="shared" si="149"/>
        <v>11453948227</v>
      </c>
      <c r="G886" s="31">
        <f t="shared" si="165"/>
        <v>5.5866809140349027E-2</v>
      </c>
      <c r="H886" s="29">
        <f>SUM(H887+H889+H891)</f>
        <v>0</v>
      </c>
      <c r="I886" s="32">
        <f t="shared" si="154"/>
        <v>11453948227</v>
      </c>
      <c r="J886" s="29">
        <f>SUM(J887+J889+J891)</f>
        <v>9778342453</v>
      </c>
      <c r="K886" s="31">
        <f t="shared" si="150"/>
        <v>85.370932880156104</v>
      </c>
      <c r="L886" s="30">
        <f t="shared" si="156"/>
        <v>1576581030</v>
      </c>
      <c r="M886" s="31">
        <f t="shared" si="151"/>
        <v>13.764520309979918</v>
      </c>
      <c r="N886" s="29">
        <f>SUM(N887+N889+N891)</f>
        <v>11354923483</v>
      </c>
      <c r="O886" s="31">
        <f t="shared" si="152"/>
        <v>99.135453190136019</v>
      </c>
      <c r="P886" s="32">
        <f t="shared" si="155"/>
        <v>99024744</v>
      </c>
      <c r="R886" s="33">
        <f>SUM('anual gastos'!N886+'eses gastos'!N886+[3]ctas!N886)</f>
        <v>11354923483</v>
      </c>
      <c r="S886" s="62">
        <f t="shared" si="153"/>
        <v>0</v>
      </c>
    </row>
    <row r="887" spans="1:19" x14ac:dyDescent="0.25">
      <c r="A887" s="26">
        <v>3311403250711</v>
      </c>
      <c r="B887" s="27" t="s">
        <v>622</v>
      </c>
      <c r="C887" s="28"/>
      <c r="D887" s="29">
        <f>SUM(D888)</f>
        <v>473656000</v>
      </c>
      <c r="E887" s="29">
        <f>SUM(E888)</f>
        <v>0</v>
      </c>
      <c r="F887" s="30">
        <f t="shared" si="149"/>
        <v>473656000</v>
      </c>
      <c r="G887" s="31">
        <f t="shared" si="165"/>
        <v>2.310264445565069E-3</v>
      </c>
      <c r="H887" s="29">
        <f>SUM(H888)</f>
        <v>0</v>
      </c>
      <c r="I887" s="32">
        <f t="shared" si="154"/>
        <v>473656000</v>
      </c>
      <c r="J887" s="29">
        <f>SUM(J888)</f>
        <v>406065611</v>
      </c>
      <c r="K887" s="31">
        <f t="shared" si="150"/>
        <v>85.730068024051207</v>
      </c>
      <c r="L887" s="30">
        <f t="shared" si="156"/>
        <v>56486423</v>
      </c>
      <c r="M887" s="31">
        <f t="shared" si="151"/>
        <v>11.92562175925144</v>
      </c>
      <c r="N887" s="29">
        <f>SUM(N888)</f>
        <v>462552034</v>
      </c>
      <c r="O887" s="31">
        <f t="shared" si="152"/>
        <v>97.655689783302648</v>
      </c>
      <c r="P887" s="32">
        <f t="shared" si="155"/>
        <v>11103966</v>
      </c>
      <c r="R887" s="33">
        <f>SUM('anual gastos'!N887+'eses gastos'!N887+[3]ctas!N887)</f>
        <v>462552034</v>
      </c>
      <c r="S887" s="62">
        <f t="shared" si="153"/>
        <v>0</v>
      </c>
    </row>
    <row r="888" spans="1:19" x14ac:dyDescent="0.25">
      <c r="A888" s="26">
        <v>3311403250711220</v>
      </c>
      <c r="B888" s="27" t="s">
        <v>622</v>
      </c>
      <c r="C888" s="28"/>
      <c r="D888" s="33">
        <f>SUM('anual gastos'!D888+'eses gastos'!D888+[3]ctas!D888)</f>
        <v>473656000</v>
      </c>
      <c r="E888" s="33">
        <f>SUM('anual gastos'!E888+'eses gastos'!E888+[3]ctas!E888)</f>
        <v>0</v>
      </c>
      <c r="F888" s="30">
        <f t="shared" si="149"/>
        <v>473656000</v>
      </c>
      <c r="G888" s="31">
        <f t="shared" si="165"/>
        <v>2.310264445565069E-3</v>
      </c>
      <c r="H888" s="33">
        <f>SUM('anual gastos'!H888+'eses gastos'!H888+[3]ctas!H888)</f>
        <v>0</v>
      </c>
      <c r="I888" s="32">
        <f t="shared" si="154"/>
        <v>473656000</v>
      </c>
      <c r="J888" s="33">
        <f>SUM('anual gastos'!J888+'eses gastos'!J888+[3]ctas!J888)</f>
        <v>406065611</v>
      </c>
      <c r="K888" s="31">
        <f t="shared" si="150"/>
        <v>85.730068024051207</v>
      </c>
      <c r="L888" s="30">
        <f t="shared" si="156"/>
        <v>56486423</v>
      </c>
      <c r="M888" s="31">
        <f t="shared" si="151"/>
        <v>11.92562175925144</v>
      </c>
      <c r="N888" s="33">
        <f>SUM('anual gastos'!N888+'eses gastos'!N888+[3]ctas!N888)</f>
        <v>462552034</v>
      </c>
      <c r="O888" s="31">
        <f t="shared" si="152"/>
        <v>97.655689783302648</v>
      </c>
      <c r="P888" s="32">
        <f t="shared" si="155"/>
        <v>11103966</v>
      </c>
      <c r="R888" s="33">
        <f>SUM('anual gastos'!N888+'eses gastos'!N888+[3]ctas!N888)</f>
        <v>462552034</v>
      </c>
      <c r="S888" s="62">
        <f t="shared" si="153"/>
        <v>0</v>
      </c>
    </row>
    <row r="889" spans="1:19" ht="26.25" x14ac:dyDescent="0.25">
      <c r="A889" s="26">
        <v>3311403250753</v>
      </c>
      <c r="B889" s="27" t="s">
        <v>623</v>
      </c>
      <c r="C889" s="28"/>
      <c r="D889" s="29">
        <f>SUM(D890)</f>
        <v>4301433000</v>
      </c>
      <c r="E889" s="29">
        <f>SUM(E890)</f>
        <v>-92249434</v>
      </c>
      <c r="F889" s="30">
        <f t="shared" si="149"/>
        <v>4209183566</v>
      </c>
      <c r="G889" s="31">
        <f t="shared" si="165"/>
        <v>2.0530357764678566E-2</v>
      </c>
      <c r="H889" s="29">
        <f>SUM(H890)</f>
        <v>0</v>
      </c>
      <c r="I889" s="32">
        <f t="shared" si="154"/>
        <v>4209183566</v>
      </c>
      <c r="J889" s="29">
        <f>SUM(J890)</f>
        <v>3340503996</v>
      </c>
      <c r="K889" s="31">
        <f t="shared" si="150"/>
        <v>79.362278779741871</v>
      </c>
      <c r="L889" s="30">
        <f t="shared" si="156"/>
        <v>851105043</v>
      </c>
      <c r="M889" s="31">
        <f t="shared" si="151"/>
        <v>20.220193052991693</v>
      </c>
      <c r="N889" s="29">
        <f>SUM(N890)</f>
        <v>4191609039</v>
      </c>
      <c r="O889" s="31">
        <f t="shared" si="152"/>
        <v>99.58247183273356</v>
      </c>
      <c r="P889" s="32">
        <f t="shared" si="155"/>
        <v>17574527</v>
      </c>
      <c r="R889" s="33">
        <f>SUM('anual gastos'!N889+'eses gastos'!N889+[3]ctas!N889)</f>
        <v>4191609039</v>
      </c>
      <c r="S889" s="62">
        <f t="shared" si="153"/>
        <v>0</v>
      </c>
    </row>
    <row r="890" spans="1:19" ht="26.25" x14ac:dyDescent="0.25">
      <c r="A890" s="26">
        <v>3311403250753220</v>
      </c>
      <c r="B890" s="27" t="s">
        <v>623</v>
      </c>
      <c r="C890" s="28"/>
      <c r="D890" s="33">
        <f>SUM('anual gastos'!D890+'eses gastos'!D890+[3]ctas!D890)</f>
        <v>4301433000</v>
      </c>
      <c r="E890" s="33">
        <f>SUM('anual gastos'!E890+'eses gastos'!E890+[3]ctas!E890)</f>
        <v>-92249434</v>
      </c>
      <c r="F890" s="30">
        <f t="shared" si="149"/>
        <v>4209183566</v>
      </c>
      <c r="G890" s="31">
        <f t="shared" si="165"/>
        <v>2.0530357764678566E-2</v>
      </c>
      <c r="H890" s="33">
        <f>SUM('anual gastos'!H890+'eses gastos'!H890+[3]ctas!H890)</f>
        <v>0</v>
      </c>
      <c r="I890" s="32">
        <f t="shared" si="154"/>
        <v>4209183566</v>
      </c>
      <c r="J890" s="33">
        <f>SUM('anual gastos'!J890+'eses gastos'!J890+[3]ctas!J890)</f>
        <v>3340503996</v>
      </c>
      <c r="K890" s="31">
        <f t="shared" si="150"/>
        <v>79.362278779741871</v>
      </c>
      <c r="L890" s="30">
        <f t="shared" si="156"/>
        <v>851105043</v>
      </c>
      <c r="M890" s="31">
        <f t="shared" si="151"/>
        <v>20.220193052991693</v>
      </c>
      <c r="N890" s="33">
        <f>SUM('anual gastos'!N890+'eses gastos'!N890+[3]ctas!N890)</f>
        <v>4191609039</v>
      </c>
      <c r="O890" s="31">
        <f t="shared" si="152"/>
        <v>99.58247183273356</v>
      </c>
      <c r="P890" s="32">
        <f t="shared" si="155"/>
        <v>17574527</v>
      </c>
      <c r="R890" s="33">
        <f>SUM('anual gastos'!N890+'eses gastos'!N890+[3]ctas!N890)</f>
        <v>4191609039</v>
      </c>
      <c r="S890" s="62">
        <f t="shared" si="153"/>
        <v>0</v>
      </c>
    </row>
    <row r="891" spans="1:19" ht="26.25" x14ac:dyDescent="0.25">
      <c r="A891" s="26">
        <v>3311403250823</v>
      </c>
      <c r="B891" s="27" t="s">
        <v>624</v>
      </c>
      <c r="C891" s="28"/>
      <c r="D891" s="29">
        <f>SUM(D892:D893)</f>
        <v>10450000000</v>
      </c>
      <c r="E891" s="29">
        <f>SUM(E892:E893)</f>
        <v>-3678891339</v>
      </c>
      <c r="F891" s="30">
        <f t="shared" si="149"/>
        <v>6771108661</v>
      </c>
      <c r="G891" s="31">
        <f t="shared" si="165"/>
        <v>3.3026186930105395E-2</v>
      </c>
      <c r="H891" s="29">
        <f>SUM(H892:H893)</f>
        <v>0</v>
      </c>
      <c r="I891" s="32">
        <f t="shared" si="154"/>
        <v>6771108661</v>
      </c>
      <c r="J891" s="29">
        <f>SUM(J892:J893)</f>
        <v>6031772846</v>
      </c>
      <c r="K891" s="31">
        <f t="shared" si="150"/>
        <v>89.081022739180042</v>
      </c>
      <c r="L891" s="30">
        <f t="shared" si="156"/>
        <v>668989564</v>
      </c>
      <c r="M891" s="31">
        <f t="shared" si="151"/>
        <v>9.8800594923726912</v>
      </c>
      <c r="N891" s="29">
        <f>SUM(N892:N893)</f>
        <v>6700762410</v>
      </c>
      <c r="O891" s="31">
        <f t="shared" si="152"/>
        <v>98.961082231552737</v>
      </c>
      <c r="P891" s="32">
        <f t="shared" si="155"/>
        <v>70346251</v>
      </c>
      <c r="R891" s="33">
        <f>SUM('anual gastos'!N891+'eses gastos'!N891+[3]ctas!N891)</f>
        <v>6700762410</v>
      </c>
      <c r="S891" s="62">
        <f t="shared" si="153"/>
        <v>0</v>
      </c>
    </row>
    <row r="892" spans="1:19" ht="26.25" x14ac:dyDescent="0.25">
      <c r="A892" s="26">
        <v>3311403250823220</v>
      </c>
      <c r="B892" s="27" t="s">
        <v>624</v>
      </c>
      <c r="C892" s="28"/>
      <c r="D892" s="33">
        <f>SUM('anual gastos'!D892+'eses gastos'!D892+[3]ctas!D892)</f>
        <v>10280000000</v>
      </c>
      <c r="E892" s="33">
        <f>SUM('anual gastos'!E892+'eses gastos'!E892+[3]ctas!E892)</f>
        <v>-3588891339</v>
      </c>
      <c r="F892" s="30">
        <f t="shared" si="149"/>
        <v>6691108661</v>
      </c>
      <c r="G892" s="31">
        <f t="shared" si="165"/>
        <v>3.2635985696203143E-2</v>
      </c>
      <c r="H892" s="33">
        <f>SUM('anual gastos'!H892+'eses gastos'!H892+[3]ctas!H892)</f>
        <v>0</v>
      </c>
      <c r="I892" s="32">
        <f t="shared" si="154"/>
        <v>6691108661</v>
      </c>
      <c r="J892" s="33">
        <f>SUM('anual gastos'!J892+'eses gastos'!J892+[3]ctas!J892)</f>
        <v>6020772846</v>
      </c>
      <c r="K892" s="31">
        <f t="shared" si="150"/>
        <v>89.981692885857029</v>
      </c>
      <c r="L892" s="30">
        <f t="shared" si="156"/>
        <v>668989564</v>
      </c>
      <c r="M892" s="31">
        <f t="shared" si="151"/>
        <v>9.998187115078446</v>
      </c>
      <c r="N892" s="33">
        <f>SUM('anual gastos'!N892+'eses gastos'!N892+[3]ctas!N892)</f>
        <v>6689762410</v>
      </c>
      <c r="O892" s="31">
        <f t="shared" si="152"/>
        <v>99.979880000935466</v>
      </c>
      <c r="P892" s="32">
        <f t="shared" si="155"/>
        <v>1346251</v>
      </c>
      <c r="R892" s="33">
        <f>SUM('anual gastos'!N892+'eses gastos'!N892+[3]ctas!N892)</f>
        <v>6689762410</v>
      </c>
      <c r="S892" s="62">
        <f t="shared" si="153"/>
        <v>0</v>
      </c>
    </row>
    <row r="893" spans="1:19" ht="26.25" x14ac:dyDescent="0.25">
      <c r="A893" s="26">
        <v>3311403250823220</v>
      </c>
      <c r="B893" s="27" t="s">
        <v>624</v>
      </c>
      <c r="C893" s="28"/>
      <c r="D893" s="33">
        <f>SUM('anual gastos'!D893+'eses gastos'!D893+[3]ctas!D893)</f>
        <v>170000000</v>
      </c>
      <c r="E893" s="33">
        <f>SUM('anual gastos'!E893+'eses gastos'!E893+[3]ctas!E893)</f>
        <v>-90000000</v>
      </c>
      <c r="F893" s="30">
        <f t="shared" si="149"/>
        <v>80000000</v>
      </c>
      <c r="G893" s="31">
        <f t="shared" si="165"/>
        <v>3.9020123390225294E-4</v>
      </c>
      <c r="H893" s="33">
        <f>SUM('anual gastos'!H893+'eses gastos'!H893+[3]ctas!H893)</f>
        <v>0</v>
      </c>
      <c r="I893" s="32">
        <f t="shared" si="154"/>
        <v>80000000</v>
      </c>
      <c r="J893" s="33">
        <f>SUM('anual gastos'!J893+'eses gastos'!J893+[3]ctas!J893)</f>
        <v>11000000</v>
      </c>
      <c r="K893" s="31">
        <f t="shared" si="150"/>
        <v>13.750000000000002</v>
      </c>
      <c r="L893" s="30">
        <f t="shared" si="156"/>
        <v>0</v>
      </c>
      <c r="M893" s="31">
        <f t="shared" si="151"/>
        <v>0</v>
      </c>
      <c r="N893" s="33">
        <f>SUM('anual gastos'!N893+'eses gastos'!N893+[3]ctas!N893)</f>
        <v>11000000</v>
      </c>
      <c r="O893" s="31">
        <f t="shared" si="152"/>
        <v>13.750000000000002</v>
      </c>
      <c r="P893" s="32">
        <f t="shared" si="155"/>
        <v>69000000</v>
      </c>
      <c r="R893" s="33">
        <f>SUM('anual gastos'!N893+'eses gastos'!N893+[3]ctas!N893)</f>
        <v>11000000</v>
      </c>
      <c r="S893" s="62">
        <f t="shared" si="153"/>
        <v>0</v>
      </c>
    </row>
    <row r="894" spans="1:19" ht="26.25" x14ac:dyDescent="0.25">
      <c r="A894" s="26">
        <v>331140326</v>
      </c>
      <c r="B894" s="27" t="s">
        <v>625</v>
      </c>
      <c r="C894" s="28"/>
      <c r="D894" s="29">
        <f>SUM(D895+D897+D900+D902+D904+D906+D908+D910+D912+D914+D916+D918+D920+D922+D924+D926+D928+D930+D932+D934+D936+D938+D940+D942+D944+D946+D948+D950+D954+D957+D960+D962)</f>
        <v>18559147000</v>
      </c>
      <c r="E894" s="29">
        <f>SUM(E895+E897+E900+E902+E904+E906+E908+E910+E912+E914+E916+E918+E920+E922+E924+E926+E928+E930+E932+E934+E936+E938+E940+E942+E944+E946+E948+E950+E954+E957+E960+E962)</f>
        <v>-704351667</v>
      </c>
      <c r="F894" s="30">
        <f t="shared" si="149"/>
        <v>17854795333</v>
      </c>
      <c r="G894" s="31">
        <f t="shared" si="165"/>
        <v>8.7087039625109844E-2</v>
      </c>
      <c r="H894" s="29">
        <f>SUM(H895+H897+H900+H902+H904+H906+H908+H910+H912+H914+H916+H918+H920+H922+H924+H926+H928+H930+H932+H934+H936+H938+H940+H942+H944+H946+H948+H950+H954+H957+H960+H962)</f>
        <v>0</v>
      </c>
      <c r="I894" s="32">
        <f t="shared" si="154"/>
        <v>17854795333</v>
      </c>
      <c r="J894" s="29">
        <f>SUM(J895+J897+J900+J902+J904+J906+J908+J910+J912+J914+J916+J918+J920+J922+J924+J926+J928+J930+J932+J934+J936+J938+J940+J942+J944+J946+J948+J950+J954+J957+J960+J962)</f>
        <v>9753401059</v>
      </c>
      <c r="K894" s="31">
        <f t="shared" si="150"/>
        <v>54.626227168078181</v>
      </c>
      <c r="L894" s="30">
        <f t="shared" si="156"/>
        <v>6692269495</v>
      </c>
      <c r="M894" s="31">
        <f t="shared" si="151"/>
        <v>37.481636558617168</v>
      </c>
      <c r="N894" s="29">
        <f>SUM(N895+N897+N900+N902+N904+N906+N908+N910+N912+N914+N916+N918+N920+N922+N924+N926+N928+N930+N932+N934+N936+N938+N940+N942+N944+N946+N948+N950+N954+N957+N960+N962)</f>
        <v>16445670554</v>
      </c>
      <c r="O894" s="31">
        <f t="shared" si="152"/>
        <v>92.107863726695342</v>
      </c>
      <c r="P894" s="32">
        <f t="shared" si="155"/>
        <v>1409124779</v>
      </c>
      <c r="R894" s="33">
        <f>SUM('anual gastos'!N894+'eses gastos'!N894+[3]ctas!N894)</f>
        <v>16445670554</v>
      </c>
      <c r="S894" s="62">
        <f t="shared" si="153"/>
        <v>0</v>
      </c>
    </row>
    <row r="895" spans="1:19" x14ac:dyDescent="0.25">
      <c r="A895" s="26">
        <v>3311403260076</v>
      </c>
      <c r="B895" s="27" t="s">
        <v>626</v>
      </c>
      <c r="C895" s="28"/>
      <c r="D895" s="29">
        <f>SUM(D896)</f>
        <v>50000000</v>
      </c>
      <c r="E895" s="29">
        <f>SUM(E896)</f>
        <v>0</v>
      </c>
      <c r="F895" s="30">
        <f t="shared" si="149"/>
        <v>50000000</v>
      </c>
      <c r="G895" s="31">
        <f t="shared" si="165"/>
        <v>2.4387577118890807E-4</v>
      </c>
      <c r="H895" s="29">
        <f>SUM(H896)</f>
        <v>0</v>
      </c>
      <c r="I895" s="32">
        <f t="shared" si="154"/>
        <v>50000000</v>
      </c>
      <c r="J895" s="29">
        <f>SUM(J896)</f>
        <v>6196480</v>
      </c>
      <c r="K895" s="31">
        <f t="shared" si="150"/>
        <v>12.39296</v>
      </c>
      <c r="L895" s="30">
        <f t="shared" si="156"/>
        <v>13579520</v>
      </c>
      <c r="M895" s="31">
        <f t="shared" si="151"/>
        <v>27.159040000000001</v>
      </c>
      <c r="N895" s="29">
        <f>SUM(N896)</f>
        <v>19776000</v>
      </c>
      <c r="O895" s="31">
        <f t="shared" si="152"/>
        <v>39.552</v>
      </c>
      <c r="P895" s="32">
        <f t="shared" si="155"/>
        <v>30224000</v>
      </c>
      <c r="R895" s="33">
        <f>SUM('anual gastos'!N895+'eses gastos'!N895+[3]ctas!N895)</f>
        <v>19776000</v>
      </c>
      <c r="S895" s="62">
        <f t="shared" si="153"/>
        <v>0</v>
      </c>
    </row>
    <row r="896" spans="1:19" x14ac:dyDescent="0.25">
      <c r="A896" s="26">
        <v>3311403260076</v>
      </c>
      <c r="B896" s="27" t="s">
        <v>626</v>
      </c>
      <c r="C896" s="28"/>
      <c r="D896" s="33">
        <f>SUM('anual gastos'!D896+'eses gastos'!D896+[3]ctas!D896)</f>
        <v>50000000</v>
      </c>
      <c r="E896" s="33">
        <f>SUM('anual gastos'!E896+'eses gastos'!E896+[3]ctas!E896)</f>
        <v>0</v>
      </c>
      <c r="F896" s="30">
        <f t="shared" si="149"/>
        <v>50000000</v>
      </c>
      <c r="G896" s="31">
        <f t="shared" si="165"/>
        <v>2.4387577118890807E-4</v>
      </c>
      <c r="H896" s="33">
        <f>SUM('anual gastos'!H896+'eses gastos'!H896+[3]ctas!H896)</f>
        <v>0</v>
      </c>
      <c r="I896" s="32">
        <f t="shared" si="154"/>
        <v>50000000</v>
      </c>
      <c r="J896" s="33">
        <f>SUM('anual gastos'!J896+'eses gastos'!J896+[3]ctas!J896)</f>
        <v>6196480</v>
      </c>
      <c r="K896" s="31">
        <f t="shared" si="150"/>
        <v>12.39296</v>
      </c>
      <c r="L896" s="30">
        <f t="shared" si="156"/>
        <v>13579520</v>
      </c>
      <c r="M896" s="31">
        <f t="shared" si="151"/>
        <v>27.159040000000001</v>
      </c>
      <c r="N896" s="33">
        <f>SUM('anual gastos'!N896+'eses gastos'!N896+[3]ctas!N896)</f>
        <v>19776000</v>
      </c>
      <c r="O896" s="31">
        <f t="shared" si="152"/>
        <v>39.552</v>
      </c>
      <c r="P896" s="32">
        <f t="shared" si="155"/>
        <v>30224000</v>
      </c>
      <c r="R896" s="33">
        <f>SUM('anual gastos'!N896+'eses gastos'!N896+[3]ctas!N896)</f>
        <v>19776000</v>
      </c>
      <c r="S896" s="62">
        <f t="shared" si="153"/>
        <v>0</v>
      </c>
    </row>
    <row r="897" spans="1:19" x14ac:dyDescent="0.25">
      <c r="A897" s="60">
        <v>3311403260226</v>
      </c>
      <c r="B897" s="61" t="s">
        <v>627</v>
      </c>
      <c r="C897" s="28"/>
      <c r="D897" s="29">
        <f>SUM(D898:D899)</f>
        <v>426040000</v>
      </c>
      <c r="E897" s="29">
        <f>SUM(E898:E899)</f>
        <v>0</v>
      </c>
      <c r="F897" s="30">
        <f t="shared" si="149"/>
        <v>426040000</v>
      </c>
      <c r="G897" s="31">
        <f t="shared" si="165"/>
        <v>2.0780166711464481E-3</v>
      </c>
      <c r="H897" s="29">
        <f>SUM(H898:H899)</f>
        <v>0</v>
      </c>
      <c r="I897" s="32">
        <f t="shared" si="154"/>
        <v>426040000</v>
      </c>
      <c r="J897" s="29">
        <f>SUM(J898:J899)</f>
        <v>64940000</v>
      </c>
      <c r="K897" s="31">
        <f t="shared" si="150"/>
        <v>15.242700215942165</v>
      </c>
      <c r="L897" s="30">
        <f t="shared" si="156"/>
        <v>260701206</v>
      </c>
      <c r="M897" s="31">
        <f t="shared" si="151"/>
        <v>61.191720495728099</v>
      </c>
      <c r="N897" s="29">
        <f>SUM(N898:N899)</f>
        <v>325641206</v>
      </c>
      <c r="O897" s="31">
        <f t="shared" si="152"/>
        <v>76.434420711670271</v>
      </c>
      <c r="P897" s="32">
        <f t="shared" si="155"/>
        <v>100398794</v>
      </c>
      <c r="R897" s="33">
        <f>SUM('anual gastos'!N897+'eses gastos'!N897+[3]ctas!N897)</f>
        <v>325641206</v>
      </c>
      <c r="S897" s="62">
        <f t="shared" si="153"/>
        <v>0</v>
      </c>
    </row>
    <row r="898" spans="1:19" x14ac:dyDescent="0.25">
      <c r="A898" s="60">
        <v>3311403260226220</v>
      </c>
      <c r="B898" s="61" t="s">
        <v>628</v>
      </c>
      <c r="C898" s="28"/>
      <c r="D898" s="33">
        <f>SUM('anual gastos'!D898+'eses gastos'!D898+[3]ctas!D898)</f>
        <v>426040000</v>
      </c>
      <c r="E898" s="33">
        <f>SUM('anual gastos'!E898+'eses gastos'!E898+[3]ctas!E898)</f>
        <v>-125000000</v>
      </c>
      <c r="F898" s="30">
        <f t="shared" si="149"/>
        <v>301040000</v>
      </c>
      <c r="G898" s="31">
        <f t="shared" si="165"/>
        <v>1.468327243174178E-3</v>
      </c>
      <c r="H898" s="33">
        <f>SUM('anual gastos'!H898+'eses gastos'!H898+[3]ctas!H898)</f>
        <v>0</v>
      </c>
      <c r="I898" s="32">
        <f t="shared" si="154"/>
        <v>301040000</v>
      </c>
      <c r="J898" s="33">
        <f>SUM('anual gastos'!J898+'eses gastos'!J898+[3]ctas!J898)</f>
        <v>50800000</v>
      </c>
      <c r="K898" s="31">
        <f t="shared" si="150"/>
        <v>16.874833909115068</v>
      </c>
      <c r="L898" s="30">
        <f t="shared" si="156"/>
        <v>174041206</v>
      </c>
      <c r="M898" s="31">
        <f t="shared" si="151"/>
        <v>57.813315838426782</v>
      </c>
      <c r="N898" s="33">
        <f>SUM('anual gastos'!N898+'eses gastos'!N898+[3]ctas!N898)</f>
        <v>224841206</v>
      </c>
      <c r="O898" s="31">
        <f t="shared" si="152"/>
        <v>74.688149747541857</v>
      </c>
      <c r="P898" s="32">
        <f t="shared" si="155"/>
        <v>76198794</v>
      </c>
      <c r="R898" s="33">
        <f>SUM('anual gastos'!N898+'eses gastos'!N898+[3]ctas!N898)</f>
        <v>224841206</v>
      </c>
      <c r="S898" s="62">
        <f t="shared" si="153"/>
        <v>0</v>
      </c>
    </row>
    <row r="899" spans="1:19" x14ac:dyDescent="0.25">
      <c r="A899" s="60">
        <v>3311403260226220</v>
      </c>
      <c r="B899" s="61" t="s">
        <v>628</v>
      </c>
      <c r="C899" s="28"/>
      <c r="D899" s="33">
        <f>SUM('anual gastos'!D899+'eses gastos'!D899+[3]ctas!D899)</f>
        <v>0</v>
      </c>
      <c r="E899" s="33">
        <f>SUM('anual gastos'!E899+'eses gastos'!E899+[3]ctas!E899)</f>
        <v>125000000</v>
      </c>
      <c r="F899" s="30">
        <f t="shared" ref="F899" si="166">SUM(D899+E899)</f>
        <v>125000000</v>
      </c>
      <c r="G899" s="31">
        <f t="shared" ref="G899" si="167">IF(OR(F899=0,F$7=0),0,F899/F$7)*100</f>
        <v>6.0968942797227021E-4</v>
      </c>
      <c r="H899" s="33">
        <f>SUM('anual gastos'!H899+'eses gastos'!H899+[3]ctas!H899)</f>
        <v>0</v>
      </c>
      <c r="I899" s="32">
        <f t="shared" ref="I899" si="168">SUM(F899-H899)</f>
        <v>125000000</v>
      </c>
      <c r="J899" s="33">
        <f>SUM('anual gastos'!J899+'eses gastos'!J899+[3]ctas!J899)</f>
        <v>14140000</v>
      </c>
      <c r="K899" s="31">
        <f t="shared" ref="K899" si="169">IF(OR(J899=0,F899=0),0,J899/F899)*100</f>
        <v>11.311999999999999</v>
      </c>
      <c r="L899" s="30">
        <f t="shared" ref="L899" si="170">SUM(N899-J899)</f>
        <v>86660000</v>
      </c>
      <c r="M899" s="31">
        <f t="shared" ref="M899" si="171">IF(OR(L899=0,F899=0),0,L899/F899)*100</f>
        <v>69.328000000000003</v>
      </c>
      <c r="N899" s="33">
        <f>SUM('anual gastos'!N899+'eses gastos'!N899+[3]ctas!N899)</f>
        <v>100800000</v>
      </c>
      <c r="O899" s="31">
        <f t="shared" ref="O899" si="172">IF(OR(N899=0,F899=0),0,N899/F899)*100</f>
        <v>80.64</v>
      </c>
      <c r="P899" s="32">
        <f t="shared" ref="P899" si="173">SUM(F899-N899)</f>
        <v>24200000</v>
      </c>
      <c r="R899" s="33">
        <f>SUM('anual gastos'!N899+'eses gastos'!N899+[3]ctas!N899)</f>
        <v>100800000</v>
      </c>
      <c r="S899" s="62">
        <f t="shared" si="153"/>
        <v>0</v>
      </c>
    </row>
    <row r="900" spans="1:19" x14ac:dyDescent="0.25">
      <c r="A900" s="60">
        <v>3311403260364</v>
      </c>
      <c r="B900" s="61" t="s">
        <v>629</v>
      </c>
      <c r="C900" s="28"/>
      <c r="D900" s="29">
        <f>SUM(D901)</f>
        <v>100000000</v>
      </c>
      <c r="E900" s="29">
        <f>SUM(E901)</f>
        <v>0</v>
      </c>
      <c r="F900" s="30">
        <f t="shared" si="149"/>
        <v>100000000</v>
      </c>
      <c r="G900" s="31">
        <f t="shared" si="165"/>
        <v>4.8775154237781613E-4</v>
      </c>
      <c r="H900" s="29">
        <f>SUM(H901)</f>
        <v>0</v>
      </c>
      <c r="I900" s="32">
        <f t="shared" si="154"/>
        <v>100000000</v>
      </c>
      <c r="J900" s="29">
        <f>SUM(J901)</f>
        <v>65282662</v>
      </c>
      <c r="K900" s="31">
        <f t="shared" si="150"/>
        <v>65.282662000000002</v>
      </c>
      <c r="L900" s="30">
        <f t="shared" si="156"/>
        <v>34671514</v>
      </c>
      <c r="M900" s="31">
        <f t="shared" si="151"/>
        <v>34.671513999999995</v>
      </c>
      <c r="N900" s="29">
        <f>SUM(N901)</f>
        <v>99954176</v>
      </c>
      <c r="O900" s="31">
        <f t="shared" si="152"/>
        <v>99.95417599999999</v>
      </c>
      <c r="P900" s="32">
        <f t="shared" si="155"/>
        <v>45824</v>
      </c>
      <c r="R900" s="33">
        <f>SUM('anual gastos'!N900+'eses gastos'!N900+[3]ctas!N900)</f>
        <v>99954176</v>
      </c>
      <c r="S900" s="62">
        <f t="shared" si="153"/>
        <v>0</v>
      </c>
    </row>
    <row r="901" spans="1:19" x14ac:dyDescent="0.25">
      <c r="A901" s="60">
        <v>3311403260364220</v>
      </c>
      <c r="B901" s="61" t="s">
        <v>630</v>
      </c>
      <c r="C901" s="28"/>
      <c r="D901" s="33">
        <f>SUM('anual gastos'!D901+'eses gastos'!D901+[3]ctas!D901)</f>
        <v>100000000</v>
      </c>
      <c r="E901" s="33">
        <f>SUM('anual gastos'!E901+'eses gastos'!E901+[3]ctas!E901)</f>
        <v>0</v>
      </c>
      <c r="F901" s="30">
        <f t="shared" si="149"/>
        <v>100000000</v>
      </c>
      <c r="G901" s="31">
        <f t="shared" si="165"/>
        <v>4.8775154237781613E-4</v>
      </c>
      <c r="H901" s="33">
        <f>SUM('anual gastos'!H901+'eses gastos'!H901+[3]ctas!H901)</f>
        <v>0</v>
      </c>
      <c r="I901" s="32">
        <f t="shared" si="154"/>
        <v>100000000</v>
      </c>
      <c r="J901" s="33">
        <f>SUM('anual gastos'!J901+'eses gastos'!J901+[3]ctas!J901)</f>
        <v>65282662</v>
      </c>
      <c r="K901" s="31">
        <f t="shared" si="150"/>
        <v>65.282662000000002</v>
      </c>
      <c r="L901" s="30">
        <f t="shared" si="156"/>
        <v>34671514</v>
      </c>
      <c r="M901" s="31">
        <f t="shared" si="151"/>
        <v>34.671513999999995</v>
      </c>
      <c r="N901" s="33">
        <f>SUM('anual gastos'!N901+'eses gastos'!N901+[3]ctas!N901)</f>
        <v>99954176</v>
      </c>
      <c r="O901" s="31">
        <f t="shared" si="152"/>
        <v>99.95417599999999</v>
      </c>
      <c r="P901" s="32">
        <f t="shared" si="155"/>
        <v>45824</v>
      </c>
      <c r="R901" s="33">
        <f>SUM('anual gastos'!N901+'eses gastos'!N901+[3]ctas!N901)</f>
        <v>99954176</v>
      </c>
      <c r="S901" s="62">
        <f t="shared" si="153"/>
        <v>0</v>
      </c>
    </row>
    <row r="902" spans="1:19" x14ac:dyDescent="0.25">
      <c r="A902" s="26">
        <v>3311403260687</v>
      </c>
      <c r="B902" s="27" t="s">
        <v>631</v>
      </c>
      <c r="C902" s="28"/>
      <c r="D902" s="29">
        <f>SUM(D903)</f>
        <v>400000000</v>
      </c>
      <c r="E902" s="29">
        <f>SUM(E903)</f>
        <v>-40000000</v>
      </c>
      <c r="F902" s="30">
        <f t="shared" si="149"/>
        <v>360000000</v>
      </c>
      <c r="G902" s="31">
        <f t="shared" si="165"/>
        <v>1.7559055525601381E-3</v>
      </c>
      <c r="H902" s="29">
        <f>SUM(H903)</f>
        <v>0</v>
      </c>
      <c r="I902" s="32">
        <f t="shared" si="154"/>
        <v>360000000</v>
      </c>
      <c r="J902" s="29">
        <f>SUM(J903)</f>
        <v>314156552</v>
      </c>
      <c r="K902" s="31">
        <f t="shared" si="150"/>
        <v>87.265708888888895</v>
      </c>
      <c r="L902" s="30">
        <f t="shared" si="156"/>
        <v>37054999</v>
      </c>
      <c r="M902" s="31">
        <f t="shared" si="151"/>
        <v>10.293055277777778</v>
      </c>
      <c r="N902" s="29">
        <f>SUM(N903)</f>
        <v>351211551</v>
      </c>
      <c r="O902" s="31">
        <f t="shared" si="152"/>
        <v>97.558764166666663</v>
      </c>
      <c r="P902" s="32">
        <f t="shared" si="155"/>
        <v>8788449</v>
      </c>
      <c r="R902" s="33">
        <f>SUM('anual gastos'!N902+'eses gastos'!N902+[3]ctas!N902)</f>
        <v>351211551</v>
      </c>
      <c r="S902" s="62">
        <f t="shared" si="153"/>
        <v>0</v>
      </c>
    </row>
    <row r="903" spans="1:19" x14ac:dyDescent="0.25">
      <c r="A903" s="26">
        <v>3311403260687220</v>
      </c>
      <c r="B903" s="27" t="s">
        <v>632</v>
      </c>
      <c r="C903" s="28"/>
      <c r="D903" s="33">
        <f>SUM('anual gastos'!D903+'eses gastos'!D903+[3]ctas!D903)</f>
        <v>400000000</v>
      </c>
      <c r="E903" s="33">
        <f>SUM('anual gastos'!E903+'eses gastos'!E903+[3]ctas!E903)</f>
        <v>-40000000</v>
      </c>
      <c r="F903" s="30">
        <f t="shared" si="149"/>
        <v>360000000</v>
      </c>
      <c r="G903" s="31">
        <f t="shared" si="165"/>
        <v>1.7559055525601381E-3</v>
      </c>
      <c r="H903" s="33">
        <f>SUM('anual gastos'!H903+'eses gastos'!H903+[3]ctas!H903)</f>
        <v>0</v>
      </c>
      <c r="I903" s="32">
        <f t="shared" si="154"/>
        <v>360000000</v>
      </c>
      <c r="J903" s="33">
        <f>SUM('anual gastos'!J903+'eses gastos'!J903+[3]ctas!J903)</f>
        <v>314156552</v>
      </c>
      <c r="K903" s="31">
        <f t="shared" si="150"/>
        <v>87.265708888888895</v>
      </c>
      <c r="L903" s="30">
        <f t="shared" si="156"/>
        <v>37054999</v>
      </c>
      <c r="M903" s="31">
        <f t="shared" si="151"/>
        <v>10.293055277777778</v>
      </c>
      <c r="N903" s="33">
        <f>SUM('anual gastos'!N903+'eses gastos'!N903+[3]ctas!N903)</f>
        <v>351211551</v>
      </c>
      <c r="O903" s="31">
        <f t="shared" si="152"/>
        <v>97.558764166666663</v>
      </c>
      <c r="P903" s="32">
        <f t="shared" si="155"/>
        <v>8788449</v>
      </c>
      <c r="R903" s="33">
        <f>SUM('anual gastos'!N903+'eses gastos'!N903+[3]ctas!N903)</f>
        <v>351211551</v>
      </c>
      <c r="S903" s="62">
        <f t="shared" si="153"/>
        <v>0</v>
      </c>
    </row>
    <row r="904" spans="1:19" ht="26.25" x14ac:dyDescent="0.25">
      <c r="A904" s="26">
        <v>3311403260695</v>
      </c>
      <c r="B904" s="27" t="s">
        <v>633</v>
      </c>
      <c r="C904" s="28"/>
      <c r="D904" s="29">
        <f>SUM(D905)</f>
        <v>1493000000</v>
      </c>
      <c r="E904" s="29">
        <f>SUM(E905)</f>
        <v>344000000</v>
      </c>
      <c r="F904" s="30">
        <f t="shared" ref="F904:F967" si="174">SUM(D904+E904)</f>
        <v>1837000000</v>
      </c>
      <c r="G904" s="31">
        <f t="shared" si="165"/>
        <v>8.9599958334804827E-3</v>
      </c>
      <c r="H904" s="29">
        <f>SUM(H905)</f>
        <v>0</v>
      </c>
      <c r="I904" s="32">
        <f t="shared" si="154"/>
        <v>1837000000</v>
      </c>
      <c r="J904" s="29">
        <f>SUM(J905)</f>
        <v>1307029334</v>
      </c>
      <c r="K904" s="31">
        <f t="shared" ref="K904:K967" si="175">IF(OR(J904=0,F904=0),0,J904/F904)*100</f>
        <v>71.150208709853018</v>
      </c>
      <c r="L904" s="30">
        <f t="shared" si="156"/>
        <v>529495091</v>
      </c>
      <c r="M904" s="31">
        <f t="shared" ref="M904:M967" si="176">IF(OR(L904=0,F904=0),0,L904/F904)*100</f>
        <v>28.823902612955905</v>
      </c>
      <c r="N904" s="29">
        <f>SUM(N905)</f>
        <v>1836524425</v>
      </c>
      <c r="O904" s="31">
        <f t="shared" ref="O904:O967" si="177">IF(OR(N904=0,F904=0),0,N904/F904)*100</f>
        <v>99.974111322808923</v>
      </c>
      <c r="P904" s="32">
        <f t="shared" si="155"/>
        <v>475575</v>
      </c>
      <c r="R904" s="33">
        <f>SUM('anual gastos'!N904+'eses gastos'!N904+[3]ctas!N904)</f>
        <v>1836524425</v>
      </c>
      <c r="S904" s="62">
        <f t="shared" ref="S904:S967" si="178">+N904-R904</f>
        <v>0</v>
      </c>
    </row>
    <row r="905" spans="1:19" ht="26.25" x14ac:dyDescent="0.25">
      <c r="A905" s="26">
        <v>3311403260695220</v>
      </c>
      <c r="B905" s="27" t="s">
        <v>633</v>
      </c>
      <c r="C905" s="28"/>
      <c r="D905" s="33">
        <f>SUM('anual gastos'!D905+'eses gastos'!D905+[3]ctas!D905)</f>
        <v>1493000000</v>
      </c>
      <c r="E905" s="33">
        <f>SUM('anual gastos'!E905+'eses gastos'!E905+[3]ctas!E905)</f>
        <v>344000000</v>
      </c>
      <c r="F905" s="30">
        <f t="shared" si="174"/>
        <v>1837000000</v>
      </c>
      <c r="G905" s="31">
        <f t="shared" si="165"/>
        <v>8.9599958334804827E-3</v>
      </c>
      <c r="H905" s="33">
        <f>SUM('anual gastos'!H905+'eses gastos'!H905+[3]ctas!H905)</f>
        <v>0</v>
      </c>
      <c r="I905" s="32">
        <f t="shared" ref="I905:I968" si="179">SUM(F905-H905)</f>
        <v>1837000000</v>
      </c>
      <c r="J905" s="33">
        <f>SUM('anual gastos'!J905+'eses gastos'!J905+[3]ctas!J905)</f>
        <v>1307029334</v>
      </c>
      <c r="K905" s="31">
        <f t="shared" si="175"/>
        <v>71.150208709853018</v>
      </c>
      <c r="L905" s="30">
        <f t="shared" si="156"/>
        <v>529495091</v>
      </c>
      <c r="M905" s="31">
        <f t="shared" si="176"/>
        <v>28.823902612955905</v>
      </c>
      <c r="N905" s="33">
        <f>SUM('anual gastos'!N905+'eses gastos'!N905+[3]ctas!N905)</f>
        <v>1836524425</v>
      </c>
      <c r="O905" s="31">
        <f t="shared" si="177"/>
        <v>99.974111322808923</v>
      </c>
      <c r="P905" s="32">
        <f t="shared" si="155"/>
        <v>475575</v>
      </c>
      <c r="R905" s="33">
        <f>SUM('anual gastos'!N905+'eses gastos'!N905+[3]ctas!N905)</f>
        <v>1836524425</v>
      </c>
      <c r="S905" s="62">
        <f t="shared" si="178"/>
        <v>0</v>
      </c>
    </row>
    <row r="906" spans="1:19" x14ac:dyDescent="0.25">
      <c r="A906" s="26">
        <v>3311403260696</v>
      </c>
      <c r="B906" s="27" t="s">
        <v>634</v>
      </c>
      <c r="C906" s="28"/>
      <c r="D906" s="29">
        <f>SUM(D907)</f>
        <v>1137000000</v>
      </c>
      <c r="E906" s="29">
        <f>SUM(E907)</f>
        <v>-344000000</v>
      </c>
      <c r="F906" s="30">
        <f t="shared" si="174"/>
        <v>793000000</v>
      </c>
      <c r="G906" s="31">
        <f t="shared" si="165"/>
        <v>3.8678697310560828E-3</v>
      </c>
      <c r="H906" s="29">
        <f>SUM(H907)</f>
        <v>0</v>
      </c>
      <c r="I906" s="32">
        <f t="shared" si="179"/>
        <v>793000000</v>
      </c>
      <c r="J906" s="29">
        <f>SUM(J907)</f>
        <v>762889976</v>
      </c>
      <c r="K906" s="31">
        <f t="shared" si="175"/>
        <v>96.203023455233293</v>
      </c>
      <c r="L906" s="30">
        <f t="shared" si="156"/>
        <v>27860000</v>
      </c>
      <c r="M906" s="31">
        <f t="shared" si="176"/>
        <v>3.5132408575031526</v>
      </c>
      <c r="N906" s="29">
        <f>SUM(N907)</f>
        <v>790749976</v>
      </c>
      <c r="O906" s="31">
        <f t="shared" si="177"/>
        <v>99.716264312736442</v>
      </c>
      <c r="P906" s="32">
        <f t="shared" si="155"/>
        <v>2250024</v>
      </c>
      <c r="R906" s="33">
        <f>SUM('anual gastos'!N906+'eses gastos'!N906+[3]ctas!N906)</f>
        <v>790749976</v>
      </c>
      <c r="S906" s="62">
        <f t="shared" si="178"/>
        <v>0</v>
      </c>
    </row>
    <row r="907" spans="1:19" x14ac:dyDescent="0.25">
      <c r="A907" s="26">
        <v>3311403260696220</v>
      </c>
      <c r="B907" s="27" t="s">
        <v>634</v>
      </c>
      <c r="C907" s="28"/>
      <c r="D907" s="33">
        <f>SUM('anual gastos'!D907+'eses gastos'!D907+[3]ctas!D907)</f>
        <v>1137000000</v>
      </c>
      <c r="E907" s="33">
        <f>SUM('anual gastos'!E907+'eses gastos'!E907+[3]ctas!E907)</f>
        <v>-344000000</v>
      </c>
      <c r="F907" s="30">
        <f t="shared" si="174"/>
        <v>793000000</v>
      </c>
      <c r="G907" s="31">
        <f t="shared" si="165"/>
        <v>3.8678697310560828E-3</v>
      </c>
      <c r="H907" s="33">
        <f>SUM('anual gastos'!H907+'eses gastos'!H907+[3]ctas!H907)</f>
        <v>0</v>
      </c>
      <c r="I907" s="32">
        <f t="shared" si="179"/>
        <v>793000000</v>
      </c>
      <c r="J907" s="33">
        <f>SUM('anual gastos'!J907+'eses gastos'!J907+[3]ctas!J907)</f>
        <v>762889976</v>
      </c>
      <c r="K907" s="31">
        <f t="shared" si="175"/>
        <v>96.203023455233293</v>
      </c>
      <c r="L907" s="30">
        <f t="shared" si="156"/>
        <v>27860000</v>
      </c>
      <c r="M907" s="31">
        <f t="shared" si="176"/>
        <v>3.5132408575031526</v>
      </c>
      <c r="N907" s="33">
        <f>SUM('anual gastos'!N907+'eses gastos'!N907+[3]ctas!N907)</f>
        <v>790749976</v>
      </c>
      <c r="O907" s="31">
        <f t="shared" si="177"/>
        <v>99.716264312736442</v>
      </c>
      <c r="P907" s="32">
        <f t="shared" si="155"/>
        <v>2250024</v>
      </c>
      <c r="R907" s="33">
        <f>SUM('anual gastos'!N907+'eses gastos'!N907+[3]ctas!N907)</f>
        <v>790749976</v>
      </c>
      <c r="S907" s="62">
        <f t="shared" si="178"/>
        <v>0</v>
      </c>
    </row>
    <row r="908" spans="1:19" x14ac:dyDescent="0.25">
      <c r="A908" s="26">
        <v>3311403260697</v>
      </c>
      <c r="B908" s="27" t="s">
        <v>635</v>
      </c>
      <c r="C908" s="28"/>
      <c r="D908" s="29">
        <f>SUM(D909)</f>
        <v>749600000</v>
      </c>
      <c r="E908" s="29">
        <f>SUM(E909)</f>
        <v>0</v>
      </c>
      <c r="F908" s="30">
        <f t="shared" si="174"/>
        <v>749600000</v>
      </c>
      <c r="G908" s="31">
        <f t="shared" si="165"/>
        <v>3.6561855616641099E-3</v>
      </c>
      <c r="H908" s="29">
        <f>SUM(H909)</f>
        <v>0</v>
      </c>
      <c r="I908" s="32">
        <f t="shared" si="179"/>
        <v>749600000</v>
      </c>
      <c r="J908" s="29">
        <f>SUM(J909)</f>
        <v>743176657</v>
      </c>
      <c r="K908" s="31">
        <f t="shared" si="175"/>
        <v>99.143097251867658</v>
      </c>
      <c r="L908" s="30">
        <f t="shared" si="156"/>
        <v>5500000</v>
      </c>
      <c r="M908" s="31">
        <f t="shared" si="176"/>
        <v>0.73372465314834578</v>
      </c>
      <c r="N908" s="29">
        <f>SUM(N909)</f>
        <v>748676657</v>
      </c>
      <c r="O908" s="31">
        <f t="shared" si="177"/>
        <v>99.876821905016016</v>
      </c>
      <c r="P908" s="32">
        <f t="shared" si="155"/>
        <v>923343</v>
      </c>
      <c r="R908" s="33">
        <f>SUM('anual gastos'!N908+'eses gastos'!N908+[3]ctas!N908)</f>
        <v>748676657</v>
      </c>
      <c r="S908" s="62">
        <f t="shared" si="178"/>
        <v>0</v>
      </c>
    </row>
    <row r="909" spans="1:19" x14ac:dyDescent="0.25">
      <c r="A909" s="26">
        <v>3311403260697220</v>
      </c>
      <c r="B909" s="27" t="s">
        <v>636</v>
      </c>
      <c r="C909" s="28"/>
      <c r="D909" s="33">
        <f>SUM('anual gastos'!D909+'eses gastos'!D909+[3]ctas!D909)</f>
        <v>749600000</v>
      </c>
      <c r="E909" s="33">
        <f>SUM('anual gastos'!E909+'eses gastos'!E909+[3]ctas!E909)</f>
        <v>0</v>
      </c>
      <c r="F909" s="30">
        <f t="shared" si="174"/>
        <v>749600000</v>
      </c>
      <c r="G909" s="31">
        <f t="shared" si="165"/>
        <v>3.6561855616641099E-3</v>
      </c>
      <c r="H909" s="33">
        <f>SUM('anual gastos'!H909+'eses gastos'!H909+[3]ctas!H909)</f>
        <v>0</v>
      </c>
      <c r="I909" s="32">
        <f t="shared" si="179"/>
        <v>749600000</v>
      </c>
      <c r="J909" s="33">
        <f>SUM('anual gastos'!J909+'eses gastos'!J909+[3]ctas!J909)</f>
        <v>743176657</v>
      </c>
      <c r="K909" s="31">
        <f t="shared" si="175"/>
        <v>99.143097251867658</v>
      </c>
      <c r="L909" s="30">
        <f t="shared" si="156"/>
        <v>5500000</v>
      </c>
      <c r="M909" s="31">
        <f t="shared" si="176"/>
        <v>0.73372465314834578</v>
      </c>
      <c r="N909" s="33">
        <f>SUM('anual gastos'!N909+'eses gastos'!N909+[3]ctas!N909)</f>
        <v>748676657</v>
      </c>
      <c r="O909" s="31">
        <f t="shared" si="177"/>
        <v>99.876821905016016</v>
      </c>
      <c r="P909" s="32">
        <f t="shared" si="155"/>
        <v>923343</v>
      </c>
      <c r="R909" s="33">
        <f>SUM('anual gastos'!N909+'eses gastos'!N909+[3]ctas!N909)</f>
        <v>748676657</v>
      </c>
      <c r="S909" s="62">
        <f t="shared" si="178"/>
        <v>0</v>
      </c>
    </row>
    <row r="910" spans="1:19" ht="51.75" x14ac:dyDescent="0.25">
      <c r="A910" s="26">
        <v>3311403260723</v>
      </c>
      <c r="B910" s="27" t="s">
        <v>637</v>
      </c>
      <c r="C910" s="28"/>
      <c r="D910" s="29">
        <f>SUM(D911)</f>
        <v>360000000</v>
      </c>
      <c r="E910" s="29">
        <f>SUM(E911)</f>
        <v>0</v>
      </c>
      <c r="F910" s="30">
        <f t="shared" si="174"/>
        <v>360000000</v>
      </c>
      <c r="G910" s="31">
        <f t="shared" si="165"/>
        <v>1.7559055525601381E-3</v>
      </c>
      <c r="H910" s="29">
        <f>SUM(H911)</f>
        <v>0</v>
      </c>
      <c r="I910" s="32">
        <f t="shared" si="179"/>
        <v>360000000</v>
      </c>
      <c r="J910" s="29">
        <f>SUM(J911)</f>
        <v>282000950</v>
      </c>
      <c r="K910" s="31">
        <f t="shared" si="175"/>
        <v>78.333597222222224</v>
      </c>
      <c r="L910" s="30">
        <f t="shared" si="156"/>
        <v>74068711</v>
      </c>
      <c r="M910" s="31">
        <f t="shared" si="176"/>
        <v>20.574641944444444</v>
      </c>
      <c r="N910" s="29">
        <f>SUM(N911)</f>
        <v>356069661</v>
      </c>
      <c r="O910" s="31">
        <f t="shared" si="177"/>
        <v>98.908239166666661</v>
      </c>
      <c r="P910" s="32">
        <f t="shared" si="155"/>
        <v>3930339</v>
      </c>
      <c r="R910" s="33">
        <f>SUM('anual gastos'!N910+'eses gastos'!N910+[3]ctas!N910)</f>
        <v>356069661</v>
      </c>
      <c r="S910" s="62">
        <f t="shared" si="178"/>
        <v>0</v>
      </c>
    </row>
    <row r="911" spans="1:19" ht="51.75" x14ac:dyDescent="0.25">
      <c r="A911" s="26">
        <v>3311403260723220</v>
      </c>
      <c r="B911" s="27" t="s">
        <v>637</v>
      </c>
      <c r="C911" s="28"/>
      <c r="D911" s="33">
        <f>SUM('anual gastos'!D911+'eses gastos'!D911+[3]ctas!D911)</f>
        <v>360000000</v>
      </c>
      <c r="E911" s="33">
        <f>SUM('anual gastos'!E911+'eses gastos'!E911+[3]ctas!E911)</f>
        <v>0</v>
      </c>
      <c r="F911" s="30">
        <f t="shared" si="174"/>
        <v>360000000</v>
      </c>
      <c r="G911" s="31">
        <f t="shared" si="165"/>
        <v>1.7559055525601381E-3</v>
      </c>
      <c r="H911" s="33">
        <f>SUM('anual gastos'!H911+'eses gastos'!H911+[3]ctas!H911)</f>
        <v>0</v>
      </c>
      <c r="I911" s="32">
        <f t="shared" si="179"/>
        <v>360000000</v>
      </c>
      <c r="J911" s="33">
        <f>SUM('anual gastos'!J911+'eses gastos'!J911+[3]ctas!J911)</f>
        <v>282000950</v>
      </c>
      <c r="K911" s="31">
        <f t="shared" si="175"/>
        <v>78.333597222222224</v>
      </c>
      <c r="L911" s="30">
        <f t="shared" si="156"/>
        <v>74068711</v>
      </c>
      <c r="M911" s="31">
        <f t="shared" si="176"/>
        <v>20.574641944444444</v>
      </c>
      <c r="N911" s="33">
        <f>SUM('anual gastos'!N911+'eses gastos'!N911+[3]ctas!N911)</f>
        <v>356069661</v>
      </c>
      <c r="O911" s="31">
        <f t="shared" si="177"/>
        <v>98.908239166666661</v>
      </c>
      <c r="P911" s="32">
        <f t="shared" ref="P911:P974" si="180">SUM(F911-N911)</f>
        <v>3930339</v>
      </c>
      <c r="R911" s="33">
        <f>SUM('anual gastos'!N911+'eses gastos'!N911+[3]ctas!N911)</f>
        <v>356069661</v>
      </c>
      <c r="S911" s="62">
        <f t="shared" si="178"/>
        <v>0</v>
      </c>
    </row>
    <row r="912" spans="1:19" ht="26.25" x14ac:dyDescent="0.25">
      <c r="A912" s="26">
        <v>3311403260732</v>
      </c>
      <c r="B912" s="27" t="s">
        <v>638</v>
      </c>
      <c r="C912" s="28"/>
      <c r="D912" s="29">
        <f>SUM(D913)</f>
        <v>427719000</v>
      </c>
      <c r="E912" s="29">
        <f>SUM(E913)</f>
        <v>0</v>
      </c>
      <c r="F912" s="30">
        <f t="shared" si="174"/>
        <v>427719000</v>
      </c>
      <c r="G912" s="31">
        <f t="shared" si="165"/>
        <v>2.0862060195429716E-3</v>
      </c>
      <c r="H912" s="29">
        <f>SUM(H913)</f>
        <v>0</v>
      </c>
      <c r="I912" s="32">
        <f t="shared" si="179"/>
        <v>427719000</v>
      </c>
      <c r="J912" s="29">
        <f>SUM(J913)</f>
        <v>355075344</v>
      </c>
      <c r="K912" s="31">
        <f t="shared" si="175"/>
        <v>83.016032488619857</v>
      </c>
      <c r="L912" s="30">
        <f t="shared" ref="L912:L975" si="181">SUM(N912-J912)</f>
        <v>72634816</v>
      </c>
      <c r="M912" s="31">
        <f t="shared" si="176"/>
        <v>16.981900733893045</v>
      </c>
      <c r="N912" s="29">
        <f>SUM(N913)</f>
        <v>427710160</v>
      </c>
      <c r="O912" s="31">
        <f t="shared" si="177"/>
        <v>99.997933222512913</v>
      </c>
      <c r="P912" s="32">
        <f t="shared" si="180"/>
        <v>8840</v>
      </c>
      <c r="R912" s="33">
        <f>SUM('anual gastos'!N912+'eses gastos'!N912+[3]ctas!N912)</f>
        <v>427710160</v>
      </c>
      <c r="S912" s="62">
        <f t="shared" si="178"/>
        <v>0</v>
      </c>
    </row>
    <row r="913" spans="1:19" ht="26.25" x14ac:dyDescent="0.25">
      <c r="A913" s="26">
        <v>3311403260732220</v>
      </c>
      <c r="B913" s="27" t="s">
        <v>638</v>
      </c>
      <c r="C913" s="28"/>
      <c r="D913" s="33">
        <f>SUM('anual gastos'!D913+'eses gastos'!D913+[3]ctas!D913)</f>
        <v>427719000</v>
      </c>
      <c r="E913" s="33">
        <f>SUM('anual gastos'!E913+'eses gastos'!E913+[3]ctas!E913)</f>
        <v>0</v>
      </c>
      <c r="F913" s="30">
        <f t="shared" si="174"/>
        <v>427719000</v>
      </c>
      <c r="G913" s="31">
        <f t="shared" si="165"/>
        <v>2.0862060195429716E-3</v>
      </c>
      <c r="H913" s="33">
        <f>SUM('anual gastos'!H913+'eses gastos'!H913+[3]ctas!H913)</f>
        <v>0</v>
      </c>
      <c r="I913" s="32">
        <f t="shared" si="179"/>
        <v>427719000</v>
      </c>
      <c r="J913" s="33">
        <f>SUM('anual gastos'!J913+'eses gastos'!J913+[3]ctas!J913)</f>
        <v>355075344</v>
      </c>
      <c r="K913" s="31">
        <f t="shared" si="175"/>
        <v>83.016032488619857</v>
      </c>
      <c r="L913" s="30">
        <f t="shared" si="181"/>
        <v>72634816</v>
      </c>
      <c r="M913" s="31">
        <f t="shared" si="176"/>
        <v>16.981900733893045</v>
      </c>
      <c r="N913" s="33">
        <f>SUM('anual gastos'!N913+'eses gastos'!N913+[3]ctas!N913)</f>
        <v>427710160</v>
      </c>
      <c r="O913" s="31">
        <f t="shared" si="177"/>
        <v>99.997933222512913</v>
      </c>
      <c r="P913" s="32">
        <f t="shared" si="180"/>
        <v>8840</v>
      </c>
      <c r="R913" s="33">
        <f>SUM('anual gastos'!N913+'eses gastos'!N913+[3]ctas!N913)</f>
        <v>427710160</v>
      </c>
      <c r="S913" s="62">
        <f t="shared" si="178"/>
        <v>0</v>
      </c>
    </row>
    <row r="914" spans="1:19" ht="26.25" x14ac:dyDescent="0.25">
      <c r="A914" s="26">
        <v>3311403260737</v>
      </c>
      <c r="B914" s="27" t="s">
        <v>639</v>
      </c>
      <c r="C914" s="28"/>
      <c r="D914" s="29">
        <f>SUM(D915)</f>
        <v>400000000</v>
      </c>
      <c r="E914" s="29">
        <f>SUM(E915)</f>
        <v>0</v>
      </c>
      <c r="F914" s="30">
        <f t="shared" si="174"/>
        <v>400000000</v>
      </c>
      <c r="G914" s="31">
        <f t="shared" si="165"/>
        <v>1.9510061695112645E-3</v>
      </c>
      <c r="H914" s="29">
        <f>SUM(H915)</f>
        <v>0</v>
      </c>
      <c r="I914" s="32">
        <f t="shared" si="179"/>
        <v>400000000</v>
      </c>
      <c r="J914" s="29">
        <f>SUM(J915)</f>
        <v>397628357</v>
      </c>
      <c r="K914" s="31">
        <f t="shared" si="175"/>
        <v>99.407089249999999</v>
      </c>
      <c r="L914" s="30">
        <f t="shared" si="181"/>
        <v>2371643</v>
      </c>
      <c r="M914" s="31">
        <f t="shared" si="176"/>
        <v>0.59291075000000004</v>
      </c>
      <c r="N914" s="29">
        <f>SUM(N915)</f>
        <v>400000000</v>
      </c>
      <c r="O914" s="31">
        <f t="shared" si="177"/>
        <v>100</v>
      </c>
      <c r="P914" s="32">
        <f t="shared" si="180"/>
        <v>0</v>
      </c>
      <c r="R914" s="33">
        <f>SUM('anual gastos'!N914+'eses gastos'!N914+[3]ctas!N914)</f>
        <v>400000000</v>
      </c>
      <c r="S914" s="62">
        <f t="shared" si="178"/>
        <v>0</v>
      </c>
    </row>
    <row r="915" spans="1:19" ht="26.25" x14ac:dyDescent="0.25">
      <c r="A915" s="26">
        <v>3311403260737220</v>
      </c>
      <c r="B915" s="27" t="s">
        <v>639</v>
      </c>
      <c r="C915" s="28"/>
      <c r="D915" s="33">
        <f>SUM('anual gastos'!D915+'eses gastos'!D915+[3]ctas!D915)</f>
        <v>400000000</v>
      </c>
      <c r="E915" s="33">
        <f>SUM('anual gastos'!E915+'eses gastos'!E915+[3]ctas!E915)</f>
        <v>0</v>
      </c>
      <c r="F915" s="30">
        <f t="shared" si="174"/>
        <v>400000000</v>
      </c>
      <c r="G915" s="31">
        <f t="shared" si="165"/>
        <v>1.9510061695112645E-3</v>
      </c>
      <c r="H915" s="33">
        <f>SUM('anual gastos'!H915+'eses gastos'!H915+[3]ctas!H915)</f>
        <v>0</v>
      </c>
      <c r="I915" s="32">
        <f t="shared" si="179"/>
        <v>400000000</v>
      </c>
      <c r="J915" s="33">
        <f>SUM('anual gastos'!J915+'eses gastos'!J915+[3]ctas!J915)</f>
        <v>397628357</v>
      </c>
      <c r="K915" s="31">
        <f t="shared" si="175"/>
        <v>99.407089249999999</v>
      </c>
      <c r="L915" s="30">
        <f t="shared" si="181"/>
        <v>2371643</v>
      </c>
      <c r="M915" s="31">
        <f t="shared" si="176"/>
        <v>0.59291075000000004</v>
      </c>
      <c r="N915" s="33">
        <f>SUM('anual gastos'!N915+'eses gastos'!N915+[3]ctas!N915)</f>
        <v>400000000</v>
      </c>
      <c r="O915" s="31">
        <f t="shared" si="177"/>
        <v>100</v>
      </c>
      <c r="P915" s="32">
        <f t="shared" si="180"/>
        <v>0</v>
      </c>
      <c r="R915" s="33">
        <f>SUM('anual gastos'!N915+'eses gastos'!N915+[3]ctas!N915)</f>
        <v>400000000</v>
      </c>
      <c r="S915" s="62">
        <f t="shared" si="178"/>
        <v>0</v>
      </c>
    </row>
    <row r="916" spans="1:19" ht="26.25" x14ac:dyDescent="0.25">
      <c r="A916" s="26">
        <v>3311403260745</v>
      </c>
      <c r="B916" s="27" t="s">
        <v>640</v>
      </c>
      <c r="C916" s="28"/>
      <c r="D916" s="29">
        <f>SUM(D917)</f>
        <v>1500000000</v>
      </c>
      <c r="E916" s="29">
        <f>SUM(E917)</f>
        <v>0</v>
      </c>
      <c r="F916" s="30">
        <f t="shared" si="174"/>
        <v>1500000000</v>
      </c>
      <c r="G916" s="31">
        <f t="shared" si="165"/>
        <v>7.3162731356672421E-3</v>
      </c>
      <c r="H916" s="29">
        <f>SUM(H917)</f>
        <v>0</v>
      </c>
      <c r="I916" s="32">
        <f t="shared" si="179"/>
        <v>1500000000</v>
      </c>
      <c r="J916" s="29">
        <f>SUM(J917)</f>
        <v>1209971456</v>
      </c>
      <c r="K916" s="31">
        <f t="shared" si="175"/>
        <v>80.664763733333331</v>
      </c>
      <c r="L916" s="30">
        <f t="shared" si="181"/>
        <v>219849999</v>
      </c>
      <c r="M916" s="31">
        <f t="shared" si="176"/>
        <v>14.656666600000001</v>
      </c>
      <c r="N916" s="29">
        <f>SUM(N917)</f>
        <v>1429821455</v>
      </c>
      <c r="O916" s="31">
        <f t="shared" si="177"/>
        <v>95.321430333333339</v>
      </c>
      <c r="P916" s="32">
        <f t="shared" si="180"/>
        <v>70178545</v>
      </c>
      <c r="R916" s="33">
        <f>SUM('anual gastos'!N916+'eses gastos'!N916+[3]ctas!N916)</f>
        <v>1429821455</v>
      </c>
      <c r="S916" s="62">
        <f t="shared" si="178"/>
        <v>0</v>
      </c>
    </row>
    <row r="917" spans="1:19" ht="26.25" x14ac:dyDescent="0.25">
      <c r="A917" s="26">
        <v>3311403260745220</v>
      </c>
      <c r="B917" s="27" t="s">
        <v>640</v>
      </c>
      <c r="C917" s="28"/>
      <c r="D917" s="33">
        <f>SUM('anual gastos'!D917+'eses gastos'!D917+[3]ctas!D917)</f>
        <v>1500000000</v>
      </c>
      <c r="E917" s="33">
        <f>SUM('anual gastos'!E917+'eses gastos'!E917+[3]ctas!E917)</f>
        <v>0</v>
      </c>
      <c r="F917" s="30">
        <f t="shared" si="174"/>
        <v>1500000000</v>
      </c>
      <c r="G917" s="31">
        <f t="shared" si="165"/>
        <v>7.3162731356672421E-3</v>
      </c>
      <c r="H917" s="33">
        <f>SUM('anual gastos'!H917+'eses gastos'!H917+[3]ctas!H917)</f>
        <v>0</v>
      </c>
      <c r="I917" s="32">
        <f t="shared" si="179"/>
        <v>1500000000</v>
      </c>
      <c r="J917" s="33">
        <f>SUM('anual gastos'!J917+'eses gastos'!J917+[3]ctas!J917)</f>
        <v>1209971456</v>
      </c>
      <c r="K917" s="31">
        <f t="shared" si="175"/>
        <v>80.664763733333331</v>
      </c>
      <c r="L917" s="30">
        <f t="shared" si="181"/>
        <v>219849999</v>
      </c>
      <c r="M917" s="31">
        <f t="shared" si="176"/>
        <v>14.656666600000001</v>
      </c>
      <c r="N917" s="33">
        <f>SUM('anual gastos'!N917+'eses gastos'!N917+[3]ctas!N917)</f>
        <v>1429821455</v>
      </c>
      <c r="O917" s="31">
        <f t="shared" si="177"/>
        <v>95.321430333333339</v>
      </c>
      <c r="P917" s="32">
        <f t="shared" si="180"/>
        <v>70178545</v>
      </c>
      <c r="R917" s="33">
        <f>SUM('anual gastos'!N917+'eses gastos'!N917+[3]ctas!N917)</f>
        <v>1429821455</v>
      </c>
      <c r="S917" s="62">
        <f t="shared" si="178"/>
        <v>0</v>
      </c>
    </row>
    <row r="918" spans="1:19" ht="26.25" x14ac:dyDescent="0.25">
      <c r="A918" s="60">
        <v>3311403260776</v>
      </c>
      <c r="B918" s="27" t="s">
        <v>641</v>
      </c>
      <c r="C918" s="28"/>
      <c r="D918" s="29">
        <f>SUM(D919)</f>
        <v>7383910000</v>
      </c>
      <c r="E918" s="29">
        <f>SUM(E919)</f>
        <v>100000000</v>
      </c>
      <c r="F918" s="30">
        <f t="shared" si="174"/>
        <v>7483910000</v>
      </c>
      <c r="G918" s="31">
        <f t="shared" si="165"/>
        <v>3.6502886455167624E-2</v>
      </c>
      <c r="H918" s="29">
        <f>SUM(H919)</f>
        <v>0</v>
      </c>
      <c r="I918" s="32">
        <f t="shared" si="179"/>
        <v>7483910000</v>
      </c>
      <c r="J918" s="29">
        <f>SUM(J919)</f>
        <v>2208723016</v>
      </c>
      <c r="K918" s="31">
        <f t="shared" si="175"/>
        <v>29.512955340189823</v>
      </c>
      <c r="L918" s="30">
        <f t="shared" si="181"/>
        <v>4239775947</v>
      </c>
      <c r="M918" s="31">
        <f t="shared" si="176"/>
        <v>56.651883133281935</v>
      </c>
      <c r="N918" s="29">
        <f>SUM(N919)</f>
        <v>6448498963</v>
      </c>
      <c r="O918" s="31">
        <f t="shared" si="177"/>
        <v>86.164838473471747</v>
      </c>
      <c r="P918" s="32">
        <f t="shared" si="180"/>
        <v>1035411037</v>
      </c>
      <c r="R918" s="33">
        <f>SUM('anual gastos'!N918+'eses gastos'!N918+[3]ctas!N918)</f>
        <v>6448498963</v>
      </c>
      <c r="S918" s="62">
        <f t="shared" si="178"/>
        <v>0</v>
      </c>
    </row>
    <row r="919" spans="1:19" ht="26.25" x14ac:dyDescent="0.25">
      <c r="A919" s="60">
        <v>3311403260776220</v>
      </c>
      <c r="B919" s="27" t="s">
        <v>641</v>
      </c>
      <c r="C919" s="28"/>
      <c r="D919" s="33">
        <f>SUM('anual gastos'!D919+'eses gastos'!D919+[3]ctas!D919)</f>
        <v>7383910000</v>
      </c>
      <c r="E919" s="33">
        <f>SUM('anual gastos'!E919+'eses gastos'!E919+[3]ctas!E919)</f>
        <v>100000000</v>
      </c>
      <c r="F919" s="30">
        <f t="shared" si="174"/>
        <v>7483910000</v>
      </c>
      <c r="G919" s="31">
        <f t="shared" si="165"/>
        <v>3.6502886455167624E-2</v>
      </c>
      <c r="H919" s="33">
        <f>SUM('anual gastos'!H919+'eses gastos'!H919+[3]ctas!H919)</f>
        <v>0</v>
      </c>
      <c r="I919" s="32">
        <f t="shared" si="179"/>
        <v>7483910000</v>
      </c>
      <c r="J919" s="33">
        <f>SUM('anual gastos'!J919+'eses gastos'!J919+[3]ctas!J919)</f>
        <v>2208723016</v>
      </c>
      <c r="K919" s="31">
        <f t="shared" si="175"/>
        <v>29.512955340189823</v>
      </c>
      <c r="L919" s="30">
        <f t="shared" si="181"/>
        <v>4239775947</v>
      </c>
      <c r="M919" s="31">
        <f t="shared" si="176"/>
        <v>56.651883133281935</v>
      </c>
      <c r="N919" s="33">
        <f>SUM('anual gastos'!N919+'eses gastos'!N919+[3]ctas!N919)</f>
        <v>6448498963</v>
      </c>
      <c r="O919" s="31">
        <f t="shared" si="177"/>
        <v>86.164838473471747</v>
      </c>
      <c r="P919" s="32">
        <f t="shared" si="180"/>
        <v>1035411037</v>
      </c>
      <c r="R919" s="33">
        <f>SUM('anual gastos'!N919+'eses gastos'!N919+[3]ctas!N919)</f>
        <v>6448498963</v>
      </c>
      <c r="S919" s="62">
        <f t="shared" si="178"/>
        <v>0</v>
      </c>
    </row>
    <row r="920" spans="1:19" x14ac:dyDescent="0.25">
      <c r="A920" s="26">
        <v>3311403260935</v>
      </c>
      <c r="B920" s="27" t="s">
        <v>642</v>
      </c>
      <c r="C920" s="28"/>
      <c r="D920" s="29">
        <f>SUM(D921)</f>
        <v>50000000</v>
      </c>
      <c r="E920" s="29">
        <f>SUM(E921)</f>
        <v>0</v>
      </c>
      <c r="F920" s="30">
        <f t="shared" si="174"/>
        <v>50000000</v>
      </c>
      <c r="G920" s="31">
        <f t="shared" si="165"/>
        <v>2.4387577118890807E-4</v>
      </c>
      <c r="H920" s="29">
        <f>SUM(H921)</f>
        <v>0</v>
      </c>
      <c r="I920" s="32">
        <f t="shared" si="179"/>
        <v>50000000</v>
      </c>
      <c r="J920" s="29">
        <f>SUM(J921)</f>
        <v>23833333</v>
      </c>
      <c r="K920" s="31">
        <f t="shared" si="175"/>
        <v>47.666665999999999</v>
      </c>
      <c r="L920" s="30">
        <f t="shared" si="181"/>
        <v>26071667</v>
      </c>
      <c r="M920" s="31">
        <f t="shared" si="176"/>
        <v>52.143333999999996</v>
      </c>
      <c r="N920" s="29">
        <f>SUM(N921)</f>
        <v>49905000</v>
      </c>
      <c r="O920" s="31">
        <f t="shared" si="177"/>
        <v>99.81</v>
      </c>
      <c r="P920" s="32">
        <f t="shared" si="180"/>
        <v>95000</v>
      </c>
      <c r="R920" s="33">
        <f>SUM('anual gastos'!N920+'eses gastos'!N920+[3]ctas!N920)</f>
        <v>49905000</v>
      </c>
      <c r="S920" s="62">
        <f t="shared" si="178"/>
        <v>0</v>
      </c>
    </row>
    <row r="921" spans="1:19" x14ac:dyDescent="0.25">
      <c r="A921" s="26">
        <v>3311403260935220</v>
      </c>
      <c r="B921" s="27" t="s">
        <v>643</v>
      </c>
      <c r="C921" s="28"/>
      <c r="D921" s="33">
        <f>SUM('anual gastos'!D921+'eses gastos'!D921+[3]ctas!D921)</f>
        <v>50000000</v>
      </c>
      <c r="E921" s="33">
        <f>SUM('anual gastos'!E921+'eses gastos'!E921+[3]ctas!E921)</f>
        <v>0</v>
      </c>
      <c r="F921" s="30">
        <f t="shared" si="174"/>
        <v>50000000</v>
      </c>
      <c r="G921" s="31">
        <f t="shared" si="165"/>
        <v>2.4387577118890807E-4</v>
      </c>
      <c r="H921" s="33">
        <f>SUM('anual gastos'!H921+'eses gastos'!H921+[3]ctas!H921)</f>
        <v>0</v>
      </c>
      <c r="I921" s="32">
        <f t="shared" si="179"/>
        <v>50000000</v>
      </c>
      <c r="J921" s="33">
        <f>SUM('anual gastos'!J921+'eses gastos'!J921+[3]ctas!J921)</f>
        <v>23833333</v>
      </c>
      <c r="K921" s="31">
        <f t="shared" si="175"/>
        <v>47.666665999999999</v>
      </c>
      <c r="L921" s="30">
        <f t="shared" si="181"/>
        <v>26071667</v>
      </c>
      <c r="M921" s="31">
        <f t="shared" si="176"/>
        <v>52.143333999999996</v>
      </c>
      <c r="N921" s="33">
        <f>SUM('anual gastos'!N921+'eses gastos'!N921+[3]ctas!N921)</f>
        <v>49905000</v>
      </c>
      <c r="O921" s="31">
        <f t="shared" si="177"/>
        <v>99.81</v>
      </c>
      <c r="P921" s="32">
        <f t="shared" si="180"/>
        <v>95000</v>
      </c>
      <c r="R921" s="33">
        <f>SUM('anual gastos'!N921+'eses gastos'!N921+[3]ctas!N921)</f>
        <v>49905000</v>
      </c>
      <c r="S921" s="62">
        <f t="shared" si="178"/>
        <v>0</v>
      </c>
    </row>
    <row r="922" spans="1:19" x14ac:dyDescent="0.25">
      <c r="A922" s="60">
        <v>3311403260937</v>
      </c>
      <c r="B922" s="61" t="s">
        <v>644</v>
      </c>
      <c r="C922" s="28"/>
      <c r="D922" s="29">
        <f>SUM(D923)</f>
        <v>45000000</v>
      </c>
      <c r="E922" s="29">
        <f>SUM(E923)</f>
        <v>0</v>
      </c>
      <c r="F922" s="30">
        <f t="shared" si="174"/>
        <v>45000000</v>
      </c>
      <c r="G922" s="31">
        <f t="shared" si="165"/>
        <v>2.1948819407001727E-4</v>
      </c>
      <c r="H922" s="29">
        <f>SUM(H923)</f>
        <v>0</v>
      </c>
      <c r="I922" s="32">
        <f t="shared" si="179"/>
        <v>45000000</v>
      </c>
      <c r="J922" s="29">
        <f>SUM(J923)</f>
        <v>31290935</v>
      </c>
      <c r="K922" s="31">
        <f t="shared" si="175"/>
        <v>69.535411111111117</v>
      </c>
      <c r="L922" s="30">
        <f t="shared" si="181"/>
        <v>13650333</v>
      </c>
      <c r="M922" s="31">
        <f t="shared" si="176"/>
        <v>30.334073333333333</v>
      </c>
      <c r="N922" s="29">
        <f>SUM(N923)</f>
        <v>44941268</v>
      </c>
      <c r="O922" s="31">
        <f t="shared" si="177"/>
        <v>99.869484444444439</v>
      </c>
      <c r="P922" s="32">
        <f t="shared" si="180"/>
        <v>58732</v>
      </c>
      <c r="R922" s="33">
        <f>SUM('anual gastos'!N922+'eses gastos'!N922+[3]ctas!N922)</f>
        <v>44941268</v>
      </c>
      <c r="S922" s="62">
        <f t="shared" si="178"/>
        <v>0</v>
      </c>
    </row>
    <row r="923" spans="1:19" x14ac:dyDescent="0.25">
      <c r="A923" s="60">
        <v>3311403260937220</v>
      </c>
      <c r="B923" s="61" t="s">
        <v>645</v>
      </c>
      <c r="C923" s="28"/>
      <c r="D923" s="33">
        <f>SUM('anual gastos'!D923+'eses gastos'!D923+[3]ctas!D923)</f>
        <v>45000000</v>
      </c>
      <c r="E923" s="33">
        <f>SUM('anual gastos'!E923+'eses gastos'!E923+[3]ctas!E923)</f>
        <v>0</v>
      </c>
      <c r="F923" s="30">
        <f t="shared" si="174"/>
        <v>45000000</v>
      </c>
      <c r="G923" s="31">
        <f t="shared" si="165"/>
        <v>2.1948819407001727E-4</v>
      </c>
      <c r="H923" s="33">
        <f>SUM('anual gastos'!H923+'eses gastos'!H923+[3]ctas!H923)</f>
        <v>0</v>
      </c>
      <c r="I923" s="32">
        <f t="shared" si="179"/>
        <v>45000000</v>
      </c>
      <c r="J923" s="33">
        <f>SUM('anual gastos'!J923+'eses gastos'!J923+[3]ctas!J923)</f>
        <v>31290935</v>
      </c>
      <c r="K923" s="31">
        <f t="shared" si="175"/>
        <v>69.535411111111117</v>
      </c>
      <c r="L923" s="30">
        <f t="shared" si="181"/>
        <v>13650333</v>
      </c>
      <c r="M923" s="31">
        <f t="shared" si="176"/>
        <v>30.334073333333333</v>
      </c>
      <c r="N923" s="33">
        <f>SUM('anual gastos'!N923+'eses gastos'!N923+[3]ctas!N923)</f>
        <v>44941268</v>
      </c>
      <c r="O923" s="31">
        <f t="shared" si="177"/>
        <v>99.869484444444439</v>
      </c>
      <c r="P923" s="32">
        <f t="shared" si="180"/>
        <v>58732</v>
      </c>
      <c r="R923" s="33">
        <f>SUM('anual gastos'!N923+'eses gastos'!N923+[3]ctas!N923)</f>
        <v>44941268</v>
      </c>
      <c r="S923" s="62">
        <f t="shared" si="178"/>
        <v>0</v>
      </c>
    </row>
    <row r="924" spans="1:19" x14ac:dyDescent="0.25">
      <c r="A924" s="26">
        <v>3311403260939</v>
      </c>
      <c r="B924" s="27" t="s">
        <v>646</v>
      </c>
      <c r="C924" s="28"/>
      <c r="D924" s="29">
        <f>SUM(D925)</f>
        <v>45000000</v>
      </c>
      <c r="E924" s="29">
        <f>SUM(E925)</f>
        <v>0</v>
      </c>
      <c r="F924" s="30">
        <f t="shared" si="174"/>
        <v>45000000</v>
      </c>
      <c r="G924" s="31">
        <f t="shared" si="165"/>
        <v>2.1948819407001727E-4</v>
      </c>
      <c r="H924" s="29">
        <f>SUM(H925)</f>
        <v>0</v>
      </c>
      <c r="I924" s="32">
        <f t="shared" si="179"/>
        <v>45000000</v>
      </c>
      <c r="J924" s="29">
        <f>SUM(J925)</f>
        <v>45000000</v>
      </c>
      <c r="K924" s="31">
        <f t="shared" si="175"/>
        <v>100</v>
      </c>
      <c r="L924" s="30">
        <f t="shared" si="181"/>
        <v>0</v>
      </c>
      <c r="M924" s="31">
        <f t="shared" si="176"/>
        <v>0</v>
      </c>
      <c r="N924" s="29">
        <f>SUM(N925)</f>
        <v>45000000</v>
      </c>
      <c r="O924" s="31">
        <f t="shared" si="177"/>
        <v>100</v>
      </c>
      <c r="P924" s="32">
        <f t="shared" si="180"/>
        <v>0</v>
      </c>
      <c r="R924" s="33">
        <f>SUM('anual gastos'!N924+'eses gastos'!N924+[3]ctas!N924)</f>
        <v>45000000</v>
      </c>
      <c r="S924" s="62">
        <f t="shared" si="178"/>
        <v>0</v>
      </c>
    </row>
    <row r="925" spans="1:19" x14ac:dyDescent="0.25">
      <c r="A925" s="26">
        <v>3311403260939220</v>
      </c>
      <c r="B925" s="27" t="s">
        <v>647</v>
      </c>
      <c r="C925" s="28"/>
      <c r="D925" s="33">
        <f>SUM('anual gastos'!D925+'eses gastos'!D925+[3]ctas!D925)</f>
        <v>45000000</v>
      </c>
      <c r="E925" s="33">
        <f>SUM('anual gastos'!E925+'eses gastos'!E925+[3]ctas!E925)</f>
        <v>0</v>
      </c>
      <c r="F925" s="30">
        <f t="shared" si="174"/>
        <v>45000000</v>
      </c>
      <c r="G925" s="31">
        <f t="shared" si="165"/>
        <v>2.1948819407001727E-4</v>
      </c>
      <c r="H925" s="33">
        <f>SUM('anual gastos'!H925+'eses gastos'!H925+[3]ctas!H925)</f>
        <v>0</v>
      </c>
      <c r="I925" s="32">
        <f t="shared" si="179"/>
        <v>45000000</v>
      </c>
      <c r="J925" s="33">
        <f>SUM('anual gastos'!J925+'eses gastos'!J925+[3]ctas!J925)</f>
        <v>45000000</v>
      </c>
      <c r="K925" s="31">
        <f t="shared" si="175"/>
        <v>100</v>
      </c>
      <c r="L925" s="30">
        <f t="shared" si="181"/>
        <v>0</v>
      </c>
      <c r="M925" s="31">
        <f t="shared" si="176"/>
        <v>0</v>
      </c>
      <c r="N925" s="33">
        <f>SUM('anual gastos'!N925+'eses gastos'!N925+[3]ctas!N925)</f>
        <v>45000000</v>
      </c>
      <c r="O925" s="31">
        <f t="shared" si="177"/>
        <v>100</v>
      </c>
      <c r="P925" s="32">
        <f t="shared" si="180"/>
        <v>0</v>
      </c>
      <c r="R925" s="33">
        <f>SUM('anual gastos'!N925+'eses gastos'!N925+[3]ctas!N925)</f>
        <v>45000000</v>
      </c>
      <c r="S925" s="62">
        <f t="shared" si="178"/>
        <v>0</v>
      </c>
    </row>
    <row r="926" spans="1:19" x14ac:dyDescent="0.25">
      <c r="A926" s="26">
        <v>3311403260941</v>
      </c>
      <c r="B926" s="27" t="s">
        <v>648</v>
      </c>
      <c r="C926" s="28"/>
      <c r="D926" s="29">
        <f>SUM(D927)</f>
        <v>29500000</v>
      </c>
      <c r="E926" s="29">
        <f>SUM(E927)</f>
        <v>0</v>
      </c>
      <c r="F926" s="30">
        <f t="shared" si="174"/>
        <v>29500000</v>
      </c>
      <c r="G926" s="31">
        <f t="shared" si="165"/>
        <v>1.4388670500145578E-4</v>
      </c>
      <c r="H926" s="29">
        <f>SUM(H927)</f>
        <v>0</v>
      </c>
      <c r="I926" s="32">
        <f t="shared" si="179"/>
        <v>29500000</v>
      </c>
      <c r="J926" s="29">
        <f>SUM(J927)</f>
        <v>29500000</v>
      </c>
      <c r="K926" s="31">
        <f t="shared" si="175"/>
        <v>100</v>
      </c>
      <c r="L926" s="30">
        <f t="shared" si="181"/>
        <v>0</v>
      </c>
      <c r="M926" s="31">
        <f t="shared" si="176"/>
        <v>0</v>
      </c>
      <c r="N926" s="29">
        <f>SUM(N927)</f>
        <v>29500000</v>
      </c>
      <c r="O926" s="31">
        <f t="shared" si="177"/>
        <v>100</v>
      </c>
      <c r="P926" s="32">
        <f t="shared" si="180"/>
        <v>0</v>
      </c>
      <c r="R926" s="33">
        <f>SUM('anual gastos'!N926+'eses gastos'!N926+[3]ctas!N926)</f>
        <v>29500000</v>
      </c>
      <c r="S926" s="62">
        <f t="shared" si="178"/>
        <v>0</v>
      </c>
    </row>
    <row r="927" spans="1:19" x14ac:dyDescent="0.25">
      <c r="A927" s="26">
        <v>3311403260941220</v>
      </c>
      <c r="B927" s="27" t="s">
        <v>649</v>
      </c>
      <c r="C927" s="28"/>
      <c r="D927" s="33">
        <f>SUM('anual gastos'!D927+'eses gastos'!D927+[3]ctas!D927)</f>
        <v>29500000</v>
      </c>
      <c r="E927" s="33">
        <f>SUM('anual gastos'!E927+'eses gastos'!E927+[3]ctas!E927)</f>
        <v>0</v>
      </c>
      <c r="F927" s="30">
        <f t="shared" si="174"/>
        <v>29500000</v>
      </c>
      <c r="G927" s="31">
        <f t="shared" si="165"/>
        <v>1.4388670500145578E-4</v>
      </c>
      <c r="H927" s="33">
        <f>SUM('anual gastos'!H927+'eses gastos'!H927+[3]ctas!H927)</f>
        <v>0</v>
      </c>
      <c r="I927" s="32">
        <f t="shared" si="179"/>
        <v>29500000</v>
      </c>
      <c r="J927" s="33">
        <f>SUM('anual gastos'!J927+'eses gastos'!J927+[3]ctas!J927)</f>
        <v>29500000</v>
      </c>
      <c r="K927" s="31">
        <f t="shared" si="175"/>
        <v>100</v>
      </c>
      <c r="L927" s="30">
        <f t="shared" si="181"/>
        <v>0</v>
      </c>
      <c r="M927" s="31">
        <f t="shared" si="176"/>
        <v>0</v>
      </c>
      <c r="N927" s="33">
        <f>SUM('anual gastos'!N927+'eses gastos'!N927+[3]ctas!N927)</f>
        <v>29500000</v>
      </c>
      <c r="O927" s="31">
        <f t="shared" si="177"/>
        <v>100</v>
      </c>
      <c r="P927" s="32">
        <f t="shared" si="180"/>
        <v>0</v>
      </c>
      <c r="R927" s="33">
        <f>SUM('anual gastos'!N927+'eses gastos'!N927+[3]ctas!N927)</f>
        <v>29500000</v>
      </c>
      <c r="S927" s="62">
        <f t="shared" si="178"/>
        <v>0</v>
      </c>
    </row>
    <row r="928" spans="1:19" x14ac:dyDescent="0.25">
      <c r="A928" s="60">
        <v>3311403260942</v>
      </c>
      <c r="B928" s="61" t="s">
        <v>650</v>
      </c>
      <c r="C928" s="28"/>
      <c r="D928" s="29">
        <f>SUM(D929)</f>
        <v>50000000</v>
      </c>
      <c r="E928" s="29">
        <f>SUM(E929)</f>
        <v>22000000</v>
      </c>
      <c r="F928" s="30">
        <f t="shared" si="174"/>
        <v>72000000</v>
      </c>
      <c r="G928" s="31">
        <f t="shared" si="165"/>
        <v>3.5118111051202764E-4</v>
      </c>
      <c r="H928" s="29">
        <f>SUM(H929)</f>
        <v>0</v>
      </c>
      <c r="I928" s="32">
        <f t="shared" si="179"/>
        <v>72000000</v>
      </c>
      <c r="J928" s="29">
        <f>SUM(J929)</f>
        <v>70656000</v>
      </c>
      <c r="K928" s="31">
        <f t="shared" si="175"/>
        <v>98.133333333333326</v>
      </c>
      <c r="L928" s="30">
        <f t="shared" si="181"/>
        <v>0</v>
      </c>
      <c r="M928" s="31">
        <f t="shared" si="176"/>
        <v>0</v>
      </c>
      <c r="N928" s="29">
        <f>SUM(N929)</f>
        <v>70656000</v>
      </c>
      <c r="O928" s="31">
        <f t="shared" si="177"/>
        <v>98.133333333333326</v>
      </c>
      <c r="P928" s="32">
        <f t="shared" si="180"/>
        <v>1344000</v>
      </c>
      <c r="R928" s="33">
        <f>SUM('anual gastos'!N928+'eses gastos'!N928+[3]ctas!N928)</f>
        <v>70656000</v>
      </c>
      <c r="S928" s="62">
        <f t="shared" si="178"/>
        <v>0</v>
      </c>
    </row>
    <row r="929" spans="1:19" x14ac:dyDescent="0.25">
      <c r="A929" s="60">
        <v>3311403260942220</v>
      </c>
      <c r="B929" s="61" t="s">
        <v>651</v>
      </c>
      <c r="C929" s="28"/>
      <c r="D929" s="33">
        <f>SUM('anual gastos'!D929+'eses gastos'!D929+[3]ctas!D929)</f>
        <v>50000000</v>
      </c>
      <c r="E929" s="33">
        <f>SUM('anual gastos'!E929+'eses gastos'!E929+[3]ctas!E929)</f>
        <v>22000000</v>
      </c>
      <c r="F929" s="30">
        <f t="shared" si="174"/>
        <v>72000000</v>
      </c>
      <c r="G929" s="31">
        <f t="shared" si="165"/>
        <v>3.5118111051202764E-4</v>
      </c>
      <c r="H929" s="33">
        <f>SUM('anual gastos'!H929+'eses gastos'!H929+[3]ctas!H929)</f>
        <v>0</v>
      </c>
      <c r="I929" s="32">
        <f t="shared" si="179"/>
        <v>72000000</v>
      </c>
      <c r="J929" s="33">
        <f>SUM('anual gastos'!J929+'eses gastos'!J929+[3]ctas!J929)</f>
        <v>70656000</v>
      </c>
      <c r="K929" s="31">
        <f t="shared" si="175"/>
        <v>98.133333333333326</v>
      </c>
      <c r="L929" s="30">
        <f t="shared" si="181"/>
        <v>0</v>
      </c>
      <c r="M929" s="31">
        <f t="shared" si="176"/>
        <v>0</v>
      </c>
      <c r="N929" s="33">
        <f>SUM('anual gastos'!N929+'eses gastos'!N929+[3]ctas!N929)</f>
        <v>70656000</v>
      </c>
      <c r="O929" s="31">
        <f t="shared" si="177"/>
        <v>98.133333333333326</v>
      </c>
      <c r="P929" s="32">
        <f t="shared" si="180"/>
        <v>1344000</v>
      </c>
      <c r="R929" s="33">
        <f>SUM('anual gastos'!N929+'eses gastos'!N929+[3]ctas!N929)</f>
        <v>70656000</v>
      </c>
      <c r="S929" s="62">
        <f t="shared" si="178"/>
        <v>0</v>
      </c>
    </row>
    <row r="930" spans="1:19" ht="39" x14ac:dyDescent="0.25">
      <c r="A930" s="60">
        <v>3311403260943</v>
      </c>
      <c r="B930" s="61" t="s">
        <v>652</v>
      </c>
      <c r="C930" s="28"/>
      <c r="D930" s="29">
        <f>SUM(D931)</f>
        <v>120000000</v>
      </c>
      <c r="E930" s="29">
        <f>SUM(E931)</f>
        <v>0</v>
      </c>
      <c r="F930" s="30">
        <f t="shared" si="174"/>
        <v>120000000</v>
      </c>
      <c r="G930" s="31">
        <f t="shared" si="165"/>
        <v>5.8530185085337949E-4</v>
      </c>
      <c r="H930" s="29">
        <f>SUM(H931)</f>
        <v>0</v>
      </c>
      <c r="I930" s="32">
        <f t="shared" si="179"/>
        <v>120000000</v>
      </c>
      <c r="J930" s="29">
        <f>SUM(J931)</f>
        <v>106509667</v>
      </c>
      <c r="K930" s="31">
        <f t="shared" si="175"/>
        <v>88.758055833333344</v>
      </c>
      <c r="L930" s="30">
        <f t="shared" si="181"/>
        <v>5082000</v>
      </c>
      <c r="M930" s="31">
        <f t="shared" si="176"/>
        <v>4.2349999999999994</v>
      </c>
      <c r="N930" s="29">
        <f>SUM(N931)</f>
        <v>111591667</v>
      </c>
      <c r="O930" s="31">
        <f t="shared" si="177"/>
        <v>92.993055833333344</v>
      </c>
      <c r="P930" s="32">
        <f t="shared" si="180"/>
        <v>8408333</v>
      </c>
      <c r="R930" s="33">
        <f>SUM('anual gastos'!N930+'eses gastos'!N930+[3]ctas!N930)</f>
        <v>111591667</v>
      </c>
      <c r="S930" s="62">
        <f t="shared" si="178"/>
        <v>0</v>
      </c>
    </row>
    <row r="931" spans="1:19" ht="39" x14ac:dyDescent="0.25">
      <c r="A931" s="60">
        <v>3311403260943220</v>
      </c>
      <c r="B931" s="61" t="s">
        <v>653</v>
      </c>
      <c r="C931" s="28"/>
      <c r="D931" s="33">
        <f>SUM('anual gastos'!D931+'eses gastos'!D931+[3]ctas!D931)</f>
        <v>120000000</v>
      </c>
      <c r="E931" s="33">
        <f>SUM('anual gastos'!E931+'eses gastos'!E931+[3]ctas!E931)</f>
        <v>0</v>
      </c>
      <c r="F931" s="30">
        <f t="shared" si="174"/>
        <v>120000000</v>
      </c>
      <c r="G931" s="31">
        <f t="shared" si="165"/>
        <v>5.8530185085337949E-4</v>
      </c>
      <c r="H931" s="33">
        <f>SUM('anual gastos'!H931+'eses gastos'!H931+[3]ctas!H931)</f>
        <v>0</v>
      </c>
      <c r="I931" s="32">
        <f t="shared" si="179"/>
        <v>120000000</v>
      </c>
      <c r="J931" s="33">
        <f>SUM('anual gastos'!J931+'eses gastos'!J931+[3]ctas!J931)</f>
        <v>106509667</v>
      </c>
      <c r="K931" s="31">
        <f t="shared" si="175"/>
        <v>88.758055833333344</v>
      </c>
      <c r="L931" s="30">
        <f t="shared" si="181"/>
        <v>5082000</v>
      </c>
      <c r="M931" s="31">
        <f t="shared" si="176"/>
        <v>4.2349999999999994</v>
      </c>
      <c r="N931" s="33">
        <f>SUM('anual gastos'!N931+'eses gastos'!N931+[3]ctas!N931)</f>
        <v>111591667</v>
      </c>
      <c r="O931" s="31">
        <f t="shared" si="177"/>
        <v>92.993055833333344</v>
      </c>
      <c r="P931" s="32">
        <f t="shared" si="180"/>
        <v>8408333</v>
      </c>
      <c r="R931" s="33">
        <f>SUM('anual gastos'!N931+'eses gastos'!N931+[3]ctas!N931)</f>
        <v>111591667</v>
      </c>
      <c r="S931" s="62">
        <f t="shared" si="178"/>
        <v>0</v>
      </c>
    </row>
    <row r="932" spans="1:19" ht="26.25" x14ac:dyDescent="0.25">
      <c r="A932" s="60">
        <v>3311403260944</v>
      </c>
      <c r="B932" s="61" t="s">
        <v>654</v>
      </c>
      <c r="C932" s="28"/>
      <c r="D932" s="29">
        <f>SUM(D933)</f>
        <v>30000000</v>
      </c>
      <c r="E932" s="29">
        <f>SUM(E933)</f>
        <v>0</v>
      </c>
      <c r="F932" s="30">
        <f t="shared" si="174"/>
        <v>30000000</v>
      </c>
      <c r="G932" s="31">
        <f t="shared" si="165"/>
        <v>1.4632546271334487E-4</v>
      </c>
      <c r="H932" s="29">
        <f>SUM(H933)</f>
        <v>0</v>
      </c>
      <c r="I932" s="32">
        <f t="shared" si="179"/>
        <v>30000000</v>
      </c>
      <c r="J932" s="29">
        <f>SUM(J933)</f>
        <v>30000000</v>
      </c>
      <c r="K932" s="31">
        <f t="shared" si="175"/>
        <v>100</v>
      </c>
      <c r="L932" s="30">
        <f t="shared" si="181"/>
        <v>0</v>
      </c>
      <c r="M932" s="31">
        <f t="shared" si="176"/>
        <v>0</v>
      </c>
      <c r="N932" s="29">
        <f>SUM(N933)</f>
        <v>30000000</v>
      </c>
      <c r="O932" s="31">
        <f t="shared" si="177"/>
        <v>100</v>
      </c>
      <c r="P932" s="32">
        <f t="shared" si="180"/>
        <v>0</v>
      </c>
      <c r="R932" s="33">
        <f>SUM('anual gastos'!N932+'eses gastos'!N932+[3]ctas!N932)</f>
        <v>30000000</v>
      </c>
      <c r="S932" s="62">
        <f t="shared" si="178"/>
        <v>0</v>
      </c>
    </row>
    <row r="933" spans="1:19" ht="26.25" x14ac:dyDescent="0.25">
      <c r="A933" s="60">
        <v>3311403260944220</v>
      </c>
      <c r="B933" s="61" t="s">
        <v>655</v>
      </c>
      <c r="C933" s="28"/>
      <c r="D933" s="33">
        <f>SUM('anual gastos'!D933+'eses gastos'!D933+[3]ctas!D933)</f>
        <v>30000000</v>
      </c>
      <c r="E933" s="33">
        <f>SUM('anual gastos'!E933+'eses gastos'!E933+[3]ctas!E933)</f>
        <v>0</v>
      </c>
      <c r="F933" s="30">
        <f t="shared" si="174"/>
        <v>30000000</v>
      </c>
      <c r="G933" s="31">
        <f t="shared" si="165"/>
        <v>1.4632546271334487E-4</v>
      </c>
      <c r="H933" s="33">
        <f>SUM('anual gastos'!H933+'eses gastos'!H933+[3]ctas!H933)</f>
        <v>0</v>
      </c>
      <c r="I933" s="32">
        <f t="shared" si="179"/>
        <v>30000000</v>
      </c>
      <c r="J933" s="33">
        <f>SUM('anual gastos'!J933+'eses gastos'!J933+[3]ctas!J933)</f>
        <v>30000000</v>
      </c>
      <c r="K933" s="31">
        <f t="shared" si="175"/>
        <v>100</v>
      </c>
      <c r="L933" s="30">
        <f t="shared" si="181"/>
        <v>0</v>
      </c>
      <c r="M933" s="31">
        <f t="shared" si="176"/>
        <v>0</v>
      </c>
      <c r="N933" s="33">
        <f>SUM('anual gastos'!N933+'eses gastos'!N933+[3]ctas!N933)</f>
        <v>30000000</v>
      </c>
      <c r="O933" s="31">
        <f t="shared" si="177"/>
        <v>100</v>
      </c>
      <c r="P933" s="32">
        <f t="shared" si="180"/>
        <v>0</v>
      </c>
      <c r="R933" s="33">
        <f>SUM('anual gastos'!N933+'eses gastos'!N933+[3]ctas!N933)</f>
        <v>30000000</v>
      </c>
      <c r="S933" s="62">
        <f t="shared" si="178"/>
        <v>0</v>
      </c>
    </row>
    <row r="934" spans="1:19" x14ac:dyDescent="0.25">
      <c r="A934" s="26">
        <v>3311403260945</v>
      </c>
      <c r="B934" s="27" t="s">
        <v>656</v>
      </c>
      <c r="C934" s="28"/>
      <c r="D934" s="29">
        <f>SUM(D935)</f>
        <v>210452000</v>
      </c>
      <c r="E934" s="29">
        <f>SUM(E935)</f>
        <v>-1061000</v>
      </c>
      <c r="F934" s="30">
        <f t="shared" si="174"/>
        <v>209391000</v>
      </c>
      <c r="G934" s="31">
        <f t="shared" si="165"/>
        <v>1.021307832100333E-3</v>
      </c>
      <c r="H934" s="29">
        <f>SUM(H935)</f>
        <v>0</v>
      </c>
      <c r="I934" s="32">
        <f t="shared" si="179"/>
        <v>209391000</v>
      </c>
      <c r="J934" s="29">
        <f>SUM(J935)</f>
        <v>208757826</v>
      </c>
      <c r="K934" s="31">
        <f t="shared" si="175"/>
        <v>99.697611645199643</v>
      </c>
      <c r="L934" s="30">
        <f t="shared" si="181"/>
        <v>0</v>
      </c>
      <c r="M934" s="31">
        <f t="shared" si="176"/>
        <v>0</v>
      </c>
      <c r="N934" s="29">
        <f>SUM(N935)</f>
        <v>208757826</v>
      </c>
      <c r="O934" s="31">
        <f t="shared" si="177"/>
        <v>99.697611645199643</v>
      </c>
      <c r="P934" s="32">
        <f t="shared" si="180"/>
        <v>633174</v>
      </c>
      <c r="R934" s="33">
        <f>SUM('anual gastos'!N934+'eses gastos'!N934+[3]ctas!N934)</f>
        <v>208757826</v>
      </c>
      <c r="S934" s="62">
        <f t="shared" si="178"/>
        <v>0</v>
      </c>
    </row>
    <row r="935" spans="1:19" x14ac:dyDescent="0.25">
      <c r="A935" s="26">
        <v>3311403260945220</v>
      </c>
      <c r="B935" s="27" t="s">
        <v>657</v>
      </c>
      <c r="C935" s="28"/>
      <c r="D935" s="33">
        <f>SUM('anual gastos'!D935+'eses gastos'!D935+[3]ctas!D935)</f>
        <v>210452000</v>
      </c>
      <c r="E935" s="33">
        <f>SUM('anual gastos'!E935+'eses gastos'!E935+[3]ctas!E935)</f>
        <v>-1061000</v>
      </c>
      <c r="F935" s="30">
        <f t="shared" si="174"/>
        <v>209391000</v>
      </c>
      <c r="G935" s="31">
        <f t="shared" si="165"/>
        <v>1.021307832100333E-3</v>
      </c>
      <c r="H935" s="33">
        <f>SUM('anual gastos'!H935+'eses gastos'!H935+[3]ctas!H935)</f>
        <v>0</v>
      </c>
      <c r="I935" s="32">
        <f t="shared" si="179"/>
        <v>209391000</v>
      </c>
      <c r="J935" s="33">
        <f>SUM('anual gastos'!J935+'eses gastos'!J935+[3]ctas!J935)</f>
        <v>208757826</v>
      </c>
      <c r="K935" s="31">
        <f t="shared" si="175"/>
        <v>99.697611645199643</v>
      </c>
      <c r="L935" s="30">
        <f t="shared" si="181"/>
        <v>0</v>
      </c>
      <c r="M935" s="31">
        <f t="shared" si="176"/>
        <v>0</v>
      </c>
      <c r="N935" s="33">
        <f>SUM('anual gastos'!N935+'eses gastos'!N935+[3]ctas!N935)</f>
        <v>208757826</v>
      </c>
      <c r="O935" s="31">
        <f t="shared" si="177"/>
        <v>99.697611645199643</v>
      </c>
      <c r="P935" s="32">
        <f t="shared" si="180"/>
        <v>633174</v>
      </c>
      <c r="R935" s="33">
        <f>SUM('anual gastos'!N935+'eses gastos'!N935+[3]ctas!N935)</f>
        <v>208757826</v>
      </c>
      <c r="S935" s="62">
        <f t="shared" si="178"/>
        <v>0</v>
      </c>
    </row>
    <row r="936" spans="1:19" ht="26.25" x14ac:dyDescent="0.25">
      <c r="A936" s="60">
        <v>3311403260946</v>
      </c>
      <c r="B936" s="61" t="s">
        <v>658</v>
      </c>
      <c r="C936" s="28"/>
      <c r="D936" s="29">
        <f>SUM(D937)</f>
        <v>505000000</v>
      </c>
      <c r="E936" s="29">
        <f>SUM(E937)</f>
        <v>-334728000</v>
      </c>
      <c r="F936" s="30">
        <f t="shared" si="174"/>
        <v>170272000</v>
      </c>
      <c r="G936" s="31">
        <f t="shared" si="165"/>
        <v>8.305043062375552E-4</v>
      </c>
      <c r="H936" s="29">
        <f>SUM(H937)</f>
        <v>0</v>
      </c>
      <c r="I936" s="32">
        <f t="shared" si="179"/>
        <v>170272000</v>
      </c>
      <c r="J936" s="29">
        <f>SUM(J937)</f>
        <v>33426300</v>
      </c>
      <c r="K936" s="31">
        <f t="shared" si="175"/>
        <v>19.631119620372111</v>
      </c>
      <c r="L936" s="30">
        <f t="shared" si="181"/>
        <v>136845700</v>
      </c>
      <c r="M936" s="31">
        <f t="shared" si="176"/>
        <v>80.368880379627896</v>
      </c>
      <c r="N936" s="29">
        <f>SUM(N937)</f>
        <v>170272000</v>
      </c>
      <c r="O936" s="31">
        <f t="shared" si="177"/>
        <v>100</v>
      </c>
      <c r="P936" s="32">
        <f t="shared" si="180"/>
        <v>0</v>
      </c>
      <c r="R936" s="33">
        <f>SUM('anual gastos'!N936+'eses gastos'!N936+[3]ctas!N936)</f>
        <v>170272000</v>
      </c>
      <c r="S936" s="62">
        <f t="shared" si="178"/>
        <v>0</v>
      </c>
    </row>
    <row r="937" spans="1:19" ht="26.25" x14ac:dyDescent="0.25">
      <c r="A937" s="60">
        <v>3311403260946220</v>
      </c>
      <c r="B937" s="61" t="s">
        <v>659</v>
      </c>
      <c r="C937" s="28"/>
      <c r="D937" s="33">
        <f>SUM('anual gastos'!D937+'eses gastos'!D937+[3]ctas!D937)</f>
        <v>505000000</v>
      </c>
      <c r="E937" s="33">
        <f>SUM('anual gastos'!E937+'eses gastos'!E937+[3]ctas!E937)</f>
        <v>-334728000</v>
      </c>
      <c r="F937" s="30">
        <f t="shared" si="174"/>
        <v>170272000</v>
      </c>
      <c r="G937" s="31">
        <f t="shared" si="165"/>
        <v>8.305043062375552E-4</v>
      </c>
      <c r="H937" s="33">
        <f>SUM('anual gastos'!H937+'eses gastos'!H937+[3]ctas!H937)</f>
        <v>0</v>
      </c>
      <c r="I937" s="32">
        <f t="shared" si="179"/>
        <v>170272000</v>
      </c>
      <c r="J937" s="33">
        <f>SUM('anual gastos'!J937+'eses gastos'!J937+[3]ctas!J937)</f>
        <v>33426300</v>
      </c>
      <c r="K937" s="31">
        <f t="shared" si="175"/>
        <v>19.631119620372111</v>
      </c>
      <c r="L937" s="30">
        <f t="shared" si="181"/>
        <v>136845700</v>
      </c>
      <c r="M937" s="31">
        <f t="shared" si="176"/>
        <v>80.368880379627896</v>
      </c>
      <c r="N937" s="33">
        <f>SUM('anual gastos'!N937+'eses gastos'!N937+[3]ctas!N937)</f>
        <v>170272000</v>
      </c>
      <c r="O937" s="31">
        <f t="shared" si="177"/>
        <v>100</v>
      </c>
      <c r="P937" s="32">
        <f t="shared" si="180"/>
        <v>0</v>
      </c>
      <c r="R937" s="33">
        <f>SUM('anual gastos'!N937+'eses gastos'!N937+[3]ctas!N937)</f>
        <v>170272000</v>
      </c>
      <c r="S937" s="62">
        <f t="shared" si="178"/>
        <v>0</v>
      </c>
    </row>
    <row r="938" spans="1:19" x14ac:dyDescent="0.25">
      <c r="A938" s="60">
        <v>3311403260947</v>
      </c>
      <c r="B938" s="61" t="s">
        <v>660</v>
      </c>
      <c r="C938" s="28"/>
      <c r="D938" s="29">
        <f>SUM(D939)</f>
        <v>130747000</v>
      </c>
      <c r="E938" s="29">
        <f>SUM(E939)</f>
        <v>0</v>
      </c>
      <c r="F938" s="30">
        <f t="shared" si="174"/>
        <v>130747000</v>
      </c>
      <c r="G938" s="31">
        <f t="shared" si="165"/>
        <v>6.3772050911272337E-4</v>
      </c>
      <c r="H938" s="29">
        <f>SUM(H939)</f>
        <v>0</v>
      </c>
      <c r="I938" s="32">
        <f t="shared" si="179"/>
        <v>130747000</v>
      </c>
      <c r="J938" s="29">
        <f>SUM(J939)</f>
        <v>65028786</v>
      </c>
      <c r="K938" s="31">
        <f t="shared" si="175"/>
        <v>49.73635035603111</v>
      </c>
      <c r="L938" s="30">
        <f t="shared" si="181"/>
        <v>25000000</v>
      </c>
      <c r="M938" s="31">
        <f t="shared" si="176"/>
        <v>19.120897611417469</v>
      </c>
      <c r="N938" s="29">
        <f>SUM(N939)</f>
        <v>90028786</v>
      </c>
      <c r="O938" s="31">
        <f t="shared" si="177"/>
        <v>68.857247967448586</v>
      </c>
      <c r="P938" s="32">
        <f t="shared" si="180"/>
        <v>40718214</v>
      </c>
      <c r="R938" s="33">
        <f>SUM('anual gastos'!N938+'eses gastos'!N938+[3]ctas!N938)</f>
        <v>90028786</v>
      </c>
      <c r="S938" s="62">
        <f t="shared" si="178"/>
        <v>0</v>
      </c>
    </row>
    <row r="939" spans="1:19" x14ac:dyDescent="0.25">
      <c r="A939" s="60">
        <v>3311403260947220</v>
      </c>
      <c r="B939" s="61" t="s">
        <v>661</v>
      </c>
      <c r="C939" s="28"/>
      <c r="D939" s="33">
        <f>SUM('anual gastos'!D939+'eses gastos'!D939+[3]ctas!D939)</f>
        <v>130747000</v>
      </c>
      <c r="E939" s="33">
        <f>SUM('anual gastos'!E939+'eses gastos'!E939+[3]ctas!E939)</f>
        <v>0</v>
      </c>
      <c r="F939" s="30">
        <f t="shared" si="174"/>
        <v>130747000</v>
      </c>
      <c r="G939" s="31">
        <f t="shared" si="165"/>
        <v>6.3772050911272337E-4</v>
      </c>
      <c r="H939" s="33">
        <f>SUM('anual gastos'!H939+'eses gastos'!H939+[3]ctas!H939)</f>
        <v>0</v>
      </c>
      <c r="I939" s="32">
        <f t="shared" si="179"/>
        <v>130747000</v>
      </c>
      <c r="J939" s="33">
        <f>SUM('anual gastos'!J939+'eses gastos'!J939+[3]ctas!J939)</f>
        <v>65028786</v>
      </c>
      <c r="K939" s="31">
        <f t="shared" si="175"/>
        <v>49.73635035603111</v>
      </c>
      <c r="L939" s="30">
        <f t="shared" si="181"/>
        <v>25000000</v>
      </c>
      <c r="M939" s="31">
        <f t="shared" si="176"/>
        <v>19.120897611417469</v>
      </c>
      <c r="N939" s="33">
        <f>SUM('anual gastos'!N939+'eses gastos'!N939+[3]ctas!N939)</f>
        <v>90028786</v>
      </c>
      <c r="O939" s="31">
        <f t="shared" si="177"/>
        <v>68.857247967448586</v>
      </c>
      <c r="P939" s="32">
        <f t="shared" si="180"/>
        <v>40718214</v>
      </c>
      <c r="R939" s="33">
        <f>SUM('anual gastos'!N939+'eses gastos'!N939+[3]ctas!N939)</f>
        <v>90028786</v>
      </c>
      <c r="S939" s="62">
        <f t="shared" si="178"/>
        <v>0</v>
      </c>
    </row>
    <row r="940" spans="1:19" x14ac:dyDescent="0.25">
      <c r="A940" s="60">
        <v>3311403260949</v>
      </c>
      <c r="B940" s="61" t="s">
        <v>662</v>
      </c>
      <c r="C940" s="28"/>
      <c r="D940" s="29">
        <f>SUM(D941)</f>
        <v>100000000</v>
      </c>
      <c r="E940" s="29">
        <f>SUM(E941)</f>
        <v>0</v>
      </c>
      <c r="F940" s="30">
        <f t="shared" si="174"/>
        <v>100000000</v>
      </c>
      <c r="G940" s="31">
        <f t="shared" si="165"/>
        <v>4.8775154237781613E-4</v>
      </c>
      <c r="H940" s="29">
        <f>SUM(H941)</f>
        <v>0</v>
      </c>
      <c r="I940" s="32">
        <f t="shared" si="179"/>
        <v>100000000</v>
      </c>
      <c r="J940" s="29">
        <f>SUM(J941)</f>
        <v>82700000</v>
      </c>
      <c r="K940" s="31">
        <f t="shared" si="175"/>
        <v>82.699999999999989</v>
      </c>
      <c r="L940" s="30">
        <f t="shared" si="181"/>
        <v>17300000</v>
      </c>
      <c r="M940" s="31">
        <f t="shared" si="176"/>
        <v>17.299999999999997</v>
      </c>
      <c r="N940" s="29">
        <f>SUM(N941)</f>
        <v>100000000</v>
      </c>
      <c r="O940" s="31">
        <f t="shared" si="177"/>
        <v>100</v>
      </c>
      <c r="P940" s="32">
        <f t="shared" si="180"/>
        <v>0</v>
      </c>
      <c r="R940" s="33">
        <f>SUM('anual gastos'!N940+'eses gastos'!N940+[3]ctas!N940)</f>
        <v>100000000</v>
      </c>
      <c r="S940" s="62">
        <f t="shared" si="178"/>
        <v>0</v>
      </c>
    </row>
    <row r="941" spans="1:19" x14ac:dyDescent="0.25">
      <c r="A941" s="60">
        <v>3311403260949220</v>
      </c>
      <c r="B941" s="61" t="s">
        <v>663</v>
      </c>
      <c r="C941" s="28"/>
      <c r="D941" s="33">
        <f>SUM('anual gastos'!D941+'eses gastos'!D941+[3]ctas!D941)</f>
        <v>100000000</v>
      </c>
      <c r="E941" s="33">
        <f>SUM('anual gastos'!E941+'eses gastos'!E941+[3]ctas!E941)</f>
        <v>0</v>
      </c>
      <c r="F941" s="30">
        <f t="shared" si="174"/>
        <v>100000000</v>
      </c>
      <c r="G941" s="31">
        <f t="shared" si="165"/>
        <v>4.8775154237781613E-4</v>
      </c>
      <c r="H941" s="33">
        <f>SUM('anual gastos'!H941+'eses gastos'!H941+[3]ctas!H941)</f>
        <v>0</v>
      </c>
      <c r="I941" s="32">
        <f t="shared" si="179"/>
        <v>100000000</v>
      </c>
      <c r="J941" s="33">
        <f>SUM('anual gastos'!J941+'eses gastos'!J941+[3]ctas!J941)</f>
        <v>82700000</v>
      </c>
      <c r="K941" s="31">
        <f t="shared" si="175"/>
        <v>82.699999999999989</v>
      </c>
      <c r="L941" s="30">
        <f t="shared" si="181"/>
        <v>17300000</v>
      </c>
      <c r="M941" s="31">
        <f t="shared" si="176"/>
        <v>17.299999999999997</v>
      </c>
      <c r="N941" s="33">
        <f>SUM('anual gastos'!N941+'eses gastos'!N941+[3]ctas!N941)</f>
        <v>100000000</v>
      </c>
      <c r="O941" s="31">
        <f t="shared" si="177"/>
        <v>100</v>
      </c>
      <c r="P941" s="32">
        <f t="shared" si="180"/>
        <v>0</v>
      </c>
      <c r="R941" s="33">
        <f>SUM('anual gastos'!N941+'eses gastos'!N941+[3]ctas!N941)</f>
        <v>100000000</v>
      </c>
      <c r="S941" s="62">
        <f t="shared" si="178"/>
        <v>0</v>
      </c>
    </row>
    <row r="942" spans="1:19" x14ac:dyDescent="0.25">
      <c r="A942" s="26">
        <v>3311403260951</v>
      </c>
      <c r="B942" s="27" t="s">
        <v>664</v>
      </c>
      <c r="C942" s="28"/>
      <c r="D942" s="29">
        <f>SUM(D943)</f>
        <v>471362000</v>
      </c>
      <c r="E942" s="29">
        <f>SUM(E943)</f>
        <v>-33562667</v>
      </c>
      <c r="F942" s="30">
        <f t="shared" si="174"/>
        <v>437799333</v>
      </c>
      <c r="G942" s="31">
        <f t="shared" si="165"/>
        <v>2.1353729992272916E-3</v>
      </c>
      <c r="H942" s="29">
        <f>SUM(H943)</f>
        <v>0</v>
      </c>
      <c r="I942" s="32">
        <f t="shared" si="179"/>
        <v>437799333</v>
      </c>
      <c r="J942" s="29">
        <f>SUM(J943)</f>
        <v>175574047</v>
      </c>
      <c r="K942" s="31">
        <f t="shared" si="175"/>
        <v>40.103772154445011</v>
      </c>
      <c r="L942" s="30">
        <f t="shared" si="181"/>
        <v>262225286</v>
      </c>
      <c r="M942" s="31">
        <f t="shared" si="176"/>
        <v>59.896227845554982</v>
      </c>
      <c r="N942" s="29">
        <f>SUM(N943)</f>
        <v>437799333</v>
      </c>
      <c r="O942" s="31">
        <f t="shared" si="177"/>
        <v>100</v>
      </c>
      <c r="P942" s="32">
        <f t="shared" si="180"/>
        <v>0</v>
      </c>
      <c r="R942" s="33">
        <f>SUM('anual gastos'!N942+'eses gastos'!N942+[3]ctas!N942)</f>
        <v>437799333</v>
      </c>
      <c r="S942" s="62">
        <f t="shared" si="178"/>
        <v>0</v>
      </c>
    </row>
    <row r="943" spans="1:19" x14ac:dyDescent="0.25">
      <c r="A943" s="26">
        <v>3311403260951220</v>
      </c>
      <c r="B943" s="27" t="s">
        <v>657</v>
      </c>
      <c r="C943" s="28"/>
      <c r="D943" s="33">
        <f>SUM('anual gastos'!D943+'eses gastos'!D943+[3]ctas!D943)</f>
        <v>471362000</v>
      </c>
      <c r="E943" s="33">
        <f>SUM('anual gastos'!E943+'eses gastos'!E943+[3]ctas!E943)</f>
        <v>-33562667</v>
      </c>
      <c r="F943" s="30">
        <f t="shared" si="174"/>
        <v>437799333</v>
      </c>
      <c r="G943" s="31">
        <f t="shared" si="165"/>
        <v>2.1353729992272916E-3</v>
      </c>
      <c r="H943" s="33">
        <f>SUM('anual gastos'!H943+'eses gastos'!H943+[3]ctas!H943)</f>
        <v>0</v>
      </c>
      <c r="I943" s="32">
        <f t="shared" si="179"/>
        <v>437799333</v>
      </c>
      <c r="J943" s="33">
        <f>SUM('anual gastos'!J943+'eses gastos'!J943+[3]ctas!J943)</f>
        <v>175574047</v>
      </c>
      <c r="K943" s="31">
        <f t="shared" si="175"/>
        <v>40.103772154445011</v>
      </c>
      <c r="L943" s="30">
        <f t="shared" si="181"/>
        <v>262225286</v>
      </c>
      <c r="M943" s="31">
        <f t="shared" si="176"/>
        <v>59.896227845554982</v>
      </c>
      <c r="N943" s="33">
        <f>SUM('anual gastos'!N943+'eses gastos'!N943+[3]ctas!N943)</f>
        <v>437799333</v>
      </c>
      <c r="O943" s="31">
        <f t="shared" si="177"/>
        <v>100</v>
      </c>
      <c r="P943" s="32">
        <f t="shared" si="180"/>
        <v>0</v>
      </c>
      <c r="R943" s="33">
        <f>SUM('anual gastos'!N943+'eses gastos'!N943+[3]ctas!N943)</f>
        <v>437799333</v>
      </c>
      <c r="S943" s="62">
        <f t="shared" si="178"/>
        <v>0</v>
      </c>
    </row>
    <row r="944" spans="1:19" x14ac:dyDescent="0.25">
      <c r="A944" s="60">
        <v>3311403260952</v>
      </c>
      <c r="B944" s="61" t="s">
        <v>665</v>
      </c>
      <c r="C944" s="28"/>
      <c r="D944" s="29">
        <f>SUM(D945)</f>
        <v>10000000</v>
      </c>
      <c r="E944" s="29">
        <f>SUM(E945)</f>
        <v>0</v>
      </c>
      <c r="F944" s="30">
        <f t="shared" si="174"/>
        <v>10000000</v>
      </c>
      <c r="G944" s="31">
        <f t="shared" ref="G944:G1018" si="182">IF(OR(F944=0,F$7=0),0,F944/F$7)*100</f>
        <v>4.8775154237781618E-5</v>
      </c>
      <c r="H944" s="29">
        <f>SUM(H945)</f>
        <v>0</v>
      </c>
      <c r="I944" s="32">
        <f t="shared" si="179"/>
        <v>10000000</v>
      </c>
      <c r="J944" s="29">
        <f>SUM(J945)</f>
        <v>10000000</v>
      </c>
      <c r="K944" s="31">
        <f t="shared" si="175"/>
        <v>100</v>
      </c>
      <c r="L944" s="30">
        <f t="shared" si="181"/>
        <v>0</v>
      </c>
      <c r="M944" s="31">
        <f t="shared" si="176"/>
        <v>0</v>
      </c>
      <c r="N944" s="29">
        <f>SUM(N945)</f>
        <v>10000000</v>
      </c>
      <c r="O944" s="31">
        <f t="shared" si="177"/>
        <v>100</v>
      </c>
      <c r="P944" s="32">
        <f t="shared" si="180"/>
        <v>0</v>
      </c>
      <c r="R944" s="33">
        <f>SUM('anual gastos'!N944+'eses gastos'!N944+[3]ctas!N944)</f>
        <v>10000000</v>
      </c>
      <c r="S944" s="62">
        <f t="shared" si="178"/>
        <v>0</v>
      </c>
    </row>
    <row r="945" spans="1:19" x14ac:dyDescent="0.25">
      <c r="A945" s="60">
        <v>3311403260952220</v>
      </c>
      <c r="B945" s="61" t="s">
        <v>666</v>
      </c>
      <c r="C945" s="28"/>
      <c r="D945" s="33">
        <f>SUM('anual gastos'!D945+'eses gastos'!D945+[3]ctas!D945)</f>
        <v>10000000</v>
      </c>
      <c r="E945" s="33">
        <f>SUM('anual gastos'!E945+'eses gastos'!E945+[3]ctas!E945)</f>
        <v>0</v>
      </c>
      <c r="F945" s="30">
        <f t="shared" si="174"/>
        <v>10000000</v>
      </c>
      <c r="G945" s="31">
        <f t="shared" si="182"/>
        <v>4.8775154237781618E-5</v>
      </c>
      <c r="H945" s="33">
        <f>SUM('anual gastos'!H945+'eses gastos'!H945+[3]ctas!H945)</f>
        <v>0</v>
      </c>
      <c r="I945" s="32">
        <f t="shared" si="179"/>
        <v>10000000</v>
      </c>
      <c r="J945" s="33">
        <f>SUM('anual gastos'!J945+'eses gastos'!J945+[3]ctas!J945)</f>
        <v>10000000</v>
      </c>
      <c r="K945" s="31">
        <f t="shared" si="175"/>
        <v>100</v>
      </c>
      <c r="L945" s="30">
        <f t="shared" si="181"/>
        <v>0</v>
      </c>
      <c r="M945" s="31">
        <f t="shared" si="176"/>
        <v>0</v>
      </c>
      <c r="N945" s="33">
        <f>SUM('anual gastos'!N945+'eses gastos'!N945+[3]ctas!N945)</f>
        <v>10000000</v>
      </c>
      <c r="O945" s="31">
        <f t="shared" si="177"/>
        <v>100</v>
      </c>
      <c r="P945" s="32">
        <f t="shared" si="180"/>
        <v>0</v>
      </c>
      <c r="R945" s="33">
        <f>SUM('anual gastos'!N945+'eses gastos'!N945+[3]ctas!N945)</f>
        <v>10000000</v>
      </c>
      <c r="S945" s="62">
        <f t="shared" si="178"/>
        <v>0</v>
      </c>
    </row>
    <row r="946" spans="1:19" ht="26.25" x14ac:dyDescent="0.25">
      <c r="A946" s="26">
        <v>3311403260953</v>
      </c>
      <c r="B946" s="27" t="s">
        <v>667</v>
      </c>
      <c r="C946" s="28"/>
      <c r="D946" s="29">
        <f>SUM(D947)</f>
        <v>235699000</v>
      </c>
      <c r="E946" s="29">
        <f>SUM(E947)</f>
        <v>0</v>
      </c>
      <c r="F946" s="30">
        <f t="shared" si="174"/>
        <v>235699000</v>
      </c>
      <c r="G946" s="31">
        <f t="shared" si="182"/>
        <v>1.1496255078690888E-3</v>
      </c>
      <c r="H946" s="29">
        <f>SUM(H947)</f>
        <v>0</v>
      </c>
      <c r="I946" s="32">
        <f t="shared" si="179"/>
        <v>235699000</v>
      </c>
      <c r="J946" s="29">
        <f>SUM(J947)</f>
        <v>146033333</v>
      </c>
      <c r="K946" s="31">
        <f t="shared" si="175"/>
        <v>61.957553065562429</v>
      </c>
      <c r="L946" s="30">
        <f t="shared" si="181"/>
        <v>86476667</v>
      </c>
      <c r="M946" s="31">
        <f t="shared" si="176"/>
        <v>36.689450103734004</v>
      </c>
      <c r="N946" s="29">
        <f>SUM(N947)</f>
        <v>232510000</v>
      </c>
      <c r="O946" s="31">
        <f t="shared" si="177"/>
        <v>98.647003169296426</v>
      </c>
      <c r="P946" s="32">
        <f t="shared" si="180"/>
        <v>3189000</v>
      </c>
      <c r="R946" s="33">
        <f>SUM('anual gastos'!N946+'eses gastos'!N946+[3]ctas!N946)</f>
        <v>232510000</v>
      </c>
      <c r="S946" s="62">
        <f t="shared" si="178"/>
        <v>0</v>
      </c>
    </row>
    <row r="947" spans="1:19" ht="26.25" x14ac:dyDescent="0.25">
      <c r="A947" s="26">
        <v>3311403260953220</v>
      </c>
      <c r="B947" s="27" t="s">
        <v>668</v>
      </c>
      <c r="C947" s="28"/>
      <c r="D947" s="33">
        <f>SUM('anual gastos'!D947+'eses gastos'!D947+[3]ctas!D947)</f>
        <v>235699000</v>
      </c>
      <c r="E947" s="33">
        <f>SUM('anual gastos'!E947+'eses gastos'!E947+[3]ctas!E947)</f>
        <v>0</v>
      </c>
      <c r="F947" s="30">
        <f t="shared" si="174"/>
        <v>235699000</v>
      </c>
      <c r="G947" s="31">
        <f t="shared" si="182"/>
        <v>1.1496255078690888E-3</v>
      </c>
      <c r="H947" s="33">
        <f>SUM('anual gastos'!H947+'eses gastos'!H947+[3]ctas!H947)</f>
        <v>0</v>
      </c>
      <c r="I947" s="32">
        <f t="shared" si="179"/>
        <v>235699000</v>
      </c>
      <c r="J947" s="33">
        <f>SUM('anual gastos'!J947+'eses gastos'!J947+[3]ctas!J947)</f>
        <v>146033333</v>
      </c>
      <c r="K947" s="31">
        <f t="shared" si="175"/>
        <v>61.957553065562429</v>
      </c>
      <c r="L947" s="30">
        <f t="shared" si="181"/>
        <v>86476667</v>
      </c>
      <c r="M947" s="31">
        <f t="shared" si="176"/>
        <v>36.689450103734004</v>
      </c>
      <c r="N947" s="33">
        <f>SUM('anual gastos'!N947+'eses gastos'!N947+[3]ctas!N947)</f>
        <v>232510000</v>
      </c>
      <c r="O947" s="31">
        <f t="shared" si="177"/>
        <v>98.647003169296426</v>
      </c>
      <c r="P947" s="32">
        <f t="shared" si="180"/>
        <v>3189000</v>
      </c>
      <c r="R947" s="33">
        <f>SUM('anual gastos'!N947+'eses gastos'!N947+[3]ctas!N947)</f>
        <v>232510000</v>
      </c>
      <c r="S947" s="62">
        <f t="shared" si="178"/>
        <v>0</v>
      </c>
    </row>
    <row r="948" spans="1:19" x14ac:dyDescent="0.25">
      <c r="A948" s="60">
        <v>3311403260955</v>
      </c>
      <c r="B948" s="63" t="s">
        <v>669</v>
      </c>
      <c r="C948" s="28"/>
      <c r="D948" s="29">
        <f>SUM(D949)</f>
        <v>520000000</v>
      </c>
      <c r="E948" s="29">
        <f>SUM(E949)</f>
        <v>0</v>
      </c>
      <c r="F948" s="30">
        <f t="shared" si="174"/>
        <v>520000000</v>
      </c>
      <c r="G948" s="31">
        <f t="shared" si="182"/>
        <v>2.5363080203646441E-3</v>
      </c>
      <c r="H948" s="29">
        <f>SUM(H949)</f>
        <v>0</v>
      </c>
      <c r="I948" s="32">
        <f t="shared" si="179"/>
        <v>520000000</v>
      </c>
      <c r="J948" s="29">
        <f>SUM(J949)</f>
        <v>37993027</v>
      </c>
      <c r="K948" s="31">
        <f t="shared" si="175"/>
        <v>7.3063513461538454</v>
      </c>
      <c r="L948" s="30">
        <f t="shared" si="181"/>
        <v>434182365</v>
      </c>
      <c r="M948" s="31">
        <f t="shared" si="176"/>
        <v>83.496608653846152</v>
      </c>
      <c r="N948" s="29">
        <f>SUM(N949)</f>
        <v>472175392</v>
      </c>
      <c r="O948" s="31">
        <f t="shared" si="177"/>
        <v>90.802959999999999</v>
      </c>
      <c r="P948" s="32">
        <f t="shared" si="180"/>
        <v>47824608</v>
      </c>
      <c r="R948" s="33">
        <f>SUM('anual gastos'!N948+'eses gastos'!N948+[3]ctas!N948)</f>
        <v>472175392</v>
      </c>
      <c r="S948" s="62">
        <f t="shared" si="178"/>
        <v>0</v>
      </c>
    </row>
    <row r="949" spans="1:19" x14ac:dyDescent="0.25">
      <c r="A949" s="60">
        <v>3311403260955220</v>
      </c>
      <c r="B949" s="63" t="s">
        <v>670</v>
      </c>
      <c r="C949" s="28"/>
      <c r="D949" s="33">
        <f>SUM('anual gastos'!D949+'eses gastos'!D949+[3]ctas!D949)</f>
        <v>520000000</v>
      </c>
      <c r="E949" s="33">
        <f>SUM('anual gastos'!E949+'eses gastos'!E949+[3]ctas!E949)</f>
        <v>0</v>
      </c>
      <c r="F949" s="30">
        <f t="shared" si="174"/>
        <v>520000000</v>
      </c>
      <c r="G949" s="31">
        <f t="shared" si="182"/>
        <v>2.5363080203646441E-3</v>
      </c>
      <c r="H949" s="33">
        <f>SUM('anual gastos'!H949+'eses gastos'!H949+[3]ctas!H949)</f>
        <v>0</v>
      </c>
      <c r="I949" s="32">
        <f t="shared" si="179"/>
        <v>520000000</v>
      </c>
      <c r="J949" s="33">
        <f>SUM('anual gastos'!J949+'eses gastos'!J949+[3]ctas!J949)</f>
        <v>37993027</v>
      </c>
      <c r="K949" s="31">
        <f t="shared" si="175"/>
        <v>7.3063513461538454</v>
      </c>
      <c r="L949" s="30">
        <f t="shared" si="181"/>
        <v>434182365</v>
      </c>
      <c r="M949" s="31">
        <f t="shared" si="176"/>
        <v>83.496608653846152</v>
      </c>
      <c r="N949" s="33">
        <f>SUM('anual gastos'!N949+'eses gastos'!N949+[3]ctas!N949)</f>
        <v>472175392</v>
      </c>
      <c r="O949" s="31">
        <f t="shared" si="177"/>
        <v>90.802959999999999</v>
      </c>
      <c r="P949" s="32">
        <f t="shared" si="180"/>
        <v>47824608</v>
      </c>
      <c r="R949" s="33">
        <f>SUM('anual gastos'!N949+'eses gastos'!N949+[3]ctas!N949)</f>
        <v>472175392</v>
      </c>
      <c r="S949" s="62">
        <f t="shared" si="178"/>
        <v>0</v>
      </c>
    </row>
    <row r="950" spans="1:19" x14ac:dyDescent="0.25">
      <c r="A950" s="26">
        <v>3311403260956</v>
      </c>
      <c r="B950" s="27" t="s">
        <v>671</v>
      </c>
      <c r="C950" s="28"/>
      <c r="D950" s="29">
        <f>SUM(D951:D953)</f>
        <v>842118000</v>
      </c>
      <c r="E950" s="29">
        <f>SUM(E951:E953)</f>
        <v>-367000000</v>
      </c>
      <c r="F950" s="30">
        <f t="shared" si="174"/>
        <v>475118000</v>
      </c>
      <c r="G950" s="31">
        <f t="shared" si="182"/>
        <v>2.3173953731146328E-3</v>
      </c>
      <c r="H950" s="29">
        <f>SUM(H951:H953)</f>
        <v>0</v>
      </c>
      <c r="I950" s="32">
        <f t="shared" si="179"/>
        <v>475118000</v>
      </c>
      <c r="J950" s="29">
        <f>SUM(J951:J953)</f>
        <v>383733331</v>
      </c>
      <c r="K950" s="31">
        <f t="shared" si="175"/>
        <v>80.765900471040879</v>
      </c>
      <c r="L950" s="30">
        <f t="shared" si="181"/>
        <v>58463336</v>
      </c>
      <c r="M950" s="31">
        <f t="shared" si="176"/>
        <v>12.305013912333356</v>
      </c>
      <c r="N950" s="29">
        <f>SUM(N951:N953)</f>
        <v>442196667</v>
      </c>
      <c r="O950" s="31">
        <f t="shared" si="177"/>
        <v>93.07091438337423</v>
      </c>
      <c r="P950" s="32">
        <f t="shared" si="180"/>
        <v>32921333</v>
      </c>
      <c r="R950" s="33">
        <f>SUM('anual gastos'!N950+'eses gastos'!N950+[3]ctas!N950)</f>
        <v>442196667</v>
      </c>
      <c r="S950" s="62">
        <f t="shared" si="178"/>
        <v>0</v>
      </c>
    </row>
    <row r="951" spans="1:19" x14ac:dyDescent="0.25">
      <c r="A951" s="26">
        <v>3311403260956220</v>
      </c>
      <c r="B951" s="27" t="s">
        <v>672</v>
      </c>
      <c r="C951" s="28"/>
      <c r="D951" s="33">
        <f>SUM('anual gastos'!D951+'eses gastos'!D951+[3]ctas!D951)</f>
        <v>530880000</v>
      </c>
      <c r="E951" s="33">
        <f>SUM('anual gastos'!E951+'eses gastos'!E951+[3]ctas!E951)</f>
        <v>-356162000</v>
      </c>
      <c r="F951" s="30">
        <f t="shared" si="174"/>
        <v>174718000</v>
      </c>
      <c r="G951" s="31">
        <f t="shared" si="182"/>
        <v>8.5218973981167291E-4</v>
      </c>
      <c r="H951" s="33">
        <f>SUM('anual gastos'!H951+'eses gastos'!H951+[3]ctas!H951)</f>
        <v>0</v>
      </c>
      <c r="I951" s="32">
        <f t="shared" si="179"/>
        <v>174718000</v>
      </c>
      <c r="J951" s="33">
        <f>SUM('anual gastos'!J951+'eses gastos'!J951+[3]ctas!J951)</f>
        <v>107060665</v>
      </c>
      <c r="K951" s="31">
        <f t="shared" si="175"/>
        <v>61.276265181606938</v>
      </c>
      <c r="L951" s="30">
        <f t="shared" si="181"/>
        <v>34736002</v>
      </c>
      <c r="M951" s="31">
        <f t="shared" si="176"/>
        <v>19.881181103263547</v>
      </c>
      <c r="N951" s="33">
        <f>SUM('anual gastos'!N951+'eses gastos'!N951+[3]ctas!N951)</f>
        <v>141796667</v>
      </c>
      <c r="O951" s="31">
        <f t="shared" si="177"/>
        <v>81.157446284870488</v>
      </c>
      <c r="P951" s="32">
        <f t="shared" si="180"/>
        <v>32921333</v>
      </c>
      <c r="R951" s="33">
        <f>SUM('anual gastos'!N951+'eses gastos'!N951+[3]ctas!N951)</f>
        <v>141796667</v>
      </c>
      <c r="S951" s="62">
        <f t="shared" si="178"/>
        <v>0</v>
      </c>
    </row>
    <row r="952" spans="1:19" x14ac:dyDescent="0.25">
      <c r="A952" s="26">
        <v>3311403260956220</v>
      </c>
      <c r="B952" s="27" t="s">
        <v>673</v>
      </c>
      <c r="C952" s="28"/>
      <c r="D952" s="33">
        <f>SUM('anual gastos'!D952+'eses gastos'!D952+[3]ctas!D952)</f>
        <v>10000000</v>
      </c>
      <c r="E952" s="33">
        <f>SUM('anual gastos'!E952+'eses gastos'!E952+[3]ctas!E952)</f>
        <v>-10000000</v>
      </c>
      <c r="F952" s="30">
        <f t="shared" si="174"/>
        <v>0</v>
      </c>
      <c r="G952" s="31">
        <f t="shared" si="182"/>
        <v>0</v>
      </c>
      <c r="H952" s="33">
        <f>SUM('anual gastos'!H952+'eses gastos'!H952+[3]ctas!H952)</f>
        <v>0</v>
      </c>
      <c r="I952" s="32">
        <f t="shared" si="179"/>
        <v>0</v>
      </c>
      <c r="J952" s="33">
        <f>SUM('anual gastos'!J952+'eses gastos'!J952+[3]ctas!J952)</f>
        <v>0</v>
      </c>
      <c r="K952" s="31">
        <f t="shared" si="175"/>
        <v>0</v>
      </c>
      <c r="L952" s="30">
        <f t="shared" si="181"/>
        <v>0</v>
      </c>
      <c r="M952" s="31">
        <f t="shared" si="176"/>
        <v>0</v>
      </c>
      <c r="N952" s="33">
        <f>SUM('anual gastos'!N952+'eses gastos'!N952+[3]ctas!N952)</f>
        <v>0</v>
      </c>
      <c r="O952" s="31">
        <f t="shared" si="177"/>
        <v>0</v>
      </c>
      <c r="P952" s="32">
        <f t="shared" si="180"/>
        <v>0</v>
      </c>
      <c r="R952" s="33">
        <f>SUM('anual gastos'!N952+'eses gastos'!N952+[3]ctas!N952)</f>
        <v>0</v>
      </c>
      <c r="S952" s="62">
        <f t="shared" si="178"/>
        <v>0</v>
      </c>
    </row>
    <row r="953" spans="1:19" x14ac:dyDescent="0.25">
      <c r="A953" s="26">
        <v>3311403260956220</v>
      </c>
      <c r="B953" s="27" t="s">
        <v>674</v>
      </c>
      <c r="C953" s="28"/>
      <c r="D953" s="33">
        <f>SUM('anual gastos'!D953+'eses gastos'!D953+[3]ctas!D953)</f>
        <v>301238000</v>
      </c>
      <c r="E953" s="33">
        <f>SUM('anual gastos'!E953+'eses gastos'!E953+[3]ctas!E953)</f>
        <v>-838000</v>
      </c>
      <c r="F953" s="30">
        <f t="shared" si="174"/>
        <v>300400000</v>
      </c>
      <c r="G953" s="31">
        <f t="shared" si="182"/>
        <v>1.4652056333029598E-3</v>
      </c>
      <c r="H953" s="33">
        <f>SUM('anual gastos'!H953+'eses gastos'!H953+[3]ctas!H953)</f>
        <v>0</v>
      </c>
      <c r="I953" s="32">
        <f t="shared" si="179"/>
        <v>300400000</v>
      </c>
      <c r="J953" s="33">
        <f>SUM('anual gastos'!J953+'eses gastos'!J953+[3]ctas!J953)</f>
        <v>276672666</v>
      </c>
      <c r="K953" s="31">
        <f t="shared" si="175"/>
        <v>92.101420106524628</v>
      </c>
      <c r="L953" s="30">
        <f t="shared" si="181"/>
        <v>23727334</v>
      </c>
      <c r="M953" s="31">
        <f t="shared" si="176"/>
        <v>7.8985798934753664</v>
      </c>
      <c r="N953" s="33">
        <f>SUM('anual gastos'!N953+'eses gastos'!N953+[3]ctas!N953)</f>
        <v>300400000</v>
      </c>
      <c r="O953" s="31">
        <f t="shared" si="177"/>
        <v>100</v>
      </c>
      <c r="P953" s="32">
        <f t="shared" si="180"/>
        <v>0</v>
      </c>
      <c r="R953" s="33">
        <f>SUM('anual gastos'!N953+'eses gastos'!N953+[3]ctas!N953)</f>
        <v>300400000</v>
      </c>
      <c r="S953" s="62">
        <f t="shared" si="178"/>
        <v>0</v>
      </c>
    </row>
    <row r="954" spans="1:19" x14ac:dyDescent="0.25">
      <c r="A954" s="60">
        <v>3311403260958</v>
      </c>
      <c r="B954" s="61" t="s">
        <v>675</v>
      </c>
      <c r="C954" s="28"/>
      <c r="D954" s="29">
        <f>SUM(D955:D956)</f>
        <v>22000000</v>
      </c>
      <c r="E954" s="29">
        <f>SUM(E955:E956)</f>
        <v>0</v>
      </c>
      <c r="F954" s="30">
        <f t="shared" si="174"/>
        <v>22000000</v>
      </c>
      <c r="G954" s="31">
        <f t="shared" si="182"/>
        <v>1.0730533932311957E-4</v>
      </c>
      <c r="H954" s="29">
        <f>SUM(H955:H956)</f>
        <v>0</v>
      </c>
      <c r="I954" s="32">
        <f t="shared" si="179"/>
        <v>22000000</v>
      </c>
      <c r="J954" s="29">
        <f>SUM(J955:J956)</f>
        <v>17720550</v>
      </c>
      <c r="K954" s="31">
        <f t="shared" si="175"/>
        <v>80.547954545454544</v>
      </c>
      <c r="L954" s="30">
        <f t="shared" si="181"/>
        <v>0</v>
      </c>
      <c r="M954" s="31">
        <f t="shared" si="176"/>
        <v>0</v>
      </c>
      <c r="N954" s="29">
        <f>SUM(N955:N956)</f>
        <v>17720550</v>
      </c>
      <c r="O954" s="31">
        <f t="shared" si="177"/>
        <v>80.547954545454544</v>
      </c>
      <c r="P954" s="32">
        <f t="shared" si="180"/>
        <v>4279450</v>
      </c>
      <c r="R954" s="33">
        <f>SUM('anual gastos'!N954+'eses gastos'!N954+[3]ctas!N954)</f>
        <v>17720550</v>
      </c>
      <c r="S954" s="62">
        <f t="shared" si="178"/>
        <v>0</v>
      </c>
    </row>
    <row r="955" spans="1:19" x14ac:dyDescent="0.25">
      <c r="A955" s="60">
        <v>3311403260958220</v>
      </c>
      <c r="B955" s="61" t="s">
        <v>676</v>
      </c>
      <c r="C955" s="28"/>
      <c r="D955" s="33">
        <f>SUM('anual gastos'!D955+'eses gastos'!D955+[3]ctas!D955)</f>
        <v>18443000</v>
      </c>
      <c r="E955" s="33">
        <f>SUM('anual gastos'!E955+'eses gastos'!E955+[3]ctas!E955)</f>
        <v>0</v>
      </c>
      <c r="F955" s="30">
        <f t="shared" si="174"/>
        <v>18443000</v>
      </c>
      <c r="G955" s="31">
        <f t="shared" si="182"/>
        <v>8.995601696074065E-5</v>
      </c>
      <c r="H955" s="33">
        <f>SUM('anual gastos'!H955+'eses gastos'!H955+[3]ctas!H955)</f>
        <v>0</v>
      </c>
      <c r="I955" s="32">
        <f t="shared" si="179"/>
        <v>18443000</v>
      </c>
      <c r="J955" s="33">
        <f>SUM('anual gastos'!J955+'eses gastos'!J955+[3]ctas!J955)</f>
        <v>17720550</v>
      </c>
      <c r="K955" s="31">
        <f t="shared" si="175"/>
        <v>96.08279564062245</v>
      </c>
      <c r="L955" s="30">
        <f t="shared" si="181"/>
        <v>0</v>
      </c>
      <c r="M955" s="31">
        <f t="shared" si="176"/>
        <v>0</v>
      </c>
      <c r="N955" s="33">
        <f>SUM('anual gastos'!N955+'eses gastos'!N955+[3]ctas!N955)</f>
        <v>17720550</v>
      </c>
      <c r="O955" s="31">
        <f t="shared" si="177"/>
        <v>96.08279564062245</v>
      </c>
      <c r="P955" s="32">
        <f t="shared" si="180"/>
        <v>722450</v>
      </c>
      <c r="R955" s="33">
        <f>SUM('anual gastos'!N955+'eses gastos'!N955+[3]ctas!N955)</f>
        <v>17720550</v>
      </c>
      <c r="S955" s="62">
        <f t="shared" si="178"/>
        <v>0</v>
      </c>
    </row>
    <row r="956" spans="1:19" x14ac:dyDescent="0.25">
      <c r="A956" s="60">
        <v>3311403260958220</v>
      </c>
      <c r="B956" s="61" t="s">
        <v>677</v>
      </c>
      <c r="C956" s="28"/>
      <c r="D956" s="33">
        <f>SUM('anual gastos'!D956+'eses gastos'!D956+[3]ctas!D956)</f>
        <v>3557000</v>
      </c>
      <c r="E956" s="33">
        <f>SUM('anual gastos'!E956+'eses gastos'!E956+[3]ctas!E956)</f>
        <v>0</v>
      </c>
      <c r="F956" s="30">
        <f t="shared" si="174"/>
        <v>3557000</v>
      </c>
      <c r="G956" s="31">
        <f t="shared" si="182"/>
        <v>1.7349322362378923E-5</v>
      </c>
      <c r="H956" s="33">
        <f>SUM('anual gastos'!H956+'eses gastos'!H956+[3]ctas!H956)</f>
        <v>0</v>
      </c>
      <c r="I956" s="32">
        <f t="shared" si="179"/>
        <v>3557000</v>
      </c>
      <c r="J956" s="33">
        <f>SUM('anual gastos'!J956+'eses gastos'!J956+[3]ctas!J956)</f>
        <v>0</v>
      </c>
      <c r="K956" s="31">
        <f t="shared" si="175"/>
        <v>0</v>
      </c>
      <c r="L956" s="30">
        <f t="shared" si="181"/>
        <v>0</v>
      </c>
      <c r="M956" s="31">
        <f t="shared" si="176"/>
        <v>0</v>
      </c>
      <c r="N956" s="33">
        <f>SUM('anual gastos'!N956+'eses gastos'!N956+[3]ctas!N956)</f>
        <v>0</v>
      </c>
      <c r="O956" s="31">
        <f t="shared" si="177"/>
        <v>0</v>
      </c>
      <c r="P956" s="32">
        <f t="shared" si="180"/>
        <v>3557000</v>
      </c>
      <c r="R956" s="33">
        <f>SUM('anual gastos'!N956+'eses gastos'!N956+[3]ctas!N956)</f>
        <v>0</v>
      </c>
      <c r="S956" s="62">
        <f t="shared" si="178"/>
        <v>0</v>
      </c>
    </row>
    <row r="957" spans="1:19" ht="26.25" x14ac:dyDescent="0.25">
      <c r="A957" s="60">
        <v>3311403260963</v>
      </c>
      <c r="B957" s="40" t="s">
        <v>678</v>
      </c>
      <c r="C957" s="28"/>
      <c r="D957" s="29">
        <f>SUM(D958:D959)</f>
        <v>500000000</v>
      </c>
      <c r="E957" s="29">
        <f>SUM(E958:E959)</f>
        <v>-50000000</v>
      </c>
      <c r="F957" s="30">
        <f t="shared" si="174"/>
        <v>450000000</v>
      </c>
      <c r="G957" s="31">
        <f t="shared" si="182"/>
        <v>2.1948819407001728E-3</v>
      </c>
      <c r="H957" s="29">
        <f>SUM(H958:H959)</f>
        <v>0</v>
      </c>
      <c r="I957" s="32">
        <f t="shared" si="179"/>
        <v>450000000</v>
      </c>
      <c r="J957" s="29">
        <f>SUM(J958:J959)</f>
        <v>389736667</v>
      </c>
      <c r="K957" s="31">
        <f t="shared" si="175"/>
        <v>86.608148222222226</v>
      </c>
      <c r="L957" s="30">
        <f t="shared" si="181"/>
        <v>52613333</v>
      </c>
      <c r="M957" s="31">
        <f t="shared" si="176"/>
        <v>11.691851777777778</v>
      </c>
      <c r="N957" s="29">
        <f>SUM(N958:N959)</f>
        <v>442350000</v>
      </c>
      <c r="O957" s="31">
        <f t="shared" si="177"/>
        <v>98.3</v>
      </c>
      <c r="P957" s="32">
        <f t="shared" si="180"/>
        <v>7650000</v>
      </c>
      <c r="R957" s="33">
        <f>SUM('anual gastos'!N957+'eses gastos'!N957+[3]ctas!N957)</f>
        <v>442350000</v>
      </c>
      <c r="S957" s="62">
        <f t="shared" si="178"/>
        <v>0</v>
      </c>
    </row>
    <row r="958" spans="1:19" ht="26.25" x14ac:dyDescent="0.25">
      <c r="A958" s="60">
        <v>3311403260963</v>
      </c>
      <c r="B958" s="40" t="s">
        <v>679</v>
      </c>
      <c r="C958" s="28"/>
      <c r="D958" s="33">
        <f>SUM('anual gastos'!D958+'eses gastos'!D958+[3]ctas!D958)</f>
        <v>500000000</v>
      </c>
      <c r="E958" s="33">
        <f>SUM('anual gastos'!E958+'eses gastos'!E958+[3]ctas!E958)</f>
        <v>-56500000</v>
      </c>
      <c r="F958" s="30">
        <f t="shared" si="174"/>
        <v>443500000</v>
      </c>
      <c r="G958" s="31">
        <f t="shared" si="182"/>
        <v>2.1631780904456145E-3</v>
      </c>
      <c r="H958" s="33">
        <f>SUM('anual gastos'!H958+'eses gastos'!H958+[3]ctas!H958)</f>
        <v>0</v>
      </c>
      <c r="I958" s="32">
        <f t="shared" si="179"/>
        <v>443500000</v>
      </c>
      <c r="J958" s="33">
        <f>SUM('anual gastos'!J958+'eses gastos'!J958+[3]ctas!J958)</f>
        <v>389520000</v>
      </c>
      <c r="K958" s="31">
        <f t="shared" si="175"/>
        <v>87.828635851183762</v>
      </c>
      <c r="L958" s="30">
        <f t="shared" si="181"/>
        <v>47830000</v>
      </c>
      <c r="M958" s="31">
        <f t="shared" si="176"/>
        <v>10.78466741826381</v>
      </c>
      <c r="N958" s="33">
        <f>SUM('anual gastos'!N958+'eses gastos'!N958+[3]ctas!N958)</f>
        <v>437350000</v>
      </c>
      <c r="O958" s="31">
        <f t="shared" si="177"/>
        <v>98.61330326944757</v>
      </c>
      <c r="P958" s="32">
        <f t="shared" si="180"/>
        <v>6150000</v>
      </c>
      <c r="R958" s="33">
        <f>SUM('anual gastos'!N958+'eses gastos'!N958+[3]ctas!N958)</f>
        <v>437350000</v>
      </c>
      <c r="S958" s="62">
        <f t="shared" si="178"/>
        <v>0</v>
      </c>
    </row>
    <row r="959" spans="1:19" ht="26.25" x14ac:dyDescent="0.25">
      <c r="A959" s="60">
        <v>3311403260963</v>
      </c>
      <c r="B959" s="40" t="s">
        <v>680</v>
      </c>
      <c r="C959" s="28"/>
      <c r="D959" s="33">
        <f>SUM('anual gastos'!D959+'eses gastos'!D959+[3]ctas!D959)</f>
        <v>0</v>
      </c>
      <c r="E959" s="33">
        <f>SUM('anual gastos'!E959+'eses gastos'!E959+[3]ctas!E959)</f>
        <v>6500000</v>
      </c>
      <c r="F959" s="30">
        <f t="shared" si="174"/>
        <v>6500000</v>
      </c>
      <c r="G959" s="31">
        <f t="shared" si="182"/>
        <v>3.1703850254558056E-5</v>
      </c>
      <c r="H959" s="33">
        <f>SUM('anual gastos'!H959+'eses gastos'!H959+[3]ctas!H959)</f>
        <v>0</v>
      </c>
      <c r="I959" s="32">
        <f t="shared" si="179"/>
        <v>6500000</v>
      </c>
      <c r="J959" s="33">
        <f>SUM('anual gastos'!J959+'eses gastos'!J959+[3]ctas!J959)</f>
        <v>216667</v>
      </c>
      <c r="K959" s="31">
        <f t="shared" si="175"/>
        <v>3.3333384615384611</v>
      </c>
      <c r="L959" s="30">
        <f t="shared" si="181"/>
        <v>4783333</v>
      </c>
      <c r="M959" s="31">
        <f t="shared" si="176"/>
        <v>73.58973846153846</v>
      </c>
      <c r="N959" s="33">
        <f>SUM('anual gastos'!N959+'eses gastos'!N959+[3]ctas!N959)</f>
        <v>5000000</v>
      </c>
      <c r="O959" s="31">
        <f t="shared" si="177"/>
        <v>76.923076923076934</v>
      </c>
      <c r="P959" s="32">
        <f t="shared" si="180"/>
        <v>1500000</v>
      </c>
      <c r="R959" s="33">
        <f>SUM('anual gastos'!N959+'eses gastos'!N959+[3]ctas!N959)</f>
        <v>5000000</v>
      </c>
      <c r="S959" s="62">
        <f t="shared" si="178"/>
        <v>0</v>
      </c>
    </row>
    <row r="960" spans="1:19" ht="26.25" x14ac:dyDescent="0.25">
      <c r="A960" s="60">
        <v>3311403260964</v>
      </c>
      <c r="B960" s="40" t="s">
        <v>681</v>
      </c>
      <c r="C960" s="28"/>
      <c r="D960" s="29">
        <f>SUM(D961)</f>
        <v>20000000</v>
      </c>
      <c r="E960" s="29">
        <f>SUM(E961)</f>
        <v>0</v>
      </c>
      <c r="F960" s="30">
        <f t="shared" si="174"/>
        <v>20000000</v>
      </c>
      <c r="G960" s="31">
        <f t="shared" si="182"/>
        <v>9.7550308475563235E-5</v>
      </c>
      <c r="H960" s="29">
        <f>SUM(H961)</f>
        <v>0</v>
      </c>
      <c r="I960" s="32">
        <f t="shared" si="179"/>
        <v>20000000</v>
      </c>
      <c r="J960" s="29">
        <f>SUM(J961)</f>
        <v>19888000</v>
      </c>
      <c r="K960" s="31">
        <f t="shared" si="175"/>
        <v>99.44</v>
      </c>
      <c r="L960" s="30">
        <f t="shared" si="181"/>
        <v>112000</v>
      </c>
      <c r="M960" s="31">
        <f t="shared" si="176"/>
        <v>0.55999999999999994</v>
      </c>
      <c r="N960" s="29">
        <f>SUM(N961)</f>
        <v>20000000</v>
      </c>
      <c r="O960" s="31">
        <f t="shared" si="177"/>
        <v>100</v>
      </c>
      <c r="P960" s="32">
        <f t="shared" si="180"/>
        <v>0</v>
      </c>
      <c r="R960" s="33">
        <f>SUM('anual gastos'!N960+'eses gastos'!N960+[3]ctas!N960)</f>
        <v>20000000</v>
      </c>
      <c r="S960" s="62">
        <f t="shared" si="178"/>
        <v>0</v>
      </c>
    </row>
    <row r="961" spans="1:19" ht="26.25" x14ac:dyDescent="0.25">
      <c r="A961" s="60">
        <v>3311403260964</v>
      </c>
      <c r="B961" s="40" t="s">
        <v>682</v>
      </c>
      <c r="C961" s="28"/>
      <c r="D961" s="33">
        <f>SUM('anual gastos'!D961+'eses gastos'!D961+[3]ctas!D961)</f>
        <v>20000000</v>
      </c>
      <c r="E961" s="33">
        <f>SUM('anual gastos'!E961+'eses gastos'!E961+[3]ctas!E961)</f>
        <v>0</v>
      </c>
      <c r="F961" s="30">
        <f t="shared" si="174"/>
        <v>20000000</v>
      </c>
      <c r="G961" s="31">
        <f t="shared" si="182"/>
        <v>9.7550308475563235E-5</v>
      </c>
      <c r="H961" s="33">
        <f>SUM('anual gastos'!H961+'eses gastos'!H961+[3]ctas!H961)</f>
        <v>0</v>
      </c>
      <c r="I961" s="32">
        <f t="shared" si="179"/>
        <v>20000000</v>
      </c>
      <c r="J961" s="33">
        <f>SUM('anual gastos'!J961+'eses gastos'!J961+[3]ctas!J961)</f>
        <v>19888000</v>
      </c>
      <c r="K961" s="31">
        <f t="shared" si="175"/>
        <v>99.44</v>
      </c>
      <c r="L961" s="30">
        <f t="shared" si="181"/>
        <v>112000</v>
      </c>
      <c r="M961" s="31">
        <f t="shared" si="176"/>
        <v>0.55999999999999994</v>
      </c>
      <c r="N961" s="33">
        <f>SUM('anual gastos'!N961+'eses gastos'!N961+[3]ctas!N961)</f>
        <v>20000000</v>
      </c>
      <c r="O961" s="31">
        <f t="shared" si="177"/>
        <v>100</v>
      </c>
      <c r="P961" s="32">
        <f t="shared" si="180"/>
        <v>0</v>
      </c>
      <c r="R961" s="33">
        <f>SUM('anual gastos'!N961+'eses gastos'!N961+[3]ctas!N961)</f>
        <v>20000000</v>
      </c>
      <c r="S961" s="62">
        <f t="shared" si="178"/>
        <v>0</v>
      </c>
    </row>
    <row r="962" spans="1:19" x14ac:dyDescent="0.25">
      <c r="A962" s="60">
        <v>3311403260965</v>
      </c>
      <c r="B962" s="40" t="s">
        <v>683</v>
      </c>
      <c r="C962" s="28"/>
      <c r="D962" s="29">
        <f>SUM(D963)</f>
        <v>195000000</v>
      </c>
      <c r="E962" s="29">
        <f>SUM(E963)</f>
        <v>0</v>
      </c>
      <c r="F962" s="30">
        <f t="shared" si="174"/>
        <v>195000000</v>
      </c>
      <c r="G962" s="31">
        <f t="shared" si="182"/>
        <v>9.5111550763674166E-4</v>
      </c>
      <c r="H962" s="29">
        <f>SUM(H963)</f>
        <v>0</v>
      </c>
      <c r="I962" s="32">
        <f t="shared" si="179"/>
        <v>195000000</v>
      </c>
      <c r="J962" s="29">
        <f>SUM(J963)</f>
        <v>128948473</v>
      </c>
      <c r="K962" s="31">
        <f t="shared" si="175"/>
        <v>66.127422051282053</v>
      </c>
      <c r="L962" s="30">
        <f t="shared" si="181"/>
        <v>56683362</v>
      </c>
      <c r="M962" s="31">
        <f t="shared" si="176"/>
        <v>29.068390769230767</v>
      </c>
      <c r="N962" s="29">
        <f>SUM(N963)</f>
        <v>185631835</v>
      </c>
      <c r="O962" s="31">
        <f t="shared" si="177"/>
        <v>95.195812820512813</v>
      </c>
      <c r="P962" s="32">
        <f t="shared" si="180"/>
        <v>9368165</v>
      </c>
      <c r="R962" s="33">
        <f>SUM('anual gastos'!N962+'eses gastos'!N962+[3]ctas!N962)</f>
        <v>185631835</v>
      </c>
      <c r="S962" s="62">
        <f t="shared" si="178"/>
        <v>0</v>
      </c>
    </row>
    <row r="963" spans="1:19" x14ac:dyDescent="0.25">
      <c r="A963" s="60">
        <v>3311403260965</v>
      </c>
      <c r="B963" s="40" t="s">
        <v>684</v>
      </c>
      <c r="C963" s="28"/>
      <c r="D963" s="33">
        <f>SUM('anual gastos'!D963+'eses gastos'!D963+[3]ctas!D963)</f>
        <v>195000000</v>
      </c>
      <c r="E963" s="33">
        <f>SUM('anual gastos'!E963+'eses gastos'!E963+[3]ctas!E963)</f>
        <v>0</v>
      </c>
      <c r="F963" s="30">
        <f t="shared" si="174"/>
        <v>195000000</v>
      </c>
      <c r="G963" s="31">
        <f t="shared" si="182"/>
        <v>9.5111550763674166E-4</v>
      </c>
      <c r="H963" s="33">
        <f>SUM('anual gastos'!H963+'eses gastos'!H963+[3]ctas!H963)</f>
        <v>0</v>
      </c>
      <c r="I963" s="32">
        <f t="shared" si="179"/>
        <v>195000000</v>
      </c>
      <c r="J963" s="33">
        <f>SUM('anual gastos'!J963+'eses gastos'!J963+[3]ctas!J963)</f>
        <v>128948473</v>
      </c>
      <c r="K963" s="31">
        <f t="shared" si="175"/>
        <v>66.127422051282053</v>
      </c>
      <c r="L963" s="30">
        <f t="shared" si="181"/>
        <v>56683362</v>
      </c>
      <c r="M963" s="31">
        <f t="shared" si="176"/>
        <v>29.068390769230767</v>
      </c>
      <c r="N963" s="33">
        <f>SUM('anual gastos'!N963+'eses gastos'!N963+[3]ctas!N963)</f>
        <v>185631835</v>
      </c>
      <c r="O963" s="31">
        <f t="shared" si="177"/>
        <v>95.195812820512813</v>
      </c>
      <c r="P963" s="32">
        <f t="shared" si="180"/>
        <v>9368165</v>
      </c>
      <c r="R963" s="33">
        <f>SUM('anual gastos'!N963+'eses gastos'!N963+[3]ctas!N963)</f>
        <v>185631835</v>
      </c>
      <c r="S963" s="62">
        <f t="shared" si="178"/>
        <v>0</v>
      </c>
    </row>
    <row r="964" spans="1:19" x14ac:dyDescent="0.25">
      <c r="A964" s="60">
        <v>331140327</v>
      </c>
      <c r="B964" s="27" t="s">
        <v>685</v>
      </c>
      <c r="C964" s="28"/>
      <c r="D964" s="29">
        <f>SUM(D965+D967+D970+D972)</f>
        <v>21423000000</v>
      </c>
      <c r="E964" s="29">
        <f>SUM(E965+E967+E970+E972)</f>
        <v>-2105799024</v>
      </c>
      <c r="F964" s="30">
        <f t="shared" si="174"/>
        <v>19317200976</v>
      </c>
      <c r="G964" s="31">
        <f t="shared" si="182"/>
        <v>9.4219945704662564E-2</v>
      </c>
      <c r="H964" s="29">
        <f>SUM(H965+H967+H970+H972)</f>
        <v>0</v>
      </c>
      <c r="I964" s="32">
        <f t="shared" si="179"/>
        <v>19317200976</v>
      </c>
      <c r="J964" s="29">
        <f>SUM(J965+J967+J970+J972)</f>
        <v>15048786974</v>
      </c>
      <c r="K964" s="31">
        <f t="shared" si="175"/>
        <v>77.903558557457956</v>
      </c>
      <c r="L964" s="30">
        <f t="shared" si="181"/>
        <v>3572109474</v>
      </c>
      <c r="M964" s="31">
        <f t="shared" si="176"/>
        <v>18.491858517380681</v>
      </c>
      <c r="N964" s="29">
        <f>SUM(N965+N967+N970+N972)</f>
        <v>18620896448</v>
      </c>
      <c r="O964" s="31">
        <f t="shared" si="177"/>
        <v>96.395417074838647</v>
      </c>
      <c r="P964" s="32">
        <f t="shared" si="180"/>
        <v>696304528</v>
      </c>
      <c r="R964" s="33">
        <f>SUM('anual gastos'!N964+'eses gastos'!N964+[3]ctas!N964)</f>
        <v>18620896448</v>
      </c>
      <c r="S964" s="62">
        <f t="shared" si="178"/>
        <v>0</v>
      </c>
    </row>
    <row r="965" spans="1:19" ht="39" x14ac:dyDescent="0.25">
      <c r="A965" s="60">
        <v>3311403270685</v>
      </c>
      <c r="B965" s="27" t="s">
        <v>686</v>
      </c>
      <c r="C965" s="28"/>
      <c r="D965" s="29">
        <f>SUM(D966)</f>
        <v>0</v>
      </c>
      <c r="E965" s="29">
        <f>SUM(E966)</f>
        <v>0</v>
      </c>
      <c r="F965" s="30">
        <f t="shared" si="174"/>
        <v>0</v>
      </c>
      <c r="G965" s="31">
        <f t="shared" si="182"/>
        <v>0</v>
      </c>
      <c r="H965" s="29">
        <f>SUM(H966)</f>
        <v>0</v>
      </c>
      <c r="I965" s="32">
        <f t="shared" si="179"/>
        <v>0</v>
      </c>
      <c r="J965" s="29">
        <f>SUM(J966)</f>
        <v>0</v>
      </c>
      <c r="K965" s="31">
        <f t="shared" si="175"/>
        <v>0</v>
      </c>
      <c r="L965" s="30">
        <f t="shared" si="181"/>
        <v>0</v>
      </c>
      <c r="M965" s="31">
        <f t="shared" si="176"/>
        <v>0</v>
      </c>
      <c r="N965" s="29">
        <f>SUM(N966)</f>
        <v>0</v>
      </c>
      <c r="O965" s="31">
        <f t="shared" si="177"/>
        <v>0</v>
      </c>
      <c r="P965" s="32">
        <f t="shared" si="180"/>
        <v>0</v>
      </c>
      <c r="R965" s="33">
        <f>SUM('anual gastos'!N965+'eses gastos'!N965+[3]ctas!N965)</f>
        <v>0</v>
      </c>
      <c r="S965" s="62">
        <f t="shared" si="178"/>
        <v>0</v>
      </c>
    </row>
    <row r="966" spans="1:19" ht="39" x14ac:dyDescent="0.25">
      <c r="A966" s="60">
        <v>3311403270685220</v>
      </c>
      <c r="B966" s="27" t="s">
        <v>686</v>
      </c>
      <c r="C966" s="28"/>
      <c r="D966" s="33">
        <f>SUM('anual gastos'!D966+'eses gastos'!D966+[3]ctas!D966)</f>
        <v>0</v>
      </c>
      <c r="E966" s="33">
        <f>SUM('anual gastos'!E966+'eses gastos'!E966+[3]ctas!E966)</f>
        <v>0</v>
      </c>
      <c r="F966" s="30">
        <f t="shared" si="174"/>
        <v>0</v>
      </c>
      <c r="G966" s="31">
        <f t="shared" si="182"/>
        <v>0</v>
      </c>
      <c r="H966" s="33">
        <f>SUM('anual gastos'!H966+'eses gastos'!H966+[3]ctas!H966)</f>
        <v>0</v>
      </c>
      <c r="I966" s="32">
        <f t="shared" si="179"/>
        <v>0</v>
      </c>
      <c r="J966" s="33">
        <f>SUM('anual gastos'!J966+'eses gastos'!J966+[3]ctas!J966)</f>
        <v>0</v>
      </c>
      <c r="K966" s="31">
        <f t="shared" si="175"/>
        <v>0</v>
      </c>
      <c r="L966" s="30">
        <f t="shared" si="181"/>
        <v>0</v>
      </c>
      <c r="M966" s="31">
        <f t="shared" si="176"/>
        <v>0</v>
      </c>
      <c r="N966" s="33">
        <f>SUM('anual gastos'!N966+'eses gastos'!N966+[3]ctas!N966)</f>
        <v>0</v>
      </c>
      <c r="O966" s="31">
        <f t="shared" si="177"/>
        <v>0</v>
      </c>
      <c r="P966" s="32">
        <f t="shared" si="180"/>
        <v>0</v>
      </c>
      <c r="R966" s="33">
        <f>SUM('anual gastos'!N966+'eses gastos'!N966+[3]ctas!N966)</f>
        <v>0</v>
      </c>
      <c r="S966" s="62">
        <f t="shared" si="178"/>
        <v>0</v>
      </c>
    </row>
    <row r="967" spans="1:19" ht="26.25" x14ac:dyDescent="0.25">
      <c r="A967" s="26">
        <v>3311403270830</v>
      </c>
      <c r="B967" s="27" t="s">
        <v>687</v>
      </c>
      <c r="C967" s="28"/>
      <c r="D967" s="29">
        <f>SUM(D968:D969)</f>
        <v>14223000000</v>
      </c>
      <c r="E967" s="29">
        <f>SUM(E968:E969)</f>
        <v>-218567611</v>
      </c>
      <c r="F967" s="30">
        <f t="shared" si="174"/>
        <v>14004432389</v>
      </c>
      <c r="G967" s="31">
        <f t="shared" si="182"/>
        <v>6.8306834978605943E-2</v>
      </c>
      <c r="H967" s="29">
        <f>SUM(H968:H969)</f>
        <v>0</v>
      </c>
      <c r="I967" s="32">
        <f t="shared" si="179"/>
        <v>14004432389</v>
      </c>
      <c r="J967" s="29">
        <f>SUM(J968:J969)</f>
        <v>11963671717</v>
      </c>
      <c r="K967" s="31">
        <f t="shared" si="175"/>
        <v>85.427751619530483</v>
      </c>
      <c r="L967" s="30">
        <f t="shared" si="181"/>
        <v>1885217319</v>
      </c>
      <c r="M967" s="31">
        <f t="shared" si="176"/>
        <v>13.461576068450823</v>
      </c>
      <c r="N967" s="29">
        <f>SUM(N968:N969)</f>
        <v>13848889036</v>
      </c>
      <c r="O967" s="31">
        <f t="shared" si="177"/>
        <v>98.889327687981307</v>
      </c>
      <c r="P967" s="32">
        <f t="shared" si="180"/>
        <v>155543353</v>
      </c>
      <c r="R967" s="33">
        <f>SUM('anual gastos'!N967+'eses gastos'!N967+[3]ctas!N967)</f>
        <v>13848889036</v>
      </c>
      <c r="S967" s="62">
        <f t="shared" si="178"/>
        <v>0</v>
      </c>
    </row>
    <row r="968" spans="1:19" ht="26.25" x14ac:dyDescent="0.25">
      <c r="A968" s="26">
        <v>3311403270830220</v>
      </c>
      <c r="B968" s="27" t="s">
        <v>687</v>
      </c>
      <c r="C968" s="28"/>
      <c r="D968" s="33">
        <f>SUM('anual gastos'!D968+'eses gastos'!D968+[3]ctas!D968)</f>
        <v>12173000000</v>
      </c>
      <c r="E968" s="33">
        <f>SUM('anual gastos'!E968+'eses gastos'!E968+[3]ctas!E968)</f>
        <v>751382389</v>
      </c>
      <c r="F968" s="30">
        <f t="shared" ref="F968:F1033" si="183">SUM(D968+E968)</f>
        <v>12924382389</v>
      </c>
      <c r="G968" s="31">
        <f t="shared" si="182"/>
        <v>6.3038874445154339E-2</v>
      </c>
      <c r="H968" s="33">
        <f>SUM('anual gastos'!H968+'eses gastos'!H968+[3]ctas!H968)</f>
        <v>0</v>
      </c>
      <c r="I968" s="32">
        <f t="shared" si="179"/>
        <v>12924382389</v>
      </c>
      <c r="J968" s="33">
        <f>SUM('anual gastos'!J968+'eses gastos'!J968+[3]ctas!J968)</f>
        <v>11042998382</v>
      </c>
      <c r="K968" s="31">
        <f t="shared" ref="K968:K1033" si="184">IF(OR(J968=0,F968=0),0,J968/F968)*100</f>
        <v>85.443141881957516</v>
      </c>
      <c r="L968" s="30">
        <f t="shared" si="181"/>
        <v>1741390654</v>
      </c>
      <c r="M968" s="31">
        <f t="shared" ref="M968:M1033" si="185">IF(OR(L968=0,F968=0),0,L968/F968)*100</f>
        <v>13.473685639958358</v>
      </c>
      <c r="N968" s="33">
        <f>SUM('anual gastos'!N968+'eses gastos'!N968+[3]ctas!N968)</f>
        <v>12784389036</v>
      </c>
      <c r="O968" s="31">
        <f t="shared" ref="O968:O1033" si="186">IF(OR(N968=0,F968=0),0,N968/F968)*100</f>
        <v>98.916827521915877</v>
      </c>
      <c r="P968" s="32">
        <f t="shared" si="180"/>
        <v>139993353</v>
      </c>
      <c r="R968" s="33">
        <f>SUM('anual gastos'!N968+'eses gastos'!N968+[3]ctas!N968)</f>
        <v>12784389036</v>
      </c>
      <c r="S968" s="62">
        <f t="shared" ref="S968:S1031" si="187">+N968-R968</f>
        <v>0</v>
      </c>
    </row>
    <row r="969" spans="1:19" ht="26.25" x14ac:dyDescent="0.25">
      <c r="A969" s="26">
        <v>3311403270830220</v>
      </c>
      <c r="B969" s="27" t="s">
        <v>687</v>
      </c>
      <c r="C969" s="28"/>
      <c r="D969" s="33">
        <f>SUM('anual gastos'!D969+'eses gastos'!D969+[3]ctas!D969)</f>
        <v>2050000000</v>
      </c>
      <c r="E969" s="33">
        <f>SUM('anual gastos'!E969+'eses gastos'!E969+[3]ctas!E969)</f>
        <v>-969950000</v>
      </c>
      <c r="F969" s="30">
        <f t="shared" si="183"/>
        <v>1080050000</v>
      </c>
      <c r="G969" s="31">
        <f t="shared" si="182"/>
        <v>5.2679605334516036E-3</v>
      </c>
      <c r="H969" s="33">
        <f>SUM('anual gastos'!H969+'eses gastos'!H969+[3]ctas!H969)</f>
        <v>0</v>
      </c>
      <c r="I969" s="32">
        <f t="shared" ref="I969:I1034" si="188">SUM(F969-H969)</f>
        <v>1080050000</v>
      </c>
      <c r="J969" s="33">
        <f>SUM('anual gastos'!J969+'eses gastos'!J969+[3]ctas!J969)</f>
        <v>920673335</v>
      </c>
      <c r="K969" s="31">
        <f t="shared" si="184"/>
        <v>85.243584556270548</v>
      </c>
      <c r="L969" s="30">
        <f t="shared" si="181"/>
        <v>143826665</v>
      </c>
      <c r="M969" s="31">
        <f t="shared" si="185"/>
        <v>13.31666728392204</v>
      </c>
      <c r="N969" s="33">
        <f>SUM('anual gastos'!N969+'eses gastos'!N969+[3]ctas!N969)</f>
        <v>1064500000</v>
      </c>
      <c r="O969" s="31">
        <f t="shared" si="186"/>
        <v>98.560251840192578</v>
      </c>
      <c r="P969" s="32">
        <f t="shared" si="180"/>
        <v>15550000</v>
      </c>
      <c r="R969" s="33">
        <f>SUM('anual gastos'!N969+'eses gastos'!N969+[3]ctas!N969)</f>
        <v>1064500000</v>
      </c>
      <c r="S969" s="62">
        <f t="shared" si="187"/>
        <v>0</v>
      </c>
    </row>
    <row r="970" spans="1:19" ht="39" x14ac:dyDescent="0.25">
      <c r="A970" s="26">
        <v>3311403270838</v>
      </c>
      <c r="B970" s="27" t="s">
        <v>688</v>
      </c>
      <c r="C970" s="28"/>
      <c r="D970" s="29">
        <f>SUM(D971)</f>
        <v>5200000000</v>
      </c>
      <c r="E970" s="29">
        <f>SUM(E971)</f>
        <v>-1086000000</v>
      </c>
      <c r="F970" s="30">
        <f t="shared" si="183"/>
        <v>4114000000</v>
      </c>
      <c r="G970" s="31">
        <f t="shared" si="182"/>
        <v>2.0066098453423359E-2</v>
      </c>
      <c r="H970" s="29">
        <f>SUM(H971)</f>
        <v>0</v>
      </c>
      <c r="I970" s="32">
        <f t="shared" si="188"/>
        <v>4114000000</v>
      </c>
      <c r="J970" s="29">
        <f>SUM(J971)</f>
        <v>2467107312</v>
      </c>
      <c r="K970" s="31">
        <f t="shared" si="184"/>
        <v>59.96857831793875</v>
      </c>
      <c r="L970" s="30">
        <f t="shared" si="181"/>
        <v>1473550100</v>
      </c>
      <c r="M970" s="31">
        <f t="shared" si="185"/>
        <v>35.817941176470583</v>
      </c>
      <c r="N970" s="29">
        <f>SUM(N971)</f>
        <v>3940657412</v>
      </c>
      <c r="O970" s="31">
        <f t="shared" si="186"/>
        <v>95.786519494409333</v>
      </c>
      <c r="P970" s="32">
        <f t="shared" si="180"/>
        <v>173342588</v>
      </c>
      <c r="R970" s="33">
        <f>SUM('anual gastos'!N970+'eses gastos'!N970+[3]ctas!N970)</f>
        <v>3940657412</v>
      </c>
      <c r="S970" s="62">
        <f t="shared" si="187"/>
        <v>0</v>
      </c>
    </row>
    <row r="971" spans="1:19" ht="39" x14ac:dyDescent="0.25">
      <c r="A971" s="26">
        <v>3311403270838220</v>
      </c>
      <c r="B971" s="27" t="s">
        <v>688</v>
      </c>
      <c r="C971" s="28"/>
      <c r="D971" s="33">
        <f>SUM('anual gastos'!D971+'eses gastos'!D971+[3]ctas!D971)</f>
        <v>5200000000</v>
      </c>
      <c r="E971" s="33">
        <f>SUM('anual gastos'!E971+'eses gastos'!E971+[3]ctas!E971)</f>
        <v>-1086000000</v>
      </c>
      <c r="F971" s="30">
        <f t="shared" si="183"/>
        <v>4114000000</v>
      </c>
      <c r="G971" s="31">
        <f t="shared" si="182"/>
        <v>2.0066098453423359E-2</v>
      </c>
      <c r="H971" s="33">
        <f>SUM('anual gastos'!H971+'eses gastos'!H971+[3]ctas!H971)</f>
        <v>0</v>
      </c>
      <c r="I971" s="32">
        <f t="shared" si="188"/>
        <v>4114000000</v>
      </c>
      <c r="J971" s="33">
        <f>SUM('anual gastos'!J971+'eses gastos'!J971+[3]ctas!J971)</f>
        <v>2467107312</v>
      </c>
      <c r="K971" s="31">
        <f t="shared" si="184"/>
        <v>59.96857831793875</v>
      </c>
      <c r="L971" s="30">
        <f t="shared" si="181"/>
        <v>1473550100</v>
      </c>
      <c r="M971" s="31">
        <f t="shared" si="185"/>
        <v>35.817941176470583</v>
      </c>
      <c r="N971" s="33">
        <f>SUM('anual gastos'!N971+'eses gastos'!N971+[3]ctas!N971)</f>
        <v>3940657412</v>
      </c>
      <c r="O971" s="31">
        <f t="shared" si="186"/>
        <v>95.786519494409333</v>
      </c>
      <c r="P971" s="32">
        <f t="shared" si="180"/>
        <v>173342588</v>
      </c>
      <c r="R971" s="33">
        <f>SUM('anual gastos'!N971+'eses gastos'!N971+[3]ctas!N971)</f>
        <v>3940657412</v>
      </c>
      <c r="S971" s="62">
        <f t="shared" si="187"/>
        <v>0</v>
      </c>
    </row>
    <row r="972" spans="1:19" ht="26.25" x14ac:dyDescent="0.25">
      <c r="A972" s="26">
        <v>3311403270840</v>
      </c>
      <c r="B972" s="27" t="s">
        <v>689</v>
      </c>
      <c r="C972" s="28"/>
      <c r="D972" s="29">
        <f>SUM(D973)</f>
        <v>2000000000</v>
      </c>
      <c r="E972" s="29">
        <f>SUM(E973)</f>
        <v>-801231413</v>
      </c>
      <c r="F972" s="30">
        <f t="shared" si="183"/>
        <v>1198768587</v>
      </c>
      <c r="G972" s="31">
        <f t="shared" si="182"/>
        <v>5.8470122726332532E-3</v>
      </c>
      <c r="H972" s="29">
        <f>SUM(H973)</f>
        <v>0</v>
      </c>
      <c r="I972" s="32">
        <f t="shared" si="188"/>
        <v>1198768587</v>
      </c>
      <c r="J972" s="29">
        <f>SUM(J973)</f>
        <v>618007945</v>
      </c>
      <c r="K972" s="31">
        <f t="shared" si="184"/>
        <v>51.553565191978123</v>
      </c>
      <c r="L972" s="30">
        <f t="shared" si="181"/>
        <v>213342055</v>
      </c>
      <c r="M972" s="31">
        <f t="shared" si="185"/>
        <v>17.796767225432809</v>
      </c>
      <c r="N972" s="29">
        <f>SUM(N973)</f>
        <v>831350000</v>
      </c>
      <c r="O972" s="31">
        <f t="shared" si="186"/>
        <v>69.350332417410925</v>
      </c>
      <c r="P972" s="32">
        <f t="shared" si="180"/>
        <v>367418587</v>
      </c>
      <c r="R972" s="33">
        <f>SUM('anual gastos'!N972+'eses gastos'!N972+[3]ctas!N972)</f>
        <v>831350000</v>
      </c>
      <c r="S972" s="62">
        <f t="shared" si="187"/>
        <v>0</v>
      </c>
    </row>
    <row r="973" spans="1:19" ht="26.25" x14ac:dyDescent="0.25">
      <c r="A973" s="26">
        <v>3311403270840220</v>
      </c>
      <c r="B973" s="27" t="s">
        <v>689</v>
      </c>
      <c r="C973" s="28"/>
      <c r="D973" s="33">
        <f>SUM('anual gastos'!D973+'eses gastos'!D973+[3]ctas!D973)</f>
        <v>2000000000</v>
      </c>
      <c r="E973" s="33">
        <f>SUM('anual gastos'!E973+'eses gastos'!E973+[3]ctas!E973)</f>
        <v>-801231413</v>
      </c>
      <c r="F973" s="30">
        <f t="shared" si="183"/>
        <v>1198768587</v>
      </c>
      <c r="G973" s="31">
        <f t="shared" si="182"/>
        <v>5.8470122726332532E-3</v>
      </c>
      <c r="H973" s="33">
        <f>SUM('anual gastos'!H973+'eses gastos'!H973+[3]ctas!H973)</f>
        <v>0</v>
      </c>
      <c r="I973" s="32">
        <f t="shared" si="188"/>
        <v>1198768587</v>
      </c>
      <c r="J973" s="33">
        <f>SUM('anual gastos'!J973+'eses gastos'!J973+[3]ctas!J973)</f>
        <v>618007945</v>
      </c>
      <c r="K973" s="31">
        <f t="shared" si="184"/>
        <v>51.553565191978123</v>
      </c>
      <c r="L973" s="30">
        <f t="shared" si="181"/>
        <v>213342055</v>
      </c>
      <c r="M973" s="31">
        <f t="shared" si="185"/>
        <v>17.796767225432809</v>
      </c>
      <c r="N973" s="33">
        <f>SUM('anual gastos'!N973+'eses gastos'!N973+[3]ctas!N973)</f>
        <v>831350000</v>
      </c>
      <c r="O973" s="31">
        <f t="shared" si="186"/>
        <v>69.350332417410925</v>
      </c>
      <c r="P973" s="32">
        <f t="shared" si="180"/>
        <v>367418587</v>
      </c>
      <c r="R973" s="33">
        <f>SUM('anual gastos'!N973+'eses gastos'!N973+[3]ctas!N973)</f>
        <v>831350000</v>
      </c>
      <c r="S973" s="62">
        <f t="shared" si="187"/>
        <v>0</v>
      </c>
    </row>
    <row r="974" spans="1:19" x14ac:dyDescent="0.25">
      <c r="A974" s="60">
        <v>331140328</v>
      </c>
      <c r="B974" s="27" t="s">
        <v>690</v>
      </c>
      <c r="C974" s="28"/>
      <c r="D974" s="29">
        <f>SUM(D975+D977+D979+D981+D983+D985)</f>
        <v>155999216000</v>
      </c>
      <c r="E974" s="29">
        <f>SUM(E975+E977+E979+E981+E983+E985)</f>
        <v>-12663597292</v>
      </c>
      <c r="F974" s="30">
        <f t="shared" si="183"/>
        <v>143335618708</v>
      </c>
      <c r="G974" s="31">
        <f t="shared" si="182"/>
        <v>0.69912169102505561</v>
      </c>
      <c r="H974" s="29">
        <f>SUM(H975+H977+H979+H981+H983+H985)</f>
        <v>0</v>
      </c>
      <c r="I974" s="32">
        <f t="shared" si="188"/>
        <v>143335618708</v>
      </c>
      <c r="J974" s="29">
        <f>SUM(J975+J977+J979+J981+J983+J985)</f>
        <v>86797020982</v>
      </c>
      <c r="K974" s="31">
        <f t="shared" si="184"/>
        <v>60.555095631059352</v>
      </c>
      <c r="L974" s="30">
        <f t="shared" si="181"/>
        <v>55157867205</v>
      </c>
      <c r="M974" s="31">
        <f t="shared" si="185"/>
        <v>38.481619364525386</v>
      </c>
      <c r="N974" s="29">
        <f>SUM(N975+N977+N979+N981+N983+N985)</f>
        <v>141954888187</v>
      </c>
      <c r="O974" s="31">
        <f t="shared" si="186"/>
        <v>99.036714995584745</v>
      </c>
      <c r="P974" s="32">
        <f t="shared" si="180"/>
        <v>1380730521</v>
      </c>
      <c r="R974" s="33">
        <f>SUM('anual gastos'!N974+'eses gastos'!N974+[3]ctas!N974)</f>
        <v>141954888187</v>
      </c>
      <c r="S974" s="62">
        <f t="shared" si="187"/>
        <v>0</v>
      </c>
    </row>
    <row r="975" spans="1:19" ht="26.25" x14ac:dyDescent="0.25">
      <c r="A975" s="60">
        <v>3311403280383</v>
      </c>
      <c r="B975" s="27" t="s">
        <v>691</v>
      </c>
      <c r="C975" s="28"/>
      <c r="D975" s="29">
        <f>SUM(D976)</f>
        <v>47772244000</v>
      </c>
      <c r="E975" s="29">
        <f>SUM(E976)</f>
        <v>-5838887073</v>
      </c>
      <c r="F975" s="30">
        <f t="shared" si="183"/>
        <v>41933356927</v>
      </c>
      <c r="G975" s="31">
        <f t="shared" si="182"/>
        <v>0.20453059518223735</v>
      </c>
      <c r="H975" s="29">
        <f>SUM(H976)</f>
        <v>0</v>
      </c>
      <c r="I975" s="32">
        <f t="shared" si="188"/>
        <v>41933356927</v>
      </c>
      <c r="J975" s="29">
        <f>SUM(J976)</f>
        <v>32019390255</v>
      </c>
      <c r="K975" s="31">
        <f t="shared" si="184"/>
        <v>76.357803432578024</v>
      </c>
      <c r="L975" s="30">
        <f t="shared" si="181"/>
        <v>9759935967</v>
      </c>
      <c r="M975" s="31">
        <f t="shared" si="185"/>
        <v>23.274873948180819</v>
      </c>
      <c r="N975" s="29">
        <f>SUM(N976)</f>
        <v>41779326222</v>
      </c>
      <c r="O975" s="31">
        <f t="shared" si="186"/>
        <v>99.632677380758835</v>
      </c>
      <c r="P975" s="32">
        <f t="shared" ref="P975:P1040" si="189">SUM(F975-N975)</f>
        <v>154030705</v>
      </c>
      <c r="R975" s="33">
        <f>SUM('anual gastos'!N975+'eses gastos'!N975+[3]ctas!N975)</f>
        <v>41779326222</v>
      </c>
      <c r="S975" s="62">
        <f t="shared" si="187"/>
        <v>0</v>
      </c>
    </row>
    <row r="976" spans="1:19" ht="26.25" x14ac:dyDescent="0.25">
      <c r="A976" s="60">
        <v>3311403280383220</v>
      </c>
      <c r="B976" s="27" t="s">
        <v>691</v>
      </c>
      <c r="C976" s="28"/>
      <c r="D976" s="33">
        <f>SUM('anual gastos'!D976+'eses gastos'!D976+[3]ctas!D976)</f>
        <v>47772244000</v>
      </c>
      <c r="E976" s="33">
        <f>SUM('anual gastos'!E976+'eses gastos'!E976+[3]ctas!E976)</f>
        <v>-5838887073</v>
      </c>
      <c r="F976" s="30">
        <f t="shared" si="183"/>
        <v>41933356927</v>
      </c>
      <c r="G976" s="31">
        <f t="shared" si="182"/>
        <v>0.20453059518223735</v>
      </c>
      <c r="H976" s="33">
        <f>SUM('anual gastos'!H976+'eses gastos'!H976+[3]ctas!H976)</f>
        <v>0</v>
      </c>
      <c r="I976" s="32">
        <f t="shared" si="188"/>
        <v>41933356927</v>
      </c>
      <c r="J976" s="33">
        <f>SUM('anual gastos'!J976+'eses gastos'!J976+[3]ctas!J976)</f>
        <v>32019390255</v>
      </c>
      <c r="K976" s="31">
        <f t="shared" si="184"/>
        <v>76.357803432578024</v>
      </c>
      <c r="L976" s="30">
        <f t="shared" ref="L976:L1041" si="190">SUM(N976-J976)</f>
        <v>9759935967</v>
      </c>
      <c r="M976" s="31">
        <f t="shared" si="185"/>
        <v>23.274873948180819</v>
      </c>
      <c r="N976" s="33">
        <f>SUM('anual gastos'!N976+'eses gastos'!N976+[3]ctas!N976)</f>
        <v>41779326222</v>
      </c>
      <c r="O976" s="31">
        <f t="shared" si="186"/>
        <v>99.632677380758835</v>
      </c>
      <c r="P976" s="32">
        <f t="shared" si="189"/>
        <v>154030705</v>
      </c>
      <c r="R976" s="33">
        <f>SUM('anual gastos'!N976+'eses gastos'!N976+[3]ctas!N976)</f>
        <v>41779326222</v>
      </c>
      <c r="S976" s="62">
        <f t="shared" si="187"/>
        <v>0</v>
      </c>
    </row>
    <row r="977" spans="1:19" ht="26.25" x14ac:dyDescent="0.25">
      <c r="A977" s="60">
        <v>3311403280681</v>
      </c>
      <c r="B977" s="27" t="s">
        <v>692</v>
      </c>
      <c r="C977" s="28"/>
      <c r="D977" s="29">
        <f>SUM(D978)</f>
        <v>17014909000</v>
      </c>
      <c r="E977" s="29">
        <f>SUM(E978)</f>
        <v>-1160548333</v>
      </c>
      <c r="F977" s="30">
        <f t="shared" si="183"/>
        <v>15854360667</v>
      </c>
      <c r="G977" s="31">
        <f t="shared" si="182"/>
        <v>7.7329888687434317E-2</v>
      </c>
      <c r="H977" s="29">
        <f>SUM(H978)</f>
        <v>0</v>
      </c>
      <c r="I977" s="32">
        <f t="shared" si="188"/>
        <v>15854360667</v>
      </c>
      <c r="J977" s="29">
        <f>SUM(J978)</f>
        <v>3105067041</v>
      </c>
      <c r="K977" s="31">
        <f t="shared" si="184"/>
        <v>19.584940107127942</v>
      </c>
      <c r="L977" s="30">
        <f t="shared" si="190"/>
        <v>12511796172</v>
      </c>
      <c r="M977" s="31">
        <f t="shared" si="185"/>
        <v>78.917065372699838</v>
      </c>
      <c r="N977" s="29">
        <f>SUM(N978)</f>
        <v>15616863213</v>
      </c>
      <c r="O977" s="31">
        <f t="shared" si="186"/>
        <v>98.502005479827787</v>
      </c>
      <c r="P977" s="32">
        <f t="shared" si="189"/>
        <v>237497454</v>
      </c>
      <c r="R977" s="33">
        <f>SUM('anual gastos'!N977+'eses gastos'!N977+[3]ctas!N977)</f>
        <v>15616863213</v>
      </c>
      <c r="S977" s="62">
        <f t="shared" si="187"/>
        <v>0</v>
      </c>
    </row>
    <row r="978" spans="1:19" ht="26.25" x14ac:dyDescent="0.25">
      <c r="A978" s="60">
        <v>3311403280681220</v>
      </c>
      <c r="B978" s="27" t="s">
        <v>692</v>
      </c>
      <c r="C978" s="28"/>
      <c r="D978" s="33">
        <f>SUM('anual gastos'!D978+'eses gastos'!D978+[3]ctas!D978)</f>
        <v>17014909000</v>
      </c>
      <c r="E978" s="33">
        <f>SUM('anual gastos'!E978+'eses gastos'!E978+[3]ctas!E978)</f>
        <v>-1160548333</v>
      </c>
      <c r="F978" s="30">
        <f t="shared" si="183"/>
        <v>15854360667</v>
      </c>
      <c r="G978" s="31">
        <f t="shared" si="182"/>
        <v>7.7329888687434317E-2</v>
      </c>
      <c r="H978" s="33">
        <f>SUM('anual gastos'!H978+'eses gastos'!H978+[3]ctas!H978)</f>
        <v>0</v>
      </c>
      <c r="I978" s="32">
        <f t="shared" si="188"/>
        <v>15854360667</v>
      </c>
      <c r="J978" s="33">
        <f>SUM('anual gastos'!J978+'eses gastos'!J978+[3]ctas!J978)</f>
        <v>3105067041</v>
      </c>
      <c r="K978" s="31">
        <f t="shared" si="184"/>
        <v>19.584940107127942</v>
      </c>
      <c r="L978" s="30">
        <f t="shared" si="190"/>
        <v>12511796172</v>
      </c>
      <c r="M978" s="31">
        <f t="shared" si="185"/>
        <v>78.917065372699838</v>
      </c>
      <c r="N978" s="33">
        <f>SUM('anual gastos'!N978+'eses gastos'!N978+[3]ctas!N978)</f>
        <v>15616863213</v>
      </c>
      <c r="O978" s="31">
        <f t="shared" si="186"/>
        <v>98.502005479827787</v>
      </c>
      <c r="P978" s="32">
        <f t="shared" si="189"/>
        <v>237497454</v>
      </c>
      <c r="R978" s="33">
        <f>SUM('anual gastos'!N978+'eses gastos'!N978+[3]ctas!N978)</f>
        <v>15616863213</v>
      </c>
      <c r="S978" s="62">
        <f t="shared" si="187"/>
        <v>0</v>
      </c>
    </row>
    <row r="979" spans="1:19" ht="39" x14ac:dyDescent="0.25">
      <c r="A979" s="60">
        <v>3311403280682</v>
      </c>
      <c r="B979" s="27" t="s">
        <v>693</v>
      </c>
      <c r="C979" s="28"/>
      <c r="D979" s="29">
        <f>SUM(D980)</f>
        <v>80115270000</v>
      </c>
      <c r="E979" s="29">
        <f>SUM(E980)</f>
        <v>-2567325149</v>
      </c>
      <c r="F979" s="30">
        <f t="shared" si="183"/>
        <v>77547944851</v>
      </c>
      <c r="G979" s="31">
        <f t="shared" si="182"/>
        <v>0.37824129709305082</v>
      </c>
      <c r="H979" s="29">
        <f>SUM(H980)</f>
        <v>0</v>
      </c>
      <c r="I979" s="32">
        <f t="shared" si="188"/>
        <v>77547944851</v>
      </c>
      <c r="J979" s="29">
        <f>SUM(J980)</f>
        <v>46214971177</v>
      </c>
      <c r="K979" s="31">
        <f t="shared" si="184"/>
        <v>59.595352611596709</v>
      </c>
      <c r="L979" s="30">
        <f t="shared" si="190"/>
        <v>30532198045</v>
      </c>
      <c r="M979" s="31">
        <f t="shared" si="185"/>
        <v>39.372027335688031</v>
      </c>
      <c r="N979" s="29">
        <f>SUM(N980)</f>
        <v>76747169222</v>
      </c>
      <c r="O979" s="31">
        <f t="shared" si="186"/>
        <v>98.967379947284741</v>
      </c>
      <c r="P979" s="32">
        <f t="shared" si="189"/>
        <v>800775629</v>
      </c>
      <c r="R979" s="33">
        <f>SUM('anual gastos'!N979+'eses gastos'!N979+[3]ctas!N979)</f>
        <v>76747169222</v>
      </c>
      <c r="S979" s="62">
        <f t="shared" si="187"/>
        <v>0</v>
      </c>
    </row>
    <row r="980" spans="1:19" ht="39" x14ac:dyDescent="0.25">
      <c r="A980" s="60">
        <v>3311403280682220</v>
      </c>
      <c r="B980" s="27" t="s">
        <v>693</v>
      </c>
      <c r="C980" s="28"/>
      <c r="D980" s="33">
        <f>SUM('anual gastos'!D980+'eses gastos'!D980+[3]ctas!D980)</f>
        <v>80115270000</v>
      </c>
      <c r="E980" s="33">
        <f>SUM('anual gastos'!E980+'eses gastos'!E980+[3]ctas!E980)</f>
        <v>-2567325149</v>
      </c>
      <c r="F980" s="30">
        <f t="shared" si="183"/>
        <v>77547944851</v>
      </c>
      <c r="G980" s="31">
        <f t="shared" si="182"/>
        <v>0.37824129709305082</v>
      </c>
      <c r="H980" s="33">
        <f>SUM('anual gastos'!H980+'eses gastos'!H980+[3]ctas!H980)</f>
        <v>0</v>
      </c>
      <c r="I980" s="32">
        <f t="shared" si="188"/>
        <v>77547944851</v>
      </c>
      <c r="J980" s="33">
        <f>SUM('anual gastos'!J980+'eses gastos'!J980+[3]ctas!J980)</f>
        <v>46214971177</v>
      </c>
      <c r="K980" s="31">
        <f t="shared" si="184"/>
        <v>59.595352611596709</v>
      </c>
      <c r="L980" s="30">
        <f t="shared" si="190"/>
        <v>30532198045</v>
      </c>
      <c r="M980" s="31">
        <f t="shared" si="185"/>
        <v>39.372027335688031</v>
      </c>
      <c r="N980" s="33">
        <f>SUM('anual gastos'!N980+'eses gastos'!N980+[3]ctas!N980)</f>
        <v>76747169222</v>
      </c>
      <c r="O980" s="31">
        <f t="shared" si="186"/>
        <v>98.967379947284741</v>
      </c>
      <c r="P980" s="32">
        <f t="shared" si="189"/>
        <v>800775629</v>
      </c>
      <c r="R980" s="33">
        <f>SUM('anual gastos'!N980+'eses gastos'!N980+[3]ctas!N980)</f>
        <v>76747169222</v>
      </c>
      <c r="S980" s="62">
        <f t="shared" si="187"/>
        <v>0</v>
      </c>
    </row>
    <row r="981" spans="1:19" ht="26.25" x14ac:dyDescent="0.25">
      <c r="A981" s="60">
        <v>3311403280683</v>
      </c>
      <c r="B981" s="27" t="s">
        <v>694</v>
      </c>
      <c r="C981" s="28"/>
      <c r="D981" s="29">
        <f>SUM(D982)</f>
        <v>8646793000</v>
      </c>
      <c r="E981" s="29">
        <f>SUM(E982)</f>
        <v>-3096836737</v>
      </c>
      <c r="F981" s="30">
        <f t="shared" si="183"/>
        <v>5549956263</v>
      </c>
      <c r="G981" s="31">
        <f t="shared" si="182"/>
        <v>2.7069997274076708E-2</v>
      </c>
      <c r="H981" s="29">
        <f>SUM(H982)</f>
        <v>0</v>
      </c>
      <c r="I981" s="32">
        <f t="shared" si="188"/>
        <v>5549956263</v>
      </c>
      <c r="J981" s="29">
        <f>SUM(J982)</f>
        <v>3362576098</v>
      </c>
      <c r="K981" s="31">
        <f t="shared" si="184"/>
        <v>60.587434182452036</v>
      </c>
      <c r="L981" s="30">
        <f t="shared" si="190"/>
        <v>2079783420</v>
      </c>
      <c r="M981" s="31">
        <f t="shared" si="185"/>
        <v>37.47387044949042</v>
      </c>
      <c r="N981" s="29">
        <f>SUM(N982)</f>
        <v>5442359518</v>
      </c>
      <c r="O981" s="31">
        <f t="shared" si="186"/>
        <v>98.061304631942477</v>
      </c>
      <c r="P981" s="32">
        <f t="shared" si="189"/>
        <v>107596745</v>
      </c>
      <c r="R981" s="33">
        <f>SUM('anual gastos'!N981+'eses gastos'!N981+[3]ctas!N981)</f>
        <v>5442359518</v>
      </c>
      <c r="S981" s="62">
        <f t="shared" si="187"/>
        <v>0</v>
      </c>
    </row>
    <row r="982" spans="1:19" ht="26.25" x14ac:dyDescent="0.25">
      <c r="A982" s="60">
        <v>3311403280683220</v>
      </c>
      <c r="B982" s="27" t="s">
        <v>694</v>
      </c>
      <c r="C982" s="28"/>
      <c r="D982" s="33">
        <f>SUM('anual gastos'!D982+'eses gastos'!D982+[3]ctas!D982)</f>
        <v>8646793000</v>
      </c>
      <c r="E982" s="33">
        <f>SUM('anual gastos'!E982+'eses gastos'!E982+[3]ctas!E982)</f>
        <v>-3096836737</v>
      </c>
      <c r="F982" s="30">
        <f t="shared" si="183"/>
        <v>5549956263</v>
      </c>
      <c r="G982" s="31">
        <f t="shared" si="182"/>
        <v>2.7069997274076708E-2</v>
      </c>
      <c r="H982" s="33">
        <f>SUM('anual gastos'!H982+'eses gastos'!H982+[3]ctas!H982)</f>
        <v>0</v>
      </c>
      <c r="I982" s="32">
        <f t="shared" si="188"/>
        <v>5549956263</v>
      </c>
      <c r="J982" s="33">
        <f>SUM('anual gastos'!J982+'eses gastos'!J982+[3]ctas!J982)</f>
        <v>3362576098</v>
      </c>
      <c r="K982" s="31">
        <f t="shared" si="184"/>
        <v>60.587434182452036</v>
      </c>
      <c r="L982" s="30">
        <f t="shared" si="190"/>
        <v>2079783420</v>
      </c>
      <c r="M982" s="31">
        <f t="shared" si="185"/>
        <v>37.47387044949042</v>
      </c>
      <c r="N982" s="33">
        <f>SUM('anual gastos'!N982+'eses gastos'!N982+[3]ctas!N982)</f>
        <v>5442359518</v>
      </c>
      <c r="O982" s="31">
        <f t="shared" si="186"/>
        <v>98.061304631942477</v>
      </c>
      <c r="P982" s="32">
        <f t="shared" si="189"/>
        <v>107596745</v>
      </c>
      <c r="R982" s="33">
        <f>SUM('anual gastos'!N982+'eses gastos'!N982+[3]ctas!N982)</f>
        <v>5442359518</v>
      </c>
      <c r="S982" s="62">
        <f t="shared" si="187"/>
        <v>0</v>
      </c>
    </row>
    <row r="983" spans="1:19" ht="26.25" x14ac:dyDescent="0.25">
      <c r="A983" s="26">
        <v>3311403280824</v>
      </c>
      <c r="B983" s="27" t="s">
        <v>695</v>
      </c>
      <c r="C983" s="28"/>
      <c r="D983" s="29">
        <f>SUM(D984)</f>
        <v>2250000000</v>
      </c>
      <c r="E983" s="29">
        <f>SUM(E984)</f>
        <v>0</v>
      </c>
      <c r="F983" s="30">
        <f t="shared" si="183"/>
        <v>2250000000</v>
      </c>
      <c r="G983" s="31">
        <f t="shared" si="182"/>
        <v>1.0974409703500864E-2</v>
      </c>
      <c r="H983" s="29">
        <f>SUM(H984)</f>
        <v>0</v>
      </c>
      <c r="I983" s="32">
        <f t="shared" si="188"/>
        <v>2250000000</v>
      </c>
      <c r="J983" s="29">
        <f>SUM(J984)</f>
        <v>1946549744</v>
      </c>
      <c r="K983" s="31">
        <f t="shared" si="184"/>
        <v>86.513321955555554</v>
      </c>
      <c r="L983" s="30">
        <f t="shared" si="190"/>
        <v>252120268</v>
      </c>
      <c r="M983" s="31">
        <f t="shared" si="185"/>
        <v>11.205345244444445</v>
      </c>
      <c r="N983" s="29">
        <f>SUM(N984)</f>
        <v>2198670012</v>
      </c>
      <c r="O983" s="31">
        <f t="shared" si="186"/>
        <v>97.718667199999999</v>
      </c>
      <c r="P983" s="32">
        <f t="shared" si="189"/>
        <v>51329988</v>
      </c>
      <c r="R983" s="33">
        <f>SUM('anual gastos'!N983+'eses gastos'!N983+[3]ctas!N983)</f>
        <v>2198670012</v>
      </c>
      <c r="S983" s="62">
        <f t="shared" si="187"/>
        <v>0</v>
      </c>
    </row>
    <row r="984" spans="1:19" ht="26.25" x14ac:dyDescent="0.25">
      <c r="A984" s="26">
        <v>3311403280824220</v>
      </c>
      <c r="B984" s="27" t="s">
        <v>695</v>
      </c>
      <c r="C984" s="28"/>
      <c r="D984" s="33">
        <f>SUM('anual gastos'!D984+'eses gastos'!D984+[3]ctas!D984)</f>
        <v>2250000000</v>
      </c>
      <c r="E984" s="33">
        <f>SUM('anual gastos'!E984+'eses gastos'!E984+[3]ctas!E984)</f>
        <v>0</v>
      </c>
      <c r="F984" s="30">
        <f t="shared" si="183"/>
        <v>2250000000</v>
      </c>
      <c r="G984" s="31">
        <f t="shared" si="182"/>
        <v>1.0974409703500864E-2</v>
      </c>
      <c r="H984" s="33">
        <f>SUM('anual gastos'!H984+'eses gastos'!H984+[3]ctas!H984)</f>
        <v>0</v>
      </c>
      <c r="I984" s="32">
        <f t="shared" si="188"/>
        <v>2250000000</v>
      </c>
      <c r="J984" s="33">
        <f>SUM('anual gastos'!J984+'eses gastos'!J984+[3]ctas!J984)</f>
        <v>1946549744</v>
      </c>
      <c r="K984" s="31">
        <f t="shared" si="184"/>
        <v>86.513321955555554</v>
      </c>
      <c r="L984" s="30">
        <f t="shared" si="190"/>
        <v>252120268</v>
      </c>
      <c r="M984" s="31">
        <f t="shared" si="185"/>
        <v>11.205345244444445</v>
      </c>
      <c r="N984" s="33">
        <f>SUM('anual gastos'!N984+'eses gastos'!N984+[3]ctas!N984)</f>
        <v>2198670012</v>
      </c>
      <c r="O984" s="31">
        <f t="shared" si="186"/>
        <v>97.718667199999999</v>
      </c>
      <c r="P984" s="32">
        <f t="shared" si="189"/>
        <v>51329988</v>
      </c>
      <c r="R984" s="33">
        <f>SUM('anual gastos'!N984+'eses gastos'!N984+[3]ctas!N984)</f>
        <v>2198670012</v>
      </c>
      <c r="S984" s="62">
        <f t="shared" si="187"/>
        <v>0</v>
      </c>
    </row>
    <row r="985" spans="1:19" ht="26.25" x14ac:dyDescent="0.25">
      <c r="A985" s="26">
        <v>3311403280834</v>
      </c>
      <c r="B985" s="40" t="s">
        <v>696</v>
      </c>
      <c r="C985" s="28"/>
      <c r="D985" s="29">
        <f>SUM(D986)</f>
        <v>200000000</v>
      </c>
      <c r="E985" s="29">
        <f>SUM(E986)</f>
        <v>0</v>
      </c>
      <c r="F985" s="30">
        <f t="shared" si="183"/>
        <v>200000000</v>
      </c>
      <c r="G985" s="31">
        <f t="shared" si="182"/>
        <v>9.7550308475563227E-4</v>
      </c>
      <c r="H985" s="29">
        <f>SUM(H986)</f>
        <v>0</v>
      </c>
      <c r="I985" s="32">
        <f t="shared" si="188"/>
        <v>200000000</v>
      </c>
      <c r="J985" s="29">
        <f>SUM(J986)</f>
        <v>148466667</v>
      </c>
      <c r="K985" s="31">
        <f t="shared" si="184"/>
        <v>74.233333500000001</v>
      </c>
      <c r="L985" s="30">
        <f t="shared" si="190"/>
        <v>22033333</v>
      </c>
      <c r="M985" s="31">
        <f t="shared" si="185"/>
        <v>11.016666499999999</v>
      </c>
      <c r="N985" s="29">
        <f>SUM(N986)</f>
        <v>170500000</v>
      </c>
      <c r="O985" s="31">
        <f t="shared" si="186"/>
        <v>85.25</v>
      </c>
      <c r="P985" s="32">
        <f t="shared" si="189"/>
        <v>29500000</v>
      </c>
      <c r="R985" s="33">
        <f>SUM('anual gastos'!N985+'eses gastos'!N985+[3]ctas!N985)</f>
        <v>170500000</v>
      </c>
      <c r="S985" s="62">
        <f t="shared" si="187"/>
        <v>0</v>
      </c>
    </row>
    <row r="986" spans="1:19" ht="39" x14ac:dyDescent="0.25">
      <c r="A986" s="26">
        <v>3311403280834220</v>
      </c>
      <c r="B986" s="40" t="s">
        <v>697</v>
      </c>
      <c r="C986" s="28"/>
      <c r="D986" s="33">
        <f>SUM('anual gastos'!D986+'eses gastos'!D986+[3]ctas!D986)</f>
        <v>200000000</v>
      </c>
      <c r="E986" s="33">
        <f>SUM('anual gastos'!E986+'eses gastos'!E986+[3]ctas!E986)</f>
        <v>0</v>
      </c>
      <c r="F986" s="30">
        <f t="shared" si="183"/>
        <v>200000000</v>
      </c>
      <c r="G986" s="31">
        <f t="shared" si="182"/>
        <v>9.7550308475563227E-4</v>
      </c>
      <c r="H986" s="33">
        <f>SUM('anual gastos'!H986+'eses gastos'!H986+[3]ctas!H986)</f>
        <v>0</v>
      </c>
      <c r="I986" s="32">
        <f t="shared" si="188"/>
        <v>200000000</v>
      </c>
      <c r="J986" s="33">
        <f>SUM('anual gastos'!J986+'eses gastos'!J986+[3]ctas!J986)</f>
        <v>148466667</v>
      </c>
      <c r="K986" s="31">
        <f t="shared" si="184"/>
        <v>74.233333500000001</v>
      </c>
      <c r="L986" s="30">
        <f t="shared" si="190"/>
        <v>22033333</v>
      </c>
      <c r="M986" s="31">
        <f t="shared" si="185"/>
        <v>11.016666499999999</v>
      </c>
      <c r="N986" s="33">
        <f>SUM('anual gastos'!N986+'eses gastos'!N986+[3]ctas!N986)</f>
        <v>170500000</v>
      </c>
      <c r="O986" s="31">
        <f t="shared" si="186"/>
        <v>85.25</v>
      </c>
      <c r="P986" s="32">
        <f t="shared" si="189"/>
        <v>29500000</v>
      </c>
      <c r="R986" s="33">
        <f>SUM('anual gastos'!N986+'eses gastos'!N986+[3]ctas!N986)</f>
        <v>170500000</v>
      </c>
      <c r="S986" s="62">
        <f t="shared" si="187"/>
        <v>0</v>
      </c>
    </row>
    <row r="987" spans="1:19" x14ac:dyDescent="0.25">
      <c r="A987" s="26">
        <v>331140329</v>
      </c>
      <c r="B987" s="27" t="s">
        <v>698</v>
      </c>
      <c r="C987" s="28"/>
      <c r="D987" s="29">
        <f>SUM(D988+D990)</f>
        <v>6507400000</v>
      </c>
      <c r="E987" s="29">
        <f>SUM(E988+E990)</f>
        <v>482608787</v>
      </c>
      <c r="F987" s="30">
        <f t="shared" si="183"/>
        <v>6990008787</v>
      </c>
      <c r="G987" s="31">
        <f t="shared" si="182"/>
        <v>3.4093875670937385E-2</v>
      </c>
      <c r="H987" s="29">
        <f>SUM(H988+H990)</f>
        <v>0</v>
      </c>
      <c r="I987" s="32">
        <f t="shared" si="188"/>
        <v>6990008787</v>
      </c>
      <c r="J987" s="29">
        <f>SUM(J988+J990)</f>
        <v>3946158521</v>
      </c>
      <c r="K987" s="31">
        <f t="shared" si="184"/>
        <v>56.454271249830981</v>
      </c>
      <c r="L987" s="30">
        <f t="shared" si="190"/>
        <v>2788013659</v>
      </c>
      <c r="M987" s="31">
        <f t="shared" si="185"/>
        <v>39.885696054991236</v>
      </c>
      <c r="N987" s="29">
        <f>SUM(N988+N990)</f>
        <v>6734172180</v>
      </c>
      <c r="O987" s="31">
        <f t="shared" si="186"/>
        <v>96.33996730482221</v>
      </c>
      <c r="P987" s="32">
        <f t="shared" si="189"/>
        <v>255836607</v>
      </c>
      <c r="R987" s="33">
        <f>SUM('anual gastos'!N987+'eses gastos'!N987+[3]ctas!N987)</f>
        <v>6734172180</v>
      </c>
      <c r="S987" s="62">
        <f t="shared" si="187"/>
        <v>0</v>
      </c>
    </row>
    <row r="988" spans="1:19" ht="26.25" x14ac:dyDescent="0.25">
      <c r="A988" s="26">
        <v>3311403290601</v>
      </c>
      <c r="B988" s="27" t="s">
        <v>699</v>
      </c>
      <c r="C988" s="28"/>
      <c r="D988" s="29">
        <f>SUM(D989)</f>
        <v>0</v>
      </c>
      <c r="E988" s="29">
        <f>SUM(E989)</f>
        <v>0</v>
      </c>
      <c r="F988" s="30">
        <f t="shared" si="183"/>
        <v>0</v>
      </c>
      <c r="G988" s="31">
        <f t="shared" si="182"/>
        <v>0</v>
      </c>
      <c r="H988" s="29">
        <f>SUM(H989)</f>
        <v>0</v>
      </c>
      <c r="I988" s="32">
        <f t="shared" si="188"/>
        <v>0</v>
      </c>
      <c r="J988" s="29">
        <f>SUM(J989)</f>
        <v>0</v>
      </c>
      <c r="K988" s="31">
        <f t="shared" si="184"/>
        <v>0</v>
      </c>
      <c r="L988" s="30">
        <f t="shared" si="190"/>
        <v>0</v>
      </c>
      <c r="M988" s="31">
        <f t="shared" si="185"/>
        <v>0</v>
      </c>
      <c r="N988" s="29">
        <f>SUM(N989)</f>
        <v>0</v>
      </c>
      <c r="O988" s="31">
        <f t="shared" si="186"/>
        <v>0</v>
      </c>
      <c r="P988" s="32">
        <f t="shared" si="189"/>
        <v>0</v>
      </c>
      <c r="R988" s="33">
        <f>SUM('anual gastos'!N988+'eses gastos'!N988+[3]ctas!N988)</f>
        <v>0</v>
      </c>
      <c r="S988" s="62">
        <f t="shared" si="187"/>
        <v>0</v>
      </c>
    </row>
    <row r="989" spans="1:19" ht="26.25" x14ac:dyDescent="0.25">
      <c r="A989" s="26">
        <v>3311403290601230</v>
      </c>
      <c r="B989" s="27" t="s">
        <v>699</v>
      </c>
      <c r="C989" s="28"/>
      <c r="D989" s="33">
        <f>SUM('anual gastos'!D989+'eses gastos'!D989+[3]ctas!D989)</f>
        <v>0</v>
      </c>
      <c r="E989" s="33">
        <f>SUM('anual gastos'!E989+'eses gastos'!E989+[3]ctas!E989)</f>
        <v>0</v>
      </c>
      <c r="F989" s="30">
        <f t="shared" si="183"/>
        <v>0</v>
      </c>
      <c r="G989" s="31">
        <f t="shared" si="182"/>
        <v>0</v>
      </c>
      <c r="H989" s="33">
        <f>SUM('anual gastos'!H989+'eses gastos'!H989+[3]ctas!H989)</f>
        <v>0</v>
      </c>
      <c r="I989" s="32">
        <f t="shared" si="188"/>
        <v>0</v>
      </c>
      <c r="J989" s="33">
        <f>SUM('anual gastos'!J989+'eses gastos'!J989+[3]ctas!J989)</f>
        <v>0</v>
      </c>
      <c r="K989" s="31">
        <f t="shared" si="184"/>
        <v>0</v>
      </c>
      <c r="L989" s="30">
        <f t="shared" si="190"/>
        <v>0</v>
      </c>
      <c r="M989" s="31">
        <f t="shared" si="185"/>
        <v>0</v>
      </c>
      <c r="N989" s="33">
        <f>SUM('anual gastos'!N989+'eses gastos'!N989+[3]ctas!N989)</f>
        <v>0</v>
      </c>
      <c r="O989" s="31">
        <f t="shared" si="186"/>
        <v>0</v>
      </c>
      <c r="P989" s="32">
        <f t="shared" si="189"/>
        <v>0</v>
      </c>
      <c r="R989" s="33">
        <f>SUM('anual gastos'!N989+'eses gastos'!N989+[3]ctas!N989)</f>
        <v>0</v>
      </c>
      <c r="S989" s="62">
        <f t="shared" si="187"/>
        <v>0</v>
      </c>
    </row>
    <row r="990" spans="1:19" ht="39" x14ac:dyDescent="0.25">
      <c r="A990" s="26">
        <v>3311403290815</v>
      </c>
      <c r="B990" s="27" t="s">
        <v>700</v>
      </c>
      <c r="C990" s="28"/>
      <c r="D990" s="29">
        <f>SUM(D991:D992)</f>
        <v>6507400000</v>
      </c>
      <c r="E990" s="29">
        <f>SUM(E991:E992)</f>
        <v>482608787</v>
      </c>
      <c r="F990" s="30">
        <f t="shared" si="183"/>
        <v>6990008787</v>
      </c>
      <c r="G990" s="31">
        <f t="shared" si="182"/>
        <v>3.4093875670937385E-2</v>
      </c>
      <c r="H990" s="29">
        <f>SUM(H991:H992)</f>
        <v>0</v>
      </c>
      <c r="I990" s="32">
        <f t="shared" si="188"/>
        <v>6990008787</v>
      </c>
      <c r="J990" s="29">
        <f>SUM(J991:J992)</f>
        <v>3946158521</v>
      </c>
      <c r="K990" s="31">
        <f t="shared" si="184"/>
        <v>56.454271249830981</v>
      </c>
      <c r="L990" s="30">
        <f t="shared" si="190"/>
        <v>2788013659</v>
      </c>
      <c r="M990" s="31">
        <f t="shared" si="185"/>
        <v>39.885696054991236</v>
      </c>
      <c r="N990" s="29">
        <f>SUM(N991:N992)</f>
        <v>6734172180</v>
      </c>
      <c r="O990" s="31">
        <f t="shared" si="186"/>
        <v>96.33996730482221</v>
      </c>
      <c r="P990" s="32">
        <f t="shared" si="189"/>
        <v>255836607</v>
      </c>
      <c r="R990" s="33">
        <f>SUM('anual gastos'!N990+'eses gastos'!N990+[3]ctas!N990)</f>
        <v>6734172180</v>
      </c>
      <c r="S990" s="62">
        <f t="shared" si="187"/>
        <v>0</v>
      </c>
    </row>
    <row r="991" spans="1:19" ht="39" x14ac:dyDescent="0.25">
      <c r="A991" s="26">
        <v>3311403290815230</v>
      </c>
      <c r="B991" s="27" t="s">
        <v>700</v>
      </c>
      <c r="C991" s="28"/>
      <c r="D991" s="33">
        <f>SUM('anual gastos'!D991+'eses gastos'!D991+[3]ctas!D991)</f>
        <v>2968300000</v>
      </c>
      <c r="E991" s="33">
        <f>SUM('anual gastos'!E991+'eses gastos'!E991+[3]ctas!E991)</f>
        <v>482608787</v>
      </c>
      <c r="F991" s="30">
        <f t="shared" si="183"/>
        <v>3450908787</v>
      </c>
      <c r="G991" s="31">
        <f t="shared" si="182"/>
        <v>1.6831860834644087E-2</v>
      </c>
      <c r="H991" s="33">
        <f>SUM('anual gastos'!H991+'eses gastos'!H991+[3]ctas!H991)</f>
        <v>0</v>
      </c>
      <c r="I991" s="32">
        <f t="shared" si="188"/>
        <v>3450908787</v>
      </c>
      <c r="J991" s="33">
        <f>SUM('anual gastos'!J991+'eses gastos'!J991+[3]ctas!J991)</f>
        <v>1708244269</v>
      </c>
      <c r="K991" s="31">
        <f t="shared" si="184"/>
        <v>49.501287180790385</v>
      </c>
      <c r="L991" s="30">
        <f t="shared" si="190"/>
        <v>1557723045</v>
      </c>
      <c r="M991" s="31">
        <f t="shared" si="185"/>
        <v>45.139502118054679</v>
      </c>
      <c r="N991" s="33">
        <f>SUM('anual gastos'!N991+'eses gastos'!N991+[3]ctas!N991)</f>
        <v>3265967314</v>
      </c>
      <c r="O991" s="31">
        <f t="shared" si="186"/>
        <v>94.640789298845064</v>
      </c>
      <c r="P991" s="32">
        <f t="shared" si="189"/>
        <v>184941473</v>
      </c>
      <c r="R991" s="33">
        <f>SUM('anual gastos'!N991+'eses gastos'!N991+[3]ctas!N991)</f>
        <v>3265967314</v>
      </c>
      <c r="S991" s="62">
        <f t="shared" si="187"/>
        <v>0</v>
      </c>
    </row>
    <row r="992" spans="1:19" ht="39" x14ac:dyDescent="0.25">
      <c r="A992" s="26">
        <v>3311403290815230</v>
      </c>
      <c r="B992" s="27" t="s">
        <v>700</v>
      </c>
      <c r="C992" s="28"/>
      <c r="D992" s="33">
        <f>SUM('anual gastos'!D992+'eses gastos'!D992+[3]ctas!D992)</f>
        <v>3539100000</v>
      </c>
      <c r="E992" s="33">
        <f>SUM('anual gastos'!E992+'eses gastos'!E992+[3]ctas!E992)</f>
        <v>0</v>
      </c>
      <c r="F992" s="30">
        <f t="shared" si="183"/>
        <v>3539100000</v>
      </c>
      <c r="G992" s="31">
        <f t="shared" si="182"/>
        <v>1.7262014836293294E-2</v>
      </c>
      <c r="H992" s="33">
        <f>SUM('anual gastos'!H992+'eses gastos'!H992+[3]ctas!H992)</f>
        <v>0</v>
      </c>
      <c r="I992" s="32">
        <f t="shared" si="188"/>
        <v>3539100000</v>
      </c>
      <c r="J992" s="33">
        <f>SUM('anual gastos'!J992+'eses gastos'!J992+[3]ctas!J992)</f>
        <v>2237914252</v>
      </c>
      <c r="K992" s="31">
        <f t="shared" si="184"/>
        <v>63.23399316210336</v>
      </c>
      <c r="L992" s="30">
        <f t="shared" si="190"/>
        <v>1230290614</v>
      </c>
      <c r="M992" s="31">
        <f t="shared" si="185"/>
        <v>34.762810149473026</v>
      </c>
      <c r="N992" s="33">
        <f>SUM('anual gastos'!N992+'eses gastos'!N992+[3]ctas!N992)</f>
        <v>3468204866</v>
      </c>
      <c r="O992" s="31">
        <f t="shared" si="186"/>
        <v>97.996803311576386</v>
      </c>
      <c r="P992" s="32">
        <f t="shared" si="189"/>
        <v>70895134</v>
      </c>
      <c r="R992" s="33">
        <f>SUM('anual gastos'!N992+'eses gastos'!N992+[3]ctas!N992)</f>
        <v>3468204866</v>
      </c>
      <c r="S992" s="62">
        <f t="shared" si="187"/>
        <v>0</v>
      </c>
    </row>
    <row r="993" spans="1:19" ht="26.25" x14ac:dyDescent="0.25">
      <c r="A993" s="60">
        <v>331140330</v>
      </c>
      <c r="B993" s="27" t="s">
        <v>701</v>
      </c>
      <c r="C993" s="28"/>
      <c r="D993" s="29">
        <f>SUM(D994+D996)</f>
        <v>15697000000</v>
      </c>
      <c r="E993" s="29">
        <f>SUM(E994+E996)</f>
        <v>-4406278905</v>
      </c>
      <c r="F993" s="30">
        <f t="shared" si="183"/>
        <v>11290721095</v>
      </c>
      <c r="G993" s="31">
        <f t="shared" si="182"/>
        <v>5.5070666286439952E-2</v>
      </c>
      <c r="H993" s="29">
        <f>SUM(H994+H996)</f>
        <v>0</v>
      </c>
      <c r="I993" s="32">
        <f t="shared" si="188"/>
        <v>11290721095</v>
      </c>
      <c r="J993" s="29">
        <f>SUM(J994+J996)</f>
        <v>7109128245</v>
      </c>
      <c r="K993" s="31">
        <f t="shared" si="184"/>
        <v>62.964342004234055</v>
      </c>
      <c r="L993" s="30">
        <f t="shared" si="190"/>
        <v>3491753951</v>
      </c>
      <c r="M993" s="31">
        <f t="shared" si="185"/>
        <v>30.925871975938662</v>
      </c>
      <c r="N993" s="29">
        <f>SUM(N994+N996)</f>
        <v>10600882196</v>
      </c>
      <c r="O993" s="31">
        <f t="shared" si="186"/>
        <v>93.890213980172717</v>
      </c>
      <c r="P993" s="32">
        <f t="shared" si="189"/>
        <v>689838899</v>
      </c>
      <c r="R993" s="33">
        <f>SUM('anual gastos'!N993+'eses gastos'!N993+[3]ctas!N993)</f>
        <v>10600882196</v>
      </c>
      <c r="S993" s="62">
        <f t="shared" si="187"/>
        <v>0</v>
      </c>
    </row>
    <row r="994" spans="1:19" ht="26.25" x14ac:dyDescent="0.25">
      <c r="A994" s="60">
        <v>3311403300886</v>
      </c>
      <c r="B994" s="27" t="s">
        <v>702</v>
      </c>
      <c r="C994" s="28"/>
      <c r="D994" s="29">
        <f>SUM(D995)</f>
        <v>8080000000</v>
      </c>
      <c r="E994" s="29">
        <f>SUM(E995)</f>
        <v>-2831526267</v>
      </c>
      <c r="F994" s="30">
        <f t="shared" si="183"/>
        <v>5248473733</v>
      </c>
      <c r="G994" s="31">
        <f t="shared" si="182"/>
        <v>2.5599511584002047E-2</v>
      </c>
      <c r="H994" s="29">
        <f>SUM(H995)</f>
        <v>0</v>
      </c>
      <c r="I994" s="32">
        <f t="shared" si="188"/>
        <v>5248473733</v>
      </c>
      <c r="J994" s="29">
        <f>SUM(J995)</f>
        <v>3969331496</v>
      </c>
      <c r="K994" s="31">
        <f t="shared" si="184"/>
        <v>75.628300681827952</v>
      </c>
      <c r="L994" s="30">
        <f t="shared" si="190"/>
        <v>1247933437</v>
      </c>
      <c r="M994" s="31">
        <f t="shared" si="185"/>
        <v>23.777073116581796</v>
      </c>
      <c r="N994" s="29">
        <f>SUM(N995)</f>
        <v>5217264933</v>
      </c>
      <c r="O994" s="31">
        <f t="shared" si="186"/>
        <v>99.405373798409741</v>
      </c>
      <c r="P994" s="32">
        <f t="shared" si="189"/>
        <v>31208800</v>
      </c>
      <c r="R994" s="33">
        <f>SUM('anual gastos'!N994+'eses gastos'!N994+[3]ctas!N994)</f>
        <v>5217264933</v>
      </c>
      <c r="S994" s="62">
        <f t="shared" si="187"/>
        <v>0</v>
      </c>
    </row>
    <row r="995" spans="1:19" ht="26.25" x14ac:dyDescent="0.25">
      <c r="A995" s="60">
        <v>3311403300886230</v>
      </c>
      <c r="B995" s="27" t="s">
        <v>702</v>
      </c>
      <c r="C995" s="28"/>
      <c r="D995" s="33">
        <f>SUM('anual gastos'!D995+'eses gastos'!D995+[3]ctas!D995)</f>
        <v>8080000000</v>
      </c>
      <c r="E995" s="33">
        <f>SUM('anual gastos'!E995+'eses gastos'!E995+[3]ctas!E995)</f>
        <v>-2831526267</v>
      </c>
      <c r="F995" s="30">
        <f t="shared" si="183"/>
        <v>5248473733</v>
      </c>
      <c r="G995" s="31">
        <f t="shared" si="182"/>
        <v>2.5599511584002047E-2</v>
      </c>
      <c r="H995" s="33">
        <f>SUM('anual gastos'!H995+'eses gastos'!H995+[3]ctas!H995)</f>
        <v>0</v>
      </c>
      <c r="I995" s="32">
        <f t="shared" si="188"/>
        <v>5248473733</v>
      </c>
      <c r="J995" s="33">
        <f>SUM('anual gastos'!J995+'eses gastos'!J995+[3]ctas!J995)</f>
        <v>3969331496</v>
      </c>
      <c r="K995" s="31">
        <f t="shared" si="184"/>
        <v>75.628300681827952</v>
      </c>
      <c r="L995" s="30">
        <f t="shared" si="190"/>
        <v>1247933437</v>
      </c>
      <c r="M995" s="31">
        <f t="shared" si="185"/>
        <v>23.777073116581796</v>
      </c>
      <c r="N995" s="33">
        <f>SUM('anual gastos'!N995+'eses gastos'!N995+[3]ctas!N995)</f>
        <v>5217264933</v>
      </c>
      <c r="O995" s="31">
        <f t="shared" si="186"/>
        <v>99.405373798409741</v>
      </c>
      <c r="P995" s="32">
        <f t="shared" si="189"/>
        <v>31208800</v>
      </c>
      <c r="R995" s="33">
        <f>SUM('anual gastos'!N995+'eses gastos'!N995+[3]ctas!N995)</f>
        <v>5217264933</v>
      </c>
      <c r="S995" s="62">
        <f t="shared" si="187"/>
        <v>0</v>
      </c>
    </row>
    <row r="996" spans="1:19" x14ac:dyDescent="0.25">
      <c r="A996" s="60">
        <v>3311403300887</v>
      </c>
      <c r="B996" s="27" t="s">
        <v>703</v>
      </c>
      <c r="C996" s="28"/>
      <c r="D996" s="29">
        <f>SUM(D997)</f>
        <v>7617000000</v>
      </c>
      <c r="E996" s="29">
        <f>SUM(E997)</f>
        <v>-1574752638</v>
      </c>
      <c r="F996" s="30">
        <f t="shared" si="183"/>
        <v>6042247362</v>
      </c>
      <c r="G996" s="31">
        <f t="shared" si="182"/>
        <v>2.9471154702437909E-2</v>
      </c>
      <c r="H996" s="29">
        <f>SUM(H997)</f>
        <v>0</v>
      </c>
      <c r="I996" s="32">
        <f t="shared" si="188"/>
        <v>6042247362</v>
      </c>
      <c r="J996" s="29">
        <f>SUM(J997)</f>
        <v>3139796749</v>
      </c>
      <c r="K996" s="31">
        <f t="shared" si="184"/>
        <v>51.964055108805063</v>
      </c>
      <c r="L996" s="30">
        <f t="shared" si="190"/>
        <v>2243820514</v>
      </c>
      <c r="M996" s="31">
        <f t="shared" si="185"/>
        <v>37.135528878071113</v>
      </c>
      <c r="N996" s="29">
        <f>SUM(N997)</f>
        <v>5383617263</v>
      </c>
      <c r="O996" s="31">
        <f t="shared" si="186"/>
        <v>89.099583986876169</v>
      </c>
      <c r="P996" s="32">
        <f t="shared" si="189"/>
        <v>658630099</v>
      </c>
      <c r="R996" s="33">
        <f>SUM('anual gastos'!N996+'eses gastos'!N996+[3]ctas!N996)</f>
        <v>5383617263</v>
      </c>
      <c r="S996" s="62">
        <f t="shared" si="187"/>
        <v>0</v>
      </c>
    </row>
    <row r="997" spans="1:19" x14ac:dyDescent="0.25">
      <c r="A997" s="60">
        <v>3311403300887230</v>
      </c>
      <c r="B997" s="27" t="s">
        <v>703</v>
      </c>
      <c r="C997" s="28"/>
      <c r="D997" s="33">
        <f>SUM('anual gastos'!D997+'eses gastos'!D997+[3]ctas!D997)</f>
        <v>7617000000</v>
      </c>
      <c r="E997" s="33">
        <f>SUM('anual gastos'!E997+'eses gastos'!E997+[3]ctas!E997)</f>
        <v>-1574752638</v>
      </c>
      <c r="F997" s="30">
        <f t="shared" si="183"/>
        <v>6042247362</v>
      </c>
      <c r="G997" s="31">
        <f t="shared" si="182"/>
        <v>2.9471154702437909E-2</v>
      </c>
      <c r="H997" s="33">
        <f>SUM('anual gastos'!H997+'eses gastos'!H997+[3]ctas!H997)</f>
        <v>0</v>
      </c>
      <c r="I997" s="32">
        <f t="shared" si="188"/>
        <v>6042247362</v>
      </c>
      <c r="J997" s="33">
        <f>SUM('anual gastos'!J997+'eses gastos'!J997+[3]ctas!J997)</f>
        <v>3139796749</v>
      </c>
      <c r="K997" s="31">
        <f t="shared" si="184"/>
        <v>51.964055108805063</v>
      </c>
      <c r="L997" s="30">
        <f t="shared" si="190"/>
        <v>2243820514</v>
      </c>
      <c r="M997" s="31">
        <f t="shared" si="185"/>
        <v>37.135528878071113</v>
      </c>
      <c r="N997" s="33">
        <f>SUM('anual gastos'!N997+'eses gastos'!N997+[3]ctas!N997)</f>
        <v>5383617263</v>
      </c>
      <c r="O997" s="31">
        <f t="shared" si="186"/>
        <v>89.099583986876169</v>
      </c>
      <c r="P997" s="32">
        <f t="shared" si="189"/>
        <v>658630099</v>
      </c>
      <c r="R997" s="33">
        <f>SUM('anual gastos'!N997+'eses gastos'!N997+[3]ctas!N997)</f>
        <v>5383617263</v>
      </c>
      <c r="S997" s="62">
        <f t="shared" si="187"/>
        <v>0</v>
      </c>
    </row>
    <row r="998" spans="1:19" ht="26.25" x14ac:dyDescent="0.25">
      <c r="A998" s="60">
        <v>331140331</v>
      </c>
      <c r="B998" s="27" t="s">
        <v>704</v>
      </c>
      <c r="C998" s="28"/>
      <c r="D998" s="29">
        <f>SUM(D999+D1001+D1003+D1010+D1012+D1014+D1016+D1018+D1023+D1025+D1028+D1030+D1032+D1034+D1036+D1038+D1040+D1042+D1044+D1046+D1048+D1050+D1052+D1054+D1056+D1058+D1060+D1062+D1064+D1066+D1068+D1070+D1072+D1074+D1076+D1078+D1080+D1082+D1084+D1086+D1088+D1090+D1092+D1094+D1096+D1098+D1100+D1102+D1104+D1106+D1108+D1110+D1112+D1116+D1118+D1120+D1123+D1125+D1127+D1129+D1131+D1133+D1135+D1137+D1141+D1143+D1145+D1147+D1149+D1151+D1153)</f>
        <v>431342797527</v>
      </c>
      <c r="E998" s="29">
        <f>SUM(E999+E1001+E1003+E1010+E1012+E1014+E1016+E1018+E1023+E1025+E1028+E1030+E1032+E1034+E1036+E1038+E1040+E1042+E1044+E1046+E1048+E1050+E1052+E1054+E1056+E1058+E1060+E1062+E1064+E1066+E1068+E1070+E1072+E1074+E1076+E1078+E1080+E1082+E1084+E1086+E1088+E1090+E1092+E1094+E1096+E1098+E1100+E1102+E1104+E1106+E1108+E1110+E1112+E1116+E1118+E1120+E1123+E1125+E1127+E1129+E1131+E1133+E1135+E1137+E1141+E1143+E1145+E1147+E1149+E1151+E1153)</f>
        <v>22182801820</v>
      </c>
      <c r="F998" s="30">
        <f t="shared" si="183"/>
        <v>453525599347</v>
      </c>
      <c r="G998" s="31">
        <f t="shared" si="182"/>
        <v>2.2120781058932275</v>
      </c>
      <c r="H998" s="29">
        <f>SUM(H999+H1001+H1003+H1010+H1012+H1014+H1016+H1018+H1023+H1025+H1028+H1030+H1032+H1034+H1036+H1038+H1040+H1042+H1044+H1046+H1048+H1050+H1052+H1054+H1056+H1058+H1060+H1062+H1064+H1066+H1068+H1070+H1072+H1074+H1076+H1078+H1080+H1082+H1084+H1086+H1088+H1090+H1092+H1094+H1096+H1098+H1100+H1102+H1104+H1106+H1108+H1110+H1112+H1116+H1118+H1120+H1123+H1125+H1127+H1129+H1131+H1133+H1135+H1137+H1141+H1143+H1145+H1147+H1149+H1151+H1153)</f>
        <v>0</v>
      </c>
      <c r="I998" s="32">
        <f t="shared" si="188"/>
        <v>453525599347</v>
      </c>
      <c r="J998" s="29">
        <f>SUM(J999+J1001+J1003+J1010+J1012+J1014+J1016+J1018+J1023+J1025+J1028+J1030+J1032+J1034+J1036+J1038+J1040+J1042+J1044+J1046+J1048+J1050+J1052+J1054+J1056+J1058+J1060+J1062+J1064+J1066+J1068+J1070+J1072+J1074+J1076+J1078+J1080+J1082+J1084+J1086+J1088+J1090+J1092+J1094+J1096+J1098+J1100+J1102+J1104+J1106+J1108+J1110+J1112+J1116+J1118+J1120+J1123+J1125+J1127+J1129+J1131+J1133+J1135+J1137+J1141+J1143+J1145+J1147+J1149+J1151+J1153)</f>
        <v>326251068018</v>
      </c>
      <c r="K998" s="31">
        <f t="shared" si="184"/>
        <v>71.936637862944508</v>
      </c>
      <c r="L998" s="30">
        <f t="shared" si="190"/>
        <v>96010900197</v>
      </c>
      <c r="M998" s="31">
        <f t="shared" si="185"/>
        <v>21.16989654723778</v>
      </c>
      <c r="N998" s="29">
        <f>SUM(N999+N1001+N1003+N1010+N1012+N1014+N1016+N1018+N1023+N1025+N1028+N1030+N1032+N1034+N1036+N1038+N1040+N1042+N1044+N1046+N1048+N1050+N1052+N1054+N1056+N1058+N1060+N1062+N1064+N1066+N1068+N1070+N1072+N1074+N1076+N1078+N1080+N1082+N1084+N1086+N1088+N1090+N1092+N1094+N1096+N1098+N1100+N1102+N1104+N1106+N1108+N1110+N1112+N1116+N1118+N1120+N1123+N1125+N1127+N1129+N1131+N1133+N1135+N1137+N1141+N1143+N1145+N1147+N1149+N1151+N1153)</f>
        <v>422261968215</v>
      </c>
      <c r="O998" s="31">
        <f t="shared" si="186"/>
        <v>93.106534410182292</v>
      </c>
      <c r="P998" s="32">
        <f t="shared" si="189"/>
        <v>31263631132</v>
      </c>
      <c r="R998" s="33">
        <f>SUM('anual gastos'!N998+'eses gastos'!N998+[3]ctas!N998)</f>
        <v>422261968215</v>
      </c>
      <c r="S998" s="62">
        <f t="shared" si="187"/>
        <v>0</v>
      </c>
    </row>
    <row r="999" spans="1:19" x14ac:dyDescent="0.25">
      <c r="A999" s="83">
        <v>3311403310009</v>
      </c>
      <c r="B999" s="130" t="s">
        <v>1157</v>
      </c>
      <c r="C999" s="28"/>
      <c r="D999" s="29">
        <f>SUM(D1000)</f>
        <v>6000000000</v>
      </c>
      <c r="E999" s="29">
        <f>SUM(E1000)</f>
        <v>531098539</v>
      </c>
      <c r="F999" s="30">
        <f t="shared" ref="F999" si="191">SUM(D999+E999)</f>
        <v>6531098539</v>
      </c>
      <c r="G999" s="31">
        <f t="shared" ref="G999:G1000" si="192">IF(OR(F999=0,F$7=0),0,F999/F$7)*100</f>
        <v>3.1855533858187519E-2</v>
      </c>
      <c r="H999" s="29">
        <f>SUM(H1000)</f>
        <v>0</v>
      </c>
      <c r="I999" s="32">
        <f t="shared" ref="I999:I1000" si="193">SUM(F999-H999)</f>
        <v>6531098539</v>
      </c>
      <c r="J999" s="29">
        <f>SUM(J1000)</f>
        <v>0</v>
      </c>
      <c r="K999" s="31">
        <f t="shared" ref="K999" si="194">IF(OR(J999=0,F999=0),0,J999/F999)*100</f>
        <v>0</v>
      </c>
      <c r="L999" s="30">
        <f t="shared" ref="L999" si="195">SUM(N999-J999)</f>
        <v>0</v>
      </c>
      <c r="M999" s="31">
        <f t="shared" ref="M999" si="196">IF(OR(L999=0,F999=0),0,L999/F999)*100</f>
        <v>0</v>
      </c>
      <c r="N999" s="29">
        <f>SUM(N1000)</f>
        <v>0</v>
      </c>
      <c r="O999" s="31">
        <f t="shared" ref="O999" si="197">IF(OR(N999=0,F999=0),0,N999/F999)*100</f>
        <v>0</v>
      </c>
      <c r="P999" s="32">
        <f t="shared" ref="P999" si="198">SUM(F999-N999)</f>
        <v>6531098539</v>
      </c>
      <c r="R999" s="33">
        <f>SUM('anual gastos'!N999+'eses gastos'!N999+[3]ctas!N999)</f>
        <v>0</v>
      </c>
      <c r="S999" s="62">
        <f t="shared" si="187"/>
        <v>0</v>
      </c>
    </row>
    <row r="1000" spans="1:19" x14ac:dyDescent="0.25">
      <c r="A1000" s="83">
        <v>3311403310009230</v>
      </c>
      <c r="B1000" s="130" t="s">
        <v>1158</v>
      </c>
      <c r="C1000" s="28"/>
      <c r="D1000" s="33">
        <f>SUM('anual gastos'!D1000+'eses gastos'!D1000+[3]ctas!D1000)</f>
        <v>6000000000</v>
      </c>
      <c r="E1000" s="33">
        <f>SUM('anual gastos'!E1000+'eses gastos'!E1000+[3]ctas!E1000)</f>
        <v>531098539</v>
      </c>
      <c r="F1000" s="30"/>
      <c r="G1000" s="31">
        <f t="shared" si="192"/>
        <v>0</v>
      </c>
      <c r="H1000" s="33">
        <f>SUM('anual gastos'!H1000+'eses gastos'!H1000+[3]ctas!H1000)</f>
        <v>0</v>
      </c>
      <c r="I1000" s="32">
        <f t="shared" si="193"/>
        <v>0</v>
      </c>
      <c r="J1000" s="33">
        <f>SUM('anual gastos'!J1000+'eses gastos'!J1000+[3]ctas!J1000)</f>
        <v>0</v>
      </c>
      <c r="K1000" s="31">
        <f t="shared" ref="K1000" si="199">IF(OR(J1000=0,F1000=0),0,J1000/F1000)*100</f>
        <v>0</v>
      </c>
      <c r="L1000" s="30">
        <f t="shared" ref="L1000" si="200">SUM(N1000-J1000)</f>
        <v>0</v>
      </c>
      <c r="M1000" s="31">
        <f t="shared" ref="M1000" si="201">IF(OR(L1000=0,F1000=0),0,L1000/F1000)*100</f>
        <v>0</v>
      </c>
      <c r="N1000" s="33">
        <f>SUM('anual gastos'!N1000+'eses gastos'!N1000+[3]ctas!N1000)</f>
        <v>0</v>
      </c>
      <c r="O1000" s="31">
        <f t="shared" ref="O1000" si="202">IF(OR(N1000=0,F1000=0),0,N1000/F1000)*100</f>
        <v>0</v>
      </c>
      <c r="P1000" s="32">
        <f t="shared" ref="P1000" si="203">SUM(F1000-N1000)</f>
        <v>0</v>
      </c>
      <c r="R1000" s="33">
        <f>SUM('anual gastos'!N1000+'eses gastos'!N1000+[3]ctas!N1000)</f>
        <v>0</v>
      </c>
      <c r="S1000" s="62">
        <f t="shared" si="187"/>
        <v>0</v>
      </c>
    </row>
    <row r="1001" spans="1:19" x14ac:dyDescent="0.25">
      <c r="A1001" s="60">
        <v>3311403310011</v>
      </c>
      <c r="B1001" s="27" t="s">
        <v>705</v>
      </c>
      <c r="C1001" s="28"/>
      <c r="D1001" s="29">
        <f>SUM(D1002)</f>
        <v>450000000</v>
      </c>
      <c r="E1001" s="29">
        <f>SUM(E1002)</f>
        <v>-120100000</v>
      </c>
      <c r="F1001" s="30">
        <f t="shared" si="183"/>
        <v>329900000</v>
      </c>
      <c r="G1001" s="31">
        <f t="shared" si="182"/>
        <v>1.6090923383044156E-3</v>
      </c>
      <c r="H1001" s="29">
        <f>SUM(H1002)</f>
        <v>0</v>
      </c>
      <c r="I1001" s="32">
        <f t="shared" si="188"/>
        <v>329900000</v>
      </c>
      <c r="J1001" s="29">
        <f>SUM(J1002)</f>
        <v>127713666</v>
      </c>
      <c r="K1001" s="31">
        <f t="shared" si="184"/>
        <v>38.71284207335556</v>
      </c>
      <c r="L1001" s="30">
        <f t="shared" si="190"/>
        <v>156279014</v>
      </c>
      <c r="M1001" s="31">
        <f t="shared" si="185"/>
        <v>47.371632009699908</v>
      </c>
      <c r="N1001" s="29">
        <f>SUM(N1002)</f>
        <v>283992680</v>
      </c>
      <c r="O1001" s="31">
        <f t="shared" si="186"/>
        <v>86.084474083055468</v>
      </c>
      <c r="P1001" s="32">
        <f t="shared" si="189"/>
        <v>45907320</v>
      </c>
      <c r="R1001" s="33">
        <f>SUM('anual gastos'!N1001+'eses gastos'!N1001+[3]ctas!N1001)</f>
        <v>283992680</v>
      </c>
      <c r="S1001" s="62">
        <f t="shared" si="187"/>
        <v>0</v>
      </c>
    </row>
    <row r="1002" spans="1:19" ht="26.25" x14ac:dyDescent="0.25">
      <c r="A1002" s="60">
        <v>3311403310011</v>
      </c>
      <c r="B1002" s="27" t="s">
        <v>706</v>
      </c>
      <c r="C1002" s="28"/>
      <c r="D1002" s="33">
        <f>SUM('anual gastos'!D1002+'eses gastos'!D1002+[3]ctas!D1002)</f>
        <v>450000000</v>
      </c>
      <c r="E1002" s="33">
        <f>SUM('anual gastos'!E1002+'eses gastos'!E1002+[3]ctas!E1002)</f>
        <v>-120100000</v>
      </c>
      <c r="F1002" s="30">
        <f t="shared" si="183"/>
        <v>329900000</v>
      </c>
      <c r="G1002" s="31">
        <f t="shared" si="182"/>
        <v>1.6090923383044156E-3</v>
      </c>
      <c r="H1002" s="33">
        <f>SUM('anual gastos'!H1002+'eses gastos'!H1002+[3]ctas!H1002)</f>
        <v>0</v>
      </c>
      <c r="I1002" s="32">
        <f t="shared" si="188"/>
        <v>329900000</v>
      </c>
      <c r="J1002" s="33">
        <f>SUM('anual gastos'!J1002+'eses gastos'!J1002+[3]ctas!J1002)</f>
        <v>127713666</v>
      </c>
      <c r="K1002" s="31">
        <f t="shared" si="184"/>
        <v>38.71284207335556</v>
      </c>
      <c r="L1002" s="30">
        <f t="shared" si="190"/>
        <v>156279014</v>
      </c>
      <c r="M1002" s="31">
        <f t="shared" si="185"/>
        <v>47.371632009699908</v>
      </c>
      <c r="N1002" s="33">
        <f>SUM('anual gastos'!N1002+'eses gastos'!N1002+[3]ctas!N1002)</f>
        <v>283992680</v>
      </c>
      <c r="O1002" s="31">
        <f t="shared" si="186"/>
        <v>86.084474083055468</v>
      </c>
      <c r="P1002" s="32">
        <f t="shared" si="189"/>
        <v>45907320</v>
      </c>
      <c r="R1002" s="33">
        <f>SUM('anual gastos'!N1002+'eses gastos'!N1002+[3]ctas!N1002)</f>
        <v>283992680</v>
      </c>
      <c r="S1002" s="62">
        <f t="shared" si="187"/>
        <v>0</v>
      </c>
    </row>
    <row r="1003" spans="1:19" x14ac:dyDescent="0.25">
      <c r="A1003" s="60">
        <v>3311403310014</v>
      </c>
      <c r="B1003" s="27" t="s">
        <v>707</v>
      </c>
      <c r="C1003" s="28"/>
      <c r="D1003" s="29">
        <f>SUM(D1004:D1009)</f>
        <v>1807056757</v>
      </c>
      <c r="E1003" s="29">
        <f>SUM(E1004:E1009)</f>
        <v>417335586</v>
      </c>
      <c r="F1003" s="30">
        <f t="shared" si="183"/>
        <v>2224392343</v>
      </c>
      <c r="G1003" s="31">
        <f t="shared" si="182"/>
        <v>1.0849507961516543E-2</v>
      </c>
      <c r="H1003" s="29">
        <f>SUM(H1004:H1009)</f>
        <v>0</v>
      </c>
      <c r="I1003" s="32">
        <f t="shared" si="188"/>
        <v>2224392343</v>
      </c>
      <c r="J1003" s="29">
        <f>SUM(J1004:J1009)</f>
        <v>869173469</v>
      </c>
      <c r="K1003" s="31">
        <f t="shared" si="184"/>
        <v>39.074647587923295</v>
      </c>
      <c r="L1003" s="30">
        <f t="shared" si="190"/>
        <v>1281302097</v>
      </c>
      <c r="M1003" s="31">
        <f t="shared" si="185"/>
        <v>57.60234254681572</v>
      </c>
      <c r="N1003" s="29">
        <f>SUM(N1004:N1009)</f>
        <v>2150475566</v>
      </c>
      <c r="O1003" s="31">
        <f t="shared" si="186"/>
        <v>96.676990134739015</v>
      </c>
      <c r="P1003" s="32">
        <f t="shared" si="189"/>
        <v>73916777</v>
      </c>
      <c r="R1003" s="33">
        <f>SUM('anual gastos'!N1003+'eses gastos'!N1003+[3]ctas!N1003)</f>
        <v>2150475566</v>
      </c>
      <c r="S1003" s="62">
        <f t="shared" si="187"/>
        <v>0</v>
      </c>
    </row>
    <row r="1004" spans="1:19" x14ac:dyDescent="0.25">
      <c r="A1004" s="60">
        <v>331140331001412</v>
      </c>
      <c r="B1004" s="27" t="s">
        <v>708</v>
      </c>
      <c r="C1004" s="28"/>
      <c r="D1004" s="33">
        <f>SUM('anual gastos'!D1004+'eses gastos'!D1004+[3]ctas!D1004)</f>
        <v>750000000</v>
      </c>
      <c r="E1004" s="33">
        <f>SUM('anual gastos'!E1004+'eses gastos'!E1004+[3]ctas!E1004)</f>
        <v>397690767</v>
      </c>
      <c r="F1004" s="30">
        <f t="shared" si="183"/>
        <v>1147690767</v>
      </c>
      <c r="G1004" s="31">
        <f t="shared" si="182"/>
        <v>5.5978794177702889E-3</v>
      </c>
      <c r="H1004" s="33">
        <f>SUM('anual gastos'!H1004+'eses gastos'!H1004+[3]ctas!H1004)</f>
        <v>0</v>
      </c>
      <c r="I1004" s="32">
        <f t="shared" si="188"/>
        <v>1147690767</v>
      </c>
      <c r="J1004" s="33">
        <f>SUM('anual gastos'!J1004+'eses gastos'!J1004+[3]ctas!J1004)</f>
        <v>451156336</v>
      </c>
      <c r="K1004" s="31">
        <f t="shared" si="184"/>
        <v>39.309921188901576</v>
      </c>
      <c r="L1004" s="30">
        <f t="shared" si="190"/>
        <v>622617660</v>
      </c>
      <c r="M1004" s="31">
        <f t="shared" si="185"/>
        <v>54.249600842175283</v>
      </c>
      <c r="N1004" s="33">
        <f>SUM('anual gastos'!N1004+'eses gastos'!N1004+[3]ctas!N1004)</f>
        <v>1073773996</v>
      </c>
      <c r="O1004" s="31">
        <f t="shared" si="186"/>
        <v>93.559522031076852</v>
      </c>
      <c r="P1004" s="32">
        <f t="shared" si="189"/>
        <v>73916771</v>
      </c>
      <c r="R1004" s="33">
        <f>SUM('anual gastos'!N1004+'eses gastos'!N1004+[3]ctas!N1004)</f>
        <v>1073773996</v>
      </c>
      <c r="S1004" s="62">
        <f t="shared" si="187"/>
        <v>0</v>
      </c>
    </row>
    <row r="1005" spans="1:19" ht="26.25" x14ac:dyDescent="0.25">
      <c r="A1005" s="60">
        <v>331140331001412</v>
      </c>
      <c r="B1005" s="27" t="s">
        <v>709</v>
      </c>
      <c r="C1005" s="28"/>
      <c r="D1005" s="33">
        <f>SUM('anual gastos'!D1005+'eses gastos'!D1005+[3]ctas!D1005)</f>
        <v>905000000</v>
      </c>
      <c r="E1005" s="33">
        <f>SUM('anual gastos'!E1005+'eses gastos'!E1005+[3]ctas!E1005)</f>
        <v>-7297536</v>
      </c>
      <c r="F1005" s="30">
        <f t="shared" si="183"/>
        <v>897702464</v>
      </c>
      <c r="G1005" s="31">
        <f t="shared" si="182"/>
        <v>4.3785576141236598E-3</v>
      </c>
      <c r="H1005" s="33">
        <f>SUM('anual gastos'!H1005+'eses gastos'!H1005+[3]ctas!H1005)</f>
        <v>0</v>
      </c>
      <c r="I1005" s="32">
        <f t="shared" si="188"/>
        <v>897702464</v>
      </c>
      <c r="J1005" s="33">
        <f>SUM('anual gastos'!J1005+'eses gastos'!J1005+[3]ctas!J1005)</f>
        <v>299661087</v>
      </c>
      <c r="K1005" s="31">
        <f t="shared" si="184"/>
        <v>33.380891667018972</v>
      </c>
      <c r="L1005" s="30">
        <f t="shared" si="190"/>
        <v>598041371</v>
      </c>
      <c r="M1005" s="31">
        <f t="shared" si="185"/>
        <v>66.619107664608123</v>
      </c>
      <c r="N1005" s="33">
        <f>SUM('anual gastos'!N1005+'eses gastos'!N1005+[3]ctas!N1005)</f>
        <v>897702458</v>
      </c>
      <c r="O1005" s="31">
        <f t="shared" si="186"/>
        <v>99.999999331627095</v>
      </c>
      <c r="P1005" s="32">
        <f t="shared" si="189"/>
        <v>6</v>
      </c>
      <c r="R1005" s="33">
        <f>SUM('anual gastos'!N1005+'eses gastos'!N1005+[3]ctas!N1005)</f>
        <v>897702458</v>
      </c>
      <c r="S1005" s="62">
        <f t="shared" si="187"/>
        <v>0</v>
      </c>
    </row>
    <row r="1006" spans="1:19" x14ac:dyDescent="0.25">
      <c r="A1006" s="60">
        <v>331140331001422</v>
      </c>
      <c r="B1006" s="27" t="s">
        <v>710</v>
      </c>
      <c r="C1006" s="28"/>
      <c r="D1006" s="33">
        <f>SUM('anual gastos'!D1006+'eses gastos'!D1006+[3]ctas!D1006)</f>
        <v>152056757</v>
      </c>
      <c r="E1006" s="33">
        <f>SUM('anual gastos'!E1006+'eses gastos'!E1006+[3]ctas!E1006)</f>
        <v>26942355</v>
      </c>
      <c r="F1006" s="30">
        <f t="shared" si="183"/>
        <v>178999112</v>
      </c>
      <c r="G1006" s="31">
        <f t="shared" si="182"/>
        <v>8.7307092962259471E-4</v>
      </c>
      <c r="H1006" s="33">
        <f>SUM('anual gastos'!H1006+'eses gastos'!H1006+[3]ctas!H1006)</f>
        <v>0</v>
      </c>
      <c r="I1006" s="32">
        <f t="shared" si="188"/>
        <v>178999112</v>
      </c>
      <c r="J1006" s="33">
        <f>SUM('anual gastos'!J1006+'eses gastos'!J1006+[3]ctas!J1006)</f>
        <v>118356046</v>
      </c>
      <c r="K1006" s="31">
        <f t="shared" si="184"/>
        <v>66.121024108767642</v>
      </c>
      <c r="L1006" s="30">
        <f t="shared" si="190"/>
        <v>60643066</v>
      </c>
      <c r="M1006" s="31">
        <f t="shared" si="185"/>
        <v>33.878975891232358</v>
      </c>
      <c r="N1006" s="33">
        <f>SUM('anual gastos'!N1006+'eses gastos'!N1006+[3]ctas!N1006)</f>
        <v>178999112</v>
      </c>
      <c r="O1006" s="31">
        <f t="shared" si="186"/>
        <v>100</v>
      </c>
      <c r="P1006" s="32">
        <f t="shared" si="189"/>
        <v>0</v>
      </c>
      <c r="R1006" s="33">
        <f>SUM('anual gastos'!N1006+'eses gastos'!N1006+[3]ctas!N1006)</f>
        <v>178999112</v>
      </c>
      <c r="S1006" s="62">
        <f t="shared" si="187"/>
        <v>0</v>
      </c>
    </row>
    <row r="1007" spans="1:19" ht="26.25" x14ac:dyDescent="0.25">
      <c r="A1007" s="60">
        <v>331140331001422</v>
      </c>
      <c r="B1007" s="27" t="s">
        <v>709</v>
      </c>
      <c r="C1007" s="28"/>
      <c r="D1007" s="33">
        <f>SUM('anual gastos'!D1007+'eses gastos'!D1007+[3]ctas!D1007)</f>
        <v>0</v>
      </c>
      <c r="E1007" s="33">
        <f>SUM('anual gastos'!E1007+'eses gastos'!E1007+[3]ctas!E1007)</f>
        <v>0</v>
      </c>
      <c r="F1007" s="30">
        <f t="shared" si="183"/>
        <v>0</v>
      </c>
      <c r="G1007" s="31">
        <f t="shared" si="182"/>
        <v>0</v>
      </c>
      <c r="H1007" s="33">
        <f>SUM('anual gastos'!H1007+'eses gastos'!H1007+[3]ctas!H1007)</f>
        <v>0</v>
      </c>
      <c r="I1007" s="32">
        <f t="shared" si="188"/>
        <v>0</v>
      </c>
      <c r="J1007" s="33">
        <f>SUM('anual gastos'!J1007+'eses gastos'!J1007+[3]ctas!J1007)</f>
        <v>0</v>
      </c>
      <c r="K1007" s="31">
        <f t="shared" si="184"/>
        <v>0</v>
      </c>
      <c r="L1007" s="30">
        <f t="shared" si="190"/>
        <v>0</v>
      </c>
      <c r="M1007" s="31">
        <f t="shared" si="185"/>
        <v>0</v>
      </c>
      <c r="N1007" s="33">
        <f>SUM('anual gastos'!N1007+'eses gastos'!N1007+[3]ctas!N1007)</f>
        <v>0</v>
      </c>
      <c r="O1007" s="31">
        <f t="shared" si="186"/>
        <v>0</v>
      </c>
      <c r="P1007" s="32">
        <f t="shared" si="189"/>
        <v>0</v>
      </c>
      <c r="R1007" s="33">
        <f>SUM('anual gastos'!N1007+'eses gastos'!N1007+[3]ctas!N1007)</f>
        <v>0</v>
      </c>
      <c r="S1007" s="62">
        <f t="shared" si="187"/>
        <v>0</v>
      </c>
    </row>
    <row r="1008" spans="1:19" x14ac:dyDescent="0.25">
      <c r="A1008" s="60">
        <v>331140331001432</v>
      </c>
      <c r="B1008" s="27" t="s">
        <v>711</v>
      </c>
      <c r="C1008" s="28"/>
      <c r="D1008" s="33">
        <f>SUM('anual gastos'!D1008+'eses gastos'!D1008+[3]ctas!D1008)</f>
        <v>0</v>
      </c>
      <c r="E1008" s="33">
        <f>SUM('anual gastos'!E1008+'eses gastos'!E1008+[3]ctas!E1008)</f>
        <v>0</v>
      </c>
      <c r="F1008" s="30">
        <f t="shared" si="183"/>
        <v>0</v>
      </c>
      <c r="G1008" s="31">
        <f t="shared" si="182"/>
        <v>0</v>
      </c>
      <c r="H1008" s="33">
        <f>SUM('anual gastos'!H1008+'eses gastos'!H1008+[3]ctas!H1008)</f>
        <v>0</v>
      </c>
      <c r="I1008" s="32">
        <f t="shared" si="188"/>
        <v>0</v>
      </c>
      <c r="J1008" s="33">
        <f>SUM('anual gastos'!J1008+'eses gastos'!J1008+[3]ctas!J1008)</f>
        <v>0</v>
      </c>
      <c r="K1008" s="31">
        <f t="shared" si="184"/>
        <v>0</v>
      </c>
      <c r="L1008" s="30">
        <f t="shared" si="190"/>
        <v>0</v>
      </c>
      <c r="M1008" s="31">
        <f t="shared" si="185"/>
        <v>0</v>
      </c>
      <c r="N1008" s="33">
        <f>SUM('anual gastos'!N1008+'eses gastos'!N1008+[3]ctas!N1008)</f>
        <v>0</v>
      </c>
      <c r="O1008" s="31">
        <f t="shared" si="186"/>
        <v>0</v>
      </c>
      <c r="P1008" s="32">
        <f t="shared" si="189"/>
        <v>0</v>
      </c>
      <c r="R1008" s="33">
        <f>SUM('anual gastos'!N1008+'eses gastos'!N1008+[3]ctas!N1008)</f>
        <v>0</v>
      </c>
      <c r="S1008" s="62">
        <f t="shared" si="187"/>
        <v>0</v>
      </c>
    </row>
    <row r="1009" spans="1:19" ht="26.25" x14ac:dyDescent="0.25">
      <c r="A1009" s="60">
        <v>331140331001432</v>
      </c>
      <c r="B1009" s="27" t="s">
        <v>712</v>
      </c>
      <c r="C1009" s="28"/>
      <c r="D1009" s="33">
        <f>SUM('anual gastos'!D1009+'eses gastos'!D1009+[3]ctas!D1009)</f>
        <v>0</v>
      </c>
      <c r="E1009" s="33">
        <f>SUM('anual gastos'!E1009+'eses gastos'!E1009+[3]ctas!E1009)</f>
        <v>0</v>
      </c>
      <c r="F1009" s="30">
        <f t="shared" si="183"/>
        <v>0</v>
      </c>
      <c r="G1009" s="31">
        <f t="shared" si="182"/>
        <v>0</v>
      </c>
      <c r="H1009" s="33">
        <f>SUM('anual gastos'!H1009+'eses gastos'!H1009+[3]ctas!H1009)</f>
        <v>0</v>
      </c>
      <c r="I1009" s="32">
        <f t="shared" si="188"/>
        <v>0</v>
      </c>
      <c r="J1009" s="33">
        <f>SUM('anual gastos'!J1009+'eses gastos'!J1009+[3]ctas!J1009)</f>
        <v>0</v>
      </c>
      <c r="K1009" s="31">
        <f t="shared" si="184"/>
        <v>0</v>
      </c>
      <c r="L1009" s="30">
        <f t="shared" si="190"/>
        <v>0</v>
      </c>
      <c r="M1009" s="31">
        <f t="shared" si="185"/>
        <v>0</v>
      </c>
      <c r="N1009" s="33">
        <f>SUM('anual gastos'!N1009+'eses gastos'!N1009+[3]ctas!N1009)</f>
        <v>0</v>
      </c>
      <c r="O1009" s="31">
        <f t="shared" si="186"/>
        <v>0</v>
      </c>
      <c r="P1009" s="32">
        <f t="shared" si="189"/>
        <v>0</v>
      </c>
      <c r="R1009" s="33">
        <f>SUM('anual gastos'!N1009+'eses gastos'!N1009+[3]ctas!N1009)</f>
        <v>0</v>
      </c>
      <c r="S1009" s="62">
        <f t="shared" si="187"/>
        <v>0</v>
      </c>
    </row>
    <row r="1010" spans="1:19" x14ac:dyDescent="0.25">
      <c r="A1010" s="60">
        <v>3311403310034</v>
      </c>
      <c r="B1010" s="27" t="s">
        <v>713</v>
      </c>
      <c r="C1010" s="28"/>
      <c r="D1010" s="29">
        <f>SUM(D1011)</f>
        <v>826297867</v>
      </c>
      <c r="E1010" s="29">
        <f>SUM(E1011)</f>
        <v>316384728</v>
      </c>
      <c r="F1010" s="30">
        <f t="shared" si="183"/>
        <v>1142682595</v>
      </c>
      <c r="G1010" s="31">
        <f t="shared" si="182"/>
        <v>5.5734519815953546E-3</v>
      </c>
      <c r="H1010" s="29">
        <f>SUM(H1011)</f>
        <v>0</v>
      </c>
      <c r="I1010" s="32">
        <f t="shared" si="188"/>
        <v>1142682595</v>
      </c>
      <c r="J1010" s="29">
        <f>SUM(J1011)</f>
        <v>616484490</v>
      </c>
      <c r="K1010" s="31">
        <f t="shared" si="184"/>
        <v>53.95063272141639</v>
      </c>
      <c r="L1010" s="30">
        <f t="shared" si="190"/>
        <v>450347522</v>
      </c>
      <c r="M1010" s="31">
        <f t="shared" si="185"/>
        <v>39.411427457683466</v>
      </c>
      <c r="N1010" s="29">
        <f>SUM(N1011)</f>
        <v>1066832012</v>
      </c>
      <c r="O1010" s="31">
        <f t="shared" si="186"/>
        <v>93.362060179099871</v>
      </c>
      <c r="P1010" s="32">
        <f t="shared" si="189"/>
        <v>75850583</v>
      </c>
      <c r="R1010" s="33">
        <f>SUM('anual gastos'!N1010+'eses gastos'!N1010+[3]ctas!N1010)</f>
        <v>1066832012</v>
      </c>
      <c r="S1010" s="62">
        <f t="shared" si="187"/>
        <v>0</v>
      </c>
    </row>
    <row r="1011" spans="1:19" x14ac:dyDescent="0.25">
      <c r="A1011" s="60">
        <v>3311403310034</v>
      </c>
      <c r="B1011" s="27" t="s">
        <v>713</v>
      </c>
      <c r="C1011" s="28"/>
      <c r="D1011" s="33">
        <f>SUM('anual gastos'!D1011+'eses gastos'!D1011+[3]ctas!D1011)</f>
        <v>826297867</v>
      </c>
      <c r="E1011" s="33">
        <f>SUM('anual gastos'!E1011+'eses gastos'!E1011+[3]ctas!E1011)</f>
        <v>316384728</v>
      </c>
      <c r="F1011" s="30">
        <f t="shared" si="183"/>
        <v>1142682595</v>
      </c>
      <c r="G1011" s="31">
        <f t="shared" si="182"/>
        <v>5.5734519815953546E-3</v>
      </c>
      <c r="H1011" s="33">
        <f>SUM('anual gastos'!H1011+'eses gastos'!H1011+[3]ctas!H1011)</f>
        <v>0</v>
      </c>
      <c r="I1011" s="32">
        <f t="shared" si="188"/>
        <v>1142682595</v>
      </c>
      <c r="J1011" s="33">
        <f>SUM('anual gastos'!J1011+'eses gastos'!J1011+[3]ctas!J1011)</f>
        <v>616484490</v>
      </c>
      <c r="K1011" s="31">
        <f t="shared" si="184"/>
        <v>53.95063272141639</v>
      </c>
      <c r="L1011" s="30">
        <f t="shared" si="190"/>
        <v>450347522</v>
      </c>
      <c r="M1011" s="31">
        <f t="shared" si="185"/>
        <v>39.411427457683466</v>
      </c>
      <c r="N1011" s="33">
        <f>SUM('anual gastos'!N1011+'eses gastos'!N1011+[3]ctas!N1011)</f>
        <v>1066832012</v>
      </c>
      <c r="O1011" s="31">
        <f t="shared" si="186"/>
        <v>93.362060179099871</v>
      </c>
      <c r="P1011" s="32">
        <f t="shared" si="189"/>
        <v>75850583</v>
      </c>
      <c r="R1011" s="33">
        <f>SUM('anual gastos'!N1011+'eses gastos'!N1011+[3]ctas!N1011)</f>
        <v>1066832012</v>
      </c>
      <c r="S1011" s="62">
        <f t="shared" si="187"/>
        <v>0</v>
      </c>
    </row>
    <row r="1012" spans="1:19" ht="26.25" x14ac:dyDescent="0.25">
      <c r="A1012" s="60">
        <v>3311403310055</v>
      </c>
      <c r="B1012" s="27" t="s">
        <v>714</v>
      </c>
      <c r="C1012" s="28"/>
      <c r="D1012" s="29">
        <f>SUM(D1013)</f>
        <v>292263811</v>
      </c>
      <c r="E1012" s="29">
        <f>SUM(E1013)</f>
        <v>27634611422</v>
      </c>
      <c r="F1012" s="30">
        <f t="shared" si="183"/>
        <v>27926875233</v>
      </c>
      <c r="G1012" s="31">
        <f t="shared" si="182"/>
        <v>0.13621376468688584</v>
      </c>
      <c r="H1012" s="29">
        <f>SUM(H1013)</f>
        <v>0</v>
      </c>
      <c r="I1012" s="32">
        <f t="shared" si="188"/>
        <v>27926875233</v>
      </c>
      <c r="J1012" s="29">
        <f>SUM(J1013)</f>
        <v>16146161028</v>
      </c>
      <c r="K1012" s="31">
        <f t="shared" si="184"/>
        <v>57.815852626865926</v>
      </c>
      <c r="L1012" s="30">
        <f t="shared" si="190"/>
        <v>9588225472</v>
      </c>
      <c r="M1012" s="31">
        <f t="shared" si="185"/>
        <v>34.333327277052476</v>
      </c>
      <c r="N1012" s="29">
        <f>SUM(N1013)</f>
        <v>25734386500</v>
      </c>
      <c r="O1012" s="31">
        <f t="shared" si="186"/>
        <v>92.149179903918395</v>
      </c>
      <c r="P1012" s="32">
        <f t="shared" si="189"/>
        <v>2192488733</v>
      </c>
      <c r="R1012" s="33">
        <f>SUM('anual gastos'!N1012+'eses gastos'!N1012+[3]ctas!N1012)</f>
        <v>25734386500</v>
      </c>
      <c r="S1012" s="62">
        <f t="shared" si="187"/>
        <v>0</v>
      </c>
    </row>
    <row r="1013" spans="1:19" ht="26.25" x14ac:dyDescent="0.25">
      <c r="A1013" s="60">
        <v>3311403310055</v>
      </c>
      <c r="B1013" s="27" t="s">
        <v>715</v>
      </c>
      <c r="C1013" s="28"/>
      <c r="D1013" s="33">
        <f>SUM('anual gastos'!D1013+'eses gastos'!D1013+[3]ctas!D1013)</f>
        <v>292263811</v>
      </c>
      <c r="E1013" s="33">
        <f>SUM('anual gastos'!E1013+'eses gastos'!E1013+[3]ctas!E1013)</f>
        <v>27634611422</v>
      </c>
      <c r="F1013" s="30">
        <f t="shared" si="183"/>
        <v>27926875233</v>
      </c>
      <c r="G1013" s="31">
        <f t="shared" si="182"/>
        <v>0.13621376468688584</v>
      </c>
      <c r="H1013" s="33">
        <f>SUM('anual gastos'!H1013+'eses gastos'!H1013+[3]ctas!H1013)</f>
        <v>0</v>
      </c>
      <c r="I1013" s="32">
        <f t="shared" si="188"/>
        <v>27926875233</v>
      </c>
      <c r="J1013" s="33">
        <f>SUM('anual gastos'!J1013+'eses gastos'!J1013+[3]ctas!J1013)</f>
        <v>16146161028</v>
      </c>
      <c r="K1013" s="31">
        <f t="shared" si="184"/>
        <v>57.815852626865926</v>
      </c>
      <c r="L1013" s="30">
        <f t="shared" si="190"/>
        <v>9588225472</v>
      </c>
      <c r="M1013" s="31">
        <f t="shared" si="185"/>
        <v>34.333327277052476</v>
      </c>
      <c r="N1013" s="33">
        <f>SUM('anual gastos'!N1013+'eses gastos'!N1013+[3]ctas!N1013)</f>
        <v>25734386500</v>
      </c>
      <c r="O1013" s="31">
        <f t="shared" si="186"/>
        <v>92.149179903918395</v>
      </c>
      <c r="P1013" s="32">
        <f t="shared" si="189"/>
        <v>2192488733</v>
      </c>
      <c r="R1013" s="33">
        <f>SUM('anual gastos'!N1013+'eses gastos'!N1013+[3]ctas!N1013)</f>
        <v>25734386500</v>
      </c>
      <c r="S1013" s="62">
        <f t="shared" si="187"/>
        <v>0</v>
      </c>
    </row>
    <row r="1014" spans="1:19" x14ac:dyDescent="0.25">
      <c r="A1014" s="60">
        <v>3311403310074</v>
      </c>
      <c r="B1014" s="27" t="s">
        <v>716</v>
      </c>
      <c r="C1014" s="28"/>
      <c r="D1014" s="29">
        <f>SUM(D1015)</f>
        <v>371000000</v>
      </c>
      <c r="E1014" s="29">
        <f>SUM(E1015)</f>
        <v>125742426</v>
      </c>
      <c r="F1014" s="30">
        <f t="shared" si="183"/>
        <v>496742426</v>
      </c>
      <c r="G1014" s="31">
        <f t="shared" si="182"/>
        <v>2.4228688444599823E-3</v>
      </c>
      <c r="H1014" s="29">
        <f>SUM(H1015)</f>
        <v>0</v>
      </c>
      <c r="I1014" s="32">
        <f t="shared" si="188"/>
        <v>496742426</v>
      </c>
      <c r="J1014" s="29">
        <f>SUM(J1015)</f>
        <v>275187349</v>
      </c>
      <c r="K1014" s="31">
        <f t="shared" si="184"/>
        <v>55.398398565617988</v>
      </c>
      <c r="L1014" s="30">
        <f t="shared" si="190"/>
        <v>216419455</v>
      </c>
      <c r="M1014" s="31">
        <f t="shared" si="185"/>
        <v>43.567741282481073</v>
      </c>
      <c r="N1014" s="29">
        <f>SUM(N1015)</f>
        <v>491606804</v>
      </c>
      <c r="O1014" s="31">
        <f t="shared" si="186"/>
        <v>98.966139848099061</v>
      </c>
      <c r="P1014" s="32">
        <f t="shared" si="189"/>
        <v>5135622</v>
      </c>
      <c r="R1014" s="33">
        <f>SUM('anual gastos'!N1014+'eses gastos'!N1014+[3]ctas!N1014)</f>
        <v>491606804</v>
      </c>
      <c r="S1014" s="62">
        <f t="shared" si="187"/>
        <v>0</v>
      </c>
    </row>
    <row r="1015" spans="1:19" x14ac:dyDescent="0.25">
      <c r="A1015" s="60">
        <v>3311403310074</v>
      </c>
      <c r="B1015" s="27" t="s">
        <v>716</v>
      </c>
      <c r="C1015" s="28"/>
      <c r="D1015" s="33">
        <f>SUM('anual gastos'!D1015+'eses gastos'!D1015+[3]ctas!D1015)</f>
        <v>371000000</v>
      </c>
      <c r="E1015" s="33">
        <f>SUM('anual gastos'!E1015+'eses gastos'!E1015+[3]ctas!E1015)</f>
        <v>125742426</v>
      </c>
      <c r="F1015" s="30">
        <f t="shared" si="183"/>
        <v>496742426</v>
      </c>
      <c r="G1015" s="31">
        <f t="shared" si="182"/>
        <v>2.4228688444599823E-3</v>
      </c>
      <c r="H1015" s="33">
        <f>SUM('anual gastos'!H1015+'eses gastos'!H1015+[3]ctas!H1015)</f>
        <v>0</v>
      </c>
      <c r="I1015" s="32">
        <f t="shared" si="188"/>
        <v>496742426</v>
      </c>
      <c r="J1015" s="33">
        <f>SUM('anual gastos'!J1015+'eses gastos'!J1015+[3]ctas!J1015)</f>
        <v>275187349</v>
      </c>
      <c r="K1015" s="31">
        <f t="shared" si="184"/>
        <v>55.398398565617988</v>
      </c>
      <c r="L1015" s="30">
        <f t="shared" si="190"/>
        <v>216419455</v>
      </c>
      <c r="M1015" s="31">
        <f t="shared" si="185"/>
        <v>43.567741282481073</v>
      </c>
      <c r="N1015" s="33">
        <f>SUM('anual gastos'!N1015+'eses gastos'!N1015+[3]ctas!N1015)</f>
        <v>491606804</v>
      </c>
      <c r="O1015" s="31">
        <f t="shared" si="186"/>
        <v>98.966139848099061</v>
      </c>
      <c r="P1015" s="32">
        <f t="shared" si="189"/>
        <v>5135622</v>
      </c>
      <c r="R1015" s="33">
        <f>SUM('anual gastos'!N1015+'eses gastos'!N1015+[3]ctas!N1015)</f>
        <v>491606804</v>
      </c>
      <c r="S1015" s="62">
        <f t="shared" si="187"/>
        <v>0</v>
      </c>
    </row>
    <row r="1016" spans="1:19" ht="26.25" x14ac:dyDescent="0.25">
      <c r="A1016" s="60">
        <v>3311403310143</v>
      </c>
      <c r="B1016" s="27" t="s">
        <v>717</v>
      </c>
      <c r="C1016" s="28"/>
      <c r="D1016" s="29">
        <f>SUM(D1017)</f>
        <v>3163876000</v>
      </c>
      <c r="E1016" s="29">
        <f>SUM(E1017)</f>
        <v>-484763025</v>
      </c>
      <c r="F1016" s="30">
        <f t="shared" si="183"/>
        <v>2679112975</v>
      </c>
      <c r="G1016" s="31">
        <f t="shared" si="182"/>
        <v>1.3067414857606699E-2</v>
      </c>
      <c r="H1016" s="29">
        <f>SUM(H1017)</f>
        <v>0</v>
      </c>
      <c r="I1016" s="32">
        <f t="shared" si="188"/>
        <v>2679112975</v>
      </c>
      <c r="J1016" s="29">
        <f>SUM(J1017)</f>
        <v>148204036</v>
      </c>
      <c r="K1016" s="31">
        <f t="shared" si="184"/>
        <v>5.5318322662372976</v>
      </c>
      <c r="L1016" s="30">
        <f t="shared" si="190"/>
        <v>348534262</v>
      </c>
      <c r="M1016" s="31">
        <f t="shared" si="185"/>
        <v>13.00931559259833</v>
      </c>
      <c r="N1016" s="29">
        <f>SUM(N1017)</f>
        <v>496738298</v>
      </c>
      <c r="O1016" s="31">
        <f t="shared" si="186"/>
        <v>18.541147858835629</v>
      </c>
      <c r="P1016" s="32">
        <f t="shared" si="189"/>
        <v>2182374677</v>
      </c>
      <c r="R1016" s="33">
        <f>SUM('anual gastos'!N1016+'eses gastos'!N1016+[3]ctas!N1016)</f>
        <v>496738298</v>
      </c>
      <c r="S1016" s="62">
        <f t="shared" si="187"/>
        <v>0</v>
      </c>
    </row>
    <row r="1017" spans="1:19" ht="26.25" x14ac:dyDescent="0.25">
      <c r="A1017" s="60">
        <v>3311403310143240</v>
      </c>
      <c r="B1017" s="27" t="s">
        <v>717</v>
      </c>
      <c r="C1017" s="28"/>
      <c r="D1017" s="33">
        <f>SUM('anual gastos'!D1017+'eses gastos'!D1017+[3]ctas!D1017)</f>
        <v>3163876000</v>
      </c>
      <c r="E1017" s="33">
        <f>SUM('anual gastos'!E1017+'eses gastos'!E1017+[3]ctas!E1017)</f>
        <v>-484763025</v>
      </c>
      <c r="F1017" s="30">
        <f t="shared" si="183"/>
        <v>2679112975</v>
      </c>
      <c r="G1017" s="31">
        <f t="shared" si="182"/>
        <v>1.3067414857606699E-2</v>
      </c>
      <c r="H1017" s="33">
        <f>SUM('anual gastos'!H1017+'eses gastos'!H1017+[3]ctas!H1017)</f>
        <v>0</v>
      </c>
      <c r="I1017" s="32">
        <f t="shared" si="188"/>
        <v>2679112975</v>
      </c>
      <c r="J1017" s="33">
        <f>SUM('anual gastos'!J1017+'eses gastos'!J1017+[3]ctas!J1017)</f>
        <v>148204036</v>
      </c>
      <c r="K1017" s="31">
        <f t="shared" si="184"/>
        <v>5.5318322662372976</v>
      </c>
      <c r="L1017" s="30">
        <f t="shared" si="190"/>
        <v>348534262</v>
      </c>
      <c r="M1017" s="31">
        <f t="shared" si="185"/>
        <v>13.00931559259833</v>
      </c>
      <c r="N1017" s="33">
        <f>SUM('anual gastos'!N1017+'eses gastos'!N1017+[3]ctas!N1017)</f>
        <v>496738298</v>
      </c>
      <c r="O1017" s="31">
        <f t="shared" si="186"/>
        <v>18.541147858835629</v>
      </c>
      <c r="P1017" s="32">
        <f t="shared" si="189"/>
        <v>2182374677</v>
      </c>
      <c r="R1017" s="33">
        <f>SUM('anual gastos'!N1017+'eses gastos'!N1017+[3]ctas!N1017)</f>
        <v>496738298</v>
      </c>
      <c r="S1017" s="62">
        <f t="shared" si="187"/>
        <v>0</v>
      </c>
    </row>
    <row r="1018" spans="1:19" ht="26.25" x14ac:dyDescent="0.25">
      <c r="A1018" s="60">
        <v>3311403310232</v>
      </c>
      <c r="B1018" s="27" t="s">
        <v>718</v>
      </c>
      <c r="C1018" s="28"/>
      <c r="D1018" s="29">
        <f>SUM(D1019:D1022)</f>
        <v>55115429000</v>
      </c>
      <c r="E1018" s="29">
        <f>SUM(E1019:E1022)</f>
        <v>-697200000</v>
      </c>
      <c r="F1018" s="30">
        <f t="shared" si="183"/>
        <v>54418229000</v>
      </c>
      <c r="G1018" s="31">
        <f t="shared" si="182"/>
        <v>0.26542575128219204</v>
      </c>
      <c r="H1018" s="29">
        <f>SUM(H1019:H1022)</f>
        <v>0</v>
      </c>
      <c r="I1018" s="32">
        <f t="shared" si="188"/>
        <v>54418229000</v>
      </c>
      <c r="J1018" s="29">
        <f>SUM(J1019:J1022)</f>
        <v>38281105215</v>
      </c>
      <c r="K1018" s="31">
        <f t="shared" si="184"/>
        <v>70.346106292801252</v>
      </c>
      <c r="L1018" s="30">
        <f t="shared" si="190"/>
        <v>15278066262</v>
      </c>
      <c r="M1018" s="31">
        <f t="shared" si="185"/>
        <v>28.075272831829938</v>
      </c>
      <c r="N1018" s="29">
        <f>SUM(N1019:N1022)</f>
        <v>53559171477</v>
      </c>
      <c r="O1018" s="31">
        <f t="shared" si="186"/>
        <v>98.421379124631187</v>
      </c>
      <c r="P1018" s="32">
        <f t="shared" si="189"/>
        <v>859057523</v>
      </c>
      <c r="R1018" s="33">
        <f>SUM('anual gastos'!N1018+'eses gastos'!N1018+[3]ctas!N1018)</f>
        <v>53559171477</v>
      </c>
      <c r="S1018" s="62">
        <f t="shared" si="187"/>
        <v>0</v>
      </c>
    </row>
    <row r="1019" spans="1:19" ht="26.25" x14ac:dyDescent="0.25">
      <c r="A1019" s="60">
        <v>3311403310232230</v>
      </c>
      <c r="B1019" s="27" t="s">
        <v>718</v>
      </c>
      <c r="C1019" s="28"/>
      <c r="D1019" s="33">
        <f>SUM('anual gastos'!D1019+'eses gastos'!D1019+[3]ctas!D1019)</f>
        <v>52942372000</v>
      </c>
      <c r="E1019" s="33">
        <f>SUM('anual gastos'!E1019+'eses gastos'!E1019+[3]ctas!E1019)</f>
        <v>155000000</v>
      </c>
      <c r="F1019" s="30">
        <f t="shared" si="183"/>
        <v>53097372000</v>
      </c>
      <c r="G1019" s="31">
        <f t="shared" ref="G1019:G1082" si="204">IF(OR(F1019=0,F$7=0),0,F1019/F$7)*100</f>
        <v>0.25898325089208668</v>
      </c>
      <c r="H1019" s="33">
        <f>SUM('anual gastos'!H1019+'eses gastos'!H1019+[3]ctas!H1019)</f>
        <v>0</v>
      </c>
      <c r="I1019" s="32">
        <f t="shared" si="188"/>
        <v>53097372000</v>
      </c>
      <c r="J1019" s="33">
        <f>SUM('anual gastos'!J1019+'eses gastos'!J1019+[3]ctas!J1019)</f>
        <v>38082276232</v>
      </c>
      <c r="K1019" s="31">
        <f t="shared" si="184"/>
        <v>71.721583945811858</v>
      </c>
      <c r="L1019" s="30">
        <f t="shared" si="190"/>
        <v>14566110187</v>
      </c>
      <c r="M1019" s="31">
        <f t="shared" si="185"/>
        <v>27.432826971172886</v>
      </c>
      <c r="N1019" s="33">
        <f>SUM('anual gastos'!N1019+'eses gastos'!N1019+[3]ctas!N1019)</f>
        <v>52648386419</v>
      </c>
      <c r="O1019" s="31">
        <f t="shared" si="186"/>
        <v>99.154410916984745</v>
      </c>
      <c r="P1019" s="32">
        <f t="shared" si="189"/>
        <v>448985581</v>
      </c>
      <c r="R1019" s="33">
        <f>SUM('anual gastos'!N1019+'eses gastos'!N1019+[3]ctas!N1019)</f>
        <v>52648386419</v>
      </c>
      <c r="S1019" s="62">
        <f t="shared" si="187"/>
        <v>0</v>
      </c>
    </row>
    <row r="1020" spans="1:19" ht="26.25" x14ac:dyDescent="0.25">
      <c r="A1020" s="60">
        <v>3311403310232230</v>
      </c>
      <c r="B1020" s="27" t="s">
        <v>718</v>
      </c>
      <c r="C1020" s="28"/>
      <c r="D1020" s="33">
        <f>SUM('anual gastos'!D1020+'eses gastos'!D1020+[3]ctas!D1020)</f>
        <v>250000000</v>
      </c>
      <c r="E1020" s="33">
        <f>SUM('anual gastos'!E1020+'eses gastos'!E1020+[3]ctas!E1020)</f>
        <v>200000000</v>
      </c>
      <c r="F1020" s="30">
        <f t="shared" si="183"/>
        <v>450000000</v>
      </c>
      <c r="G1020" s="31">
        <f t="shared" si="204"/>
        <v>2.1948819407001728E-3</v>
      </c>
      <c r="H1020" s="33">
        <f>SUM('anual gastos'!H1020+'eses gastos'!H1020+[3]ctas!H1020)</f>
        <v>0</v>
      </c>
      <c r="I1020" s="32">
        <f t="shared" si="188"/>
        <v>450000000</v>
      </c>
      <c r="J1020" s="33">
        <f>SUM('anual gastos'!J1020+'eses gastos'!J1020+[3]ctas!J1020)</f>
        <v>39094267</v>
      </c>
      <c r="K1020" s="31">
        <f t="shared" si="184"/>
        <v>8.6876148888888896</v>
      </c>
      <c r="L1020" s="30">
        <f t="shared" si="190"/>
        <v>388964566</v>
      </c>
      <c r="M1020" s="31">
        <f t="shared" si="185"/>
        <v>86.436570222222215</v>
      </c>
      <c r="N1020" s="33">
        <f>SUM('anual gastos'!N1020+'eses gastos'!N1020+[3]ctas!N1020)</f>
        <v>428058833</v>
      </c>
      <c r="O1020" s="31">
        <f t="shared" si="186"/>
        <v>95.124185111111117</v>
      </c>
      <c r="P1020" s="32">
        <f t="shared" si="189"/>
        <v>21941167</v>
      </c>
      <c r="R1020" s="33">
        <f>SUM('anual gastos'!N1020+'eses gastos'!N1020+[3]ctas!N1020)</f>
        <v>428058833</v>
      </c>
      <c r="S1020" s="62">
        <f t="shared" si="187"/>
        <v>0</v>
      </c>
    </row>
    <row r="1021" spans="1:19" ht="26.25" x14ac:dyDescent="0.25">
      <c r="A1021" s="60">
        <v>3311403310232230</v>
      </c>
      <c r="B1021" s="27" t="s">
        <v>718</v>
      </c>
      <c r="C1021" s="28"/>
      <c r="D1021" s="33">
        <f>SUM('anual gastos'!D1021+'eses gastos'!D1021+[3]ctas!D1021)</f>
        <v>1070000000</v>
      </c>
      <c r="E1021" s="33">
        <f>SUM('anual gastos'!E1021+'eses gastos'!E1021+[3]ctas!E1021)</f>
        <v>-697200000</v>
      </c>
      <c r="F1021" s="30">
        <f t="shared" si="183"/>
        <v>372800000</v>
      </c>
      <c r="G1021" s="31">
        <f t="shared" si="204"/>
        <v>1.8183377499844987E-3</v>
      </c>
      <c r="H1021" s="33">
        <f>SUM('anual gastos'!H1021+'eses gastos'!H1021+[3]ctas!H1021)</f>
        <v>0</v>
      </c>
      <c r="I1021" s="32">
        <f t="shared" si="188"/>
        <v>372800000</v>
      </c>
      <c r="J1021" s="33">
        <f>SUM('anual gastos'!J1021+'eses gastos'!J1021+[3]ctas!J1021)</f>
        <v>0</v>
      </c>
      <c r="K1021" s="31">
        <f t="shared" si="184"/>
        <v>0</v>
      </c>
      <c r="L1021" s="30">
        <f t="shared" si="190"/>
        <v>0</v>
      </c>
      <c r="M1021" s="31">
        <f t="shared" si="185"/>
        <v>0</v>
      </c>
      <c r="N1021" s="33">
        <f>SUM('anual gastos'!N1021+'eses gastos'!N1021+[3]ctas!N1021)</f>
        <v>0</v>
      </c>
      <c r="O1021" s="31">
        <f t="shared" si="186"/>
        <v>0</v>
      </c>
      <c r="P1021" s="32">
        <f t="shared" si="189"/>
        <v>372800000</v>
      </c>
      <c r="R1021" s="33">
        <f>SUM('anual gastos'!N1021+'eses gastos'!N1021+[3]ctas!N1021)</f>
        <v>0</v>
      </c>
      <c r="S1021" s="62">
        <f t="shared" si="187"/>
        <v>0</v>
      </c>
    </row>
    <row r="1022" spans="1:19" ht="26.25" x14ac:dyDescent="0.25">
      <c r="A1022" s="60">
        <v>3311403310232230</v>
      </c>
      <c r="B1022" s="27" t="s">
        <v>718</v>
      </c>
      <c r="C1022" s="28"/>
      <c r="D1022" s="33">
        <f>SUM('anual gastos'!D1022+'eses gastos'!D1022+[3]ctas!D1022)</f>
        <v>853057000</v>
      </c>
      <c r="E1022" s="33">
        <f>SUM('anual gastos'!E1022+'eses gastos'!E1022+[3]ctas!E1022)</f>
        <v>-355000000</v>
      </c>
      <c r="F1022" s="30">
        <f t="shared" si="183"/>
        <v>498057000</v>
      </c>
      <c r="G1022" s="31">
        <f t="shared" si="204"/>
        <v>2.42928069942068E-3</v>
      </c>
      <c r="H1022" s="33">
        <f>SUM('anual gastos'!H1022+'eses gastos'!H1022+[3]ctas!H1022)</f>
        <v>0</v>
      </c>
      <c r="I1022" s="32">
        <f t="shared" si="188"/>
        <v>498057000</v>
      </c>
      <c r="J1022" s="33">
        <f>SUM('anual gastos'!J1022+'eses gastos'!J1022+[3]ctas!J1022)</f>
        <v>159734716</v>
      </c>
      <c r="K1022" s="31">
        <f t="shared" si="184"/>
        <v>32.071573333975827</v>
      </c>
      <c r="L1022" s="30">
        <f t="shared" si="190"/>
        <v>322991509</v>
      </c>
      <c r="M1022" s="31">
        <f t="shared" si="185"/>
        <v>64.850310105068303</v>
      </c>
      <c r="N1022" s="33">
        <f>SUM('anual gastos'!N1022+'eses gastos'!N1022+[3]ctas!N1022)</f>
        <v>482726225</v>
      </c>
      <c r="O1022" s="31">
        <f t="shared" si="186"/>
        <v>96.921883439044123</v>
      </c>
      <c r="P1022" s="32">
        <f t="shared" si="189"/>
        <v>15330775</v>
      </c>
      <c r="R1022" s="33">
        <f>SUM('anual gastos'!N1022+'eses gastos'!N1022+[3]ctas!N1022)</f>
        <v>482726225</v>
      </c>
      <c r="S1022" s="62">
        <f t="shared" si="187"/>
        <v>0</v>
      </c>
    </row>
    <row r="1023" spans="1:19" ht="39" x14ac:dyDescent="0.25">
      <c r="A1023" s="26">
        <v>3311403310272</v>
      </c>
      <c r="B1023" s="27" t="s">
        <v>719</v>
      </c>
      <c r="C1023" s="28"/>
      <c r="D1023" s="29">
        <f>SUM(D1024)</f>
        <v>0</v>
      </c>
      <c r="E1023" s="29">
        <f>SUM(E1024)</f>
        <v>0</v>
      </c>
      <c r="F1023" s="30">
        <f t="shared" si="183"/>
        <v>0</v>
      </c>
      <c r="G1023" s="31">
        <f t="shared" si="204"/>
        <v>0</v>
      </c>
      <c r="H1023" s="29">
        <f>SUM(H1024)</f>
        <v>0</v>
      </c>
      <c r="I1023" s="32">
        <f t="shared" si="188"/>
        <v>0</v>
      </c>
      <c r="J1023" s="29">
        <f>SUM(J1024)</f>
        <v>0</v>
      </c>
      <c r="K1023" s="31">
        <f t="shared" si="184"/>
        <v>0</v>
      </c>
      <c r="L1023" s="30">
        <f t="shared" si="190"/>
        <v>0</v>
      </c>
      <c r="M1023" s="31">
        <f t="shared" si="185"/>
        <v>0</v>
      </c>
      <c r="N1023" s="29">
        <f>SUM(N1024)</f>
        <v>0</v>
      </c>
      <c r="O1023" s="31">
        <f t="shared" si="186"/>
        <v>0</v>
      </c>
      <c r="P1023" s="32">
        <f t="shared" si="189"/>
        <v>0</v>
      </c>
      <c r="R1023" s="33">
        <f>SUM('anual gastos'!N1023+'eses gastos'!N1023+[3]ctas!N1023)</f>
        <v>0</v>
      </c>
      <c r="S1023" s="62">
        <f t="shared" si="187"/>
        <v>0</v>
      </c>
    </row>
    <row r="1024" spans="1:19" ht="39" x14ac:dyDescent="0.25">
      <c r="A1024" s="26">
        <v>3311403310272230</v>
      </c>
      <c r="B1024" s="27" t="s">
        <v>719</v>
      </c>
      <c r="C1024" s="28"/>
      <c r="D1024" s="33">
        <f>SUM('anual gastos'!D1024+'eses gastos'!D1024+[3]ctas!D1024)</f>
        <v>0</v>
      </c>
      <c r="E1024" s="33">
        <f>SUM('anual gastos'!E1024+'eses gastos'!E1024+[3]ctas!E1024)</f>
        <v>0</v>
      </c>
      <c r="F1024" s="30">
        <f t="shared" si="183"/>
        <v>0</v>
      </c>
      <c r="G1024" s="31">
        <f t="shared" si="204"/>
        <v>0</v>
      </c>
      <c r="H1024" s="33">
        <f>SUM('anual gastos'!H1024+'eses gastos'!H1024+[3]ctas!H1024)</f>
        <v>0</v>
      </c>
      <c r="I1024" s="32">
        <f t="shared" si="188"/>
        <v>0</v>
      </c>
      <c r="J1024" s="33">
        <f>SUM('anual gastos'!J1024+'eses gastos'!J1024+[3]ctas!J1024)</f>
        <v>0</v>
      </c>
      <c r="K1024" s="31">
        <f t="shared" si="184"/>
        <v>0</v>
      </c>
      <c r="L1024" s="30">
        <f t="shared" si="190"/>
        <v>0</v>
      </c>
      <c r="M1024" s="31">
        <f t="shared" si="185"/>
        <v>0</v>
      </c>
      <c r="N1024" s="33">
        <f>SUM('anual gastos'!N1024+'eses gastos'!N1024+[3]ctas!N1024)</f>
        <v>0</v>
      </c>
      <c r="O1024" s="31">
        <f t="shared" si="186"/>
        <v>0</v>
      </c>
      <c r="P1024" s="32">
        <f t="shared" si="189"/>
        <v>0</v>
      </c>
      <c r="R1024" s="33">
        <f>SUM('anual gastos'!N1024+'eses gastos'!N1024+[3]ctas!N1024)</f>
        <v>0</v>
      </c>
      <c r="S1024" s="62">
        <f t="shared" si="187"/>
        <v>0</v>
      </c>
    </row>
    <row r="1025" spans="1:19" x14ac:dyDescent="0.25">
      <c r="A1025" s="26">
        <v>3311403310311</v>
      </c>
      <c r="B1025" s="27" t="s">
        <v>361</v>
      </c>
      <c r="C1025" s="28"/>
      <c r="D1025" s="29">
        <f>SUM(D1026:D1027)</f>
        <v>2918707000</v>
      </c>
      <c r="E1025" s="29">
        <f>SUM(E1026:E1027)</f>
        <v>-577746560</v>
      </c>
      <c r="F1025" s="30">
        <f t="shared" si="183"/>
        <v>2340960440</v>
      </c>
      <c r="G1025" s="31">
        <f t="shared" si="204"/>
        <v>1.1418070652554513E-2</v>
      </c>
      <c r="H1025" s="29">
        <f>SUM(H1026:H1027)</f>
        <v>0</v>
      </c>
      <c r="I1025" s="32">
        <f t="shared" si="188"/>
        <v>2340960440</v>
      </c>
      <c r="J1025" s="29">
        <f>SUM(J1026:J1027)</f>
        <v>1788636381</v>
      </c>
      <c r="K1025" s="31">
        <f t="shared" si="184"/>
        <v>76.406091723617507</v>
      </c>
      <c r="L1025" s="30">
        <f t="shared" si="190"/>
        <v>542054059</v>
      </c>
      <c r="M1025" s="31">
        <f t="shared" si="185"/>
        <v>23.155199453092852</v>
      </c>
      <c r="N1025" s="29">
        <f>SUM(N1026:N1027)</f>
        <v>2330690440</v>
      </c>
      <c r="O1025" s="31">
        <f t="shared" si="186"/>
        <v>99.561291176710355</v>
      </c>
      <c r="P1025" s="32">
        <f t="shared" si="189"/>
        <v>10270000</v>
      </c>
      <c r="R1025" s="33">
        <f>SUM('anual gastos'!N1025+'eses gastos'!N1025+[3]ctas!N1025)</f>
        <v>2330690440</v>
      </c>
      <c r="S1025" s="62">
        <f t="shared" si="187"/>
        <v>0</v>
      </c>
    </row>
    <row r="1026" spans="1:19" x14ac:dyDescent="0.25">
      <c r="A1026" s="26">
        <v>3311403310311230</v>
      </c>
      <c r="B1026" s="27" t="s">
        <v>361</v>
      </c>
      <c r="C1026" s="28"/>
      <c r="D1026" s="33">
        <f>SUM('anual gastos'!D1026+'eses gastos'!D1026+[3]ctas!D1026)</f>
        <v>2813787000</v>
      </c>
      <c r="E1026" s="33">
        <f>SUM('anual gastos'!E1026+'eses gastos'!E1026+[3]ctas!E1026)</f>
        <v>-585441560</v>
      </c>
      <c r="F1026" s="30">
        <f t="shared" si="183"/>
        <v>2228345440</v>
      </c>
      <c r="G1026" s="31">
        <f t="shared" si="204"/>
        <v>1.0868789253105735E-2</v>
      </c>
      <c r="H1026" s="33">
        <f>SUM('anual gastos'!H1026+'eses gastos'!H1026+[3]ctas!H1026)</f>
        <v>0</v>
      </c>
      <c r="I1026" s="32">
        <f t="shared" si="188"/>
        <v>2228345440</v>
      </c>
      <c r="J1026" s="33">
        <f>SUM('anual gastos'!J1026+'eses gastos'!J1026+[3]ctas!J1026)</f>
        <v>1683459881</v>
      </c>
      <c r="K1026" s="31">
        <f t="shared" si="184"/>
        <v>75.547527361825914</v>
      </c>
      <c r="L1026" s="30">
        <f t="shared" si="190"/>
        <v>534615559</v>
      </c>
      <c r="M1026" s="31">
        <f t="shared" si="185"/>
        <v>23.991592569238275</v>
      </c>
      <c r="N1026" s="33">
        <f>SUM('anual gastos'!N1026+'eses gastos'!N1026+[3]ctas!N1026)</f>
        <v>2218075440</v>
      </c>
      <c r="O1026" s="31">
        <f t="shared" si="186"/>
        <v>99.539119931064192</v>
      </c>
      <c r="P1026" s="32">
        <f t="shared" si="189"/>
        <v>10270000</v>
      </c>
      <c r="R1026" s="33">
        <f>SUM('anual gastos'!N1026+'eses gastos'!N1026+[3]ctas!N1026)</f>
        <v>2218075440</v>
      </c>
      <c r="S1026" s="62">
        <f t="shared" si="187"/>
        <v>0</v>
      </c>
    </row>
    <row r="1027" spans="1:19" x14ac:dyDescent="0.25">
      <c r="A1027" s="26">
        <v>3311403310311230</v>
      </c>
      <c r="B1027" s="27" t="s">
        <v>361</v>
      </c>
      <c r="C1027" s="28"/>
      <c r="D1027" s="33">
        <f>SUM('anual gastos'!D1027+'eses gastos'!D1027+[3]ctas!D1027)</f>
        <v>104920000</v>
      </c>
      <c r="E1027" s="33">
        <f>SUM('anual gastos'!E1027+'eses gastos'!E1027+[3]ctas!E1027)</f>
        <v>7695000</v>
      </c>
      <c r="F1027" s="30">
        <f t="shared" si="183"/>
        <v>112615000</v>
      </c>
      <c r="G1027" s="31">
        <f t="shared" si="204"/>
        <v>5.4928139944877775E-4</v>
      </c>
      <c r="H1027" s="33">
        <f>SUM('anual gastos'!H1027+'eses gastos'!H1027+[3]ctas!H1027)</f>
        <v>0</v>
      </c>
      <c r="I1027" s="32">
        <f t="shared" si="188"/>
        <v>112615000</v>
      </c>
      <c r="J1027" s="33">
        <f>SUM('anual gastos'!J1027+'eses gastos'!J1027+[3]ctas!J1027)</f>
        <v>105176500</v>
      </c>
      <c r="K1027" s="31">
        <f t="shared" si="184"/>
        <v>93.394752031256928</v>
      </c>
      <c r="L1027" s="30">
        <f t="shared" si="190"/>
        <v>7438500</v>
      </c>
      <c r="M1027" s="31">
        <f t="shared" si="185"/>
        <v>6.6052479687430621</v>
      </c>
      <c r="N1027" s="33">
        <f>SUM('anual gastos'!N1027+'eses gastos'!N1027+[3]ctas!N1027)</f>
        <v>112615000</v>
      </c>
      <c r="O1027" s="31">
        <f t="shared" si="186"/>
        <v>100</v>
      </c>
      <c r="P1027" s="32">
        <f t="shared" si="189"/>
        <v>0</v>
      </c>
      <c r="R1027" s="33">
        <f>SUM('anual gastos'!N1027+'eses gastos'!N1027+[3]ctas!N1027)</f>
        <v>112615000</v>
      </c>
      <c r="S1027" s="62">
        <f t="shared" si="187"/>
        <v>0</v>
      </c>
    </row>
    <row r="1028" spans="1:19" ht="26.25" x14ac:dyDescent="0.25">
      <c r="A1028" s="26">
        <v>3311403310326</v>
      </c>
      <c r="B1028" s="27" t="s">
        <v>720</v>
      </c>
      <c r="C1028" s="28"/>
      <c r="D1028" s="29">
        <f>SUM(D1029)</f>
        <v>40000000000</v>
      </c>
      <c r="E1028" s="29">
        <f>SUM(E1029)</f>
        <v>2377031713</v>
      </c>
      <c r="F1028" s="30">
        <f t="shared" si="183"/>
        <v>42377031713</v>
      </c>
      <c r="G1028" s="31">
        <f t="shared" si="204"/>
        <v>0.20669462579409381</v>
      </c>
      <c r="H1028" s="29">
        <f>SUM(H1029)</f>
        <v>0</v>
      </c>
      <c r="I1028" s="32">
        <f t="shared" si="188"/>
        <v>42377031713</v>
      </c>
      <c r="J1028" s="29">
        <f>SUM(J1029)</f>
        <v>29457311802</v>
      </c>
      <c r="K1028" s="31">
        <f t="shared" si="184"/>
        <v>69.51244721787198</v>
      </c>
      <c r="L1028" s="30">
        <f t="shared" si="190"/>
        <v>12702544271</v>
      </c>
      <c r="M1028" s="31">
        <f t="shared" si="185"/>
        <v>29.975068468760263</v>
      </c>
      <c r="N1028" s="29">
        <f>SUM(N1029)</f>
        <v>42159856073</v>
      </c>
      <c r="O1028" s="31">
        <f t="shared" si="186"/>
        <v>99.48751568663225</v>
      </c>
      <c r="P1028" s="32">
        <f t="shared" si="189"/>
        <v>217175640</v>
      </c>
      <c r="R1028" s="33">
        <f>SUM('anual gastos'!N1028+'eses gastos'!N1028+[3]ctas!N1028)</f>
        <v>42159856073</v>
      </c>
      <c r="S1028" s="62">
        <f t="shared" si="187"/>
        <v>0</v>
      </c>
    </row>
    <row r="1029" spans="1:19" ht="26.25" x14ac:dyDescent="0.25">
      <c r="A1029" s="26">
        <v>3311403310326230</v>
      </c>
      <c r="B1029" s="27" t="s">
        <v>720</v>
      </c>
      <c r="C1029" s="28"/>
      <c r="D1029" s="33">
        <f>SUM('anual gastos'!D1029+'eses gastos'!D1029+[3]ctas!D1029)</f>
        <v>40000000000</v>
      </c>
      <c r="E1029" s="33">
        <f>SUM('anual gastos'!E1029+'eses gastos'!E1029+[3]ctas!E1029)</f>
        <v>2377031713</v>
      </c>
      <c r="F1029" s="30">
        <f t="shared" si="183"/>
        <v>42377031713</v>
      </c>
      <c r="G1029" s="31">
        <f t="shared" si="204"/>
        <v>0.20669462579409381</v>
      </c>
      <c r="H1029" s="33">
        <f>SUM('anual gastos'!H1029+'eses gastos'!H1029+[3]ctas!H1029)</f>
        <v>0</v>
      </c>
      <c r="I1029" s="32">
        <f t="shared" si="188"/>
        <v>42377031713</v>
      </c>
      <c r="J1029" s="33">
        <f>SUM('anual gastos'!J1029+'eses gastos'!J1029+[3]ctas!J1029)</f>
        <v>29457311802</v>
      </c>
      <c r="K1029" s="31">
        <f t="shared" si="184"/>
        <v>69.51244721787198</v>
      </c>
      <c r="L1029" s="30">
        <f t="shared" si="190"/>
        <v>12702544271</v>
      </c>
      <c r="M1029" s="31">
        <f t="shared" si="185"/>
        <v>29.975068468760263</v>
      </c>
      <c r="N1029" s="33">
        <f>SUM('anual gastos'!N1029+'eses gastos'!N1029+[3]ctas!N1029)</f>
        <v>42159856073</v>
      </c>
      <c r="O1029" s="31">
        <f t="shared" si="186"/>
        <v>99.48751568663225</v>
      </c>
      <c r="P1029" s="32">
        <f t="shared" si="189"/>
        <v>217175640</v>
      </c>
      <c r="R1029" s="33">
        <f>SUM('anual gastos'!N1029+'eses gastos'!N1029+[3]ctas!N1029)</f>
        <v>42159856073</v>
      </c>
      <c r="S1029" s="62">
        <f t="shared" si="187"/>
        <v>0</v>
      </c>
    </row>
    <row r="1030" spans="1:19" ht="26.25" x14ac:dyDescent="0.25">
      <c r="A1030" s="60">
        <v>3311403310353</v>
      </c>
      <c r="B1030" s="27" t="s">
        <v>721</v>
      </c>
      <c r="C1030" s="28"/>
      <c r="D1030" s="29">
        <f>SUM(D1031)</f>
        <v>2016028000</v>
      </c>
      <c r="E1030" s="29">
        <f>SUM(E1031)</f>
        <v>-496668416</v>
      </c>
      <c r="F1030" s="30">
        <f t="shared" si="183"/>
        <v>1519359584</v>
      </c>
      <c r="G1030" s="31">
        <f t="shared" si="204"/>
        <v>7.4106998052251719E-3</v>
      </c>
      <c r="H1030" s="29">
        <f>SUM(H1031)</f>
        <v>0</v>
      </c>
      <c r="I1030" s="32">
        <f t="shared" si="188"/>
        <v>1519359584</v>
      </c>
      <c r="J1030" s="29">
        <f>SUM(J1031)</f>
        <v>973802292</v>
      </c>
      <c r="K1030" s="31">
        <f t="shared" si="184"/>
        <v>64.09294430725096</v>
      </c>
      <c r="L1030" s="30">
        <f t="shared" si="190"/>
        <v>532799773</v>
      </c>
      <c r="M1030" s="31">
        <f t="shared" si="185"/>
        <v>35.067391459584854</v>
      </c>
      <c r="N1030" s="29">
        <f>SUM(N1031)</f>
        <v>1506602065</v>
      </c>
      <c r="O1030" s="31">
        <f t="shared" si="186"/>
        <v>99.160335766835829</v>
      </c>
      <c r="P1030" s="32">
        <f t="shared" si="189"/>
        <v>12757519</v>
      </c>
      <c r="R1030" s="33">
        <f>SUM('anual gastos'!N1030+'eses gastos'!N1030+[3]ctas!N1030)</f>
        <v>1506602065</v>
      </c>
      <c r="S1030" s="62">
        <f t="shared" si="187"/>
        <v>0</v>
      </c>
    </row>
    <row r="1031" spans="1:19" ht="26.25" x14ac:dyDescent="0.25">
      <c r="A1031" s="60">
        <v>3311403310353230</v>
      </c>
      <c r="B1031" s="27" t="s">
        <v>721</v>
      </c>
      <c r="C1031" s="28"/>
      <c r="D1031" s="33">
        <f>SUM('anual gastos'!D1031+'eses gastos'!D1031+[3]ctas!D1031)</f>
        <v>2016028000</v>
      </c>
      <c r="E1031" s="33">
        <f>SUM('anual gastos'!E1031+'eses gastos'!E1031+[3]ctas!E1031)</f>
        <v>-496668416</v>
      </c>
      <c r="F1031" s="30">
        <f t="shared" si="183"/>
        <v>1519359584</v>
      </c>
      <c r="G1031" s="31">
        <f t="shared" si="204"/>
        <v>7.4106998052251719E-3</v>
      </c>
      <c r="H1031" s="33">
        <f>SUM('anual gastos'!H1031+'eses gastos'!H1031+[3]ctas!H1031)</f>
        <v>0</v>
      </c>
      <c r="I1031" s="32">
        <f t="shared" si="188"/>
        <v>1519359584</v>
      </c>
      <c r="J1031" s="33">
        <f>SUM('anual gastos'!J1031+'eses gastos'!J1031+[3]ctas!J1031)</f>
        <v>973802292</v>
      </c>
      <c r="K1031" s="31">
        <f t="shared" si="184"/>
        <v>64.09294430725096</v>
      </c>
      <c r="L1031" s="30">
        <f t="shared" si="190"/>
        <v>532799773</v>
      </c>
      <c r="M1031" s="31">
        <f t="shared" si="185"/>
        <v>35.067391459584854</v>
      </c>
      <c r="N1031" s="33">
        <f>SUM('anual gastos'!N1031+'eses gastos'!N1031+[3]ctas!N1031)</f>
        <v>1506602065</v>
      </c>
      <c r="O1031" s="31">
        <f t="shared" si="186"/>
        <v>99.160335766835829</v>
      </c>
      <c r="P1031" s="32">
        <f t="shared" si="189"/>
        <v>12757519</v>
      </c>
      <c r="R1031" s="33">
        <f>SUM('anual gastos'!N1031+'eses gastos'!N1031+[3]ctas!N1031)</f>
        <v>1506602065</v>
      </c>
      <c r="S1031" s="62">
        <f t="shared" si="187"/>
        <v>0</v>
      </c>
    </row>
    <row r="1032" spans="1:19" x14ac:dyDescent="0.25">
      <c r="A1032" s="60">
        <v>3311403310358</v>
      </c>
      <c r="B1032" s="27" t="s">
        <v>722</v>
      </c>
      <c r="C1032" s="28"/>
      <c r="D1032" s="29">
        <f>SUM(D1033)</f>
        <v>6296402000</v>
      </c>
      <c r="E1032" s="29">
        <f>SUM(E1033)</f>
        <v>-284593396</v>
      </c>
      <c r="F1032" s="30">
        <f t="shared" si="183"/>
        <v>6011808604</v>
      </c>
      <c r="G1032" s="31">
        <f t="shared" si="204"/>
        <v>2.9322689190812261E-2</v>
      </c>
      <c r="H1032" s="29">
        <f>SUM(H1033)</f>
        <v>0</v>
      </c>
      <c r="I1032" s="32">
        <f t="shared" si="188"/>
        <v>6011808604</v>
      </c>
      <c r="J1032" s="29">
        <f>SUM(J1033)</f>
        <v>4658552545</v>
      </c>
      <c r="K1032" s="31">
        <f t="shared" si="184"/>
        <v>77.490034228641264</v>
      </c>
      <c r="L1032" s="30">
        <f t="shared" si="190"/>
        <v>1337960538</v>
      </c>
      <c r="M1032" s="31">
        <f t="shared" si="185"/>
        <v>22.255541154616569</v>
      </c>
      <c r="N1032" s="29">
        <f>SUM(N1033)</f>
        <v>5996513083</v>
      </c>
      <c r="O1032" s="31">
        <f t="shared" si="186"/>
        <v>99.74557538325783</v>
      </c>
      <c r="P1032" s="32">
        <f t="shared" si="189"/>
        <v>15295521</v>
      </c>
      <c r="R1032" s="33">
        <f>SUM('anual gastos'!N1032+'eses gastos'!N1032+[3]ctas!N1032)</f>
        <v>5996513083</v>
      </c>
      <c r="S1032" s="62">
        <f t="shared" ref="S1032:S1095" si="205">+N1032-R1032</f>
        <v>0</v>
      </c>
    </row>
    <row r="1033" spans="1:19" x14ac:dyDescent="0.25">
      <c r="A1033" s="60">
        <v>3311403310358240</v>
      </c>
      <c r="B1033" s="27" t="s">
        <v>722</v>
      </c>
      <c r="C1033" s="28"/>
      <c r="D1033" s="33">
        <f>SUM('anual gastos'!D1033+'eses gastos'!D1033+[3]ctas!D1033)</f>
        <v>6296402000</v>
      </c>
      <c r="E1033" s="33">
        <f>SUM('anual gastos'!E1033+'eses gastos'!E1033+[3]ctas!E1033)</f>
        <v>-284593396</v>
      </c>
      <c r="F1033" s="30">
        <f t="shared" si="183"/>
        <v>6011808604</v>
      </c>
      <c r="G1033" s="31">
        <f t="shared" si="204"/>
        <v>2.9322689190812261E-2</v>
      </c>
      <c r="H1033" s="33">
        <f>SUM('anual gastos'!H1033+'eses gastos'!H1033+[3]ctas!H1033)</f>
        <v>0</v>
      </c>
      <c r="I1033" s="32">
        <f t="shared" si="188"/>
        <v>6011808604</v>
      </c>
      <c r="J1033" s="33">
        <f>SUM('anual gastos'!J1033+'eses gastos'!J1033+[3]ctas!J1033)</f>
        <v>4658552545</v>
      </c>
      <c r="K1033" s="31">
        <f t="shared" si="184"/>
        <v>77.490034228641264</v>
      </c>
      <c r="L1033" s="30">
        <f t="shared" si="190"/>
        <v>1337960538</v>
      </c>
      <c r="M1033" s="31">
        <f t="shared" si="185"/>
        <v>22.255541154616569</v>
      </c>
      <c r="N1033" s="33">
        <f>SUM('anual gastos'!N1033+'eses gastos'!N1033+[3]ctas!N1033)</f>
        <v>5996513083</v>
      </c>
      <c r="O1033" s="31">
        <f t="shared" si="186"/>
        <v>99.74557538325783</v>
      </c>
      <c r="P1033" s="32">
        <f t="shared" si="189"/>
        <v>15295521</v>
      </c>
      <c r="R1033" s="33">
        <f>SUM('anual gastos'!N1033+'eses gastos'!N1033+[3]ctas!N1033)</f>
        <v>5996513083</v>
      </c>
      <c r="S1033" s="62">
        <f t="shared" si="205"/>
        <v>0</v>
      </c>
    </row>
    <row r="1034" spans="1:19" x14ac:dyDescent="0.25">
      <c r="A1034" s="60">
        <v>3311403310398</v>
      </c>
      <c r="B1034" s="61" t="s">
        <v>707</v>
      </c>
      <c r="C1034" s="28"/>
      <c r="D1034" s="29">
        <f>SUM(D1035)</f>
        <v>1500000000</v>
      </c>
      <c r="E1034" s="29">
        <f>SUM(E1035)</f>
        <v>0</v>
      </c>
      <c r="F1034" s="30">
        <f t="shared" ref="F1034:F1097" si="206">SUM(D1034+E1034)</f>
        <v>1500000000</v>
      </c>
      <c r="G1034" s="31">
        <f t="shared" si="204"/>
        <v>7.3162731356672421E-3</v>
      </c>
      <c r="H1034" s="29">
        <f>SUM(H1035)</f>
        <v>0</v>
      </c>
      <c r="I1034" s="32">
        <f t="shared" si="188"/>
        <v>1500000000</v>
      </c>
      <c r="J1034" s="29">
        <f>SUM(J1035)</f>
        <v>1377701418</v>
      </c>
      <c r="K1034" s="31">
        <f t="shared" ref="K1034:K1097" si="207">IF(OR(J1034=0,F1034=0),0,J1034/F1034)*100</f>
        <v>91.846761200000003</v>
      </c>
      <c r="L1034" s="30">
        <f t="shared" si="190"/>
        <v>120521372</v>
      </c>
      <c r="M1034" s="31">
        <f t="shared" ref="M1034:M1097" si="208">IF(OR(L1034=0,F1034=0),0,L1034/F1034)*100</f>
        <v>8.0347581333333338</v>
      </c>
      <c r="N1034" s="29">
        <f>SUM(N1035)</f>
        <v>1498222790</v>
      </c>
      <c r="O1034" s="31">
        <f t="shared" ref="O1034:O1097" si="209">IF(OR(N1034=0,F1034=0),0,N1034/F1034)*100</f>
        <v>99.88151933333333</v>
      </c>
      <c r="P1034" s="32">
        <f t="shared" si="189"/>
        <v>1777210</v>
      </c>
      <c r="R1034" s="33">
        <f>SUM('anual gastos'!N1034+'eses gastos'!N1034+[3]ctas!N1034)</f>
        <v>1498222790</v>
      </c>
      <c r="S1034" s="62">
        <f t="shared" si="205"/>
        <v>0</v>
      </c>
    </row>
    <row r="1035" spans="1:19" x14ac:dyDescent="0.25">
      <c r="A1035" s="60">
        <v>3311403310398230</v>
      </c>
      <c r="B1035" s="61" t="s">
        <v>723</v>
      </c>
      <c r="C1035" s="28"/>
      <c r="D1035" s="33">
        <f>SUM('anual gastos'!D1035+'eses gastos'!D1035+[3]ctas!D1035)</f>
        <v>1500000000</v>
      </c>
      <c r="E1035" s="33">
        <f>SUM('anual gastos'!E1035+'eses gastos'!E1035+[3]ctas!E1035)</f>
        <v>0</v>
      </c>
      <c r="F1035" s="30">
        <f t="shared" si="206"/>
        <v>1500000000</v>
      </c>
      <c r="G1035" s="31">
        <f t="shared" si="204"/>
        <v>7.3162731356672421E-3</v>
      </c>
      <c r="H1035" s="33">
        <f>SUM('anual gastos'!H1035+'eses gastos'!H1035+[3]ctas!H1035)</f>
        <v>0</v>
      </c>
      <c r="I1035" s="32">
        <f t="shared" ref="I1035:I1098" si="210">SUM(F1035-H1035)</f>
        <v>1500000000</v>
      </c>
      <c r="J1035" s="33">
        <f>SUM('anual gastos'!J1035+'eses gastos'!J1035+[3]ctas!J1035)</f>
        <v>1377701418</v>
      </c>
      <c r="K1035" s="31">
        <f t="shared" si="207"/>
        <v>91.846761200000003</v>
      </c>
      <c r="L1035" s="30">
        <f t="shared" si="190"/>
        <v>120521372</v>
      </c>
      <c r="M1035" s="31">
        <f t="shared" si="208"/>
        <v>8.0347581333333338</v>
      </c>
      <c r="N1035" s="33">
        <f>SUM('anual gastos'!N1035+'eses gastos'!N1035+[3]ctas!N1035)</f>
        <v>1498222790</v>
      </c>
      <c r="O1035" s="31">
        <f t="shared" si="209"/>
        <v>99.88151933333333</v>
      </c>
      <c r="P1035" s="32">
        <f t="shared" si="189"/>
        <v>1777210</v>
      </c>
      <c r="R1035" s="33">
        <f>SUM('anual gastos'!N1035+'eses gastos'!N1035+[3]ctas!N1035)</f>
        <v>1498222790</v>
      </c>
      <c r="S1035" s="62">
        <f t="shared" si="205"/>
        <v>0</v>
      </c>
    </row>
    <row r="1036" spans="1:19" ht="26.25" x14ac:dyDescent="0.25">
      <c r="A1036" s="60">
        <v>3311403310404</v>
      </c>
      <c r="B1036" s="61" t="s">
        <v>724</v>
      </c>
      <c r="C1036" s="28"/>
      <c r="D1036" s="29">
        <f>SUM(D1037)</f>
        <v>3757674000</v>
      </c>
      <c r="E1036" s="29">
        <f>SUM(E1037)</f>
        <v>0</v>
      </c>
      <c r="F1036" s="30">
        <f t="shared" si="206"/>
        <v>3757674000</v>
      </c>
      <c r="G1036" s="31">
        <f t="shared" si="204"/>
        <v>1.8328112892530182E-2</v>
      </c>
      <c r="H1036" s="29">
        <f>SUM(H1037)</f>
        <v>0</v>
      </c>
      <c r="I1036" s="32">
        <f t="shared" si="210"/>
        <v>3757674000</v>
      </c>
      <c r="J1036" s="29">
        <f>SUM(J1037)</f>
        <v>2751917806</v>
      </c>
      <c r="K1036" s="31">
        <f t="shared" si="207"/>
        <v>73.234607525825808</v>
      </c>
      <c r="L1036" s="30">
        <f t="shared" si="190"/>
        <v>907367024</v>
      </c>
      <c r="M1036" s="31">
        <f t="shared" si="208"/>
        <v>24.147039471758326</v>
      </c>
      <c r="N1036" s="29">
        <f>SUM(N1037)</f>
        <v>3659284830</v>
      </c>
      <c r="O1036" s="31">
        <f t="shared" si="209"/>
        <v>97.381646997584141</v>
      </c>
      <c r="P1036" s="32">
        <f t="shared" si="189"/>
        <v>98389170</v>
      </c>
      <c r="R1036" s="33">
        <f>SUM('anual gastos'!N1036+'eses gastos'!N1036+[3]ctas!N1036)</f>
        <v>3659284830</v>
      </c>
      <c r="S1036" s="62">
        <f t="shared" si="205"/>
        <v>0</v>
      </c>
    </row>
    <row r="1037" spans="1:19" ht="26.25" x14ac:dyDescent="0.25">
      <c r="A1037" s="60">
        <v>3311403310404230</v>
      </c>
      <c r="B1037" s="61" t="s">
        <v>725</v>
      </c>
      <c r="C1037" s="28"/>
      <c r="D1037" s="33">
        <f>SUM('anual gastos'!D1037+'eses gastos'!D1037+[3]ctas!D1037)</f>
        <v>3757674000</v>
      </c>
      <c r="E1037" s="33">
        <f>SUM('anual gastos'!E1037+'eses gastos'!E1037+[3]ctas!E1037)</f>
        <v>0</v>
      </c>
      <c r="F1037" s="30">
        <f t="shared" si="206"/>
        <v>3757674000</v>
      </c>
      <c r="G1037" s="31">
        <f t="shared" si="204"/>
        <v>1.8328112892530182E-2</v>
      </c>
      <c r="H1037" s="33">
        <f>SUM('anual gastos'!H1037+'eses gastos'!H1037+[3]ctas!H1037)</f>
        <v>0</v>
      </c>
      <c r="I1037" s="32">
        <f t="shared" si="210"/>
        <v>3757674000</v>
      </c>
      <c r="J1037" s="33">
        <f>SUM('anual gastos'!J1037+'eses gastos'!J1037+[3]ctas!J1037)</f>
        <v>2751917806</v>
      </c>
      <c r="K1037" s="31">
        <f t="shared" si="207"/>
        <v>73.234607525825808</v>
      </c>
      <c r="L1037" s="30">
        <f t="shared" si="190"/>
        <v>907367024</v>
      </c>
      <c r="M1037" s="31">
        <f t="shared" si="208"/>
        <v>24.147039471758326</v>
      </c>
      <c r="N1037" s="33">
        <f>SUM('anual gastos'!N1037+'eses gastos'!N1037+[3]ctas!N1037)</f>
        <v>3659284830</v>
      </c>
      <c r="O1037" s="31">
        <f t="shared" si="209"/>
        <v>97.381646997584141</v>
      </c>
      <c r="P1037" s="32">
        <f t="shared" si="189"/>
        <v>98389170</v>
      </c>
      <c r="R1037" s="33">
        <f>SUM('anual gastos'!N1037+'eses gastos'!N1037+[3]ctas!N1037)</f>
        <v>3659284830</v>
      </c>
      <c r="S1037" s="62">
        <f t="shared" si="205"/>
        <v>0</v>
      </c>
    </row>
    <row r="1038" spans="1:19" x14ac:dyDescent="0.25">
      <c r="A1038" s="26">
        <v>3311403310418</v>
      </c>
      <c r="B1038" s="27" t="s">
        <v>726</v>
      </c>
      <c r="C1038" s="28"/>
      <c r="D1038" s="29">
        <f>SUM(D1039)</f>
        <v>4612345000</v>
      </c>
      <c r="E1038" s="29">
        <f>SUM(E1039)</f>
        <v>473554586</v>
      </c>
      <c r="F1038" s="30">
        <f t="shared" si="206"/>
        <v>5085899586</v>
      </c>
      <c r="G1038" s="31">
        <f t="shared" si="204"/>
        <v>2.480655367450197E-2</v>
      </c>
      <c r="H1038" s="29">
        <f>SUM(H1039)</f>
        <v>0</v>
      </c>
      <c r="I1038" s="32">
        <f t="shared" si="210"/>
        <v>5085899586</v>
      </c>
      <c r="J1038" s="29">
        <f>SUM(J1039)</f>
        <v>3842851759</v>
      </c>
      <c r="K1038" s="31">
        <f t="shared" si="207"/>
        <v>75.558938866552765</v>
      </c>
      <c r="L1038" s="30">
        <f t="shared" si="190"/>
        <v>1122499693</v>
      </c>
      <c r="M1038" s="31">
        <f t="shared" si="208"/>
        <v>22.070819016755948</v>
      </c>
      <c r="N1038" s="29">
        <f>SUM(N1039)</f>
        <v>4965351452</v>
      </c>
      <c r="O1038" s="31">
        <f t="shared" si="209"/>
        <v>97.629757883308713</v>
      </c>
      <c r="P1038" s="32">
        <f t="shared" si="189"/>
        <v>120548134</v>
      </c>
      <c r="R1038" s="33">
        <f>SUM('anual gastos'!N1038+'eses gastos'!N1038+[3]ctas!N1038)</f>
        <v>4965351452</v>
      </c>
      <c r="S1038" s="62">
        <f t="shared" si="205"/>
        <v>0</v>
      </c>
    </row>
    <row r="1039" spans="1:19" x14ac:dyDescent="0.25">
      <c r="A1039" s="26">
        <v>3311403310418230</v>
      </c>
      <c r="B1039" s="27" t="s">
        <v>726</v>
      </c>
      <c r="C1039" s="28"/>
      <c r="D1039" s="33">
        <f>SUM('anual gastos'!D1039+'eses gastos'!D1039+[3]ctas!D1039)</f>
        <v>4612345000</v>
      </c>
      <c r="E1039" s="33">
        <f>SUM('anual gastos'!E1039+'eses gastos'!E1039+[3]ctas!E1039)</f>
        <v>473554586</v>
      </c>
      <c r="F1039" s="30">
        <f t="shared" si="206"/>
        <v>5085899586</v>
      </c>
      <c r="G1039" s="31">
        <f t="shared" si="204"/>
        <v>2.480655367450197E-2</v>
      </c>
      <c r="H1039" s="33">
        <f>SUM('anual gastos'!H1039+'eses gastos'!H1039+[3]ctas!H1039)</f>
        <v>0</v>
      </c>
      <c r="I1039" s="32">
        <f t="shared" si="210"/>
        <v>5085899586</v>
      </c>
      <c r="J1039" s="33">
        <f>SUM('anual gastos'!J1039+'eses gastos'!J1039+[3]ctas!J1039)</f>
        <v>3842851759</v>
      </c>
      <c r="K1039" s="31">
        <f t="shared" si="207"/>
        <v>75.558938866552765</v>
      </c>
      <c r="L1039" s="30">
        <f t="shared" si="190"/>
        <v>1122499693</v>
      </c>
      <c r="M1039" s="31">
        <f t="shared" si="208"/>
        <v>22.070819016755948</v>
      </c>
      <c r="N1039" s="33">
        <f>SUM('anual gastos'!N1039+'eses gastos'!N1039+[3]ctas!N1039)</f>
        <v>4965351452</v>
      </c>
      <c r="O1039" s="31">
        <f t="shared" si="209"/>
        <v>97.629757883308713</v>
      </c>
      <c r="P1039" s="32">
        <f t="shared" si="189"/>
        <v>120548134</v>
      </c>
      <c r="R1039" s="33">
        <f>SUM('anual gastos'!N1039+'eses gastos'!N1039+[3]ctas!N1039)</f>
        <v>4965351452</v>
      </c>
      <c r="S1039" s="62">
        <f t="shared" si="205"/>
        <v>0</v>
      </c>
    </row>
    <row r="1040" spans="1:19" x14ac:dyDescent="0.25">
      <c r="A1040" s="26">
        <v>3311403310429</v>
      </c>
      <c r="B1040" s="27" t="s">
        <v>713</v>
      </c>
      <c r="C1040" s="28"/>
      <c r="D1040" s="29">
        <f>SUM(D1041)</f>
        <v>3587909000</v>
      </c>
      <c r="E1040" s="29">
        <f>SUM(E1041)</f>
        <v>0</v>
      </c>
      <c r="F1040" s="30">
        <f t="shared" si="206"/>
        <v>3587909000</v>
      </c>
      <c r="G1040" s="31">
        <f t="shared" si="204"/>
        <v>1.750008148661248E-2</v>
      </c>
      <c r="H1040" s="29">
        <f>SUM(H1041)</f>
        <v>0</v>
      </c>
      <c r="I1040" s="32">
        <f t="shared" si="210"/>
        <v>3587909000</v>
      </c>
      <c r="J1040" s="29">
        <f>SUM(J1041)</f>
        <v>3133865167</v>
      </c>
      <c r="K1040" s="31">
        <f t="shared" si="207"/>
        <v>87.345168648368727</v>
      </c>
      <c r="L1040" s="30">
        <f t="shared" si="190"/>
        <v>454043833</v>
      </c>
      <c r="M1040" s="31">
        <f t="shared" si="208"/>
        <v>12.654831351631271</v>
      </c>
      <c r="N1040" s="29">
        <f>SUM(N1041)</f>
        <v>3587909000</v>
      </c>
      <c r="O1040" s="31">
        <f t="shared" si="209"/>
        <v>100</v>
      </c>
      <c r="P1040" s="32">
        <f t="shared" si="189"/>
        <v>0</v>
      </c>
      <c r="R1040" s="33">
        <f>SUM('anual gastos'!N1040+'eses gastos'!N1040+[3]ctas!N1040)</f>
        <v>3587909000</v>
      </c>
      <c r="S1040" s="62">
        <f t="shared" si="205"/>
        <v>0</v>
      </c>
    </row>
    <row r="1041" spans="1:19" x14ac:dyDescent="0.25">
      <c r="A1041" s="26">
        <v>3311403310429230</v>
      </c>
      <c r="B1041" s="27" t="s">
        <v>727</v>
      </c>
      <c r="C1041" s="28"/>
      <c r="D1041" s="33">
        <f>SUM('anual gastos'!D1041+'eses gastos'!D1041+[3]ctas!D1041)</f>
        <v>3587909000</v>
      </c>
      <c r="E1041" s="33">
        <f>SUM('anual gastos'!E1041+'eses gastos'!E1041+[3]ctas!E1041)</f>
        <v>0</v>
      </c>
      <c r="F1041" s="30">
        <f t="shared" si="206"/>
        <v>3587909000</v>
      </c>
      <c r="G1041" s="31">
        <f t="shared" si="204"/>
        <v>1.750008148661248E-2</v>
      </c>
      <c r="H1041" s="33">
        <f>SUM('anual gastos'!H1041+'eses gastos'!H1041+[3]ctas!H1041)</f>
        <v>0</v>
      </c>
      <c r="I1041" s="32">
        <f t="shared" si="210"/>
        <v>3587909000</v>
      </c>
      <c r="J1041" s="33">
        <f>SUM('anual gastos'!J1041+'eses gastos'!J1041+[3]ctas!J1041)</f>
        <v>3133865167</v>
      </c>
      <c r="K1041" s="31">
        <f t="shared" si="207"/>
        <v>87.345168648368727</v>
      </c>
      <c r="L1041" s="30">
        <f t="shared" si="190"/>
        <v>454043833</v>
      </c>
      <c r="M1041" s="31">
        <f t="shared" si="208"/>
        <v>12.654831351631271</v>
      </c>
      <c r="N1041" s="33">
        <f>SUM('anual gastos'!N1041+'eses gastos'!N1041+[3]ctas!N1041)</f>
        <v>3587909000</v>
      </c>
      <c r="O1041" s="31">
        <f t="shared" si="209"/>
        <v>100</v>
      </c>
      <c r="P1041" s="32">
        <f t="shared" ref="P1041:P1104" si="211">SUM(F1041-N1041)</f>
        <v>0</v>
      </c>
      <c r="R1041" s="33">
        <f>SUM('anual gastos'!N1041+'eses gastos'!N1041+[3]ctas!N1041)</f>
        <v>3587909000</v>
      </c>
      <c r="S1041" s="62">
        <f t="shared" si="205"/>
        <v>0</v>
      </c>
    </row>
    <row r="1042" spans="1:19" x14ac:dyDescent="0.25">
      <c r="A1042" s="60">
        <v>3311403310475</v>
      </c>
      <c r="B1042" s="61" t="s">
        <v>713</v>
      </c>
      <c r="C1042" s="28"/>
      <c r="D1042" s="29">
        <f>SUM(D1043)</f>
        <v>49000000</v>
      </c>
      <c r="E1042" s="29">
        <f>SUM(E1043)</f>
        <v>0</v>
      </c>
      <c r="F1042" s="30">
        <f t="shared" si="206"/>
        <v>49000000</v>
      </c>
      <c r="G1042" s="31">
        <f t="shared" si="204"/>
        <v>2.3899825576512995E-4</v>
      </c>
      <c r="H1042" s="29">
        <f>SUM(H1043)</f>
        <v>0</v>
      </c>
      <c r="I1042" s="32">
        <f t="shared" si="210"/>
        <v>49000000</v>
      </c>
      <c r="J1042" s="29">
        <f>SUM(J1043)</f>
        <v>47155091</v>
      </c>
      <c r="K1042" s="31">
        <f t="shared" si="207"/>
        <v>96.23487959183673</v>
      </c>
      <c r="L1042" s="30">
        <f t="shared" ref="L1042:L1105" si="212">SUM(N1042-J1042)</f>
        <v>0</v>
      </c>
      <c r="M1042" s="31">
        <f t="shared" si="208"/>
        <v>0</v>
      </c>
      <c r="N1042" s="29">
        <f>SUM(N1043)</f>
        <v>47155091</v>
      </c>
      <c r="O1042" s="31">
        <f t="shared" si="209"/>
        <v>96.23487959183673</v>
      </c>
      <c r="P1042" s="32">
        <f t="shared" si="211"/>
        <v>1844909</v>
      </c>
      <c r="R1042" s="33">
        <f>SUM('anual gastos'!N1042+'eses gastos'!N1042+[3]ctas!N1042)</f>
        <v>47155091</v>
      </c>
      <c r="S1042" s="62">
        <f t="shared" si="205"/>
        <v>0</v>
      </c>
    </row>
    <row r="1043" spans="1:19" x14ac:dyDescent="0.25">
      <c r="A1043" s="60">
        <v>3311403310475230</v>
      </c>
      <c r="B1043" s="61" t="s">
        <v>727</v>
      </c>
      <c r="C1043" s="28"/>
      <c r="D1043" s="33">
        <f>SUM('anual gastos'!D1043+'eses gastos'!D1043+[3]ctas!D1043)</f>
        <v>49000000</v>
      </c>
      <c r="E1043" s="33">
        <f>SUM('anual gastos'!E1043+'eses gastos'!E1043+[3]ctas!E1043)</f>
        <v>0</v>
      </c>
      <c r="F1043" s="30">
        <f t="shared" si="206"/>
        <v>49000000</v>
      </c>
      <c r="G1043" s="31">
        <f t="shared" si="204"/>
        <v>2.3899825576512995E-4</v>
      </c>
      <c r="H1043" s="33">
        <f>SUM('anual gastos'!H1043+'eses gastos'!H1043+[3]ctas!H1043)</f>
        <v>0</v>
      </c>
      <c r="I1043" s="32">
        <f t="shared" si="210"/>
        <v>49000000</v>
      </c>
      <c r="J1043" s="33">
        <f>SUM('anual gastos'!J1043+'eses gastos'!J1043+[3]ctas!J1043)</f>
        <v>47155091</v>
      </c>
      <c r="K1043" s="31">
        <f t="shared" si="207"/>
        <v>96.23487959183673</v>
      </c>
      <c r="L1043" s="30">
        <f t="shared" si="212"/>
        <v>0</v>
      </c>
      <c r="M1043" s="31">
        <f t="shared" si="208"/>
        <v>0</v>
      </c>
      <c r="N1043" s="33">
        <f>SUM('anual gastos'!N1043+'eses gastos'!N1043+[3]ctas!N1043)</f>
        <v>47155091</v>
      </c>
      <c r="O1043" s="31">
        <f t="shared" si="209"/>
        <v>96.23487959183673</v>
      </c>
      <c r="P1043" s="32">
        <f t="shared" si="211"/>
        <v>1844909</v>
      </c>
      <c r="R1043" s="33">
        <f>SUM('anual gastos'!N1043+'eses gastos'!N1043+[3]ctas!N1043)</f>
        <v>47155091</v>
      </c>
      <c r="S1043" s="62">
        <f t="shared" si="205"/>
        <v>0</v>
      </c>
    </row>
    <row r="1044" spans="1:19" x14ac:dyDescent="0.25">
      <c r="A1044" s="26">
        <v>3311403310483</v>
      </c>
      <c r="B1044" s="27" t="s">
        <v>728</v>
      </c>
      <c r="C1044" s="28"/>
      <c r="D1044" s="29">
        <f>SUM(D1045)</f>
        <v>2000000000</v>
      </c>
      <c r="E1044" s="29">
        <f>SUM(E1045)</f>
        <v>0</v>
      </c>
      <c r="F1044" s="30">
        <f t="shared" si="206"/>
        <v>2000000000</v>
      </c>
      <c r="G1044" s="31">
        <f t="shared" si="204"/>
        <v>9.7550308475563233E-3</v>
      </c>
      <c r="H1044" s="29">
        <f>SUM(H1045)</f>
        <v>0</v>
      </c>
      <c r="I1044" s="32">
        <f t="shared" si="210"/>
        <v>2000000000</v>
      </c>
      <c r="J1044" s="29">
        <f>SUM(J1045)</f>
        <v>1443200211</v>
      </c>
      <c r="K1044" s="31">
        <f t="shared" si="207"/>
        <v>72.160010549999996</v>
      </c>
      <c r="L1044" s="30">
        <f t="shared" si="212"/>
        <v>468062045</v>
      </c>
      <c r="M1044" s="31">
        <f t="shared" si="208"/>
        <v>23.40310225</v>
      </c>
      <c r="N1044" s="29">
        <f>SUM(N1045)</f>
        <v>1911262256</v>
      </c>
      <c r="O1044" s="31">
        <f t="shared" si="209"/>
        <v>95.563112799999999</v>
      </c>
      <c r="P1044" s="32">
        <f t="shared" si="211"/>
        <v>88737744</v>
      </c>
      <c r="R1044" s="33">
        <f>SUM('anual gastos'!N1044+'eses gastos'!N1044+[3]ctas!N1044)</f>
        <v>1911262256</v>
      </c>
      <c r="S1044" s="62">
        <f t="shared" si="205"/>
        <v>0</v>
      </c>
    </row>
    <row r="1045" spans="1:19" x14ac:dyDescent="0.25">
      <c r="A1045" s="26">
        <v>3311403310483230</v>
      </c>
      <c r="B1045" s="27" t="s">
        <v>728</v>
      </c>
      <c r="C1045" s="28"/>
      <c r="D1045" s="33">
        <f>SUM('anual gastos'!D1045+'eses gastos'!D1045+[3]ctas!D1045)</f>
        <v>2000000000</v>
      </c>
      <c r="E1045" s="33">
        <f>SUM('anual gastos'!E1045+'eses gastos'!E1045+[3]ctas!E1045)</f>
        <v>0</v>
      </c>
      <c r="F1045" s="30">
        <f t="shared" si="206"/>
        <v>2000000000</v>
      </c>
      <c r="G1045" s="31">
        <f t="shared" si="204"/>
        <v>9.7550308475563233E-3</v>
      </c>
      <c r="H1045" s="33">
        <f>SUM('anual gastos'!H1045+'eses gastos'!H1045+[3]ctas!H1045)</f>
        <v>0</v>
      </c>
      <c r="I1045" s="32">
        <f t="shared" si="210"/>
        <v>2000000000</v>
      </c>
      <c r="J1045" s="33">
        <f>SUM('anual gastos'!J1045+'eses gastos'!J1045+[3]ctas!J1045)</f>
        <v>1443200211</v>
      </c>
      <c r="K1045" s="31">
        <f t="shared" si="207"/>
        <v>72.160010549999996</v>
      </c>
      <c r="L1045" s="30">
        <f t="shared" si="212"/>
        <v>468062045</v>
      </c>
      <c r="M1045" s="31">
        <f t="shared" si="208"/>
        <v>23.40310225</v>
      </c>
      <c r="N1045" s="33">
        <f>SUM('anual gastos'!N1045+'eses gastos'!N1045+[3]ctas!N1045)</f>
        <v>1911262256</v>
      </c>
      <c r="O1045" s="31">
        <f t="shared" si="209"/>
        <v>95.563112799999999</v>
      </c>
      <c r="P1045" s="32">
        <f t="shared" si="211"/>
        <v>88737744</v>
      </c>
      <c r="R1045" s="33">
        <f>SUM('anual gastos'!N1045+'eses gastos'!N1045+[3]ctas!N1045)</f>
        <v>1911262256</v>
      </c>
      <c r="S1045" s="62">
        <f t="shared" si="205"/>
        <v>0</v>
      </c>
    </row>
    <row r="1046" spans="1:19" ht="26.25" x14ac:dyDescent="0.25">
      <c r="A1046" s="26">
        <v>3311403310484</v>
      </c>
      <c r="B1046" s="27" t="s">
        <v>729</v>
      </c>
      <c r="C1046" s="28"/>
      <c r="D1046" s="29">
        <f>SUM(D1047)</f>
        <v>300000000</v>
      </c>
      <c r="E1046" s="29">
        <f>SUM(E1047)</f>
        <v>-23671688</v>
      </c>
      <c r="F1046" s="30">
        <f t="shared" si="206"/>
        <v>276328312</v>
      </c>
      <c r="G1046" s="31">
        <f t="shared" si="204"/>
        <v>1.3477956038065841E-3</v>
      </c>
      <c r="H1046" s="29">
        <f>SUM(H1047)</f>
        <v>0</v>
      </c>
      <c r="I1046" s="32">
        <f t="shared" si="210"/>
        <v>276328312</v>
      </c>
      <c r="J1046" s="29">
        <f>SUM(J1047)</f>
        <v>266014193</v>
      </c>
      <c r="K1046" s="31">
        <f t="shared" si="207"/>
        <v>96.2674403772278</v>
      </c>
      <c r="L1046" s="30">
        <f t="shared" si="212"/>
        <v>2391312</v>
      </c>
      <c r="M1046" s="31">
        <f t="shared" si="208"/>
        <v>0.86538798094637515</v>
      </c>
      <c r="N1046" s="29">
        <f>SUM(N1047)</f>
        <v>268405505</v>
      </c>
      <c r="O1046" s="31">
        <f t="shared" si="209"/>
        <v>97.132828358174166</v>
      </c>
      <c r="P1046" s="32">
        <f t="shared" si="211"/>
        <v>7922807</v>
      </c>
      <c r="R1046" s="33">
        <f>SUM('anual gastos'!N1046+'eses gastos'!N1046+[3]ctas!N1046)</f>
        <v>268405505</v>
      </c>
      <c r="S1046" s="62">
        <f t="shared" si="205"/>
        <v>0</v>
      </c>
    </row>
    <row r="1047" spans="1:19" ht="26.25" x14ac:dyDescent="0.25">
      <c r="A1047" s="26">
        <v>3311403310484230</v>
      </c>
      <c r="B1047" s="27" t="s">
        <v>729</v>
      </c>
      <c r="C1047" s="28"/>
      <c r="D1047" s="33">
        <f>SUM('anual gastos'!D1047+'eses gastos'!D1047+[3]ctas!D1047)</f>
        <v>300000000</v>
      </c>
      <c r="E1047" s="33">
        <f>SUM('anual gastos'!E1047+'eses gastos'!E1047+[3]ctas!E1047)</f>
        <v>-23671688</v>
      </c>
      <c r="F1047" s="30">
        <f t="shared" si="206"/>
        <v>276328312</v>
      </c>
      <c r="G1047" s="31">
        <f t="shared" si="204"/>
        <v>1.3477956038065841E-3</v>
      </c>
      <c r="H1047" s="33">
        <f>SUM('anual gastos'!H1047+'eses gastos'!H1047+[3]ctas!H1047)</f>
        <v>0</v>
      </c>
      <c r="I1047" s="32">
        <f t="shared" si="210"/>
        <v>276328312</v>
      </c>
      <c r="J1047" s="33">
        <f>SUM('anual gastos'!J1047+'eses gastos'!J1047+[3]ctas!J1047)</f>
        <v>266014193</v>
      </c>
      <c r="K1047" s="31">
        <f t="shared" si="207"/>
        <v>96.2674403772278</v>
      </c>
      <c r="L1047" s="30">
        <f t="shared" si="212"/>
        <v>2391312</v>
      </c>
      <c r="M1047" s="31">
        <f t="shared" si="208"/>
        <v>0.86538798094637515</v>
      </c>
      <c r="N1047" s="33">
        <f>SUM('anual gastos'!N1047+'eses gastos'!N1047+[3]ctas!N1047)</f>
        <v>268405505</v>
      </c>
      <c r="O1047" s="31">
        <f t="shared" si="209"/>
        <v>97.132828358174166</v>
      </c>
      <c r="P1047" s="32">
        <f t="shared" si="211"/>
        <v>7922807</v>
      </c>
      <c r="R1047" s="33">
        <f>SUM('anual gastos'!N1047+'eses gastos'!N1047+[3]ctas!N1047)</f>
        <v>268405505</v>
      </c>
      <c r="S1047" s="62">
        <f t="shared" si="205"/>
        <v>0</v>
      </c>
    </row>
    <row r="1048" spans="1:19" ht="26.25" x14ac:dyDescent="0.25">
      <c r="A1048" s="26">
        <v>3311403310491</v>
      </c>
      <c r="B1048" s="27" t="s">
        <v>730</v>
      </c>
      <c r="C1048" s="28"/>
      <c r="D1048" s="29">
        <f>SUM(D1049)</f>
        <v>673774000</v>
      </c>
      <c r="E1048" s="29">
        <f>SUM(E1049)</f>
        <v>-69985083</v>
      </c>
      <c r="F1048" s="30">
        <f t="shared" si="206"/>
        <v>603788917</v>
      </c>
      <c r="G1048" s="31">
        <f t="shared" si="204"/>
        <v>2.9449897553738124E-3</v>
      </c>
      <c r="H1048" s="29">
        <f>SUM(H1049)</f>
        <v>0</v>
      </c>
      <c r="I1048" s="32">
        <f t="shared" si="210"/>
        <v>603788917</v>
      </c>
      <c r="J1048" s="29">
        <f>SUM(J1049)</f>
        <v>491190929</v>
      </c>
      <c r="K1048" s="31">
        <f t="shared" si="207"/>
        <v>81.351431795161616</v>
      </c>
      <c r="L1048" s="30">
        <f t="shared" si="212"/>
        <v>91041391</v>
      </c>
      <c r="M1048" s="31">
        <f t="shared" si="208"/>
        <v>15.078347488117275</v>
      </c>
      <c r="N1048" s="29">
        <f>SUM(N1049)</f>
        <v>582232320</v>
      </c>
      <c r="O1048" s="31">
        <f t="shared" si="209"/>
        <v>96.42977928327889</v>
      </c>
      <c r="P1048" s="32">
        <f t="shared" si="211"/>
        <v>21556597</v>
      </c>
      <c r="R1048" s="33">
        <f>SUM('anual gastos'!N1048+'eses gastos'!N1048+[3]ctas!N1048)</f>
        <v>582232320</v>
      </c>
      <c r="S1048" s="62">
        <f t="shared" si="205"/>
        <v>0</v>
      </c>
    </row>
    <row r="1049" spans="1:19" ht="26.25" x14ac:dyDescent="0.25">
      <c r="A1049" s="26">
        <v>3311403310491230</v>
      </c>
      <c r="B1049" s="27" t="s">
        <v>730</v>
      </c>
      <c r="C1049" s="28"/>
      <c r="D1049" s="33">
        <f>SUM('anual gastos'!D1049+'eses gastos'!D1049+[3]ctas!D1049)</f>
        <v>673774000</v>
      </c>
      <c r="E1049" s="33">
        <f>SUM('anual gastos'!E1049+'eses gastos'!E1049+[3]ctas!E1049)</f>
        <v>-69985083</v>
      </c>
      <c r="F1049" s="30">
        <f t="shared" si="206"/>
        <v>603788917</v>
      </c>
      <c r="G1049" s="31">
        <f t="shared" si="204"/>
        <v>2.9449897553738124E-3</v>
      </c>
      <c r="H1049" s="33">
        <f>SUM('anual gastos'!H1049+'eses gastos'!H1049+[3]ctas!H1049)</f>
        <v>0</v>
      </c>
      <c r="I1049" s="32">
        <f t="shared" si="210"/>
        <v>603788917</v>
      </c>
      <c r="J1049" s="33">
        <f>SUM('anual gastos'!J1049+'eses gastos'!J1049+[3]ctas!J1049)</f>
        <v>491190929</v>
      </c>
      <c r="K1049" s="31">
        <f t="shared" si="207"/>
        <v>81.351431795161616</v>
      </c>
      <c r="L1049" s="30">
        <f t="shared" si="212"/>
        <v>91041391</v>
      </c>
      <c r="M1049" s="31">
        <f t="shared" si="208"/>
        <v>15.078347488117275</v>
      </c>
      <c r="N1049" s="33">
        <f>SUM('anual gastos'!N1049+'eses gastos'!N1049+[3]ctas!N1049)</f>
        <v>582232320</v>
      </c>
      <c r="O1049" s="31">
        <f t="shared" si="209"/>
        <v>96.42977928327889</v>
      </c>
      <c r="P1049" s="32">
        <f t="shared" si="211"/>
        <v>21556597</v>
      </c>
      <c r="R1049" s="33">
        <f>SUM('anual gastos'!N1049+'eses gastos'!N1049+[3]ctas!N1049)</f>
        <v>582232320</v>
      </c>
      <c r="S1049" s="62">
        <f t="shared" si="205"/>
        <v>0</v>
      </c>
    </row>
    <row r="1050" spans="1:19" x14ac:dyDescent="0.25">
      <c r="A1050" s="60">
        <v>3311403310518</v>
      </c>
      <c r="B1050" s="61" t="s">
        <v>713</v>
      </c>
      <c r="C1050" s="28"/>
      <c r="D1050" s="29">
        <f>SUM(D1051)</f>
        <v>536000000</v>
      </c>
      <c r="E1050" s="29">
        <f>SUM(E1051)</f>
        <v>40000000</v>
      </c>
      <c r="F1050" s="30">
        <f t="shared" si="206"/>
        <v>576000000</v>
      </c>
      <c r="G1050" s="31">
        <f t="shared" si="204"/>
        <v>2.8094488840962211E-3</v>
      </c>
      <c r="H1050" s="29">
        <f>SUM(H1051)</f>
        <v>0</v>
      </c>
      <c r="I1050" s="32">
        <f t="shared" si="210"/>
        <v>576000000</v>
      </c>
      <c r="J1050" s="29">
        <f>SUM(J1051)</f>
        <v>529314022</v>
      </c>
      <c r="K1050" s="31">
        <f t="shared" si="207"/>
        <v>91.894795486111107</v>
      </c>
      <c r="L1050" s="30">
        <f t="shared" si="212"/>
        <v>21741506</v>
      </c>
      <c r="M1050" s="31">
        <f t="shared" si="208"/>
        <v>3.7745670138888889</v>
      </c>
      <c r="N1050" s="29">
        <f>SUM(N1051)</f>
        <v>551055528</v>
      </c>
      <c r="O1050" s="31">
        <f t="shared" si="209"/>
        <v>95.669362500000005</v>
      </c>
      <c r="P1050" s="32">
        <f t="shared" si="211"/>
        <v>24944472</v>
      </c>
      <c r="R1050" s="33">
        <f>SUM('anual gastos'!N1050+'eses gastos'!N1050+[3]ctas!N1050)</f>
        <v>551055528</v>
      </c>
      <c r="S1050" s="62">
        <f t="shared" si="205"/>
        <v>0</v>
      </c>
    </row>
    <row r="1051" spans="1:19" x14ac:dyDescent="0.25">
      <c r="A1051" s="60">
        <v>3311403310518230</v>
      </c>
      <c r="B1051" s="61" t="s">
        <v>727</v>
      </c>
      <c r="C1051" s="28"/>
      <c r="D1051" s="33">
        <f>SUM('anual gastos'!D1051+'eses gastos'!D1051+[3]ctas!D1051)</f>
        <v>536000000</v>
      </c>
      <c r="E1051" s="33">
        <f>SUM('anual gastos'!E1051+'eses gastos'!E1051+[3]ctas!E1051)</f>
        <v>40000000</v>
      </c>
      <c r="F1051" s="30">
        <f t="shared" si="206"/>
        <v>576000000</v>
      </c>
      <c r="G1051" s="31">
        <f t="shared" si="204"/>
        <v>2.8094488840962211E-3</v>
      </c>
      <c r="H1051" s="33">
        <f>SUM('anual gastos'!H1051+'eses gastos'!H1051+[3]ctas!H1051)</f>
        <v>0</v>
      </c>
      <c r="I1051" s="32">
        <f t="shared" si="210"/>
        <v>576000000</v>
      </c>
      <c r="J1051" s="33">
        <f>SUM('anual gastos'!J1051+'eses gastos'!J1051+[3]ctas!J1051)</f>
        <v>529314022</v>
      </c>
      <c r="K1051" s="31">
        <f t="shared" si="207"/>
        <v>91.894795486111107</v>
      </c>
      <c r="L1051" s="30">
        <f t="shared" si="212"/>
        <v>21741506</v>
      </c>
      <c r="M1051" s="31">
        <f t="shared" si="208"/>
        <v>3.7745670138888889</v>
      </c>
      <c r="N1051" s="33">
        <f>SUM('anual gastos'!N1051+'eses gastos'!N1051+[3]ctas!N1051)</f>
        <v>551055528</v>
      </c>
      <c r="O1051" s="31">
        <f t="shared" si="209"/>
        <v>95.669362500000005</v>
      </c>
      <c r="P1051" s="32">
        <f t="shared" si="211"/>
        <v>24944472</v>
      </c>
      <c r="R1051" s="33">
        <f>SUM('anual gastos'!N1051+'eses gastos'!N1051+[3]ctas!N1051)</f>
        <v>551055528</v>
      </c>
      <c r="S1051" s="62">
        <f t="shared" si="205"/>
        <v>0</v>
      </c>
    </row>
    <row r="1052" spans="1:19" ht="26.25" x14ac:dyDescent="0.25">
      <c r="A1052" s="26">
        <v>3311403310535</v>
      </c>
      <c r="B1052" s="27" t="s">
        <v>731</v>
      </c>
      <c r="C1052" s="28"/>
      <c r="D1052" s="29">
        <f>SUM(D1053)</f>
        <v>3001615000</v>
      </c>
      <c r="E1052" s="29">
        <f>SUM(E1053)</f>
        <v>705500000</v>
      </c>
      <c r="F1052" s="30">
        <f t="shared" si="206"/>
        <v>3707115000</v>
      </c>
      <c r="G1052" s="31">
        <f t="shared" si="204"/>
        <v>1.8081510590219379E-2</v>
      </c>
      <c r="H1052" s="29">
        <f>SUM(H1053)</f>
        <v>0</v>
      </c>
      <c r="I1052" s="32">
        <f t="shared" si="210"/>
        <v>3707115000</v>
      </c>
      <c r="J1052" s="29">
        <f>SUM(J1053)</f>
        <v>2682977045</v>
      </c>
      <c r="K1052" s="31">
        <f t="shared" si="207"/>
        <v>72.373720399825743</v>
      </c>
      <c r="L1052" s="30">
        <f t="shared" si="212"/>
        <v>562801011</v>
      </c>
      <c r="M1052" s="31">
        <f t="shared" si="208"/>
        <v>15.181644243569462</v>
      </c>
      <c r="N1052" s="29">
        <f>SUM(N1053)</f>
        <v>3245778056</v>
      </c>
      <c r="O1052" s="31">
        <f t="shared" si="209"/>
        <v>87.555364643395208</v>
      </c>
      <c r="P1052" s="32">
        <f t="shared" si="211"/>
        <v>461336944</v>
      </c>
      <c r="R1052" s="33">
        <f>SUM('anual gastos'!N1052+'eses gastos'!N1052+[3]ctas!N1052)</f>
        <v>3245778056</v>
      </c>
      <c r="S1052" s="62">
        <f t="shared" si="205"/>
        <v>0</v>
      </c>
    </row>
    <row r="1053" spans="1:19" ht="26.25" x14ac:dyDescent="0.25">
      <c r="A1053" s="26">
        <v>3311403310535240</v>
      </c>
      <c r="B1053" s="27" t="s">
        <v>731</v>
      </c>
      <c r="C1053" s="28"/>
      <c r="D1053" s="33">
        <f>SUM('anual gastos'!D1053+'eses gastos'!D1053+[3]ctas!D1053)</f>
        <v>3001615000</v>
      </c>
      <c r="E1053" s="33">
        <f>SUM('anual gastos'!E1053+'eses gastos'!E1053+[3]ctas!E1053)</f>
        <v>705500000</v>
      </c>
      <c r="F1053" s="30">
        <f t="shared" si="206"/>
        <v>3707115000</v>
      </c>
      <c r="G1053" s="31">
        <f t="shared" si="204"/>
        <v>1.8081510590219379E-2</v>
      </c>
      <c r="H1053" s="33">
        <f>SUM('anual gastos'!H1053+'eses gastos'!H1053+[3]ctas!H1053)</f>
        <v>0</v>
      </c>
      <c r="I1053" s="32">
        <f t="shared" si="210"/>
        <v>3707115000</v>
      </c>
      <c r="J1053" s="33">
        <f>SUM('anual gastos'!J1053+'eses gastos'!J1053+[3]ctas!J1053)</f>
        <v>2682977045</v>
      </c>
      <c r="K1053" s="31">
        <f t="shared" si="207"/>
        <v>72.373720399825743</v>
      </c>
      <c r="L1053" s="30">
        <f t="shared" si="212"/>
        <v>562801011</v>
      </c>
      <c r="M1053" s="31">
        <f t="shared" si="208"/>
        <v>15.181644243569462</v>
      </c>
      <c r="N1053" s="33">
        <f>SUM('anual gastos'!N1053+'eses gastos'!N1053+[3]ctas!N1053)</f>
        <v>3245778056</v>
      </c>
      <c r="O1053" s="31">
        <f t="shared" si="209"/>
        <v>87.555364643395208</v>
      </c>
      <c r="P1053" s="32">
        <f t="shared" si="211"/>
        <v>461336944</v>
      </c>
      <c r="R1053" s="33">
        <f>SUM('anual gastos'!N1053+'eses gastos'!N1053+[3]ctas!N1053)</f>
        <v>3245778056</v>
      </c>
      <c r="S1053" s="62">
        <f t="shared" si="205"/>
        <v>0</v>
      </c>
    </row>
    <row r="1054" spans="1:19" x14ac:dyDescent="0.25">
      <c r="A1054" s="60">
        <v>3311403310581</v>
      </c>
      <c r="B1054" s="27" t="s">
        <v>732</v>
      </c>
      <c r="C1054" s="28"/>
      <c r="D1054" s="29">
        <f>SUM(D1055)</f>
        <v>5421773000</v>
      </c>
      <c r="E1054" s="29">
        <f>SUM(E1055)</f>
        <v>0</v>
      </c>
      <c r="F1054" s="30">
        <f t="shared" si="206"/>
        <v>5421773000</v>
      </c>
      <c r="G1054" s="31">
        <f t="shared" si="204"/>
        <v>2.6444781431723994E-2</v>
      </c>
      <c r="H1054" s="29">
        <f>SUM(H1055)</f>
        <v>0</v>
      </c>
      <c r="I1054" s="32">
        <f t="shared" si="210"/>
        <v>5421773000</v>
      </c>
      <c r="J1054" s="29">
        <f>SUM(J1055)</f>
        <v>3220760269</v>
      </c>
      <c r="K1054" s="31">
        <f t="shared" si="207"/>
        <v>59.404188795805354</v>
      </c>
      <c r="L1054" s="30">
        <f t="shared" si="212"/>
        <v>1894843838</v>
      </c>
      <c r="M1054" s="31">
        <f t="shared" si="208"/>
        <v>34.948785904537132</v>
      </c>
      <c r="N1054" s="29">
        <f>SUM(N1055)</f>
        <v>5115604107</v>
      </c>
      <c r="O1054" s="31">
        <f t="shared" si="209"/>
        <v>94.352974700342486</v>
      </c>
      <c r="P1054" s="32">
        <f t="shared" si="211"/>
        <v>306168893</v>
      </c>
      <c r="R1054" s="33">
        <f>SUM('anual gastos'!N1054+'eses gastos'!N1054+[3]ctas!N1054)</f>
        <v>5115604107</v>
      </c>
      <c r="S1054" s="62">
        <f t="shared" si="205"/>
        <v>0</v>
      </c>
    </row>
    <row r="1055" spans="1:19" x14ac:dyDescent="0.25">
      <c r="A1055" s="60">
        <v>3311403310581230</v>
      </c>
      <c r="B1055" s="27" t="s">
        <v>732</v>
      </c>
      <c r="C1055" s="28"/>
      <c r="D1055" s="33">
        <f>SUM('anual gastos'!D1055+'eses gastos'!D1055+[3]ctas!D1055)</f>
        <v>5421773000</v>
      </c>
      <c r="E1055" s="33">
        <f>SUM('anual gastos'!E1055+'eses gastos'!E1055+[3]ctas!E1055)</f>
        <v>0</v>
      </c>
      <c r="F1055" s="30">
        <f t="shared" si="206"/>
        <v>5421773000</v>
      </c>
      <c r="G1055" s="31">
        <f t="shared" si="204"/>
        <v>2.6444781431723994E-2</v>
      </c>
      <c r="H1055" s="33">
        <f>SUM('anual gastos'!H1055+'eses gastos'!H1055+[3]ctas!H1055)</f>
        <v>0</v>
      </c>
      <c r="I1055" s="32">
        <f t="shared" si="210"/>
        <v>5421773000</v>
      </c>
      <c r="J1055" s="33">
        <f>SUM('anual gastos'!J1055+'eses gastos'!J1055+[3]ctas!J1055)</f>
        <v>3220760269</v>
      </c>
      <c r="K1055" s="31">
        <f t="shared" si="207"/>
        <v>59.404188795805354</v>
      </c>
      <c r="L1055" s="30">
        <f t="shared" si="212"/>
        <v>1894843838</v>
      </c>
      <c r="M1055" s="31">
        <f t="shared" si="208"/>
        <v>34.948785904537132</v>
      </c>
      <c r="N1055" s="33">
        <f>SUM('anual gastos'!N1055+'eses gastos'!N1055+[3]ctas!N1055)</f>
        <v>5115604107</v>
      </c>
      <c r="O1055" s="31">
        <f t="shared" si="209"/>
        <v>94.352974700342486</v>
      </c>
      <c r="P1055" s="32">
        <f t="shared" si="211"/>
        <v>306168893</v>
      </c>
      <c r="R1055" s="33">
        <f>SUM('anual gastos'!N1055+'eses gastos'!N1055+[3]ctas!N1055)</f>
        <v>5115604107</v>
      </c>
      <c r="S1055" s="62">
        <f t="shared" si="205"/>
        <v>0</v>
      </c>
    </row>
    <row r="1056" spans="1:19" ht="26.25" x14ac:dyDescent="0.25">
      <c r="A1056" s="60">
        <v>3311403310586</v>
      </c>
      <c r="B1056" s="27" t="s">
        <v>733</v>
      </c>
      <c r="C1056" s="28"/>
      <c r="D1056" s="29">
        <f>SUM(D1057)</f>
        <v>3300022000</v>
      </c>
      <c r="E1056" s="29">
        <f>SUM(E1057)</f>
        <v>4402997</v>
      </c>
      <c r="F1056" s="30">
        <f t="shared" si="206"/>
        <v>3304424997</v>
      </c>
      <c r="G1056" s="31">
        <f t="shared" si="204"/>
        <v>1.6117383889585606E-2</v>
      </c>
      <c r="H1056" s="29">
        <f>SUM(H1057)</f>
        <v>0</v>
      </c>
      <c r="I1056" s="32">
        <f t="shared" si="210"/>
        <v>3304424997</v>
      </c>
      <c r="J1056" s="29">
        <f>SUM(J1057)</f>
        <v>2189095580</v>
      </c>
      <c r="K1056" s="31">
        <f t="shared" si="207"/>
        <v>66.247398018941922</v>
      </c>
      <c r="L1056" s="30">
        <f t="shared" si="212"/>
        <v>907084536</v>
      </c>
      <c r="M1056" s="31">
        <f t="shared" si="208"/>
        <v>27.450601445743754</v>
      </c>
      <c r="N1056" s="29">
        <f>SUM(N1057)</f>
        <v>3096180116</v>
      </c>
      <c r="O1056" s="31">
        <f t="shared" si="209"/>
        <v>93.697999464685694</v>
      </c>
      <c r="P1056" s="32">
        <f t="shared" si="211"/>
        <v>208244881</v>
      </c>
      <c r="R1056" s="33">
        <f>SUM('anual gastos'!N1056+'eses gastos'!N1056+[3]ctas!N1056)</f>
        <v>3096180116</v>
      </c>
      <c r="S1056" s="62">
        <f t="shared" si="205"/>
        <v>0</v>
      </c>
    </row>
    <row r="1057" spans="1:19" ht="26.25" x14ac:dyDescent="0.25">
      <c r="A1057" s="60">
        <v>3311403310586230</v>
      </c>
      <c r="B1057" s="27" t="s">
        <v>733</v>
      </c>
      <c r="C1057" s="28"/>
      <c r="D1057" s="33">
        <f>SUM('anual gastos'!D1057+'eses gastos'!D1057+[3]ctas!D1057)</f>
        <v>3300022000</v>
      </c>
      <c r="E1057" s="33">
        <f>SUM('anual gastos'!E1057+'eses gastos'!E1057+[3]ctas!E1057)</f>
        <v>4402997</v>
      </c>
      <c r="F1057" s="30">
        <f t="shared" si="206"/>
        <v>3304424997</v>
      </c>
      <c r="G1057" s="31">
        <f t="shared" si="204"/>
        <v>1.6117383889585606E-2</v>
      </c>
      <c r="H1057" s="33">
        <f>SUM('anual gastos'!H1057+'eses gastos'!H1057+[3]ctas!H1057)</f>
        <v>0</v>
      </c>
      <c r="I1057" s="32">
        <f t="shared" si="210"/>
        <v>3304424997</v>
      </c>
      <c r="J1057" s="33">
        <f>SUM('anual gastos'!J1057+'eses gastos'!J1057+[3]ctas!J1057)</f>
        <v>2189095580</v>
      </c>
      <c r="K1057" s="31">
        <f t="shared" si="207"/>
        <v>66.247398018941922</v>
      </c>
      <c r="L1057" s="30">
        <f t="shared" si="212"/>
        <v>907084536</v>
      </c>
      <c r="M1057" s="31">
        <f t="shared" si="208"/>
        <v>27.450601445743754</v>
      </c>
      <c r="N1057" s="33">
        <f>SUM('anual gastos'!N1057+'eses gastos'!N1057+[3]ctas!N1057)</f>
        <v>3096180116</v>
      </c>
      <c r="O1057" s="31">
        <f t="shared" si="209"/>
        <v>93.697999464685694</v>
      </c>
      <c r="P1057" s="32">
        <f t="shared" si="211"/>
        <v>208244881</v>
      </c>
      <c r="R1057" s="33">
        <f>SUM('anual gastos'!N1057+'eses gastos'!N1057+[3]ctas!N1057)</f>
        <v>3096180116</v>
      </c>
      <c r="S1057" s="62">
        <f t="shared" si="205"/>
        <v>0</v>
      </c>
    </row>
    <row r="1058" spans="1:19" x14ac:dyDescent="0.25">
      <c r="A1058" s="60">
        <v>3311403310611</v>
      </c>
      <c r="B1058" s="27" t="s">
        <v>713</v>
      </c>
      <c r="C1058" s="28"/>
      <c r="D1058" s="29">
        <f>SUM(D1059)</f>
        <v>1297071000</v>
      </c>
      <c r="E1058" s="29">
        <f>SUM(E1059)</f>
        <v>-11207942</v>
      </c>
      <c r="F1058" s="30">
        <f t="shared" si="206"/>
        <v>1285863058</v>
      </c>
      <c r="G1058" s="31">
        <f t="shared" si="204"/>
        <v>6.2718168982615532E-3</v>
      </c>
      <c r="H1058" s="29">
        <f>SUM(H1059)</f>
        <v>0</v>
      </c>
      <c r="I1058" s="32">
        <f t="shared" si="210"/>
        <v>1285863058</v>
      </c>
      <c r="J1058" s="29">
        <f>SUM(J1059)</f>
        <v>938764585</v>
      </c>
      <c r="K1058" s="31">
        <f t="shared" si="207"/>
        <v>73.006575557130589</v>
      </c>
      <c r="L1058" s="30">
        <f t="shared" si="212"/>
        <v>205490000</v>
      </c>
      <c r="M1058" s="31">
        <f t="shared" si="208"/>
        <v>15.980706399607914</v>
      </c>
      <c r="N1058" s="29">
        <f>SUM(N1059)</f>
        <v>1144254585</v>
      </c>
      <c r="O1058" s="31">
        <f t="shared" si="209"/>
        <v>88.987281956738514</v>
      </c>
      <c r="P1058" s="32">
        <f t="shared" si="211"/>
        <v>141608473</v>
      </c>
      <c r="R1058" s="33">
        <f>SUM('anual gastos'!N1058+'eses gastos'!N1058+[3]ctas!N1058)</f>
        <v>1144254585</v>
      </c>
      <c r="S1058" s="62">
        <f t="shared" si="205"/>
        <v>0</v>
      </c>
    </row>
    <row r="1059" spans="1:19" x14ac:dyDescent="0.25">
      <c r="A1059" s="60">
        <v>3311403310611230</v>
      </c>
      <c r="B1059" s="27" t="s">
        <v>713</v>
      </c>
      <c r="C1059" s="28"/>
      <c r="D1059" s="33">
        <f>SUM('anual gastos'!D1059+'eses gastos'!D1059+[3]ctas!D1059)</f>
        <v>1297071000</v>
      </c>
      <c r="E1059" s="33">
        <f>SUM('anual gastos'!E1059+'eses gastos'!E1059+[3]ctas!E1059)</f>
        <v>-11207942</v>
      </c>
      <c r="F1059" s="30">
        <f t="shared" si="206"/>
        <v>1285863058</v>
      </c>
      <c r="G1059" s="31">
        <f t="shared" si="204"/>
        <v>6.2718168982615532E-3</v>
      </c>
      <c r="H1059" s="33">
        <f>SUM('anual gastos'!H1059+'eses gastos'!H1059+[3]ctas!H1059)</f>
        <v>0</v>
      </c>
      <c r="I1059" s="32">
        <f t="shared" si="210"/>
        <v>1285863058</v>
      </c>
      <c r="J1059" s="33">
        <f>SUM('anual gastos'!J1059+'eses gastos'!J1059+[3]ctas!J1059)</f>
        <v>938764585</v>
      </c>
      <c r="K1059" s="31">
        <f t="shared" si="207"/>
        <v>73.006575557130589</v>
      </c>
      <c r="L1059" s="30">
        <f t="shared" si="212"/>
        <v>205490000</v>
      </c>
      <c r="M1059" s="31">
        <f t="shared" si="208"/>
        <v>15.980706399607914</v>
      </c>
      <c r="N1059" s="33">
        <f>SUM('anual gastos'!N1059+'eses gastos'!N1059+[3]ctas!N1059)</f>
        <v>1144254585</v>
      </c>
      <c r="O1059" s="31">
        <f t="shared" si="209"/>
        <v>88.987281956738514</v>
      </c>
      <c r="P1059" s="32">
        <f t="shared" si="211"/>
        <v>141608473</v>
      </c>
      <c r="R1059" s="33">
        <f>SUM('anual gastos'!N1059+'eses gastos'!N1059+[3]ctas!N1059)</f>
        <v>1144254585</v>
      </c>
      <c r="S1059" s="62">
        <f t="shared" si="205"/>
        <v>0</v>
      </c>
    </row>
    <row r="1060" spans="1:19" ht="26.25" x14ac:dyDescent="0.25">
      <c r="A1060" s="26">
        <v>3311403310655</v>
      </c>
      <c r="B1060" s="27" t="s">
        <v>734</v>
      </c>
      <c r="C1060" s="28"/>
      <c r="D1060" s="29">
        <f>SUM(D1061)</f>
        <v>1000000000</v>
      </c>
      <c r="E1060" s="29">
        <f>SUM(E1061)</f>
        <v>-73976674</v>
      </c>
      <c r="F1060" s="30">
        <f t="shared" si="206"/>
        <v>926023326</v>
      </c>
      <c r="G1060" s="31">
        <f t="shared" si="204"/>
        <v>4.5166930553433527E-3</v>
      </c>
      <c r="H1060" s="29">
        <f>SUM(H1061)</f>
        <v>0</v>
      </c>
      <c r="I1060" s="32">
        <f t="shared" si="210"/>
        <v>926023326</v>
      </c>
      <c r="J1060" s="29">
        <f>SUM(J1061)</f>
        <v>176111360</v>
      </c>
      <c r="K1060" s="31">
        <f t="shared" si="207"/>
        <v>19.018026334252404</v>
      </c>
      <c r="L1060" s="30">
        <f t="shared" si="212"/>
        <v>747299510</v>
      </c>
      <c r="M1060" s="31">
        <f t="shared" si="208"/>
        <v>80.699858094071374</v>
      </c>
      <c r="N1060" s="29">
        <f>SUM(N1061)</f>
        <v>923410870</v>
      </c>
      <c r="O1060" s="31">
        <f t="shared" si="209"/>
        <v>99.717884428323785</v>
      </c>
      <c r="P1060" s="32">
        <f t="shared" si="211"/>
        <v>2612456</v>
      </c>
      <c r="R1060" s="33">
        <f>SUM('anual gastos'!N1060+'eses gastos'!N1060+[3]ctas!N1060)</f>
        <v>923410870</v>
      </c>
      <c r="S1060" s="62">
        <f t="shared" si="205"/>
        <v>0</v>
      </c>
    </row>
    <row r="1061" spans="1:19" ht="26.25" x14ac:dyDescent="0.25">
      <c r="A1061" s="26">
        <v>3311403310655230</v>
      </c>
      <c r="B1061" s="27" t="s">
        <v>734</v>
      </c>
      <c r="C1061" s="28"/>
      <c r="D1061" s="33">
        <f>SUM('anual gastos'!D1061+'eses gastos'!D1061+[3]ctas!D1061)</f>
        <v>1000000000</v>
      </c>
      <c r="E1061" s="33">
        <f>SUM('anual gastos'!E1061+'eses gastos'!E1061+[3]ctas!E1061)</f>
        <v>-73976674</v>
      </c>
      <c r="F1061" s="30">
        <f t="shared" si="206"/>
        <v>926023326</v>
      </c>
      <c r="G1061" s="31">
        <f t="shared" si="204"/>
        <v>4.5166930553433527E-3</v>
      </c>
      <c r="H1061" s="33">
        <f>SUM('anual gastos'!H1061+'eses gastos'!H1061+[3]ctas!H1061)</f>
        <v>0</v>
      </c>
      <c r="I1061" s="32">
        <f t="shared" si="210"/>
        <v>926023326</v>
      </c>
      <c r="J1061" s="33">
        <f>SUM('anual gastos'!J1061+'eses gastos'!J1061+[3]ctas!J1061)</f>
        <v>176111360</v>
      </c>
      <c r="K1061" s="31">
        <f t="shared" si="207"/>
        <v>19.018026334252404</v>
      </c>
      <c r="L1061" s="30">
        <f t="shared" si="212"/>
        <v>747299510</v>
      </c>
      <c r="M1061" s="31">
        <f t="shared" si="208"/>
        <v>80.699858094071374</v>
      </c>
      <c r="N1061" s="33">
        <f>SUM('anual gastos'!N1061+'eses gastos'!N1061+[3]ctas!N1061)</f>
        <v>923410870</v>
      </c>
      <c r="O1061" s="31">
        <f t="shared" si="209"/>
        <v>99.717884428323785</v>
      </c>
      <c r="P1061" s="32">
        <f t="shared" si="211"/>
        <v>2612456</v>
      </c>
      <c r="R1061" s="33">
        <f>SUM('anual gastos'!N1061+'eses gastos'!N1061+[3]ctas!N1061)</f>
        <v>923410870</v>
      </c>
      <c r="S1061" s="62">
        <f t="shared" si="205"/>
        <v>0</v>
      </c>
    </row>
    <row r="1062" spans="1:19" x14ac:dyDescent="0.25">
      <c r="A1062" s="60">
        <v>3311403310684</v>
      </c>
      <c r="B1062" s="27" t="s">
        <v>735</v>
      </c>
      <c r="C1062" s="28"/>
      <c r="D1062" s="29">
        <f>SUM(D1063)</f>
        <v>2741285000</v>
      </c>
      <c r="E1062" s="29">
        <f>SUM(E1063)</f>
        <v>1830805230</v>
      </c>
      <c r="F1062" s="30">
        <f t="shared" si="206"/>
        <v>4572090230</v>
      </c>
      <c r="G1062" s="31">
        <f t="shared" si="204"/>
        <v>2.2300440615730444E-2</v>
      </c>
      <c r="H1062" s="29">
        <f>SUM(H1063)</f>
        <v>0</v>
      </c>
      <c r="I1062" s="32">
        <f t="shared" si="210"/>
        <v>4572090230</v>
      </c>
      <c r="J1062" s="29">
        <f>SUM(J1063)</f>
        <v>3149113647</v>
      </c>
      <c r="K1062" s="31">
        <f t="shared" si="207"/>
        <v>68.876891937454175</v>
      </c>
      <c r="L1062" s="30">
        <f t="shared" si="212"/>
        <v>1301355131</v>
      </c>
      <c r="M1062" s="31">
        <f t="shared" si="208"/>
        <v>28.463023814820907</v>
      </c>
      <c r="N1062" s="29">
        <f>SUM(N1063)</f>
        <v>4450468778</v>
      </c>
      <c r="O1062" s="31">
        <f t="shared" si="209"/>
        <v>97.33991575227509</v>
      </c>
      <c r="P1062" s="32">
        <f t="shared" si="211"/>
        <v>121621452</v>
      </c>
      <c r="R1062" s="33">
        <f>SUM('anual gastos'!N1062+'eses gastos'!N1062+[3]ctas!N1062)</f>
        <v>4450468778</v>
      </c>
      <c r="S1062" s="62">
        <f t="shared" si="205"/>
        <v>0</v>
      </c>
    </row>
    <row r="1063" spans="1:19" x14ac:dyDescent="0.25">
      <c r="A1063" s="60">
        <v>3311403310684</v>
      </c>
      <c r="B1063" s="27" t="s">
        <v>735</v>
      </c>
      <c r="C1063" s="28"/>
      <c r="D1063" s="33">
        <f>SUM('anual gastos'!D1063+'eses gastos'!D1063+[3]ctas!D1063)</f>
        <v>2741285000</v>
      </c>
      <c r="E1063" s="33">
        <f>SUM('anual gastos'!E1063+'eses gastos'!E1063+[3]ctas!E1063)</f>
        <v>1830805230</v>
      </c>
      <c r="F1063" s="30">
        <f t="shared" si="206"/>
        <v>4572090230</v>
      </c>
      <c r="G1063" s="31">
        <f t="shared" si="204"/>
        <v>2.2300440615730444E-2</v>
      </c>
      <c r="H1063" s="33">
        <f>SUM('anual gastos'!H1063+'eses gastos'!H1063+[3]ctas!H1063)</f>
        <v>0</v>
      </c>
      <c r="I1063" s="32">
        <f t="shared" si="210"/>
        <v>4572090230</v>
      </c>
      <c r="J1063" s="33">
        <f>SUM('anual gastos'!J1063+'eses gastos'!J1063+[3]ctas!J1063)</f>
        <v>3149113647</v>
      </c>
      <c r="K1063" s="31">
        <f t="shared" si="207"/>
        <v>68.876891937454175</v>
      </c>
      <c r="L1063" s="30">
        <f t="shared" si="212"/>
        <v>1301355131</v>
      </c>
      <c r="M1063" s="31">
        <f t="shared" si="208"/>
        <v>28.463023814820907</v>
      </c>
      <c r="N1063" s="33">
        <f>SUM('anual gastos'!N1063+'eses gastos'!N1063+[3]ctas!N1063)</f>
        <v>4450468778</v>
      </c>
      <c r="O1063" s="31">
        <f t="shared" si="209"/>
        <v>97.33991575227509</v>
      </c>
      <c r="P1063" s="32">
        <f t="shared" si="211"/>
        <v>121621452</v>
      </c>
      <c r="R1063" s="33">
        <f>SUM('anual gastos'!N1063+'eses gastos'!N1063+[3]ctas!N1063)</f>
        <v>4450468778</v>
      </c>
      <c r="S1063" s="62">
        <f t="shared" si="205"/>
        <v>0</v>
      </c>
    </row>
    <row r="1064" spans="1:19" ht="26.25" x14ac:dyDescent="0.25">
      <c r="A1064" s="26">
        <v>3311403310688</v>
      </c>
      <c r="B1064" s="27" t="s">
        <v>736</v>
      </c>
      <c r="C1064" s="28"/>
      <c r="D1064" s="29">
        <f>SUM(D1065)</f>
        <v>1722552000</v>
      </c>
      <c r="E1064" s="29">
        <f>SUM(E1065)</f>
        <v>0</v>
      </c>
      <c r="F1064" s="30">
        <f t="shared" si="206"/>
        <v>1722552000</v>
      </c>
      <c r="G1064" s="31">
        <f t="shared" si="204"/>
        <v>8.4017739482599198E-3</v>
      </c>
      <c r="H1064" s="29">
        <f>SUM(H1065)</f>
        <v>0</v>
      </c>
      <c r="I1064" s="32">
        <f t="shared" si="210"/>
        <v>1722552000</v>
      </c>
      <c r="J1064" s="29">
        <f>SUM(J1065)</f>
        <v>1366470092</v>
      </c>
      <c r="K1064" s="31">
        <f t="shared" si="207"/>
        <v>79.32823461933225</v>
      </c>
      <c r="L1064" s="30">
        <f t="shared" si="212"/>
        <v>356081908</v>
      </c>
      <c r="M1064" s="31">
        <f t="shared" si="208"/>
        <v>20.671765380667754</v>
      </c>
      <c r="N1064" s="29">
        <f>SUM(N1065)</f>
        <v>1722552000</v>
      </c>
      <c r="O1064" s="31">
        <f t="shared" si="209"/>
        <v>100</v>
      </c>
      <c r="P1064" s="32">
        <f t="shared" si="211"/>
        <v>0</v>
      </c>
      <c r="R1064" s="33">
        <f>SUM('anual gastos'!N1064+'eses gastos'!N1064+[3]ctas!N1064)</f>
        <v>1722552000</v>
      </c>
      <c r="S1064" s="62">
        <f t="shared" si="205"/>
        <v>0</v>
      </c>
    </row>
    <row r="1065" spans="1:19" ht="26.25" x14ac:dyDescent="0.25">
      <c r="A1065" s="26">
        <v>3311403310688230</v>
      </c>
      <c r="B1065" s="27" t="s">
        <v>736</v>
      </c>
      <c r="C1065" s="28"/>
      <c r="D1065" s="33">
        <f>SUM('anual gastos'!D1065+'eses gastos'!D1065+[3]ctas!D1065)</f>
        <v>1722552000</v>
      </c>
      <c r="E1065" s="33">
        <f>SUM('anual gastos'!E1065+'eses gastos'!E1065+[3]ctas!E1065)</f>
        <v>0</v>
      </c>
      <c r="F1065" s="30">
        <f t="shared" si="206"/>
        <v>1722552000</v>
      </c>
      <c r="G1065" s="31">
        <f t="shared" si="204"/>
        <v>8.4017739482599198E-3</v>
      </c>
      <c r="H1065" s="33">
        <f>SUM('anual gastos'!H1065+'eses gastos'!H1065+[3]ctas!H1065)</f>
        <v>0</v>
      </c>
      <c r="I1065" s="32">
        <f t="shared" si="210"/>
        <v>1722552000</v>
      </c>
      <c r="J1065" s="33">
        <f>SUM('anual gastos'!J1065+'eses gastos'!J1065+[3]ctas!J1065)</f>
        <v>1366470092</v>
      </c>
      <c r="K1065" s="31">
        <f t="shared" si="207"/>
        <v>79.32823461933225</v>
      </c>
      <c r="L1065" s="30">
        <f t="shared" si="212"/>
        <v>356081908</v>
      </c>
      <c r="M1065" s="31">
        <f t="shared" si="208"/>
        <v>20.671765380667754</v>
      </c>
      <c r="N1065" s="33">
        <f>SUM('anual gastos'!N1065+'eses gastos'!N1065+[3]ctas!N1065)</f>
        <v>1722552000</v>
      </c>
      <c r="O1065" s="31">
        <f t="shared" si="209"/>
        <v>100</v>
      </c>
      <c r="P1065" s="32">
        <f t="shared" si="211"/>
        <v>0</v>
      </c>
      <c r="R1065" s="33">
        <f>SUM('anual gastos'!N1065+'eses gastos'!N1065+[3]ctas!N1065)</f>
        <v>1722552000</v>
      </c>
      <c r="S1065" s="62">
        <f t="shared" si="205"/>
        <v>0</v>
      </c>
    </row>
    <row r="1066" spans="1:19" ht="39" x14ac:dyDescent="0.25">
      <c r="A1066" s="26">
        <v>3311403310692</v>
      </c>
      <c r="B1066" s="27" t="s">
        <v>737</v>
      </c>
      <c r="C1066" s="28"/>
      <c r="D1066" s="29">
        <f>SUM(D1067)</f>
        <v>1837000000</v>
      </c>
      <c r="E1066" s="29">
        <f>SUM(E1067)</f>
        <v>0</v>
      </c>
      <c r="F1066" s="30">
        <f t="shared" si="206"/>
        <v>1837000000</v>
      </c>
      <c r="G1066" s="31">
        <f t="shared" si="204"/>
        <v>8.9599958334804827E-3</v>
      </c>
      <c r="H1066" s="29">
        <f>SUM(H1067)</f>
        <v>0</v>
      </c>
      <c r="I1066" s="32">
        <f t="shared" si="210"/>
        <v>1837000000</v>
      </c>
      <c r="J1066" s="29">
        <f>SUM(J1067)</f>
        <v>1783225467</v>
      </c>
      <c r="K1066" s="31">
        <f t="shared" si="207"/>
        <v>97.072698258029405</v>
      </c>
      <c r="L1066" s="30">
        <f t="shared" si="212"/>
        <v>35944445</v>
      </c>
      <c r="M1066" s="31">
        <f t="shared" si="208"/>
        <v>1.9566927054980949</v>
      </c>
      <c r="N1066" s="29">
        <f>SUM(N1067)</f>
        <v>1819169912</v>
      </c>
      <c r="O1066" s="31">
        <f t="shared" si="209"/>
        <v>99.02939096352749</v>
      </c>
      <c r="P1066" s="32">
        <f t="shared" si="211"/>
        <v>17830088</v>
      </c>
      <c r="R1066" s="33">
        <f>SUM('anual gastos'!N1066+'eses gastos'!N1066+[3]ctas!N1066)</f>
        <v>1819169912</v>
      </c>
      <c r="S1066" s="62">
        <f t="shared" si="205"/>
        <v>0</v>
      </c>
    </row>
    <row r="1067" spans="1:19" ht="39" x14ac:dyDescent="0.25">
      <c r="A1067" s="26">
        <v>3311403310692230</v>
      </c>
      <c r="B1067" s="27" t="s">
        <v>737</v>
      </c>
      <c r="C1067" s="28"/>
      <c r="D1067" s="33">
        <f>SUM('anual gastos'!D1067+'eses gastos'!D1067+[3]ctas!D1067)</f>
        <v>1837000000</v>
      </c>
      <c r="E1067" s="33">
        <f>SUM('anual gastos'!E1067+'eses gastos'!E1067+[3]ctas!E1067)</f>
        <v>0</v>
      </c>
      <c r="F1067" s="30">
        <f t="shared" si="206"/>
        <v>1837000000</v>
      </c>
      <c r="G1067" s="31">
        <f t="shared" si="204"/>
        <v>8.9599958334804827E-3</v>
      </c>
      <c r="H1067" s="33">
        <f>SUM('anual gastos'!H1067+'eses gastos'!H1067+[3]ctas!H1067)</f>
        <v>0</v>
      </c>
      <c r="I1067" s="32">
        <f t="shared" si="210"/>
        <v>1837000000</v>
      </c>
      <c r="J1067" s="33">
        <f>SUM('anual gastos'!J1067+'eses gastos'!J1067+[3]ctas!J1067)</f>
        <v>1783225467</v>
      </c>
      <c r="K1067" s="31">
        <f t="shared" si="207"/>
        <v>97.072698258029405</v>
      </c>
      <c r="L1067" s="30">
        <f t="shared" si="212"/>
        <v>35944445</v>
      </c>
      <c r="M1067" s="31">
        <f t="shared" si="208"/>
        <v>1.9566927054980949</v>
      </c>
      <c r="N1067" s="33">
        <f>SUM('anual gastos'!N1067+'eses gastos'!N1067+[3]ctas!N1067)</f>
        <v>1819169912</v>
      </c>
      <c r="O1067" s="31">
        <f t="shared" si="209"/>
        <v>99.02939096352749</v>
      </c>
      <c r="P1067" s="32">
        <f t="shared" si="211"/>
        <v>17830088</v>
      </c>
      <c r="R1067" s="33">
        <f>SUM('anual gastos'!N1067+'eses gastos'!N1067+[3]ctas!N1067)</f>
        <v>1819169912</v>
      </c>
      <c r="S1067" s="62">
        <f t="shared" si="205"/>
        <v>0</v>
      </c>
    </row>
    <row r="1068" spans="1:19" ht="26.25" x14ac:dyDescent="0.25">
      <c r="A1068" s="26">
        <v>3311403310693</v>
      </c>
      <c r="B1068" s="27" t="s">
        <v>738</v>
      </c>
      <c r="C1068" s="28"/>
      <c r="D1068" s="29">
        <f>SUM(D1069)</f>
        <v>5594275000</v>
      </c>
      <c r="E1068" s="29">
        <f>SUM(E1069)</f>
        <v>0</v>
      </c>
      <c r="F1068" s="30">
        <f t="shared" si="206"/>
        <v>5594275000</v>
      </c>
      <c r="G1068" s="31">
        <f t="shared" si="204"/>
        <v>2.728616259735658E-2</v>
      </c>
      <c r="H1068" s="29">
        <f>SUM(H1069)</f>
        <v>0</v>
      </c>
      <c r="I1068" s="32">
        <f t="shared" si="210"/>
        <v>5594275000</v>
      </c>
      <c r="J1068" s="29">
        <f>SUM(J1069)</f>
        <v>5009343054</v>
      </c>
      <c r="K1068" s="31">
        <f t="shared" si="207"/>
        <v>89.544097385273332</v>
      </c>
      <c r="L1068" s="30">
        <f t="shared" si="212"/>
        <v>584810136</v>
      </c>
      <c r="M1068" s="31">
        <f t="shared" si="208"/>
        <v>10.453725210147875</v>
      </c>
      <c r="N1068" s="29">
        <f>SUM(N1069)</f>
        <v>5594153190</v>
      </c>
      <c r="O1068" s="31">
        <f t="shared" si="209"/>
        <v>99.997822595421212</v>
      </c>
      <c r="P1068" s="32">
        <f t="shared" si="211"/>
        <v>121810</v>
      </c>
      <c r="R1068" s="33">
        <f>SUM('anual gastos'!N1068+'eses gastos'!N1068+[3]ctas!N1068)</f>
        <v>5594153190</v>
      </c>
      <c r="S1068" s="62">
        <f t="shared" si="205"/>
        <v>0</v>
      </c>
    </row>
    <row r="1069" spans="1:19" ht="26.25" x14ac:dyDescent="0.25">
      <c r="A1069" s="26">
        <v>3311403310693230</v>
      </c>
      <c r="B1069" s="27" t="s">
        <v>738</v>
      </c>
      <c r="C1069" s="28"/>
      <c r="D1069" s="33">
        <f>SUM('anual gastos'!D1069+'eses gastos'!D1069+[3]ctas!D1069)</f>
        <v>5594275000</v>
      </c>
      <c r="E1069" s="33">
        <f>SUM('anual gastos'!E1069+'eses gastos'!E1069+[3]ctas!E1069)</f>
        <v>0</v>
      </c>
      <c r="F1069" s="30">
        <f t="shared" si="206"/>
        <v>5594275000</v>
      </c>
      <c r="G1069" s="31">
        <f t="shared" si="204"/>
        <v>2.728616259735658E-2</v>
      </c>
      <c r="H1069" s="33">
        <f>SUM('anual gastos'!H1069+'eses gastos'!H1069+[3]ctas!H1069)</f>
        <v>0</v>
      </c>
      <c r="I1069" s="32">
        <f t="shared" si="210"/>
        <v>5594275000</v>
      </c>
      <c r="J1069" s="33">
        <f>SUM('anual gastos'!J1069+'eses gastos'!J1069+[3]ctas!J1069)</f>
        <v>5009343054</v>
      </c>
      <c r="K1069" s="31">
        <f t="shared" si="207"/>
        <v>89.544097385273332</v>
      </c>
      <c r="L1069" s="30">
        <f t="shared" si="212"/>
        <v>584810136</v>
      </c>
      <c r="M1069" s="31">
        <f t="shared" si="208"/>
        <v>10.453725210147875</v>
      </c>
      <c r="N1069" s="33">
        <f>SUM('anual gastos'!N1069+'eses gastos'!N1069+[3]ctas!N1069)</f>
        <v>5594153190</v>
      </c>
      <c r="O1069" s="31">
        <f t="shared" si="209"/>
        <v>99.997822595421212</v>
      </c>
      <c r="P1069" s="32">
        <f t="shared" si="211"/>
        <v>121810</v>
      </c>
      <c r="R1069" s="33">
        <f>SUM('anual gastos'!N1069+'eses gastos'!N1069+[3]ctas!N1069)</f>
        <v>5594153190</v>
      </c>
      <c r="S1069" s="62">
        <f t="shared" si="205"/>
        <v>0</v>
      </c>
    </row>
    <row r="1070" spans="1:19" x14ac:dyDescent="0.25">
      <c r="A1070" s="26">
        <v>3311403310698</v>
      </c>
      <c r="B1070" s="27" t="s">
        <v>739</v>
      </c>
      <c r="C1070" s="28"/>
      <c r="D1070" s="29">
        <f>SUM(D1071)</f>
        <v>1259986000</v>
      </c>
      <c r="E1070" s="29">
        <f>SUM(E1071)</f>
        <v>-273132000</v>
      </c>
      <c r="F1070" s="30">
        <f t="shared" si="206"/>
        <v>986854000</v>
      </c>
      <c r="G1070" s="31">
        <f t="shared" si="204"/>
        <v>4.8133956060171738E-3</v>
      </c>
      <c r="H1070" s="29">
        <f>SUM(H1071)</f>
        <v>0</v>
      </c>
      <c r="I1070" s="32">
        <f t="shared" si="210"/>
        <v>986854000</v>
      </c>
      <c r="J1070" s="29">
        <f>SUM(J1071)</f>
        <v>797537586</v>
      </c>
      <c r="K1070" s="31">
        <f t="shared" si="207"/>
        <v>80.816167943789054</v>
      </c>
      <c r="L1070" s="30">
        <f t="shared" si="212"/>
        <v>61176654</v>
      </c>
      <c r="M1070" s="31">
        <f t="shared" si="208"/>
        <v>6.1991595514635396</v>
      </c>
      <c r="N1070" s="29">
        <f>SUM(N1071)</f>
        <v>858714240</v>
      </c>
      <c r="O1070" s="31">
        <f t="shared" si="209"/>
        <v>87.015327495252592</v>
      </c>
      <c r="P1070" s="32">
        <f t="shared" si="211"/>
        <v>128139760</v>
      </c>
      <c r="R1070" s="33">
        <f>SUM('anual gastos'!N1070+'eses gastos'!N1070+[3]ctas!N1070)</f>
        <v>858714240</v>
      </c>
      <c r="S1070" s="62">
        <f t="shared" si="205"/>
        <v>0</v>
      </c>
    </row>
    <row r="1071" spans="1:19" x14ac:dyDescent="0.25">
      <c r="A1071" s="26">
        <v>3311403310698230</v>
      </c>
      <c r="B1071" s="27" t="s">
        <v>739</v>
      </c>
      <c r="C1071" s="28"/>
      <c r="D1071" s="33">
        <f>SUM('anual gastos'!D1071+'eses gastos'!D1071+[3]ctas!D1071)</f>
        <v>1259986000</v>
      </c>
      <c r="E1071" s="33">
        <f>SUM('anual gastos'!E1071+'eses gastos'!E1071+[3]ctas!E1071)</f>
        <v>-273132000</v>
      </c>
      <c r="F1071" s="30">
        <f t="shared" si="206"/>
        <v>986854000</v>
      </c>
      <c r="G1071" s="31">
        <f t="shared" si="204"/>
        <v>4.8133956060171738E-3</v>
      </c>
      <c r="H1071" s="33">
        <f>SUM('anual gastos'!H1071+'eses gastos'!H1071+[3]ctas!H1071)</f>
        <v>0</v>
      </c>
      <c r="I1071" s="32">
        <f t="shared" si="210"/>
        <v>986854000</v>
      </c>
      <c r="J1071" s="33">
        <f>SUM('anual gastos'!J1071+'eses gastos'!J1071+[3]ctas!J1071)</f>
        <v>797537586</v>
      </c>
      <c r="K1071" s="31">
        <f t="shared" si="207"/>
        <v>80.816167943789054</v>
      </c>
      <c r="L1071" s="30">
        <f t="shared" si="212"/>
        <v>61176654</v>
      </c>
      <c r="M1071" s="31">
        <f t="shared" si="208"/>
        <v>6.1991595514635396</v>
      </c>
      <c r="N1071" s="33">
        <f>SUM('anual gastos'!N1071+'eses gastos'!N1071+[3]ctas!N1071)</f>
        <v>858714240</v>
      </c>
      <c r="O1071" s="31">
        <f t="shared" si="209"/>
        <v>87.015327495252592</v>
      </c>
      <c r="P1071" s="32">
        <f t="shared" si="211"/>
        <v>128139760</v>
      </c>
      <c r="R1071" s="33">
        <f>SUM('anual gastos'!N1071+'eses gastos'!N1071+[3]ctas!N1071)</f>
        <v>858714240</v>
      </c>
      <c r="S1071" s="62">
        <f t="shared" si="205"/>
        <v>0</v>
      </c>
    </row>
    <row r="1072" spans="1:19" ht="26.25" x14ac:dyDescent="0.25">
      <c r="A1072" s="26">
        <v>3311403310699</v>
      </c>
      <c r="B1072" s="27" t="s">
        <v>740</v>
      </c>
      <c r="C1072" s="28"/>
      <c r="D1072" s="29">
        <f>SUM(D1073)</f>
        <v>1005000000</v>
      </c>
      <c r="E1072" s="29">
        <f>SUM(E1073)</f>
        <v>-800419965</v>
      </c>
      <c r="F1072" s="30">
        <f t="shared" si="206"/>
        <v>204580035</v>
      </c>
      <c r="G1072" s="31">
        <f t="shared" si="204"/>
        <v>9.9784227610957626E-4</v>
      </c>
      <c r="H1072" s="29">
        <f>SUM(H1073)</f>
        <v>0</v>
      </c>
      <c r="I1072" s="32">
        <f t="shared" si="210"/>
        <v>204580035</v>
      </c>
      <c r="J1072" s="29">
        <f>SUM(J1073)</f>
        <v>107641005</v>
      </c>
      <c r="K1072" s="31">
        <f t="shared" si="207"/>
        <v>52.615596140649792</v>
      </c>
      <c r="L1072" s="30">
        <f t="shared" si="212"/>
        <v>96938592</v>
      </c>
      <c r="M1072" s="31">
        <f t="shared" si="208"/>
        <v>47.384189762212131</v>
      </c>
      <c r="N1072" s="29">
        <f>SUM(N1073)</f>
        <v>204579597</v>
      </c>
      <c r="O1072" s="31">
        <f t="shared" si="209"/>
        <v>99.99978590286193</v>
      </c>
      <c r="P1072" s="32">
        <f t="shared" si="211"/>
        <v>438</v>
      </c>
      <c r="R1072" s="33">
        <f>SUM('anual gastos'!N1072+'eses gastos'!N1072+[3]ctas!N1072)</f>
        <v>204579597</v>
      </c>
      <c r="S1072" s="62">
        <f t="shared" si="205"/>
        <v>0</v>
      </c>
    </row>
    <row r="1073" spans="1:19" ht="26.25" x14ac:dyDescent="0.25">
      <c r="A1073" s="26">
        <v>3311403310699230</v>
      </c>
      <c r="B1073" s="27" t="s">
        <v>740</v>
      </c>
      <c r="C1073" s="28"/>
      <c r="D1073" s="33">
        <f>SUM('anual gastos'!D1073+'eses gastos'!D1073+[3]ctas!D1073)</f>
        <v>1005000000</v>
      </c>
      <c r="E1073" s="33">
        <f>SUM('anual gastos'!E1073+'eses gastos'!E1073+[3]ctas!E1073)</f>
        <v>-800419965</v>
      </c>
      <c r="F1073" s="30">
        <f t="shared" si="206"/>
        <v>204580035</v>
      </c>
      <c r="G1073" s="31">
        <f t="shared" si="204"/>
        <v>9.9784227610957626E-4</v>
      </c>
      <c r="H1073" s="33">
        <f>SUM('anual gastos'!H1073+'eses gastos'!H1073+[3]ctas!H1073)</f>
        <v>0</v>
      </c>
      <c r="I1073" s="32">
        <f t="shared" si="210"/>
        <v>204580035</v>
      </c>
      <c r="J1073" s="33">
        <f>SUM('anual gastos'!J1073+'eses gastos'!J1073+[3]ctas!J1073)</f>
        <v>107641005</v>
      </c>
      <c r="K1073" s="31">
        <f t="shared" si="207"/>
        <v>52.615596140649792</v>
      </c>
      <c r="L1073" s="30">
        <f t="shared" si="212"/>
        <v>96938592</v>
      </c>
      <c r="M1073" s="31">
        <f t="shared" si="208"/>
        <v>47.384189762212131</v>
      </c>
      <c r="N1073" s="33">
        <f>SUM('anual gastos'!N1073+'eses gastos'!N1073+[3]ctas!N1073)</f>
        <v>204579597</v>
      </c>
      <c r="O1073" s="31">
        <f t="shared" si="209"/>
        <v>99.99978590286193</v>
      </c>
      <c r="P1073" s="32">
        <f t="shared" si="211"/>
        <v>438</v>
      </c>
      <c r="R1073" s="33">
        <f>SUM('anual gastos'!N1073+'eses gastos'!N1073+[3]ctas!N1073)</f>
        <v>204579597</v>
      </c>
      <c r="S1073" s="62">
        <f t="shared" si="205"/>
        <v>0</v>
      </c>
    </row>
    <row r="1074" spans="1:19" x14ac:dyDescent="0.25">
      <c r="A1074" s="26">
        <v>3311403310700</v>
      </c>
      <c r="B1074" s="27" t="s">
        <v>741</v>
      </c>
      <c r="C1074" s="28"/>
      <c r="D1074" s="29">
        <f>SUM(D1075)</f>
        <v>285129000</v>
      </c>
      <c r="E1074" s="29">
        <f>SUM(E1075)</f>
        <v>-285129000</v>
      </c>
      <c r="F1074" s="30">
        <f t="shared" si="206"/>
        <v>0</v>
      </c>
      <c r="G1074" s="31">
        <f t="shared" si="204"/>
        <v>0</v>
      </c>
      <c r="H1074" s="29">
        <f>SUM(H1075)</f>
        <v>0</v>
      </c>
      <c r="I1074" s="32">
        <f t="shared" si="210"/>
        <v>0</v>
      </c>
      <c r="J1074" s="29">
        <f>SUM(J1075)</f>
        <v>0</v>
      </c>
      <c r="K1074" s="31">
        <f t="shared" si="207"/>
        <v>0</v>
      </c>
      <c r="L1074" s="30">
        <f t="shared" si="212"/>
        <v>0</v>
      </c>
      <c r="M1074" s="31">
        <f t="shared" si="208"/>
        <v>0</v>
      </c>
      <c r="N1074" s="29">
        <f>SUM(N1075)</f>
        <v>0</v>
      </c>
      <c r="O1074" s="31">
        <f t="shared" si="209"/>
        <v>0</v>
      </c>
      <c r="P1074" s="32">
        <f t="shared" si="211"/>
        <v>0</v>
      </c>
      <c r="R1074" s="33">
        <f>SUM('anual gastos'!N1074+'eses gastos'!N1074+[3]ctas!N1074)</f>
        <v>0</v>
      </c>
      <c r="S1074" s="62">
        <f t="shared" si="205"/>
        <v>0</v>
      </c>
    </row>
    <row r="1075" spans="1:19" x14ac:dyDescent="0.25">
      <c r="A1075" s="26">
        <v>3311403310700230</v>
      </c>
      <c r="B1075" s="27" t="s">
        <v>742</v>
      </c>
      <c r="C1075" s="28"/>
      <c r="D1075" s="33">
        <f>SUM('anual gastos'!D1075+'eses gastos'!D1075+[3]ctas!D1075)</f>
        <v>285129000</v>
      </c>
      <c r="E1075" s="33">
        <f>SUM('anual gastos'!E1075+'eses gastos'!E1075+[3]ctas!E1075)</f>
        <v>-285129000</v>
      </c>
      <c r="F1075" s="30">
        <f t="shared" si="206"/>
        <v>0</v>
      </c>
      <c r="G1075" s="31">
        <f t="shared" si="204"/>
        <v>0</v>
      </c>
      <c r="H1075" s="33">
        <f>SUM('anual gastos'!H1075+'eses gastos'!H1075+[3]ctas!H1075)</f>
        <v>0</v>
      </c>
      <c r="I1075" s="32">
        <f t="shared" si="210"/>
        <v>0</v>
      </c>
      <c r="J1075" s="33">
        <f>SUM('anual gastos'!J1075+'eses gastos'!J1075+[3]ctas!J1075)</f>
        <v>0</v>
      </c>
      <c r="K1075" s="31">
        <f t="shared" si="207"/>
        <v>0</v>
      </c>
      <c r="L1075" s="30">
        <f t="shared" si="212"/>
        <v>0</v>
      </c>
      <c r="M1075" s="31">
        <f t="shared" si="208"/>
        <v>0</v>
      </c>
      <c r="N1075" s="33">
        <f>SUM('anual gastos'!N1075+'eses gastos'!N1075+[3]ctas!N1075)</f>
        <v>0</v>
      </c>
      <c r="O1075" s="31">
        <f t="shared" si="209"/>
        <v>0</v>
      </c>
      <c r="P1075" s="32">
        <f t="shared" si="211"/>
        <v>0</v>
      </c>
      <c r="R1075" s="33">
        <f>SUM('anual gastos'!N1075+'eses gastos'!N1075+[3]ctas!N1075)</f>
        <v>0</v>
      </c>
      <c r="S1075" s="62">
        <f t="shared" si="205"/>
        <v>0</v>
      </c>
    </row>
    <row r="1076" spans="1:19" x14ac:dyDescent="0.25">
      <c r="A1076" s="26">
        <v>3311403310701</v>
      </c>
      <c r="B1076" s="27" t="s">
        <v>743</v>
      </c>
      <c r="C1076" s="28"/>
      <c r="D1076" s="29">
        <f>SUM(D1077)</f>
        <v>1151000000</v>
      </c>
      <c r="E1076" s="29">
        <f>SUM(E1077)</f>
        <v>-331712000</v>
      </c>
      <c r="F1076" s="30">
        <f t="shared" si="206"/>
        <v>819288000</v>
      </c>
      <c r="G1076" s="31">
        <f t="shared" si="204"/>
        <v>3.9960898565163626E-3</v>
      </c>
      <c r="H1076" s="29">
        <f>SUM(H1077)</f>
        <v>0</v>
      </c>
      <c r="I1076" s="32">
        <f t="shared" si="210"/>
        <v>819288000</v>
      </c>
      <c r="J1076" s="29">
        <f>SUM(J1077)</f>
        <v>285985446</v>
      </c>
      <c r="K1076" s="31">
        <f t="shared" si="207"/>
        <v>34.906583033072621</v>
      </c>
      <c r="L1076" s="30">
        <f t="shared" si="212"/>
        <v>520767054</v>
      </c>
      <c r="M1076" s="31">
        <f t="shared" si="208"/>
        <v>63.563368925213112</v>
      </c>
      <c r="N1076" s="29">
        <f>SUM(N1077)</f>
        <v>806752500</v>
      </c>
      <c r="O1076" s="31">
        <f t="shared" si="209"/>
        <v>98.469951958285733</v>
      </c>
      <c r="P1076" s="32">
        <f t="shared" si="211"/>
        <v>12535500</v>
      </c>
      <c r="R1076" s="33">
        <f>SUM('anual gastos'!N1076+'eses gastos'!N1076+[3]ctas!N1076)</f>
        <v>806752500</v>
      </c>
      <c r="S1076" s="62">
        <f t="shared" si="205"/>
        <v>0</v>
      </c>
    </row>
    <row r="1077" spans="1:19" x14ac:dyDescent="0.25">
      <c r="A1077" s="26">
        <v>3311403310701230</v>
      </c>
      <c r="B1077" s="27" t="s">
        <v>743</v>
      </c>
      <c r="C1077" s="28"/>
      <c r="D1077" s="33">
        <f>SUM('anual gastos'!D1077+'eses gastos'!D1077+[3]ctas!D1077)</f>
        <v>1151000000</v>
      </c>
      <c r="E1077" s="33">
        <f>SUM('anual gastos'!E1077+'eses gastos'!E1077+[3]ctas!E1077)</f>
        <v>-331712000</v>
      </c>
      <c r="F1077" s="30">
        <f t="shared" si="206"/>
        <v>819288000</v>
      </c>
      <c r="G1077" s="31">
        <f t="shared" si="204"/>
        <v>3.9960898565163626E-3</v>
      </c>
      <c r="H1077" s="33">
        <f>SUM('anual gastos'!H1077+'eses gastos'!H1077+[3]ctas!H1077)</f>
        <v>0</v>
      </c>
      <c r="I1077" s="32">
        <f t="shared" si="210"/>
        <v>819288000</v>
      </c>
      <c r="J1077" s="33">
        <f>SUM('anual gastos'!J1077+'eses gastos'!J1077+[3]ctas!J1077)</f>
        <v>285985446</v>
      </c>
      <c r="K1077" s="31">
        <f t="shared" si="207"/>
        <v>34.906583033072621</v>
      </c>
      <c r="L1077" s="30">
        <f t="shared" si="212"/>
        <v>520767054</v>
      </c>
      <c r="M1077" s="31">
        <f t="shared" si="208"/>
        <v>63.563368925213112</v>
      </c>
      <c r="N1077" s="33">
        <f>SUM('anual gastos'!N1077+'eses gastos'!N1077+[3]ctas!N1077)</f>
        <v>806752500</v>
      </c>
      <c r="O1077" s="31">
        <f t="shared" si="209"/>
        <v>98.469951958285733</v>
      </c>
      <c r="P1077" s="32">
        <f t="shared" si="211"/>
        <v>12535500</v>
      </c>
      <c r="R1077" s="33">
        <f>SUM('anual gastos'!N1077+'eses gastos'!N1077+[3]ctas!N1077)</f>
        <v>806752500</v>
      </c>
      <c r="S1077" s="62">
        <f t="shared" si="205"/>
        <v>0</v>
      </c>
    </row>
    <row r="1078" spans="1:19" x14ac:dyDescent="0.25">
      <c r="A1078" s="26">
        <v>3311403310703</v>
      </c>
      <c r="B1078" s="27" t="s">
        <v>744</v>
      </c>
      <c r="C1078" s="28"/>
      <c r="D1078" s="29">
        <f>SUM(D1079)</f>
        <v>2715178000</v>
      </c>
      <c r="E1078" s="29">
        <f>SUM(E1079)</f>
        <v>808700965</v>
      </c>
      <c r="F1078" s="30">
        <f t="shared" si="206"/>
        <v>3523878965</v>
      </c>
      <c r="G1078" s="31">
        <f t="shared" si="204"/>
        <v>1.7187774003314924E-2</v>
      </c>
      <c r="H1078" s="29">
        <f>SUM(H1079)</f>
        <v>0</v>
      </c>
      <c r="I1078" s="32">
        <f t="shared" si="210"/>
        <v>3523878965</v>
      </c>
      <c r="J1078" s="29">
        <f>SUM(J1079)</f>
        <v>988282881</v>
      </c>
      <c r="K1078" s="31">
        <f t="shared" si="207"/>
        <v>28.045312872997613</v>
      </c>
      <c r="L1078" s="30">
        <f t="shared" si="212"/>
        <v>1432983284</v>
      </c>
      <c r="M1078" s="31">
        <f t="shared" si="208"/>
        <v>40.66494048838593</v>
      </c>
      <c r="N1078" s="29">
        <f>SUM(N1079)</f>
        <v>2421266165</v>
      </c>
      <c r="O1078" s="31">
        <f t="shared" si="209"/>
        <v>68.71025336138355</v>
      </c>
      <c r="P1078" s="32">
        <f t="shared" si="211"/>
        <v>1102612800</v>
      </c>
      <c r="R1078" s="33">
        <f>SUM('anual gastos'!N1078+'eses gastos'!N1078+[3]ctas!N1078)</f>
        <v>2421266165</v>
      </c>
      <c r="S1078" s="62">
        <f t="shared" si="205"/>
        <v>0</v>
      </c>
    </row>
    <row r="1079" spans="1:19" x14ac:dyDescent="0.25">
      <c r="A1079" s="26">
        <v>3311403310703230</v>
      </c>
      <c r="B1079" s="27" t="s">
        <v>744</v>
      </c>
      <c r="C1079" s="28"/>
      <c r="D1079" s="33">
        <f>SUM('anual gastos'!D1079+'eses gastos'!D1079+[3]ctas!D1079)</f>
        <v>2715178000</v>
      </c>
      <c r="E1079" s="33">
        <f>SUM('anual gastos'!E1079+'eses gastos'!E1079+[3]ctas!E1079)</f>
        <v>808700965</v>
      </c>
      <c r="F1079" s="30">
        <f t="shared" si="206"/>
        <v>3523878965</v>
      </c>
      <c r="G1079" s="31">
        <f t="shared" si="204"/>
        <v>1.7187774003314924E-2</v>
      </c>
      <c r="H1079" s="33">
        <f>SUM('anual gastos'!H1079+'eses gastos'!H1079+[3]ctas!H1079)</f>
        <v>0</v>
      </c>
      <c r="I1079" s="32">
        <f t="shared" si="210"/>
        <v>3523878965</v>
      </c>
      <c r="J1079" s="33">
        <f>SUM('anual gastos'!J1079+'eses gastos'!J1079+[3]ctas!J1079)</f>
        <v>988282881</v>
      </c>
      <c r="K1079" s="31">
        <f t="shared" si="207"/>
        <v>28.045312872997613</v>
      </c>
      <c r="L1079" s="30">
        <f t="shared" si="212"/>
        <v>1432983284</v>
      </c>
      <c r="M1079" s="31">
        <f t="shared" si="208"/>
        <v>40.66494048838593</v>
      </c>
      <c r="N1079" s="33">
        <f>SUM('anual gastos'!N1079+'eses gastos'!N1079+[3]ctas!N1079)</f>
        <v>2421266165</v>
      </c>
      <c r="O1079" s="31">
        <f t="shared" si="209"/>
        <v>68.71025336138355</v>
      </c>
      <c r="P1079" s="32">
        <f t="shared" si="211"/>
        <v>1102612800</v>
      </c>
      <c r="R1079" s="33">
        <f>SUM('anual gastos'!N1079+'eses gastos'!N1079+[3]ctas!N1079)</f>
        <v>2421266165</v>
      </c>
      <c r="S1079" s="62">
        <f t="shared" si="205"/>
        <v>0</v>
      </c>
    </row>
    <row r="1080" spans="1:19" ht="26.25" x14ac:dyDescent="0.25">
      <c r="A1080" s="26">
        <v>3311403310704</v>
      </c>
      <c r="B1080" s="27" t="s">
        <v>745</v>
      </c>
      <c r="C1080" s="28"/>
      <c r="D1080" s="29">
        <f>SUM(D1081)</f>
        <v>364930000</v>
      </c>
      <c r="E1080" s="29">
        <f>SUM(E1081)</f>
        <v>167000000</v>
      </c>
      <c r="F1080" s="30">
        <f t="shared" si="206"/>
        <v>531930000</v>
      </c>
      <c r="G1080" s="31">
        <f t="shared" si="204"/>
        <v>2.5944967793703178E-3</v>
      </c>
      <c r="H1080" s="29">
        <f>SUM(H1081)</f>
        <v>0</v>
      </c>
      <c r="I1080" s="32">
        <f t="shared" si="210"/>
        <v>531930000</v>
      </c>
      <c r="J1080" s="29">
        <f>SUM(J1081)</f>
        <v>443193864</v>
      </c>
      <c r="K1080" s="31">
        <f t="shared" si="207"/>
        <v>83.318080198522352</v>
      </c>
      <c r="L1080" s="30">
        <f t="shared" si="212"/>
        <v>87775636</v>
      </c>
      <c r="M1080" s="31">
        <f t="shared" si="208"/>
        <v>16.501350929633599</v>
      </c>
      <c r="N1080" s="29">
        <f>SUM(N1081)</f>
        <v>530969500</v>
      </c>
      <c r="O1080" s="31">
        <f t="shared" si="209"/>
        <v>99.819431128155955</v>
      </c>
      <c r="P1080" s="32">
        <f t="shared" si="211"/>
        <v>960500</v>
      </c>
      <c r="R1080" s="33">
        <f>SUM('anual gastos'!N1080+'eses gastos'!N1080+[3]ctas!N1080)</f>
        <v>530969500</v>
      </c>
      <c r="S1080" s="62">
        <f t="shared" si="205"/>
        <v>0</v>
      </c>
    </row>
    <row r="1081" spans="1:19" ht="26.25" x14ac:dyDescent="0.25">
      <c r="A1081" s="26">
        <v>3311403310704230</v>
      </c>
      <c r="B1081" s="27" t="s">
        <v>745</v>
      </c>
      <c r="C1081" s="28"/>
      <c r="D1081" s="33">
        <f>SUM('anual gastos'!D1081+'eses gastos'!D1081+[3]ctas!D1081)</f>
        <v>364930000</v>
      </c>
      <c r="E1081" s="33">
        <f>SUM('anual gastos'!E1081+'eses gastos'!E1081+[3]ctas!E1081)</f>
        <v>167000000</v>
      </c>
      <c r="F1081" s="30">
        <f t="shared" si="206"/>
        <v>531930000</v>
      </c>
      <c r="G1081" s="31">
        <f t="shared" si="204"/>
        <v>2.5944967793703178E-3</v>
      </c>
      <c r="H1081" s="33">
        <f>SUM('anual gastos'!H1081+'eses gastos'!H1081+[3]ctas!H1081)</f>
        <v>0</v>
      </c>
      <c r="I1081" s="32">
        <f t="shared" si="210"/>
        <v>531930000</v>
      </c>
      <c r="J1081" s="33">
        <f>SUM('anual gastos'!J1081+'eses gastos'!J1081+[3]ctas!J1081)</f>
        <v>443193864</v>
      </c>
      <c r="K1081" s="31">
        <f t="shared" si="207"/>
        <v>83.318080198522352</v>
      </c>
      <c r="L1081" s="30">
        <f t="shared" si="212"/>
        <v>87775636</v>
      </c>
      <c r="M1081" s="31">
        <f t="shared" si="208"/>
        <v>16.501350929633599</v>
      </c>
      <c r="N1081" s="33">
        <f>SUM('anual gastos'!N1081+'eses gastos'!N1081+[3]ctas!N1081)</f>
        <v>530969500</v>
      </c>
      <c r="O1081" s="31">
        <f t="shared" si="209"/>
        <v>99.819431128155955</v>
      </c>
      <c r="P1081" s="32">
        <f t="shared" si="211"/>
        <v>960500</v>
      </c>
      <c r="R1081" s="33">
        <f>SUM('anual gastos'!N1081+'eses gastos'!N1081+[3]ctas!N1081)</f>
        <v>530969500</v>
      </c>
      <c r="S1081" s="62">
        <f t="shared" si="205"/>
        <v>0</v>
      </c>
    </row>
    <row r="1082" spans="1:19" x14ac:dyDescent="0.25">
      <c r="A1082" s="60">
        <v>3311403310710</v>
      </c>
      <c r="B1082" s="27" t="s">
        <v>746</v>
      </c>
      <c r="C1082" s="28"/>
      <c r="D1082" s="29">
        <f>SUM(D1083)</f>
        <v>8298750000</v>
      </c>
      <c r="E1082" s="29">
        <f>SUM(E1083)</f>
        <v>0</v>
      </c>
      <c r="F1082" s="30">
        <f t="shared" si="206"/>
        <v>8298750000</v>
      </c>
      <c r="G1082" s="31">
        <f t="shared" si="204"/>
        <v>4.0477281123079016E-2</v>
      </c>
      <c r="H1082" s="29">
        <f>SUM(H1083)</f>
        <v>0</v>
      </c>
      <c r="I1082" s="32">
        <f t="shared" si="210"/>
        <v>8298750000</v>
      </c>
      <c r="J1082" s="29">
        <f>SUM(J1083)</f>
        <v>2284785067</v>
      </c>
      <c r="K1082" s="31">
        <f t="shared" si="207"/>
        <v>27.531677264648291</v>
      </c>
      <c r="L1082" s="30">
        <f t="shared" si="212"/>
        <v>3421159562</v>
      </c>
      <c r="M1082" s="31">
        <f t="shared" si="208"/>
        <v>41.224998487724058</v>
      </c>
      <c r="N1082" s="29">
        <f>SUM(N1083)</f>
        <v>5705944629</v>
      </c>
      <c r="O1082" s="31">
        <f t="shared" si="209"/>
        <v>68.756675752372345</v>
      </c>
      <c r="P1082" s="32">
        <f t="shared" si="211"/>
        <v>2592805371</v>
      </c>
      <c r="R1082" s="33">
        <f>SUM('anual gastos'!N1082+'eses gastos'!N1082+[3]ctas!N1082)</f>
        <v>5705944629</v>
      </c>
      <c r="S1082" s="62">
        <f t="shared" si="205"/>
        <v>0</v>
      </c>
    </row>
    <row r="1083" spans="1:19" x14ac:dyDescent="0.25">
      <c r="A1083" s="60">
        <v>3311403310710230</v>
      </c>
      <c r="B1083" s="27" t="s">
        <v>746</v>
      </c>
      <c r="C1083" s="28"/>
      <c r="D1083" s="33">
        <f>SUM('anual gastos'!D1083+'eses gastos'!D1083+[3]ctas!D1083)</f>
        <v>8298750000</v>
      </c>
      <c r="E1083" s="33">
        <f>SUM('anual gastos'!E1083+'eses gastos'!E1083+[3]ctas!E1083)</f>
        <v>0</v>
      </c>
      <c r="F1083" s="30">
        <f t="shared" si="206"/>
        <v>8298750000</v>
      </c>
      <c r="G1083" s="31">
        <f t="shared" ref="G1083:G1146" si="213">IF(OR(F1083=0,F$7=0),0,F1083/F$7)*100</f>
        <v>4.0477281123079016E-2</v>
      </c>
      <c r="H1083" s="33">
        <f>SUM('anual gastos'!H1083+'eses gastos'!H1083+[3]ctas!H1083)</f>
        <v>0</v>
      </c>
      <c r="I1083" s="32">
        <f t="shared" si="210"/>
        <v>8298750000</v>
      </c>
      <c r="J1083" s="33">
        <f>SUM('anual gastos'!J1083+'eses gastos'!J1083+[3]ctas!J1083)</f>
        <v>2284785067</v>
      </c>
      <c r="K1083" s="31">
        <f t="shared" si="207"/>
        <v>27.531677264648291</v>
      </c>
      <c r="L1083" s="30">
        <f t="shared" si="212"/>
        <v>3421159562</v>
      </c>
      <c r="M1083" s="31">
        <f t="shared" si="208"/>
        <v>41.224998487724058</v>
      </c>
      <c r="N1083" s="33">
        <f>SUM('anual gastos'!N1083+'eses gastos'!N1083+[3]ctas!N1083)</f>
        <v>5705944629</v>
      </c>
      <c r="O1083" s="31">
        <f t="shared" si="209"/>
        <v>68.756675752372345</v>
      </c>
      <c r="P1083" s="32">
        <f t="shared" si="211"/>
        <v>2592805371</v>
      </c>
      <c r="R1083" s="33">
        <f>SUM('anual gastos'!N1083+'eses gastos'!N1083+[3]ctas!N1083)</f>
        <v>5705944629</v>
      </c>
      <c r="S1083" s="62">
        <f t="shared" si="205"/>
        <v>0</v>
      </c>
    </row>
    <row r="1084" spans="1:19" ht="26.25" x14ac:dyDescent="0.25">
      <c r="A1084" s="60">
        <v>3311403310712</v>
      </c>
      <c r="B1084" s="27" t="s">
        <v>747</v>
      </c>
      <c r="C1084" s="28"/>
      <c r="D1084" s="29">
        <f>SUM(D1085)</f>
        <v>1864250000</v>
      </c>
      <c r="E1084" s="29">
        <f>SUM(E1085)</f>
        <v>0</v>
      </c>
      <c r="F1084" s="30">
        <f t="shared" si="206"/>
        <v>1864250000</v>
      </c>
      <c r="G1084" s="31">
        <f t="shared" si="213"/>
        <v>9.0929081287784395E-3</v>
      </c>
      <c r="H1084" s="29">
        <f>SUM(H1085)</f>
        <v>0</v>
      </c>
      <c r="I1084" s="32">
        <f t="shared" si="210"/>
        <v>1864250000</v>
      </c>
      <c r="J1084" s="29">
        <f>SUM(J1085)</f>
        <v>1141515884</v>
      </c>
      <c r="K1084" s="31">
        <f t="shared" si="207"/>
        <v>61.231910097894591</v>
      </c>
      <c r="L1084" s="30">
        <f t="shared" si="212"/>
        <v>651818718</v>
      </c>
      <c r="M1084" s="31">
        <f t="shared" si="208"/>
        <v>34.964125948772967</v>
      </c>
      <c r="N1084" s="29">
        <f>SUM(N1085)</f>
        <v>1793334602</v>
      </c>
      <c r="O1084" s="31">
        <f t="shared" si="209"/>
        <v>96.196036046667572</v>
      </c>
      <c r="P1084" s="32">
        <f t="shared" si="211"/>
        <v>70915398</v>
      </c>
      <c r="R1084" s="33">
        <f>SUM('anual gastos'!N1084+'eses gastos'!N1084+[3]ctas!N1084)</f>
        <v>1793334602</v>
      </c>
      <c r="S1084" s="62">
        <f t="shared" si="205"/>
        <v>0</v>
      </c>
    </row>
    <row r="1085" spans="1:19" ht="26.25" x14ac:dyDescent="0.25">
      <c r="A1085" s="60">
        <v>3311403310712230</v>
      </c>
      <c r="B1085" s="27" t="s">
        <v>747</v>
      </c>
      <c r="C1085" s="28"/>
      <c r="D1085" s="33">
        <f>SUM('anual gastos'!D1085+'eses gastos'!D1085+[3]ctas!D1085)</f>
        <v>1864250000</v>
      </c>
      <c r="E1085" s="33">
        <f>SUM('anual gastos'!E1085+'eses gastos'!E1085+[3]ctas!E1085)</f>
        <v>0</v>
      </c>
      <c r="F1085" s="30">
        <f t="shared" si="206"/>
        <v>1864250000</v>
      </c>
      <c r="G1085" s="31">
        <f t="shared" si="213"/>
        <v>9.0929081287784395E-3</v>
      </c>
      <c r="H1085" s="33">
        <f>SUM('anual gastos'!H1085+'eses gastos'!H1085+[3]ctas!H1085)</f>
        <v>0</v>
      </c>
      <c r="I1085" s="32">
        <f t="shared" si="210"/>
        <v>1864250000</v>
      </c>
      <c r="J1085" s="33">
        <f>SUM('anual gastos'!J1085+'eses gastos'!J1085+[3]ctas!J1085)</f>
        <v>1141515884</v>
      </c>
      <c r="K1085" s="31">
        <f t="shared" si="207"/>
        <v>61.231910097894591</v>
      </c>
      <c r="L1085" s="30">
        <f t="shared" si="212"/>
        <v>651818718</v>
      </c>
      <c r="M1085" s="31">
        <f t="shared" si="208"/>
        <v>34.964125948772967</v>
      </c>
      <c r="N1085" s="33">
        <f>SUM('anual gastos'!N1085+'eses gastos'!N1085+[3]ctas!N1085)</f>
        <v>1793334602</v>
      </c>
      <c r="O1085" s="31">
        <f t="shared" si="209"/>
        <v>96.196036046667572</v>
      </c>
      <c r="P1085" s="32">
        <f t="shared" si="211"/>
        <v>70915398</v>
      </c>
      <c r="R1085" s="33">
        <f>SUM('anual gastos'!N1085+'eses gastos'!N1085+[3]ctas!N1085)</f>
        <v>1793334602</v>
      </c>
      <c r="S1085" s="62">
        <f t="shared" si="205"/>
        <v>0</v>
      </c>
    </row>
    <row r="1086" spans="1:19" ht="26.25" x14ac:dyDescent="0.25">
      <c r="A1086" s="26">
        <v>3311403310714</v>
      </c>
      <c r="B1086" s="27" t="s">
        <v>748</v>
      </c>
      <c r="C1086" s="28"/>
      <c r="D1086" s="29">
        <f>SUM(D1087)</f>
        <v>11738027000</v>
      </c>
      <c r="E1086" s="29">
        <f>SUM(E1087)</f>
        <v>-2576328450</v>
      </c>
      <c r="F1086" s="30">
        <f t="shared" si="206"/>
        <v>9161698550</v>
      </c>
      <c r="G1086" s="31">
        <f t="shared" si="213"/>
        <v>4.468632598563102E-2</v>
      </c>
      <c r="H1086" s="29">
        <f>SUM(H1087)</f>
        <v>0</v>
      </c>
      <c r="I1086" s="32">
        <f t="shared" si="210"/>
        <v>9161698550</v>
      </c>
      <c r="J1086" s="29">
        <f>SUM(J1087)</f>
        <v>2119552188</v>
      </c>
      <c r="K1086" s="31">
        <f t="shared" si="207"/>
        <v>23.134926088569024</v>
      </c>
      <c r="L1086" s="30">
        <f t="shared" si="212"/>
        <v>5438131855</v>
      </c>
      <c r="M1086" s="31">
        <f t="shared" si="208"/>
        <v>59.357245005621806</v>
      </c>
      <c r="N1086" s="29">
        <f>SUM(N1087)</f>
        <v>7557684043</v>
      </c>
      <c r="O1086" s="31">
        <f t="shared" si="209"/>
        <v>82.492171094190823</v>
      </c>
      <c r="P1086" s="32">
        <f t="shared" si="211"/>
        <v>1604014507</v>
      </c>
      <c r="R1086" s="33">
        <f>SUM('anual gastos'!N1086+'eses gastos'!N1086+[3]ctas!N1086)</f>
        <v>7557684043</v>
      </c>
      <c r="S1086" s="62">
        <f t="shared" si="205"/>
        <v>0</v>
      </c>
    </row>
    <row r="1087" spans="1:19" ht="26.25" x14ac:dyDescent="0.25">
      <c r="A1087" s="26">
        <v>3311403310714230</v>
      </c>
      <c r="B1087" s="27" t="s">
        <v>748</v>
      </c>
      <c r="C1087" s="28"/>
      <c r="D1087" s="33">
        <f>SUM('anual gastos'!D1087+'eses gastos'!D1087+[3]ctas!D1087)</f>
        <v>11738027000</v>
      </c>
      <c r="E1087" s="33">
        <f>SUM('anual gastos'!E1087+'eses gastos'!E1087+[3]ctas!E1087)</f>
        <v>-2576328450</v>
      </c>
      <c r="F1087" s="30">
        <f t="shared" si="206"/>
        <v>9161698550</v>
      </c>
      <c r="G1087" s="31">
        <f t="shared" si="213"/>
        <v>4.468632598563102E-2</v>
      </c>
      <c r="H1087" s="33">
        <f>SUM('anual gastos'!H1087+'eses gastos'!H1087+[3]ctas!H1087)</f>
        <v>0</v>
      </c>
      <c r="I1087" s="32">
        <f t="shared" si="210"/>
        <v>9161698550</v>
      </c>
      <c r="J1087" s="33">
        <f>SUM('anual gastos'!J1087+'eses gastos'!J1087+[3]ctas!J1087)</f>
        <v>2119552188</v>
      </c>
      <c r="K1087" s="31">
        <f t="shared" si="207"/>
        <v>23.134926088569024</v>
      </c>
      <c r="L1087" s="30">
        <f t="shared" si="212"/>
        <v>5438131855</v>
      </c>
      <c r="M1087" s="31">
        <f t="shared" si="208"/>
        <v>59.357245005621806</v>
      </c>
      <c r="N1087" s="33">
        <f>SUM('anual gastos'!N1087+'eses gastos'!N1087+[3]ctas!N1087)</f>
        <v>7557684043</v>
      </c>
      <c r="O1087" s="31">
        <f t="shared" si="209"/>
        <v>82.492171094190823</v>
      </c>
      <c r="P1087" s="32">
        <f t="shared" si="211"/>
        <v>1604014507</v>
      </c>
      <c r="R1087" s="33">
        <f>SUM('anual gastos'!N1087+'eses gastos'!N1087+[3]ctas!N1087)</f>
        <v>7557684043</v>
      </c>
      <c r="S1087" s="62">
        <f t="shared" si="205"/>
        <v>0</v>
      </c>
    </row>
    <row r="1088" spans="1:19" ht="26.25" x14ac:dyDescent="0.25">
      <c r="A1088" s="26">
        <v>3311403310728</v>
      </c>
      <c r="B1088" s="27" t="s">
        <v>749</v>
      </c>
      <c r="C1088" s="28"/>
      <c r="D1088" s="29">
        <f>SUM(D1089)</f>
        <v>7540000000</v>
      </c>
      <c r="E1088" s="29">
        <f>SUM(E1089)</f>
        <v>0</v>
      </c>
      <c r="F1088" s="30">
        <f t="shared" si="206"/>
        <v>7540000000</v>
      </c>
      <c r="G1088" s="31">
        <f t="shared" si="213"/>
        <v>3.6776466295287337E-2</v>
      </c>
      <c r="H1088" s="29">
        <f>SUM(H1089)</f>
        <v>0</v>
      </c>
      <c r="I1088" s="32">
        <f t="shared" si="210"/>
        <v>7540000000</v>
      </c>
      <c r="J1088" s="29">
        <f>SUM(J1089)</f>
        <v>3302236426</v>
      </c>
      <c r="K1088" s="31">
        <f t="shared" si="207"/>
        <v>43.796239071618039</v>
      </c>
      <c r="L1088" s="30">
        <f t="shared" si="212"/>
        <v>2676395244</v>
      </c>
      <c r="M1088" s="31">
        <f t="shared" si="208"/>
        <v>35.495958143236074</v>
      </c>
      <c r="N1088" s="29">
        <f>SUM(N1089)</f>
        <v>5978631670</v>
      </c>
      <c r="O1088" s="31">
        <f t="shared" si="209"/>
        <v>79.292197214854113</v>
      </c>
      <c r="P1088" s="32">
        <f t="shared" si="211"/>
        <v>1561368330</v>
      </c>
      <c r="R1088" s="33">
        <f>SUM('anual gastos'!N1088+'eses gastos'!N1088+[3]ctas!N1088)</f>
        <v>5978631670</v>
      </c>
      <c r="S1088" s="62">
        <f t="shared" si="205"/>
        <v>0</v>
      </c>
    </row>
    <row r="1089" spans="1:19" ht="26.25" x14ac:dyDescent="0.25">
      <c r="A1089" s="26">
        <v>3311403310728230</v>
      </c>
      <c r="B1089" s="27" t="s">
        <v>749</v>
      </c>
      <c r="C1089" s="28"/>
      <c r="D1089" s="33">
        <f>SUM('anual gastos'!D1089+'eses gastos'!D1089+[3]ctas!D1089)</f>
        <v>7540000000</v>
      </c>
      <c r="E1089" s="33">
        <f>SUM('anual gastos'!E1089+'eses gastos'!E1089+[3]ctas!E1089)</f>
        <v>0</v>
      </c>
      <c r="F1089" s="30">
        <f t="shared" si="206"/>
        <v>7540000000</v>
      </c>
      <c r="G1089" s="31">
        <f t="shared" si="213"/>
        <v>3.6776466295287337E-2</v>
      </c>
      <c r="H1089" s="33">
        <f>SUM('anual gastos'!H1089+'eses gastos'!H1089+[3]ctas!H1089)</f>
        <v>0</v>
      </c>
      <c r="I1089" s="32">
        <f t="shared" si="210"/>
        <v>7540000000</v>
      </c>
      <c r="J1089" s="33">
        <f>SUM('anual gastos'!J1089+'eses gastos'!J1089+[3]ctas!J1089)</f>
        <v>3302236426</v>
      </c>
      <c r="K1089" s="31">
        <f t="shared" si="207"/>
        <v>43.796239071618039</v>
      </c>
      <c r="L1089" s="30">
        <f t="shared" si="212"/>
        <v>2676395244</v>
      </c>
      <c r="M1089" s="31">
        <f t="shared" si="208"/>
        <v>35.495958143236074</v>
      </c>
      <c r="N1089" s="33">
        <f>SUM('anual gastos'!N1089+'eses gastos'!N1089+[3]ctas!N1089)</f>
        <v>5978631670</v>
      </c>
      <c r="O1089" s="31">
        <f t="shared" si="209"/>
        <v>79.292197214854113</v>
      </c>
      <c r="P1089" s="32">
        <f t="shared" si="211"/>
        <v>1561368330</v>
      </c>
      <c r="R1089" s="33">
        <f>SUM('anual gastos'!N1089+'eses gastos'!N1089+[3]ctas!N1089)</f>
        <v>5978631670</v>
      </c>
      <c r="S1089" s="62">
        <f t="shared" si="205"/>
        <v>0</v>
      </c>
    </row>
    <row r="1090" spans="1:19" ht="26.25" x14ac:dyDescent="0.25">
      <c r="A1090" s="60">
        <v>3311403310733</v>
      </c>
      <c r="B1090" s="27" t="s">
        <v>750</v>
      </c>
      <c r="C1090" s="28"/>
      <c r="D1090" s="29">
        <f>SUM(D1091)</f>
        <v>383800000</v>
      </c>
      <c r="E1090" s="29">
        <f>SUM(E1091)</f>
        <v>118000000</v>
      </c>
      <c r="F1090" s="30">
        <f t="shared" si="206"/>
        <v>501800000</v>
      </c>
      <c r="G1090" s="31">
        <f t="shared" si="213"/>
        <v>2.4475372396518817E-3</v>
      </c>
      <c r="H1090" s="29">
        <f>SUM(H1091)</f>
        <v>0</v>
      </c>
      <c r="I1090" s="32">
        <f t="shared" si="210"/>
        <v>501800000</v>
      </c>
      <c r="J1090" s="29">
        <f>SUM(J1091)</f>
        <v>428417718</v>
      </c>
      <c r="K1090" s="31">
        <f t="shared" si="207"/>
        <v>85.376189318453569</v>
      </c>
      <c r="L1090" s="30">
        <f t="shared" si="212"/>
        <v>55048698</v>
      </c>
      <c r="M1090" s="31">
        <f t="shared" si="208"/>
        <v>10.970246711837385</v>
      </c>
      <c r="N1090" s="29">
        <f>SUM(N1091)</f>
        <v>483466416</v>
      </c>
      <c r="O1090" s="31">
        <f t="shared" si="209"/>
        <v>96.346436030290945</v>
      </c>
      <c r="P1090" s="32">
        <f t="shared" si="211"/>
        <v>18333584</v>
      </c>
      <c r="R1090" s="33">
        <f>SUM('anual gastos'!N1090+'eses gastos'!N1090+[3]ctas!N1090)</f>
        <v>483466416</v>
      </c>
      <c r="S1090" s="62">
        <f t="shared" si="205"/>
        <v>0</v>
      </c>
    </row>
    <row r="1091" spans="1:19" ht="26.25" x14ac:dyDescent="0.25">
      <c r="A1091" s="60">
        <v>3311403310733230</v>
      </c>
      <c r="B1091" s="27" t="s">
        <v>750</v>
      </c>
      <c r="C1091" s="28"/>
      <c r="D1091" s="33">
        <f>SUM('anual gastos'!D1091+'eses gastos'!D1091+[3]ctas!D1091)</f>
        <v>383800000</v>
      </c>
      <c r="E1091" s="33">
        <f>SUM('anual gastos'!E1091+'eses gastos'!E1091+[3]ctas!E1091)</f>
        <v>118000000</v>
      </c>
      <c r="F1091" s="30">
        <f t="shared" si="206"/>
        <v>501800000</v>
      </c>
      <c r="G1091" s="31">
        <f t="shared" si="213"/>
        <v>2.4475372396518817E-3</v>
      </c>
      <c r="H1091" s="33">
        <f>SUM('anual gastos'!H1091+'eses gastos'!H1091+[3]ctas!H1091)</f>
        <v>0</v>
      </c>
      <c r="I1091" s="32">
        <f t="shared" si="210"/>
        <v>501800000</v>
      </c>
      <c r="J1091" s="33">
        <f>SUM('anual gastos'!J1091+'eses gastos'!J1091+[3]ctas!J1091)</f>
        <v>428417718</v>
      </c>
      <c r="K1091" s="31">
        <f t="shared" si="207"/>
        <v>85.376189318453569</v>
      </c>
      <c r="L1091" s="30">
        <f t="shared" si="212"/>
        <v>55048698</v>
      </c>
      <c r="M1091" s="31">
        <f t="shared" si="208"/>
        <v>10.970246711837385</v>
      </c>
      <c r="N1091" s="33">
        <f>SUM('anual gastos'!N1091+'eses gastos'!N1091+[3]ctas!N1091)</f>
        <v>483466416</v>
      </c>
      <c r="O1091" s="31">
        <f t="shared" si="209"/>
        <v>96.346436030290945</v>
      </c>
      <c r="P1091" s="32">
        <f t="shared" si="211"/>
        <v>18333584</v>
      </c>
      <c r="R1091" s="33">
        <f>SUM('anual gastos'!N1091+'eses gastos'!N1091+[3]ctas!N1091)</f>
        <v>483466416</v>
      </c>
      <c r="S1091" s="62">
        <f t="shared" si="205"/>
        <v>0</v>
      </c>
    </row>
    <row r="1092" spans="1:19" ht="26.25" x14ac:dyDescent="0.25">
      <c r="A1092" s="26">
        <v>3311403310744</v>
      </c>
      <c r="B1092" s="27" t="s">
        <v>751</v>
      </c>
      <c r="C1092" s="28"/>
      <c r="D1092" s="29">
        <f>SUM(D1093)</f>
        <v>243000000</v>
      </c>
      <c r="E1092" s="29">
        <f>SUM(E1093)</f>
        <v>0</v>
      </c>
      <c r="F1092" s="30">
        <f t="shared" si="206"/>
        <v>243000000</v>
      </c>
      <c r="G1092" s="31">
        <f t="shared" si="213"/>
        <v>1.1852362479780932E-3</v>
      </c>
      <c r="H1092" s="29">
        <f>SUM(H1093)</f>
        <v>0</v>
      </c>
      <c r="I1092" s="32">
        <f t="shared" si="210"/>
        <v>243000000</v>
      </c>
      <c r="J1092" s="29">
        <f>SUM(J1093)</f>
        <v>169224800</v>
      </c>
      <c r="K1092" s="31">
        <f t="shared" si="207"/>
        <v>69.639835390946502</v>
      </c>
      <c r="L1092" s="30">
        <f t="shared" si="212"/>
        <v>65994200</v>
      </c>
      <c r="M1092" s="31">
        <f t="shared" si="208"/>
        <v>27.158106995884772</v>
      </c>
      <c r="N1092" s="29">
        <f>SUM(N1093)</f>
        <v>235219000</v>
      </c>
      <c r="O1092" s="31">
        <f t="shared" si="209"/>
        <v>96.797942386831267</v>
      </c>
      <c r="P1092" s="32">
        <f t="shared" si="211"/>
        <v>7781000</v>
      </c>
      <c r="R1092" s="33">
        <f>SUM('anual gastos'!N1092+'eses gastos'!N1092+[3]ctas!N1092)</f>
        <v>235219000</v>
      </c>
      <c r="S1092" s="62">
        <f t="shared" si="205"/>
        <v>0</v>
      </c>
    </row>
    <row r="1093" spans="1:19" ht="26.25" x14ac:dyDescent="0.25">
      <c r="A1093" s="26">
        <v>3311403310744230</v>
      </c>
      <c r="B1093" s="27" t="s">
        <v>751</v>
      </c>
      <c r="C1093" s="28"/>
      <c r="D1093" s="33">
        <f>SUM('anual gastos'!D1093+'eses gastos'!D1093+[3]ctas!D1093)</f>
        <v>243000000</v>
      </c>
      <c r="E1093" s="33">
        <f>SUM('anual gastos'!E1093+'eses gastos'!E1093+[3]ctas!E1093)</f>
        <v>0</v>
      </c>
      <c r="F1093" s="30">
        <f t="shared" si="206"/>
        <v>243000000</v>
      </c>
      <c r="G1093" s="31">
        <f t="shared" si="213"/>
        <v>1.1852362479780932E-3</v>
      </c>
      <c r="H1093" s="33">
        <f>SUM('anual gastos'!H1093+'eses gastos'!H1093+[3]ctas!H1093)</f>
        <v>0</v>
      </c>
      <c r="I1093" s="32">
        <f t="shared" si="210"/>
        <v>243000000</v>
      </c>
      <c r="J1093" s="33">
        <f>SUM('anual gastos'!J1093+'eses gastos'!J1093+[3]ctas!J1093)</f>
        <v>169224800</v>
      </c>
      <c r="K1093" s="31">
        <f t="shared" si="207"/>
        <v>69.639835390946502</v>
      </c>
      <c r="L1093" s="30">
        <f t="shared" si="212"/>
        <v>65994200</v>
      </c>
      <c r="M1093" s="31">
        <f t="shared" si="208"/>
        <v>27.158106995884772</v>
      </c>
      <c r="N1093" s="33">
        <f>SUM('anual gastos'!N1093+'eses gastos'!N1093+[3]ctas!N1093)</f>
        <v>235219000</v>
      </c>
      <c r="O1093" s="31">
        <f t="shared" si="209"/>
        <v>96.797942386831267</v>
      </c>
      <c r="P1093" s="32">
        <f t="shared" si="211"/>
        <v>7781000</v>
      </c>
      <c r="R1093" s="33">
        <f>SUM('anual gastos'!N1093+'eses gastos'!N1093+[3]ctas!N1093)</f>
        <v>235219000</v>
      </c>
      <c r="S1093" s="62">
        <f t="shared" si="205"/>
        <v>0</v>
      </c>
    </row>
    <row r="1094" spans="1:19" ht="26.25" x14ac:dyDescent="0.25">
      <c r="A1094" s="26">
        <v>3311403310750</v>
      </c>
      <c r="B1094" s="27" t="s">
        <v>752</v>
      </c>
      <c r="C1094" s="28"/>
      <c r="D1094" s="29">
        <f>SUM(D1095)</f>
        <v>52594967000</v>
      </c>
      <c r="E1094" s="29">
        <f>SUM(E1095)</f>
        <v>1964837919</v>
      </c>
      <c r="F1094" s="30">
        <f t="shared" si="206"/>
        <v>54559804919</v>
      </c>
      <c r="G1094" s="31">
        <f t="shared" si="213"/>
        <v>0.26611629001075016</v>
      </c>
      <c r="H1094" s="29">
        <f>SUM(H1095)</f>
        <v>0</v>
      </c>
      <c r="I1094" s="32">
        <f t="shared" si="210"/>
        <v>54559804919</v>
      </c>
      <c r="J1094" s="29">
        <f>SUM(J1095)</f>
        <v>42237139228</v>
      </c>
      <c r="K1094" s="31">
        <f t="shared" si="207"/>
        <v>77.414388285855594</v>
      </c>
      <c r="L1094" s="30">
        <f t="shared" si="212"/>
        <v>12200149047</v>
      </c>
      <c r="M1094" s="31">
        <f t="shared" si="208"/>
        <v>22.361056944966091</v>
      </c>
      <c r="N1094" s="29">
        <f>SUM(N1095)</f>
        <v>54437288275</v>
      </c>
      <c r="O1094" s="31">
        <f t="shared" si="209"/>
        <v>99.775445230821674</v>
      </c>
      <c r="P1094" s="32">
        <f t="shared" si="211"/>
        <v>122516644</v>
      </c>
      <c r="R1094" s="33">
        <f>SUM('anual gastos'!N1094+'eses gastos'!N1094+[3]ctas!N1094)</f>
        <v>54437288275</v>
      </c>
      <c r="S1094" s="62">
        <f t="shared" si="205"/>
        <v>0</v>
      </c>
    </row>
    <row r="1095" spans="1:19" ht="26.25" x14ac:dyDescent="0.25">
      <c r="A1095" s="26">
        <v>3311403310750230</v>
      </c>
      <c r="B1095" s="27" t="s">
        <v>752</v>
      </c>
      <c r="C1095" s="28"/>
      <c r="D1095" s="33">
        <f>SUM('anual gastos'!D1095+'eses gastos'!D1095+[3]ctas!D1095)</f>
        <v>52594967000</v>
      </c>
      <c r="E1095" s="33">
        <f>SUM('anual gastos'!E1095+'eses gastos'!E1095+[3]ctas!E1095)</f>
        <v>1964837919</v>
      </c>
      <c r="F1095" s="30">
        <f t="shared" si="206"/>
        <v>54559804919</v>
      </c>
      <c r="G1095" s="31">
        <f t="shared" si="213"/>
        <v>0.26611629001075016</v>
      </c>
      <c r="H1095" s="33">
        <f>SUM('anual gastos'!H1095+'eses gastos'!H1095+[3]ctas!H1095)</f>
        <v>0</v>
      </c>
      <c r="I1095" s="32">
        <f t="shared" si="210"/>
        <v>54559804919</v>
      </c>
      <c r="J1095" s="33">
        <f>SUM('anual gastos'!J1095+'eses gastos'!J1095+[3]ctas!J1095)</f>
        <v>42237139228</v>
      </c>
      <c r="K1095" s="31">
        <f t="shared" si="207"/>
        <v>77.414388285855594</v>
      </c>
      <c r="L1095" s="30">
        <f t="shared" si="212"/>
        <v>12200149047</v>
      </c>
      <c r="M1095" s="31">
        <f t="shared" si="208"/>
        <v>22.361056944966091</v>
      </c>
      <c r="N1095" s="33">
        <f>SUM('anual gastos'!N1095+'eses gastos'!N1095+[3]ctas!N1095)</f>
        <v>54437288275</v>
      </c>
      <c r="O1095" s="31">
        <f t="shared" si="209"/>
        <v>99.775445230821674</v>
      </c>
      <c r="P1095" s="32">
        <f t="shared" si="211"/>
        <v>122516644</v>
      </c>
      <c r="R1095" s="33">
        <f>SUM('anual gastos'!N1095+'eses gastos'!N1095+[3]ctas!N1095)</f>
        <v>54437288275</v>
      </c>
      <c r="S1095" s="62">
        <f t="shared" si="205"/>
        <v>0</v>
      </c>
    </row>
    <row r="1096" spans="1:19" ht="26.25" x14ac:dyDescent="0.25">
      <c r="A1096" s="26">
        <v>3311403310758</v>
      </c>
      <c r="B1096" s="27" t="s">
        <v>753</v>
      </c>
      <c r="C1096" s="28"/>
      <c r="D1096" s="29">
        <f>SUM(D1097)</f>
        <v>91780852000</v>
      </c>
      <c r="E1096" s="29">
        <f>SUM(E1097)</f>
        <v>-6673128969</v>
      </c>
      <c r="F1096" s="30">
        <f t="shared" si="206"/>
        <v>85107723031</v>
      </c>
      <c r="G1096" s="31">
        <f t="shared" si="213"/>
        <v>0.41511423176634243</v>
      </c>
      <c r="H1096" s="29">
        <f>SUM(H1097)</f>
        <v>0</v>
      </c>
      <c r="I1096" s="32">
        <f t="shared" si="210"/>
        <v>85107723031</v>
      </c>
      <c r="J1096" s="29">
        <f>SUM(J1097)</f>
        <v>84727709843</v>
      </c>
      <c r="K1096" s="31">
        <f t="shared" si="207"/>
        <v>99.55349153465005</v>
      </c>
      <c r="L1096" s="30">
        <f t="shared" si="212"/>
        <v>344221701</v>
      </c>
      <c r="M1096" s="31">
        <f t="shared" si="208"/>
        <v>0.40445413029628252</v>
      </c>
      <c r="N1096" s="29">
        <f>SUM(N1097)</f>
        <v>85071931544</v>
      </c>
      <c r="O1096" s="31">
        <f t="shared" si="209"/>
        <v>99.957945664946337</v>
      </c>
      <c r="P1096" s="32">
        <f t="shared" si="211"/>
        <v>35791487</v>
      </c>
      <c r="R1096" s="33">
        <f>SUM('anual gastos'!N1096+'eses gastos'!N1096+[3]ctas!N1096)</f>
        <v>85071931544</v>
      </c>
      <c r="S1096" s="62">
        <f t="shared" ref="S1096:S1159" si="214">+N1096-R1096</f>
        <v>0</v>
      </c>
    </row>
    <row r="1097" spans="1:19" ht="26.25" x14ac:dyDescent="0.25">
      <c r="A1097" s="26">
        <v>3311403310758230</v>
      </c>
      <c r="B1097" s="27" t="s">
        <v>753</v>
      </c>
      <c r="C1097" s="28"/>
      <c r="D1097" s="33">
        <f>SUM('anual gastos'!D1097+'eses gastos'!D1097+[3]ctas!D1097)</f>
        <v>91780852000</v>
      </c>
      <c r="E1097" s="33">
        <f>SUM('anual gastos'!E1097+'eses gastos'!E1097+[3]ctas!E1097)</f>
        <v>-6673128969</v>
      </c>
      <c r="F1097" s="30">
        <f t="shared" si="206"/>
        <v>85107723031</v>
      </c>
      <c r="G1097" s="31">
        <f t="shared" si="213"/>
        <v>0.41511423176634243</v>
      </c>
      <c r="H1097" s="33">
        <f>SUM('anual gastos'!H1097+'eses gastos'!H1097+[3]ctas!H1097)</f>
        <v>0</v>
      </c>
      <c r="I1097" s="32">
        <f t="shared" si="210"/>
        <v>85107723031</v>
      </c>
      <c r="J1097" s="33">
        <f>SUM('anual gastos'!J1097+'eses gastos'!J1097+[3]ctas!J1097)</f>
        <v>84727709843</v>
      </c>
      <c r="K1097" s="31">
        <f t="shared" si="207"/>
        <v>99.55349153465005</v>
      </c>
      <c r="L1097" s="30">
        <f t="shared" si="212"/>
        <v>344221701</v>
      </c>
      <c r="M1097" s="31">
        <f t="shared" si="208"/>
        <v>0.40445413029628252</v>
      </c>
      <c r="N1097" s="33">
        <f>SUM('anual gastos'!N1097+'eses gastos'!N1097+[3]ctas!N1097)</f>
        <v>85071931544</v>
      </c>
      <c r="O1097" s="31">
        <f t="shared" si="209"/>
        <v>99.957945664946337</v>
      </c>
      <c r="P1097" s="32">
        <f t="shared" si="211"/>
        <v>35791487</v>
      </c>
      <c r="R1097" s="33">
        <f>SUM('anual gastos'!N1097+'eses gastos'!N1097+[3]ctas!N1097)</f>
        <v>85071931544</v>
      </c>
      <c r="S1097" s="62">
        <f t="shared" si="214"/>
        <v>0</v>
      </c>
    </row>
    <row r="1098" spans="1:19" x14ac:dyDescent="0.25">
      <c r="A1098" s="26">
        <v>3311403310761</v>
      </c>
      <c r="B1098" s="27" t="s">
        <v>754</v>
      </c>
      <c r="C1098" s="28"/>
      <c r="D1098" s="29">
        <f>SUM(D1099)</f>
        <v>628053000</v>
      </c>
      <c r="E1098" s="29">
        <f>SUM(E1099)</f>
        <v>0</v>
      </c>
      <c r="F1098" s="30">
        <f t="shared" ref="F1098:F1161" si="215">SUM(D1098+E1098)</f>
        <v>628053000</v>
      </c>
      <c r="G1098" s="31">
        <f t="shared" si="213"/>
        <v>3.0633381944501462E-3</v>
      </c>
      <c r="H1098" s="29">
        <f>SUM(H1099)</f>
        <v>0</v>
      </c>
      <c r="I1098" s="32">
        <f t="shared" si="210"/>
        <v>628053000</v>
      </c>
      <c r="J1098" s="29">
        <f>SUM(J1099)</f>
        <v>500603536</v>
      </c>
      <c r="K1098" s="31">
        <f t="shared" ref="K1098:K1161" si="216">IF(OR(J1098=0,F1098=0),0,J1098/F1098)*100</f>
        <v>79.707211970964238</v>
      </c>
      <c r="L1098" s="30">
        <f t="shared" si="212"/>
        <v>108000732</v>
      </c>
      <c r="M1098" s="31">
        <f t="shared" ref="M1098:M1161" si="217">IF(OR(L1098=0,F1098=0),0,L1098/F1098)*100</f>
        <v>17.196117525113326</v>
      </c>
      <c r="N1098" s="29">
        <f>SUM(N1099)</f>
        <v>608604268</v>
      </c>
      <c r="O1098" s="31">
        <f t="shared" ref="O1098:O1161" si="218">IF(OR(N1098=0,F1098=0),0,N1098/F1098)*100</f>
        <v>96.903329496077561</v>
      </c>
      <c r="P1098" s="32">
        <f t="shared" si="211"/>
        <v>19448732</v>
      </c>
      <c r="R1098" s="33">
        <f>SUM('anual gastos'!N1098+'eses gastos'!N1098+[3]ctas!N1098)</f>
        <v>608604268</v>
      </c>
      <c r="S1098" s="62">
        <f t="shared" si="214"/>
        <v>0</v>
      </c>
    </row>
    <row r="1099" spans="1:19" x14ac:dyDescent="0.25">
      <c r="A1099" s="26">
        <v>3311403310761230</v>
      </c>
      <c r="B1099" s="27" t="s">
        <v>754</v>
      </c>
      <c r="C1099" s="28"/>
      <c r="D1099" s="33">
        <f>SUM('anual gastos'!D1099+'eses gastos'!D1099+[3]ctas!D1099)</f>
        <v>628053000</v>
      </c>
      <c r="E1099" s="33">
        <f>SUM('anual gastos'!E1099+'eses gastos'!E1099+[3]ctas!E1099)</f>
        <v>0</v>
      </c>
      <c r="F1099" s="30">
        <f t="shared" si="215"/>
        <v>628053000</v>
      </c>
      <c r="G1099" s="31">
        <f t="shared" si="213"/>
        <v>3.0633381944501462E-3</v>
      </c>
      <c r="H1099" s="33">
        <f>SUM('anual gastos'!H1099+'eses gastos'!H1099+[3]ctas!H1099)</f>
        <v>0</v>
      </c>
      <c r="I1099" s="32">
        <f t="shared" ref="I1099:I1162" si="219">SUM(F1099-H1099)</f>
        <v>628053000</v>
      </c>
      <c r="J1099" s="33">
        <f>SUM('anual gastos'!J1099+'eses gastos'!J1099+[3]ctas!J1099)</f>
        <v>500603536</v>
      </c>
      <c r="K1099" s="31">
        <f t="shared" si="216"/>
        <v>79.707211970964238</v>
      </c>
      <c r="L1099" s="30">
        <f t="shared" si="212"/>
        <v>108000732</v>
      </c>
      <c r="M1099" s="31">
        <f t="shared" si="217"/>
        <v>17.196117525113326</v>
      </c>
      <c r="N1099" s="33">
        <f>SUM('anual gastos'!N1099+'eses gastos'!N1099+[3]ctas!N1099)</f>
        <v>608604268</v>
      </c>
      <c r="O1099" s="31">
        <f t="shared" si="218"/>
        <v>96.903329496077561</v>
      </c>
      <c r="P1099" s="32">
        <f t="shared" si="211"/>
        <v>19448732</v>
      </c>
      <c r="R1099" s="33">
        <f>SUM('anual gastos'!N1099+'eses gastos'!N1099+[3]ctas!N1099)</f>
        <v>608604268</v>
      </c>
      <c r="S1099" s="62">
        <f t="shared" si="214"/>
        <v>0</v>
      </c>
    </row>
    <row r="1100" spans="1:19" x14ac:dyDescent="0.25">
      <c r="A1100" s="26">
        <v>3311403310765</v>
      </c>
      <c r="B1100" s="27" t="s">
        <v>755</v>
      </c>
      <c r="C1100" s="28"/>
      <c r="D1100" s="29">
        <f>SUM(D1101)</f>
        <v>3942334000</v>
      </c>
      <c r="E1100" s="29">
        <f>SUM(E1101)</f>
        <v>0</v>
      </c>
      <c r="F1100" s="30">
        <f t="shared" si="215"/>
        <v>3942334000</v>
      </c>
      <c r="G1100" s="31">
        <f t="shared" si="213"/>
        <v>1.9228794890685054E-2</v>
      </c>
      <c r="H1100" s="29">
        <f>SUM(H1101)</f>
        <v>0</v>
      </c>
      <c r="I1100" s="32">
        <f t="shared" si="219"/>
        <v>3942334000</v>
      </c>
      <c r="J1100" s="29">
        <f>SUM(J1101)</f>
        <v>3580148020</v>
      </c>
      <c r="K1100" s="31">
        <f t="shared" si="216"/>
        <v>90.812904741201521</v>
      </c>
      <c r="L1100" s="30">
        <f t="shared" si="212"/>
        <v>359654168</v>
      </c>
      <c r="M1100" s="31">
        <f t="shared" si="217"/>
        <v>9.1228741146742003</v>
      </c>
      <c r="N1100" s="29">
        <f>SUM(N1101)</f>
        <v>3939802188</v>
      </c>
      <c r="O1100" s="31">
        <f t="shared" si="218"/>
        <v>99.935778855875739</v>
      </c>
      <c r="P1100" s="32">
        <f t="shared" si="211"/>
        <v>2531812</v>
      </c>
      <c r="R1100" s="33">
        <f>SUM('anual gastos'!N1100+'eses gastos'!N1100+[3]ctas!N1100)</f>
        <v>3939802188</v>
      </c>
      <c r="S1100" s="62">
        <f t="shared" si="214"/>
        <v>0</v>
      </c>
    </row>
    <row r="1101" spans="1:19" x14ac:dyDescent="0.25">
      <c r="A1101" s="26">
        <v>3311403310765230</v>
      </c>
      <c r="B1101" s="27" t="s">
        <v>755</v>
      </c>
      <c r="C1101" s="28"/>
      <c r="D1101" s="33">
        <f>SUM('anual gastos'!D1101+'eses gastos'!D1101+[3]ctas!D1101)</f>
        <v>3942334000</v>
      </c>
      <c r="E1101" s="33">
        <f>SUM('anual gastos'!E1101+'eses gastos'!E1101+[3]ctas!E1101)</f>
        <v>0</v>
      </c>
      <c r="F1101" s="30">
        <f t="shared" si="215"/>
        <v>3942334000</v>
      </c>
      <c r="G1101" s="31">
        <f t="shared" si="213"/>
        <v>1.9228794890685054E-2</v>
      </c>
      <c r="H1101" s="33">
        <f>SUM('anual gastos'!H1101+'eses gastos'!H1101+[3]ctas!H1101)</f>
        <v>0</v>
      </c>
      <c r="I1101" s="32">
        <f t="shared" si="219"/>
        <v>3942334000</v>
      </c>
      <c r="J1101" s="33">
        <f>SUM('anual gastos'!J1101+'eses gastos'!J1101+[3]ctas!J1101)</f>
        <v>3580148020</v>
      </c>
      <c r="K1101" s="31">
        <f t="shared" si="216"/>
        <v>90.812904741201521</v>
      </c>
      <c r="L1101" s="30">
        <f t="shared" si="212"/>
        <v>359654168</v>
      </c>
      <c r="M1101" s="31">
        <f t="shared" si="217"/>
        <v>9.1228741146742003</v>
      </c>
      <c r="N1101" s="33">
        <f>SUM('anual gastos'!N1101+'eses gastos'!N1101+[3]ctas!N1101)</f>
        <v>3939802188</v>
      </c>
      <c r="O1101" s="31">
        <f t="shared" si="218"/>
        <v>99.935778855875739</v>
      </c>
      <c r="P1101" s="32">
        <f t="shared" si="211"/>
        <v>2531812</v>
      </c>
      <c r="R1101" s="33">
        <f>SUM('anual gastos'!N1101+'eses gastos'!N1101+[3]ctas!N1101)</f>
        <v>3939802188</v>
      </c>
      <c r="S1101" s="62">
        <f t="shared" si="214"/>
        <v>0</v>
      </c>
    </row>
    <row r="1102" spans="1:19" ht="26.25" x14ac:dyDescent="0.25">
      <c r="A1102" s="60">
        <v>3311403310784</v>
      </c>
      <c r="B1102" s="27" t="s">
        <v>756</v>
      </c>
      <c r="C1102" s="28"/>
      <c r="D1102" s="29">
        <f>SUM(D1103)</f>
        <v>1500000000</v>
      </c>
      <c r="E1102" s="29">
        <f>SUM(E1103)</f>
        <v>220000000</v>
      </c>
      <c r="F1102" s="30">
        <f t="shared" si="215"/>
        <v>1720000000</v>
      </c>
      <c r="G1102" s="31">
        <f t="shared" si="213"/>
        <v>8.389326528898438E-3</v>
      </c>
      <c r="H1102" s="29">
        <f>SUM(H1103)</f>
        <v>0</v>
      </c>
      <c r="I1102" s="32">
        <f t="shared" si="219"/>
        <v>1720000000</v>
      </c>
      <c r="J1102" s="29">
        <f>SUM(J1103)</f>
        <v>1689473237</v>
      </c>
      <c r="K1102" s="31">
        <f t="shared" si="216"/>
        <v>98.225188197674413</v>
      </c>
      <c r="L1102" s="30">
        <f t="shared" si="212"/>
        <v>25912000</v>
      </c>
      <c r="M1102" s="31">
        <f t="shared" si="217"/>
        <v>1.5065116279069768</v>
      </c>
      <c r="N1102" s="29">
        <f>SUM(N1103)</f>
        <v>1715385237</v>
      </c>
      <c r="O1102" s="31">
        <f t="shared" si="218"/>
        <v>99.731699825581401</v>
      </c>
      <c r="P1102" s="32">
        <f t="shared" si="211"/>
        <v>4614763</v>
      </c>
      <c r="R1102" s="33">
        <f>SUM('anual gastos'!N1102+'eses gastos'!N1102+[3]ctas!N1102)</f>
        <v>1715385237</v>
      </c>
      <c r="S1102" s="62">
        <f t="shared" si="214"/>
        <v>0</v>
      </c>
    </row>
    <row r="1103" spans="1:19" ht="26.25" x14ac:dyDescent="0.25">
      <c r="A1103" s="60">
        <v>3311403310784230</v>
      </c>
      <c r="B1103" s="27" t="s">
        <v>756</v>
      </c>
      <c r="C1103" s="28"/>
      <c r="D1103" s="33">
        <f>SUM('anual gastos'!D1103+'eses gastos'!D1103+[3]ctas!D1103)</f>
        <v>1500000000</v>
      </c>
      <c r="E1103" s="33">
        <f>SUM('anual gastos'!E1103+'eses gastos'!E1103+[3]ctas!E1103)</f>
        <v>220000000</v>
      </c>
      <c r="F1103" s="30">
        <f t="shared" si="215"/>
        <v>1720000000</v>
      </c>
      <c r="G1103" s="31">
        <f t="shared" si="213"/>
        <v>8.389326528898438E-3</v>
      </c>
      <c r="H1103" s="33">
        <f>SUM('anual gastos'!H1103+'eses gastos'!H1103+[3]ctas!H1103)</f>
        <v>0</v>
      </c>
      <c r="I1103" s="32">
        <f t="shared" si="219"/>
        <v>1720000000</v>
      </c>
      <c r="J1103" s="33">
        <f>SUM('anual gastos'!J1103+'eses gastos'!J1103+[3]ctas!J1103)</f>
        <v>1689473237</v>
      </c>
      <c r="K1103" s="31">
        <f t="shared" si="216"/>
        <v>98.225188197674413</v>
      </c>
      <c r="L1103" s="30">
        <f t="shared" si="212"/>
        <v>25912000</v>
      </c>
      <c r="M1103" s="31">
        <f t="shared" si="217"/>
        <v>1.5065116279069768</v>
      </c>
      <c r="N1103" s="33">
        <f>SUM('anual gastos'!N1103+'eses gastos'!N1103+[3]ctas!N1103)</f>
        <v>1715385237</v>
      </c>
      <c r="O1103" s="31">
        <f t="shared" si="218"/>
        <v>99.731699825581401</v>
      </c>
      <c r="P1103" s="32">
        <f t="shared" si="211"/>
        <v>4614763</v>
      </c>
      <c r="R1103" s="33">
        <f>SUM('anual gastos'!N1103+'eses gastos'!N1103+[3]ctas!N1103)</f>
        <v>1715385237</v>
      </c>
      <c r="S1103" s="62">
        <f t="shared" si="214"/>
        <v>0</v>
      </c>
    </row>
    <row r="1104" spans="1:19" ht="26.25" x14ac:dyDescent="0.25">
      <c r="A1104" s="26">
        <v>3311403310791</v>
      </c>
      <c r="B1104" s="27" t="s">
        <v>757</v>
      </c>
      <c r="C1104" s="28"/>
      <c r="D1104" s="29">
        <f>SUM(D1105)</f>
        <v>3599542000</v>
      </c>
      <c r="E1104" s="29">
        <f>SUM(E1105)</f>
        <v>114423664</v>
      </c>
      <c r="F1104" s="30">
        <f t="shared" si="215"/>
        <v>3713965664</v>
      </c>
      <c r="G1104" s="31">
        <f t="shared" si="213"/>
        <v>1.8114924809542503E-2</v>
      </c>
      <c r="H1104" s="29">
        <f>SUM(H1105)</f>
        <v>0</v>
      </c>
      <c r="I1104" s="32">
        <f t="shared" si="219"/>
        <v>3713965664</v>
      </c>
      <c r="J1104" s="29">
        <f>SUM(J1105)</f>
        <v>3622863828</v>
      </c>
      <c r="K1104" s="31">
        <f t="shared" si="216"/>
        <v>97.547046896984995</v>
      </c>
      <c r="L1104" s="30">
        <f t="shared" si="212"/>
        <v>85208165</v>
      </c>
      <c r="M1104" s="31">
        <f t="shared" si="217"/>
        <v>2.2942636714694196</v>
      </c>
      <c r="N1104" s="29">
        <f>SUM(N1105)</f>
        <v>3708071993</v>
      </c>
      <c r="O1104" s="31">
        <f t="shared" si="218"/>
        <v>99.841310568454418</v>
      </c>
      <c r="P1104" s="32">
        <f t="shared" si="211"/>
        <v>5893671</v>
      </c>
      <c r="R1104" s="33">
        <f>SUM('anual gastos'!N1104+'eses gastos'!N1104+[3]ctas!N1104)</f>
        <v>3708071993</v>
      </c>
      <c r="S1104" s="62">
        <f t="shared" si="214"/>
        <v>0</v>
      </c>
    </row>
    <row r="1105" spans="1:19" ht="26.25" x14ac:dyDescent="0.25">
      <c r="A1105" s="26">
        <v>3311403310791230</v>
      </c>
      <c r="B1105" s="27" t="s">
        <v>757</v>
      </c>
      <c r="C1105" s="28"/>
      <c r="D1105" s="33">
        <f>SUM('anual gastos'!D1105+'eses gastos'!D1105+[3]ctas!D1105)</f>
        <v>3599542000</v>
      </c>
      <c r="E1105" s="33">
        <f>SUM('anual gastos'!E1105+'eses gastos'!E1105+[3]ctas!E1105)</f>
        <v>114423664</v>
      </c>
      <c r="F1105" s="30">
        <f t="shared" si="215"/>
        <v>3713965664</v>
      </c>
      <c r="G1105" s="31">
        <f t="shared" si="213"/>
        <v>1.8114924809542503E-2</v>
      </c>
      <c r="H1105" s="33">
        <f>SUM('anual gastos'!H1105+'eses gastos'!H1105+[3]ctas!H1105)</f>
        <v>0</v>
      </c>
      <c r="I1105" s="32">
        <f t="shared" si="219"/>
        <v>3713965664</v>
      </c>
      <c r="J1105" s="33">
        <f>SUM('anual gastos'!J1105+'eses gastos'!J1105+[3]ctas!J1105)</f>
        <v>3622863828</v>
      </c>
      <c r="K1105" s="31">
        <f t="shared" si="216"/>
        <v>97.547046896984995</v>
      </c>
      <c r="L1105" s="30">
        <f t="shared" si="212"/>
        <v>85208165</v>
      </c>
      <c r="M1105" s="31">
        <f t="shared" si="217"/>
        <v>2.2942636714694196</v>
      </c>
      <c r="N1105" s="33">
        <f>SUM('anual gastos'!N1105+'eses gastos'!N1105+[3]ctas!N1105)</f>
        <v>3708071993</v>
      </c>
      <c r="O1105" s="31">
        <f t="shared" si="218"/>
        <v>99.841310568454418</v>
      </c>
      <c r="P1105" s="32">
        <f t="shared" ref="P1105:P1168" si="220">SUM(F1105-N1105)</f>
        <v>5893671</v>
      </c>
      <c r="R1105" s="33">
        <f>SUM('anual gastos'!N1105+'eses gastos'!N1105+[3]ctas!N1105)</f>
        <v>3708071993</v>
      </c>
      <c r="S1105" s="62">
        <f t="shared" si="214"/>
        <v>0</v>
      </c>
    </row>
    <row r="1106" spans="1:19" ht="26.25" x14ac:dyDescent="0.25">
      <c r="A1106" s="60">
        <v>3311403310794</v>
      </c>
      <c r="B1106" s="27" t="s">
        <v>758</v>
      </c>
      <c r="C1106" s="28"/>
      <c r="D1106" s="29">
        <f>SUM(D1107)</f>
        <v>700817000</v>
      </c>
      <c r="E1106" s="29">
        <f>SUM(E1107)</f>
        <v>0</v>
      </c>
      <c r="F1106" s="30">
        <f t="shared" si="215"/>
        <v>700817000</v>
      </c>
      <c r="G1106" s="31">
        <f t="shared" si="213"/>
        <v>3.4182457267459402E-3</v>
      </c>
      <c r="H1106" s="29">
        <f>SUM(H1107)</f>
        <v>0</v>
      </c>
      <c r="I1106" s="32">
        <f t="shared" si="219"/>
        <v>700817000</v>
      </c>
      <c r="J1106" s="29">
        <f>SUM(J1107)</f>
        <v>698962476</v>
      </c>
      <c r="K1106" s="31">
        <f t="shared" si="216"/>
        <v>99.735376853015836</v>
      </c>
      <c r="L1106" s="30">
        <f t="shared" ref="L1106:L1169" si="221">SUM(N1106-J1106)</f>
        <v>687387</v>
      </c>
      <c r="M1106" s="31">
        <f t="shared" si="217"/>
        <v>9.8083665207893064E-2</v>
      </c>
      <c r="N1106" s="29">
        <f>SUM(N1107)</f>
        <v>699649863</v>
      </c>
      <c r="O1106" s="31">
        <f t="shared" si="218"/>
        <v>99.833460518223731</v>
      </c>
      <c r="P1106" s="32">
        <f t="shared" si="220"/>
        <v>1167137</v>
      </c>
      <c r="R1106" s="33">
        <f>SUM('anual gastos'!N1106+'eses gastos'!N1106+[3]ctas!N1106)</f>
        <v>699649863</v>
      </c>
      <c r="S1106" s="62">
        <f t="shared" si="214"/>
        <v>0</v>
      </c>
    </row>
    <row r="1107" spans="1:19" ht="26.25" x14ac:dyDescent="0.25">
      <c r="A1107" s="60">
        <v>3311403310794230</v>
      </c>
      <c r="B1107" s="27" t="s">
        <v>758</v>
      </c>
      <c r="C1107" s="28"/>
      <c r="D1107" s="33">
        <f>SUM('anual gastos'!D1107+'eses gastos'!D1107+[3]ctas!D1107)</f>
        <v>700817000</v>
      </c>
      <c r="E1107" s="33">
        <f>SUM('anual gastos'!E1107+'eses gastos'!E1107+[3]ctas!E1107)</f>
        <v>0</v>
      </c>
      <c r="F1107" s="30">
        <f t="shared" si="215"/>
        <v>700817000</v>
      </c>
      <c r="G1107" s="31">
        <f t="shared" si="213"/>
        <v>3.4182457267459402E-3</v>
      </c>
      <c r="H1107" s="33">
        <f>SUM('anual gastos'!H1107+'eses gastos'!H1107+[3]ctas!H1107)</f>
        <v>0</v>
      </c>
      <c r="I1107" s="32">
        <f t="shared" si="219"/>
        <v>700817000</v>
      </c>
      <c r="J1107" s="33">
        <f>SUM('anual gastos'!J1107+'eses gastos'!J1107+[3]ctas!J1107)</f>
        <v>698962476</v>
      </c>
      <c r="K1107" s="31">
        <f t="shared" si="216"/>
        <v>99.735376853015836</v>
      </c>
      <c r="L1107" s="30">
        <f t="shared" si="221"/>
        <v>687387</v>
      </c>
      <c r="M1107" s="31">
        <f t="shared" si="217"/>
        <v>9.8083665207893064E-2</v>
      </c>
      <c r="N1107" s="33">
        <f>SUM('anual gastos'!N1107+'eses gastos'!N1107+[3]ctas!N1107)</f>
        <v>699649863</v>
      </c>
      <c r="O1107" s="31">
        <f t="shared" si="218"/>
        <v>99.833460518223731</v>
      </c>
      <c r="P1107" s="32">
        <f t="shared" si="220"/>
        <v>1167137</v>
      </c>
      <c r="R1107" s="33">
        <f>SUM('anual gastos'!N1107+'eses gastos'!N1107+[3]ctas!N1107)</f>
        <v>699649863</v>
      </c>
      <c r="S1107" s="62">
        <f t="shared" si="214"/>
        <v>0</v>
      </c>
    </row>
    <row r="1108" spans="1:19" ht="26.25" x14ac:dyDescent="0.25">
      <c r="A1108" s="26">
        <v>3311403310800</v>
      </c>
      <c r="B1108" s="27" t="s">
        <v>759</v>
      </c>
      <c r="C1108" s="28"/>
      <c r="D1108" s="29">
        <f>SUM(D1109)</f>
        <v>827486000</v>
      </c>
      <c r="E1108" s="29">
        <f>SUM(E1109)</f>
        <v>-42000000</v>
      </c>
      <c r="F1108" s="30">
        <f t="shared" si="215"/>
        <v>785486000</v>
      </c>
      <c r="G1108" s="31">
        <f t="shared" si="213"/>
        <v>3.8312200801618131E-3</v>
      </c>
      <c r="H1108" s="29">
        <f>SUM(H1109)</f>
        <v>0</v>
      </c>
      <c r="I1108" s="32">
        <f t="shared" si="219"/>
        <v>785486000</v>
      </c>
      <c r="J1108" s="29">
        <f>SUM(J1109)</f>
        <v>664185727</v>
      </c>
      <c r="K1108" s="31">
        <f t="shared" si="216"/>
        <v>84.557296629093329</v>
      </c>
      <c r="L1108" s="30">
        <f t="shared" si="221"/>
        <v>4500000</v>
      </c>
      <c r="M1108" s="31">
        <f t="shared" si="217"/>
        <v>0.57289372439483333</v>
      </c>
      <c r="N1108" s="29">
        <f>SUM(N1109)</f>
        <v>668685727</v>
      </c>
      <c r="O1108" s="31">
        <f t="shared" si="218"/>
        <v>85.13019035348816</v>
      </c>
      <c r="P1108" s="32">
        <f t="shared" si="220"/>
        <v>116800273</v>
      </c>
      <c r="R1108" s="33">
        <f>SUM('anual gastos'!N1108+'eses gastos'!N1108+[3]ctas!N1108)</f>
        <v>668685727</v>
      </c>
      <c r="S1108" s="62">
        <f t="shared" si="214"/>
        <v>0</v>
      </c>
    </row>
    <row r="1109" spans="1:19" ht="26.25" x14ac:dyDescent="0.25">
      <c r="A1109" s="26">
        <v>3311403310800230</v>
      </c>
      <c r="B1109" s="27" t="s">
        <v>759</v>
      </c>
      <c r="C1109" s="28"/>
      <c r="D1109" s="33">
        <f>SUM('anual gastos'!D1109+'eses gastos'!D1109+[3]ctas!D1109)</f>
        <v>827486000</v>
      </c>
      <c r="E1109" s="33">
        <f>SUM('anual gastos'!E1109+'eses gastos'!E1109+[3]ctas!E1109)</f>
        <v>-42000000</v>
      </c>
      <c r="F1109" s="30">
        <f t="shared" si="215"/>
        <v>785486000</v>
      </c>
      <c r="G1109" s="31">
        <f t="shared" si="213"/>
        <v>3.8312200801618131E-3</v>
      </c>
      <c r="H1109" s="33">
        <f>SUM('anual gastos'!H1109+'eses gastos'!H1109+[3]ctas!H1109)</f>
        <v>0</v>
      </c>
      <c r="I1109" s="32">
        <f t="shared" si="219"/>
        <v>785486000</v>
      </c>
      <c r="J1109" s="33">
        <f>SUM('anual gastos'!J1109+'eses gastos'!J1109+[3]ctas!J1109)</f>
        <v>664185727</v>
      </c>
      <c r="K1109" s="31">
        <f t="shared" si="216"/>
        <v>84.557296629093329</v>
      </c>
      <c r="L1109" s="30">
        <f t="shared" si="221"/>
        <v>4500000</v>
      </c>
      <c r="M1109" s="31">
        <f t="shared" si="217"/>
        <v>0.57289372439483333</v>
      </c>
      <c r="N1109" s="33">
        <f>SUM('anual gastos'!N1109+'eses gastos'!N1109+[3]ctas!N1109)</f>
        <v>668685727</v>
      </c>
      <c r="O1109" s="31">
        <f t="shared" si="218"/>
        <v>85.13019035348816</v>
      </c>
      <c r="P1109" s="32">
        <f t="shared" si="220"/>
        <v>116800273</v>
      </c>
      <c r="R1109" s="33">
        <f>SUM('anual gastos'!N1109+'eses gastos'!N1109+[3]ctas!N1109)</f>
        <v>668685727</v>
      </c>
      <c r="S1109" s="62">
        <f t="shared" si="214"/>
        <v>0</v>
      </c>
    </row>
    <row r="1110" spans="1:19" x14ac:dyDescent="0.25">
      <c r="A1110" s="60">
        <v>3311403310818</v>
      </c>
      <c r="B1110" s="61" t="s">
        <v>713</v>
      </c>
      <c r="C1110" s="28"/>
      <c r="D1110" s="29">
        <f>SUM(D1111)</f>
        <v>3909300000</v>
      </c>
      <c r="E1110" s="29">
        <f>SUM(E1111)</f>
        <v>206747789</v>
      </c>
      <c r="F1110" s="30">
        <f t="shared" si="215"/>
        <v>4116047789</v>
      </c>
      <c r="G1110" s="31">
        <f t="shared" si="213"/>
        <v>2.0076086575855502E-2</v>
      </c>
      <c r="H1110" s="29">
        <f>SUM(H1111)</f>
        <v>0</v>
      </c>
      <c r="I1110" s="32">
        <f t="shared" si="219"/>
        <v>4116047789</v>
      </c>
      <c r="J1110" s="29">
        <f>SUM(J1111)</f>
        <v>3063141436</v>
      </c>
      <c r="K1110" s="31">
        <f t="shared" si="216"/>
        <v>74.419481819092155</v>
      </c>
      <c r="L1110" s="30">
        <f t="shared" si="221"/>
        <v>912708999</v>
      </c>
      <c r="M1110" s="31">
        <f t="shared" si="217"/>
        <v>22.174402382770779</v>
      </c>
      <c r="N1110" s="29">
        <f>SUM(N1111)</f>
        <v>3975850435</v>
      </c>
      <c r="O1110" s="31">
        <f t="shared" si="218"/>
        <v>96.593884201862949</v>
      </c>
      <c r="P1110" s="32">
        <f t="shared" si="220"/>
        <v>140197354</v>
      </c>
      <c r="R1110" s="33">
        <f>SUM('anual gastos'!N1110+'eses gastos'!N1110+[3]ctas!N1110)</f>
        <v>3975850435</v>
      </c>
      <c r="S1110" s="62">
        <f t="shared" si="214"/>
        <v>0</v>
      </c>
    </row>
    <row r="1111" spans="1:19" x14ac:dyDescent="0.25">
      <c r="A1111" s="60">
        <v>3311403310818230</v>
      </c>
      <c r="B1111" s="61" t="s">
        <v>760</v>
      </c>
      <c r="C1111" s="28"/>
      <c r="D1111" s="33">
        <f>SUM('anual gastos'!D1111+'eses gastos'!D1111+[3]ctas!D1111)</f>
        <v>3909300000</v>
      </c>
      <c r="E1111" s="33">
        <f>SUM('anual gastos'!E1111+'eses gastos'!E1111+[3]ctas!E1111)</f>
        <v>206747789</v>
      </c>
      <c r="F1111" s="30">
        <f t="shared" si="215"/>
        <v>4116047789</v>
      </c>
      <c r="G1111" s="31">
        <f t="shared" si="213"/>
        <v>2.0076086575855502E-2</v>
      </c>
      <c r="H1111" s="33">
        <f>SUM('anual gastos'!H1111+'eses gastos'!H1111+[3]ctas!H1111)</f>
        <v>0</v>
      </c>
      <c r="I1111" s="32">
        <f t="shared" si="219"/>
        <v>4116047789</v>
      </c>
      <c r="J1111" s="33">
        <f>SUM('anual gastos'!J1111+'eses gastos'!J1111+[3]ctas!J1111)</f>
        <v>3063141436</v>
      </c>
      <c r="K1111" s="31">
        <f t="shared" si="216"/>
        <v>74.419481819092155</v>
      </c>
      <c r="L1111" s="30">
        <f t="shared" si="221"/>
        <v>912708999</v>
      </c>
      <c r="M1111" s="31">
        <f t="shared" si="217"/>
        <v>22.174402382770779</v>
      </c>
      <c r="N1111" s="33">
        <f>SUM('anual gastos'!N1111+'eses gastos'!N1111+[3]ctas!N1111)</f>
        <v>3975850435</v>
      </c>
      <c r="O1111" s="31">
        <f t="shared" si="218"/>
        <v>96.593884201862949</v>
      </c>
      <c r="P1111" s="32">
        <f t="shared" si="220"/>
        <v>140197354</v>
      </c>
      <c r="R1111" s="33">
        <f>SUM('anual gastos'!N1111+'eses gastos'!N1111+[3]ctas!N1111)</f>
        <v>3975850435</v>
      </c>
      <c r="S1111" s="62">
        <f t="shared" si="214"/>
        <v>0</v>
      </c>
    </row>
    <row r="1112" spans="1:19" ht="26.25" x14ac:dyDescent="0.25">
      <c r="A1112" s="26">
        <v>3311403310822</v>
      </c>
      <c r="B1112" s="27" t="s">
        <v>761</v>
      </c>
      <c r="C1112" s="28"/>
      <c r="D1112" s="29">
        <f>SUM(D1113:D1115)</f>
        <v>6450000000</v>
      </c>
      <c r="E1112" s="29">
        <f>SUM(E1113:E1115)</f>
        <v>267733572</v>
      </c>
      <c r="F1112" s="30">
        <f t="shared" si="215"/>
        <v>6717733572</v>
      </c>
      <c r="G1112" s="31">
        <f t="shared" si="213"/>
        <v>3.2765849110262368E-2</v>
      </c>
      <c r="H1112" s="29">
        <f>SUM(H1113:H1115)</f>
        <v>0</v>
      </c>
      <c r="I1112" s="32">
        <f t="shared" si="219"/>
        <v>6717733572</v>
      </c>
      <c r="J1112" s="29">
        <f>SUM(J1113:J1115)</f>
        <v>6134551733</v>
      </c>
      <c r="K1112" s="31">
        <f t="shared" si="216"/>
        <v>91.318770940384653</v>
      </c>
      <c r="L1112" s="30">
        <f t="shared" si="221"/>
        <v>554708666</v>
      </c>
      <c r="M1112" s="31">
        <f t="shared" si="217"/>
        <v>8.2573781775458599</v>
      </c>
      <c r="N1112" s="29">
        <f>SUM(N1113:N1115)</f>
        <v>6689260399</v>
      </c>
      <c r="O1112" s="31">
        <f t="shared" si="218"/>
        <v>99.576149117930512</v>
      </c>
      <c r="P1112" s="32">
        <f t="shared" si="220"/>
        <v>28473173</v>
      </c>
      <c r="R1112" s="33">
        <f>SUM('anual gastos'!N1112+'eses gastos'!N1112+[3]ctas!N1112)</f>
        <v>6689260399</v>
      </c>
      <c r="S1112" s="62">
        <f t="shared" si="214"/>
        <v>0</v>
      </c>
    </row>
    <row r="1113" spans="1:19" ht="26.25" x14ac:dyDescent="0.25">
      <c r="A1113" s="26">
        <v>3311403310822230</v>
      </c>
      <c r="B1113" s="27" t="s">
        <v>761</v>
      </c>
      <c r="C1113" s="28"/>
      <c r="D1113" s="33">
        <f>SUM('anual gastos'!D1113+'eses gastos'!D1113+[3]ctas!D1113)</f>
        <v>5352000000</v>
      </c>
      <c r="E1113" s="33">
        <f>SUM('anual gastos'!E1113+'eses gastos'!E1113+[3]ctas!E1113)</f>
        <v>471993573</v>
      </c>
      <c r="F1113" s="30">
        <f t="shared" si="215"/>
        <v>5823993573</v>
      </c>
      <c r="G1113" s="31">
        <f t="shared" si="213"/>
        <v>2.8406618480292387E-2</v>
      </c>
      <c r="H1113" s="33">
        <f>SUM('anual gastos'!H1113+'eses gastos'!H1113+[3]ctas!H1113)</f>
        <v>0</v>
      </c>
      <c r="I1113" s="32">
        <f t="shared" si="219"/>
        <v>5823993573</v>
      </c>
      <c r="J1113" s="33">
        <f>SUM('anual gastos'!J1113+'eses gastos'!J1113+[3]ctas!J1113)</f>
        <v>5342768400</v>
      </c>
      <c r="K1113" s="31">
        <f t="shared" si="216"/>
        <v>91.737196015617926</v>
      </c>
      <c r="L1113" s="30">
        <f t="shared" si="221"/>
        <v>461658666</v>
      </c>
      <c r="M1113" s="31">
        <f t="shared" si="217"/>
        <v>7.9268402379468084</v>
      </c>
      <c r="N1113" s="33">
        <f>SUM('anual gastos'!N1113+'eses gastos'!N1113+[3]ctas!N1113)</f>
        <v>5804427066</v>
      </c>
      <c r="O1113" s="31">
        <f t="shared" si="218"/>
        <v>99.664036253564731</v>
      </c>
      <c r="P1113" s="32">
        <f t="shared" si="220"/>
        <v>19566507</v>
      </c>
      <c r="R1113" s="33">
        <f>SUM('anual gastos'!N1113+'eses gastos'!N1113+[3]ctas!N1113)</f>
        <v>5804427066</v>
      </c>
      <c r="S1113" s="62">
        <f t="shared" si="214"/>
        <v>0</v>
      </c>
    </row>
    <row r="1114" spans="1:19" ht="26.25" x14ac:dyDescent="0.25">
      <c r="A1114" s="26">
        <v>3311403310822230</v>
      </c>
      <c r="B1114" s="27" t="s">
        <v>761</v>
      </c>
      <c r="C1114" s="28"/>
      <c r="D1114" s="33">
        <f>SUM('anual gastos'!D1114+'eses gastos'!D1114+[3]ctas!D1114)</f>
        <v>234000000</v>
      </c>
      <c r="E1114" s="33">
        <f>SUM('anual gastos'!E1114+'eses gastos'!E1114+[3]ctas!E1114)</f>
        <v>-216593334</v>
      </c>
      <c r="F1114" s="30">
        <f t="shared" si="215"/>
        <v>17406666</v>
      </c>
      <c r="G1114" s="31">
        <f t="shared" si="213"/>
        <v>8.4901281891554918E-5</v>
      </c>
      <c r="H1114" s="33">
        <f>SUM('anual gastos'!H1114+'eses gastos'!H1114+[3]ctas!H1114)</f>
        <v>0</v>
      </c>
      <c r="I1114" s="32">
        <f t="shared" si="219"/>
        <v>17406666</v>
      </c>
      <c r="J1114" s="33">
        <f>SUM('anual gastos'!J1114+'eses gastos'!J1114+[3]ctas!J1114)</f>
        <v>11333333</v>
      </c>
      <c r="K1114" s="31">
        <f t="shared" si="216"/>
        <v>65.109154159676535</v>
      </c>
      <c r="L1114" s="30">
        <f t="shared" si="221"/>
        <v>4666667</v>
      </c>
      <c r="M1114" s="31">
        <f t="shared" si="217"/>
        <v>26.809654416302354</v>
      </c>
      <c r="N1114" s="33">
        <f>SUM('anual gastos'!N1114+'eses gastos'!N1114+[3]ctas!N1114)</f>
        <v>16000000</v>
      </c>
      <c r="O1114" s="31">
        <f t="shared" si="218"/>
        <v>91.918808575978886</v>
      </c>
      <c r="P1114" s="32">
        <f t="shared" si="220"/>
        <v>1406666</v>
      </c>
      <c r="R1114" s="33">
        <f>SUM('anual gastos'!N1114+'eses gastos'!N1114+[3]ctas!N1114)</f>
        <v>16000000</v>
      </c>
      <c r="S1114" s="62">
        <f t="shared" si="214"/>
        <v>0</v>
      </c>
    </row>
    <row r="1115" spans="1:19" ht="26.25" x14ac:dyDescent="0.25">
      <c r="A1115" s="26">
        <v>3311403310822230</v>
      </c>
      <c r="B1115" s="27" t="s">
        <v>761</v>
      </c>
      <c r="C1115" s="28"/>
      <c r="D1115" s="33">
        <f>SUM('anual gastos'!D1115+'eses gastos'!D1115+[3]ctas!D1115)</f>
        <v>864000000</v>
      </c>
      <c r="E1115" s="33">
        <f>SUM('anual gastos'!E1115+'eses gastos'!E1115+[3]ctas!E1115)</f>
        <v>12333333</v>
      </c>
      <c r="F1115" s="30">
        <f t="shared" si="215"/>
        <v>876333333</v>
      </c>
      <c r="G1115" s="31">
        <f t="shared" si="213"/>
        <v>4.274329348078424E-3</v>
      </c>
      <c r="H1115" s="33">
        <f>SUM('anual gastos'!H1115+'eses gastos'!H1115+[3]ctas!H1115)</f>
        <v>0</v>
      </c>
      <c r="I1115" s="32">
        <f t="shared" si="219"/>
        <v>876333333</v>
      </c>
      <c r="J1115" s="33">
        <f>SUM('anual gastos'!J1115+'eses gastos'!J1115+[3]ctas!J1115)</f>
        <v>780450000</v>
      </c>
      <c r="K1115" s="31">
        <f t="shared" si="216"/>
        <v>89.058577439733199</v>
      </c>
      <c r="L1115" s="30">
        <f t="shared" si="221"/>
        <v>88383333</v>
      </c>
      <c r="M1115" s="31">
        <f t="shared" si="217"/>
        <v>10.085583837993756</v>
      </c>
      <c r="N1115" s="33">
        <f>SUM('anual gastos'!N1115+'eses gastos'!N1115+[3]ctas!N1115)</f>
        <v>868833333</v>
      </c>
      <c r="O1115" s="31">
        <f t="shared" si="218"/>
        <v>99.144161277726951</v>
      </c>
      <c r="P1115" s="32">
        <f t="shared" si="220"/>
        <v>7500000</v>
      </c>
      <c r="R1115" s="33">
        <f>SUM('anual gastos'!N1115+'eses gastos'!N1115+[3]ctas!N1115)</f>
        <v>868833333</v>
      </c>
      <c r="S1115" s="62">
        <f t="shared" si="214"/>
        <v>0</v>
      </c>
    </row>
    <row r="1116" spans="1:19" ht="26.25" x14ac:dyDescent="0.25">
      <c r="A1116" s="26">
        <v>3311403310825</v>
      </c>
      <c r="B1116" s="27" t="s">
        <v>762</v>
      </c>
      <c r="C1116" s="28"/>
      <c r="D1116" s="29">
        <f>SUM(D1117)</f>
        <v>1600000000</v>
      </c>
      <c r="E1116" s="29">
        <f>SUM(E1117)</f>
        <v>-427655369</v>
      </c>
      <c r="F1116" s="30">
        <f t="shared" si="215"/>
        <v>1172344631</v>
      </c>
      <c r="G1116" s="31">
        <f t="shared" si="213"/>
        <v>5.7181290196860182E-3</v>
      </c>
      <c r="H1116" s="29">
        <f>SUM(H1117)</f>
        <v>0</v>
      </c>
      <c r="I1116" s="32">
        <f t="shared" si="219"/>
        <v>1172344631</v>
      </c>
      <c r="J1116" s="29">
        <f>SUM(J1117)</f>
        <v>975098530</v>
      </c>
      <c r="K1116" s="31">
        <f t="shared" si="216"/>
        <v>83.175075333287381</v>
      </c>
      <c r="L1116" s="30">
        <f t="shared" si="221"/>
        <v>157980606</v>
      </c>
      <c r="M1116" s="31">
        <f t="shared" si="217"/>
        <v>13.475611336680398</v>
      </c>
      <c r="N1116" s="29">
        <f>SUM(N1117)</f>
        <v>1133079136</v>
      </c>
      <c r="O1116" s="31">
        <f t="shared" si="218"/>
        <v>96.650686669967783</v>
      </c>
      <c r="P1116" s="32">
        <f t="shared" si="220"/>
        <v>39265495</v>
      </c>
      <c r="R1116" s="33">
        <f>SUM('anual gastos'!N1116+'eses gastos'!N1116+[3]ctas!N1116)</f>
        <v>1133079136</v>
      </c>
      <c r="S1116" s="62">
        <f t="shared" si="214"/>
        <v>0</v>
      </c>
    </row>
    <row r="1117" spans="1:19" ht="26.25" x14ac:dyDescent="0.25">
      <c r="A1117" s="26">
        <v>3311403310825230</v>
      </c>
      <c r="B1117" s="27" t="s">
        <v>762</v>
      </c>
      <c r="C1117" s="28"/>
      <c r="D1117" s="33">
        <f>SUM('anual gastos'!D1117+'eses gastos'!D1117+[3]ctas!D1117)</f>
        <v>1600000000</v>
      </c>
      <c r="E1117" s="33">
        <f>SUM('anual gastos'!E1117+'eses gastos'!E1117+[3]ctas!E1117)</f>
        <v>-427655369</v>
      </c>
      <c r="F1117" s="30">
        <f t="shared" si="215"/>
        <v>1172344631</v>
      </c>
      <c r="G1117" s="31">
        <f t="shared" si="213"/>
        <v>5.7181290196860182E-3</v>
      </c>
      <c r="H1117" s="33">
        <f>SUM('anual gastos'!H1117+'eses gastos'!H1117+[3]ctas!H1117)</f>
        <v>0</v>
      </c>
      <c r="I1117" s="32">
        <f t="shared" si="219"/>
        <v>1172344631</v>
      </c>
      <c r="J1117" s="33">
        <f>SUM('anual gastos'!J1117+'eses gastos'!J1117+[3]ctas!J1117)</f>
        <v>975098530</v>
      </c>
      <c r="K1117" s="31">
        <f t="shared" si="216"/>
        <v>83.175075333287381</v>
      </c>
      <c r="L1117" s="30">
        <f t="shared" si="221"/>
        <v>157980606</v>
      </c>
      <c r="M1117" s="31">
        <f t="shared" si="217"/>
        <v>13.475611336680398</v>
      </c>
      <c r="N1117" s="33">
        <f>SUM('anual gastos'!N1117+'eses gastos'!N1117+[3]ctas!N1117)</f>
        <v>1133079136</v>
      </c>
      <c r="O1117" s="31">
        <f t="shared" si="218"/>
        <v>96.650686669967783</v>
      </c>
      <c r="P1117" s="32">
        <f t="shared" si="220"/>
        <v>39265495</v>
      </c>
      <c r="R1117" s="33">
        <f>SUM('anual gastos'!N1117+'eses gastos'!N1117+[3]ctas!N1117)</f>
        <v>1133079136</v>
      </c>
      <c r="S1117" s="62">
        <f t="shared" si="214"/>
        <v>0</v>
      </c>
    </row>
    <row r="1118" spans="1:19" ht="64.5" x14ac:dyDescent="0.25">
      <c r="A1118" s="26">
        <v>3311403310835</v>
      </c>
      <c r="B1118" s="27" t="s">
        <v>763</v>
      </c>
      <c r="C1118" s="28"/>
      <c r="D1118" s="29">
        <f>SUM(D1119)</f>
        <v>1850000000</v>
      </c>
      <c r="E1118" s="29">
        <f>SUM(E1119)</f>
        <v>-425133333</v>
      </c>
      <c r="F1118" s="30">
        <f t="shared" si="215"/>
        <v>1424866667</v>
      </c>
      <c r="G1118" s="31">
        <f t="shared" si="213"/>
        <v>6.9498091451198818E-3</v>
      </c>
      <c r="H1118" s="29">
        <f>SUM(H1119)</f>
        <v>0</v>
      </c>
      <c r="I1118" s="32">
        <f t="shared" si="219"/>
        <v>1424866667</v>
      </c>
      <c r="J1118" s="29">
        <f>SUM(J1119)</f>
        <v>1294789505</v>
      </c>
      <c r="K1118" s="31">
        <f t="shared" si="216"/>
        <v>90.870923924841875</v>
      </c>
      <c r="L1118" s="30">
        <f t="shared" si="221"/>
        <v>130077120</v>
      </c>
      <c r="M1118" s="31">
        <f t="shared" si="217"/>
        <v>9.1290731275139017</v>
      </c>
      <c r="N1118" s="29">
        <f>SUM(N1119)</f>
        <v>1424866625</v>
      </c>
      <c r="O1118" s="31">
        <f t="shared" si="218"/>
        <v>99.999997052355766</v>
      </c>
      <c r="P1118" s="32">
        <f t="shared" si="220"/>
        <v>42</v>
      </c>
      <c r="R1118" s="33">
        <f>SUM('anual gastos'!N1118+'eses gastos'!N1118+[3]ctas!N1118)</f>
        <v>1424866625</v>
      </c>
      <c r="S1118" s="62">
        <f t="shared" si="214"/>
        <v>0</v>
      </c>
    </row>
    <row r="1119" spans="1:19" ht="64.5" x14ac:dyDescent="0.25">
      <c r="A1119" s="26">
        <v>3311403310835230</v>
      </c>
      <c r="B1119" s="27" t="s">
        <v>763</v>
      </c>
      <c r="C1119" s="28"/>
      <c r="D1119" s="33">
        <f>SUM('anual gastos'!D1119+'eses gastos'!D1119+[3]ctas!D1119)</f>
        <v>1850000000</v>
      </c>
      <c r="E1119" s="33">
        <f>SUM('anual gastos'!E1119+'eses gastos'!E1119+[3]ctas!E1119)</f>
        <v>-425133333</v>
      </c>
      <c r="F1119" s="30">
        <f t="shared" si="215"/>
        <v>1424866667</v>
      </c>
      <c r="G1119" s="31">
        <f t="shared" si="213"/>
        <v>6.9498091451198818E-3</v>
      </c>
      <c r="H1119" s="33">
        <f>SUM('anual gastos'!H1119+'eses gastos'!H1119+[3]ctas!H1119)</f>
        <v>0</v>
      </c>
      <c r="I1119" s="32">
        <f t="shared" si="219"/>
        <v>1424866667</v>
      </c>
      <c r="J1119" s="33">
        <f>SUM('anual gastos'!J1119+'eses gastos'!J1119+[3]ctas!J1119)</f>
        <v>1294789505</v>
      </c>
      <c r="K1119" s="31">
        <f t="shared" si="216"/>
        <v>90.870923924841875</v>
      </c>
      <c r="L1119" s="30">
        <f t="shared" si="221"/>
        <v>130077120</v>
      </c>
      <c r="M1119" s="31">
        <f t="shared" si="217"/>
        <v>9.1290731275139017</v>
      </c>
      <c r="N1119" s="33">
        <f>SUM('anual gastos'!N1119+'eses gastos'!N1119+[3]ctas!N1119)</f>
        <v>1424866625</v>
      </c>
      <c r="O1119" s="31">
        <f t="shared" si="218"/>
        <v>99.999997052355766</v>
      </c>
      <c r="P1119" s="32">
        <f t="shared" si="220"/>
        <v>42</v>
      </c>
      <c r="R1119" s="33">
        <f>SUM('anual gastos'!N1119+'eses gastos'!N1119+[3]ctas!N1119)</f>
        <v>1424866625</v>
      </c>
      <c r="S1119" s="62">
        <f t="shared" si="214"/>
        <v>0</v>
      </c>
    </row>
    <row r="1120" spans="1:19" ht="26.25" x14ac:dyDescent="0.25">
      <c r="A1120" s="26">
        <v>3311403310844</v>
      </c>
      <c r="B1120" s="27" t="s">
        <v>764</v>
      </c>
      <c r="C1120" s="28"/>
      <c r="D1120" s="29">
        <f>SUM(D1121:D1122)</f>
        <v>1848690000</v>
      </c>
      <c r="E1120" s="29">
        <f>SUM(E1121:E1122)</f>
        <v>60384783</v>
      </c>
      <c r="F1120" s="30">
        <f t="shared" si="215"/>
        <v>1909074783</v>
      </c>
      <c r="G1120" s="31">
        <f t="shared" si="213"/>
        <v>9.3115416992284473E-3</v>
      </c>
      <c r="H1120" s="29">
        <f>SUM(H1121:H1122)</f>
        <v>0</v>
      </c>
      <c r="I1120" s="32">
        <f t="shared" si="219"/>
        <v>1909074783</v>
      </c>
      <c r="J1120" s="29">
        <f>SUM(J1121:J1122)</f>
        <v>1519805634</v>
      </c>
      <c r="K1120" s="31">
        <f t="shared" si="216"/>
        <v>79.609539004633106</v>
      </c>
      <c r="L1120" s="30">
        <f t="shared" si="221"/>
        <v>267887028</v>
      </c>
      <c r="M1120" s="31">
        <f t="shared" si="217"/>
        <v>14.032296187948756</v>
      </c>
      <c r="N1120" s="29">
        <f>SUM(N1121:N1122)</f>
        <v>1787692662</v>
      </c>
      <c r="O1120" s="31">
        <f t="shared" si="218"/>
        <v>93.641835192581865</v>
      </c>
      <c r="P1120" s="32">
        <f t="shared" si="220"/>
        <v>121382121</v>
      </c>
      <c r="R1120" s="33">
        <f>SUM('anual gastos'!N1120+'eses gastos'!N1120+[3]ctas!N1120)</f>
        <v>1787692662</v>
      </c>
      <c r="S1120" s="62">
        <f t="shared" si="214"/>
        <v>0</v>
      </c>
    </row>
    <row r="1121" spans="1:19" ht="26.25" x14ac:dyDescent="0.25">
      <c r="A1121" s="26">
        <v>3311403310844230</v>
      </c>
      <c r="B1121" s="27" t="s">
        <v>764</v>
      </c>
      <c r="C1121" s="28"/>
      <c r="D1121" s="33">
        <f>SUM('anual gastos'!D1121+'eses gastos'!D1121+[3]ctas!D1121)</f>
        <v>1221590000</v>
      </c>
      <c r="E1121" s="33">
        <f>SUM('anual gastos'!E1121+'eses gastos'!E1121+[3]ctas!E1121)</f>
        <v>60384783</v>
      </c>
      <c r="F1121" s="30">
        <f t="shared" si="215"/>
        <v>1281974783</v>
      </c>
      <c r="G1121" s="31">
        <f t="shared" si="213"/>
        <v>6.2528517769771617E-3</v>
      </c>
      <c r="H1121" s="33">
        <f>SUM('anual gastos'!H1121+'eses gastos'!H1121+[3]ctas!H1121)</f>
        <v>0</v>
      </c>
      <c r="I1121" s="32">
        <f t="shared" si="219"/>
        <v>1281974783</v>
      </c>
      <c r="J1121" s="33">
        <f>SUM('anual gastos'!J1121+'eses gastos'!J1121+[3]ctas!J1121)</f>
        <v>1028829968</v>
      </c>
      <c r="K1121" s="31">
        <f t="shared" si="216"/>
        <v>80.253526172519102</v>
      </c>
      <c r="L1121" s="30">
        <f t="shared" si="221"/>
        <v>169812694</v>
      </c>
      <c r="M1121" s="31">
        <f t="shared" si="217"/>
        <v>13.24618052178956</v>
      </c>
      <c r="N1121" s="33">
        <f>SUM('anual gastos'!N1121+'eses gastos'!N1121+[3]ctas!N1121)</f>
        <v>1198642662</v>
      </c>
      <c r="O1121" s="31">
        <f t="shared" si="218"/>
        <v>93.499706694308671</v>
      </c>
      <c r="P1121" s="32">
        <f t="shared" si="220"/>
        <v>83332121</v>
      </c>
      <c r="R1121" s="33">
        <f>SUM('anual gastos'!N1121+'eses gastos'!N1121+[3]ctas!N1121)</f>
        <v>1198642662</v>
      </c>
      <c r="S1121" s="62">
        <f t="shared" si="214"/>
        <v>0</v>
      </c>
    </row>
    <row r="1122" spans="1:19" ht="26.25" x14ac:dyDescent="0.25">
      <c r="A1122" s="26">
        <v>3311403310844230</v>
      </c>
      <c r="B1122" s="27" t="s">
        <v>764</v>
      </c>
      <c r="C1122" s="28"/>
      <c r="D1122" s="33">
        <f>SUM('anual gastos'!D1122+'eses gastos'!D1122+[3]ctas!D1122)</f>
        <v>627100000</v>
      </c>
      <c r="E1122" s="33">
        <f>SUM('anual gastos'!E1122+'eses gastos'!E1122+[3]ctas!E1122)</f>
        <v>0</v>
      </c>
      <c r="F1122" s="30">
        <f t="shared" si="215"/>
        <v>627100000</v>
      </c>
      <c r="G1122" s="31">
        <f t="shared" si="213"/>
        <v>3.0586899222512852E-3</v>
      </c>
      <c r="H1122" s="33">
        <f>SUM('anual gastos'!H1122+'eses gastos'!H1122+[3]ctas!H1122)</f>
        <v>0</v>
      </c>
      <c r="I1122" s="32">
        <f t="shared" si="219"/>
        <v>627100000</v>
      </c>
      <c r="J1122" s="33">
        <f>SUM('anual gastos'!J1122+'eses gastos'!J1122+[3]ctas!J1122)</f>
        <v>490975666</v>
      </c>
      <c r="K1122" s="31">
        <f t="shared" si="216"/>
        <v>78.293041939084674</v>
      </c>
      <c r="L1122" s="30">
        <f t="shared" si="221"/>
        <v>98074334</v>
      </c>
      <c r="M1122" s="31">
        <f t="shared" si="217"/>
        <v>15.639345239993622</v>
      </c>
      <c r="N1122" s="33">
        <f>SUM('anual gastos'!N1122+'eses gastos'!N1122+[3]ctas!N1122)</f>
        <v>589050000</v>
      </c>
      <c r="O1122" s="31">
        <f t="shared" si="218"/>
        <v>93.93238717907829</v>
      </c>
      <c r="P1122" s="32">
        <f t="shared" si="220"/>
        <v>38050000</v>
      </c>
      <c r="R1122" s="33">
        <f>SUM('anual gastos'!N1122+'eses gastos'!N1122+[3]ctas!N1122)</f>
        <v>589050000</v>
      </c>
      <c r="S1122" s="62">
        <f t="shared" si="214"/>
        <v>0</v>
      </c>
    </row>
    <row r="1123" spans="1:19" x14ac:dyDescent="0.25">
      <c r="A1123" s="60">
        <v>3311403310866</v>
      </c>
      <c r="B1123" s="27" t="s">
        <v>765</v>
      </c>
      <c r="C1123" s="28"/>
      <c r="D1123" s="29">
        <f>SUM(D1124)</f>
        <v>3397456000</v>
      </c>
      <c r="E1123" s="29">
        <f>SUM(E1124)</f>
        <v>0</v>
      </c>
      <c r="F1123" s="30">
        <f t="shared" si="215"/>
        <v>3397456000</v>
      </c>
      <c r="G1123" s="31">
        <f t="shared" si="213"/>
        <v>1.6571144041607661E-2</v>
      </c>
      <c r="H1123" s="29">
        <f>SUM(H1124)</f>
        <v>0</v>
      </c>
      <c r="I1123" s="32">
        <f t="shared" si="219"/>
        <v>3397456000</v>
      </c>
      <c r="J1123" s="29">
        <f>SUM(J1124)</f>
        <v>2116318077</v>
      </c>
      <c r="K1123" s="31">
        <f t="shared" si="216"/>
        <v>62.291257841161155</v>
      </c>
      <c r="L1123" s="30">
        <f t="shared" si="221"/>
        <v>1278525540</v>
      </c>
      <c r="M1123" s="31">
        <f t="shared" si="217"/>
        <v>37.631849831167791</v>
      </c>
      <c r="N1123" s="29">
        <f>SUM(N1124)</f>
        <v>3394843617</v>
      </c>
      <c r="O1123" s="31">
        <f t="shared" si="218"/>
        <v>99.923107672328953</v>
      </c>
      <c r="P1123" s="32">
        <f t="shared" si="220"/>
        <v>2612383</v>
      </c>
      <c r="R1123" s="33">
        <f>SUM('anual gastos'!N1123+'eses gastos'!N1123+[3]ctas!N1123)</f>
        <v>3394843617</v>
      </c>
      <c r="S1123" s="62">
        <f t="shared" si="214"/>
        <v>0</v>
      </c>
    </row>
    <row r="1124" spans="1:19" x14ac:dyDescent="0.25">
      <c r="A1124" s="60">
        <v>3311403310866230</v>
      </c>
      <c r="B1124" s="27" t="s">
        <v>765</v>
      </c>
      <c r="C1124" s="28"/>
      <c r="D1124" s="33">
        <f>SUM('anual gastos'!D1124+'eses gastos'!D1124+[3]ctas!D1124)</f>
        <v>3397456000</v>
      </c>
      <c r="E1124" s="33">
        <f>SUM('anual gastos'!E1124+'eses gastos'!E1124+[3]ctas!E1124)</f>
        <v>0</v>
      </c>
      <c r="F1124" s="30">
        <f t="shared" si="215"/>
        <v>3397456000</v>
      </c>
      <c r="G1124" s="31">
        <f t="shared" si="213"/>
        <v>1.6571144041607661E-2</v>
      </c>
      <c r="H1124" s="33">
        <f>SUM('anual gastos'!H1124+'eses gastos'!H1124+[3]ctas!H1124)</f>
        <v>0</v>
      </c>
      <c r="I1124" s="32">
        <f t="shared" si="219"/>
        <v>3397456000</v>
      </c>
      <c r="J1124" s="33">
        <f>SUM('anual gastos'!J1124+'eses gastos'!J1124+[3]ctas!J1124)</f>
        <v>2116318077</v>
      </c>
      <c r="K1124" s="31">
        <f t="shared" si="216"/>
        <v>62.291257841161155</v>
      </c>
      <c r="L1124" s="30">
        <f t="shared" si="221"/>
        <v>1278525540</v>
      </c>
      <c r="M1124" s="31">
        <f t="shared" si="217"/>
        <v>37.631849831167791</v>
      </c>
      <c r="N1124" s="33">
        <f>SUM('anual gastos'!N1124+'eses gastos'!N1124+[3]ctas!N1124)</f>
        <v>3394843617</v>
      </c>
      <c r="O1124" s="31">
        <f t="shared" si="218"/>
        <v>99.923107672328953</v>
      </c>
      <c r="P1124" s="32">
        <f t="shared" si="220"/>
        <v>2612383</v>
      </c>
      <c r="R1124" s="33">
        <f>SUM('anual gastos'!N1124+'eses gastos'!N1124+[3]ctas!N1124)</f>
        <v>3394843617</v>
      </c>
      <c r="S1124" s="62">
        <f t="shared" si="214"/>
        <v>0</v>
      </c>
    </row>
    <row r="1125" spans="1:19" x14ac:dyDescent="0.25">
      <c r="A1125" s="60">
        <v>3311403310873</v>
      </c>
      <c r="B1125" s="27" t="s">
        <v>766</v>
      </c>
      <c r="C1125" s="28"/>
      <c r="D1125" s="29">
        <f>SUM(D1126)</f>
        <v>2000000000</v>
      </c>
      <c r="E1125" s="29">
        <f>SUM(E1126)</f>
        <v>1624000000</v>
      </c>
      <c r="F1125" s="30">
        <f t="shared" si="215"/>
        <v>3624000000</v>
      </c>
      <c r="G1125" s="31">
        <f t="shared" si="213"/>
        <v>1.767611589577206E-2</v>
      </c>
      <c r="H1125" s="29">
        <f>SUM(H1126)</f>
        <v>0</v>
      </c>
      <c r="I1125" s="32">
        <f t="shared" si="219"/>
        <v>3624000000</v>
      </c>
      <c r="J1125" s="29">
        <f>SUM(J1126)</f>
        <v>2045805983</v>
      </c>
      <c r="K1125" s="31">
        <f t="shared" si="216"/>
        <v>56.451599972406186</v>
      </c>
      <c r="L1125" s="30">
        <f t="shared" si="221"/>
        <v>1576682246</v>
      </c>
      <c r="M1125" s="31">
        <f t="shared" si="217"/>
        <v>43.506684492273727</v>
      </c>
      <c r="N1125" s="29">
        <f>SUM(N1126)</f>
        <v>3622488229</v>
      </c>
      <c r="O1125" s="31">
        <f t="shared" si="218"/>
        <v>99.95828446467992</v>
      </c>
      <c r="P1125" s="32">
        <f t="shared" si="220"/>
        <v>1511771</v>
      </c>
      <c r="R1125" s="33">
        <f>SUM('anual gastos'!N1125+'eses gastos'!N1125+[3]ctas!N1125)</f>
        <v>3622488229</v>
      </c>
      <c r="S1125" s="62">
        <f t="shared" si="214"/>
        <v>0</v>
      </c>
    </row>
    <row r="1126" spans="1:19" x14ac:dyDescent="0.25">
      <c r="A1126" s="60">
        <v>3311403310873230</v>
      </c>
      <c r="B1126" s="27" t="s">
        <v>766</v>
      </c>
      <c r="C1126" s="28"/>
      <c r="D1126" s="33">
        <f>SUM('anual gastos'!D1126+'eses gastos'!D1126+[3]ctas!D1126)</f>
        <v>2000000000</v>
      </c>
      <c r="E1126" s="33">
        <f>SUM('anual gastos'!E1126+'eses gastos'!E1126+[3]ctas!E1126)</f>
        <v>1624000000</v>
      </c>
      <c r="F1126" s="30">
        <f t="shared" si="215"/>
        <v>3624000000</v>
      </c>
      <c r="G1126" s="31">
        <f t="shared" si="213"/>
        <v>1.767611589577206E-2</v>
      </c>
      <c r="H1126" s="33">
        <f>SUM('anual gastos'!H1126+'eses gastos'!H1126+[3]ctas!H1126)</f>
        <v>0</v>
      </c>
      <c r="I1126" s="32">
        <f t="shared" si="219"/>
        <v>3624000000</v>
      </c>
      <c r="J1126" s="33">
        <f>SUM('anual gastos'!J1126+'eses gastos'!J1126+[3]ctas!J1126)</f>
        <v>2045805983</v>
      </c>
      <c r="K1126" s="31">
        <f t="shared" si="216"/>
        <v>56.451599972406186</v>
      </c>
      <c r="L1126" s="30">
        <f t="shared" si="221"/>
        <v>1576682246</v>
      </c>
      <c r="M1126" s="31">
        <f t="shared" si="217"/>
        <v>43.506684492273727</v>
      </c>
      <c r="N1126" s="33">
        <f>SUM('anual gastos'!N1126+'eses gastos'!N1126+[3]ctas!N1126)</f>
        <v>3622488229</v>
      </c>
      <c r="O1126" s="31">
        <f t="shared" si="218"/>
        <v>99.95828446467992</v>
      </c>
      <c r="P1126" s="32">
        <f t="shared" si="220"/>
        <v>1511771</v>
      </c>
      <c r="R1126" s="33">
        <f>SUM('anual gastos'!N1126+'eses gastos'!N1126+[3]ctas!N1126)</f>
        <v>3622488229</v>
      </c>
      <c r="S1126" s="62">
        <f t="shared" si="214"/>
        <v>0</v>
      </c>
    </row>
    <row r="1127" spans="1:19" ht="26.25" x14ac:dyDescent="0.25">
      <c r="A1127" s="60">
        <v>3311403310906</v>
      </c>
      <c r="B1127" s="27" t="s">
        <v>767</v>
      </c>
      <c r="C1127" s="28"/>
      <c r="D1127" s="29">
        <f>SUM(D1128)</f>
        <v>5263234000</v>
      </c>
      <c r="E1127" s="29">
        <f>SUM(E1128)</f>
        <v>-997038320</v>
      </c>
      <c r="F1127" s="30">
        <f t="shared" si="215"/>
        <v>4266195680</v>
      </c>
      <c r="G1127" s="31">
        <f t="shared" si="213"/>
        <v>2.0808435230055763E-2</v>
      </c>
      <c r="H1127" s="29">
        <f>SUM(H1128)</f>
        <v>0</v>
      </c>
      <c r="I1127" s="32">
        <f t="shared" si="219"/>
        <v>4266195680</v>
      </c>
      <c r="J1127" s="29">
        <f>SUM(J1128)</f>
        <v>3434267060</v>
      </c>
      <c r="K1127" s="31">
        <f t="shared" si="216"/>
        <v>80.499520359553685</v>
      </c>
      <c r="L1127" s="30">
        <f t="shared" si="221"/>
        <v>819497432</v>
      </c>
      <c r="M1127" s="31">
        <f t="shared" si="217"/>
        <v>19.20909150608863</v>
      </c>
      <c r="N1127" s="29">
        <f>SUM(N1128)</f>
        <v>4253764492</v>
      </c>
      <c r="O1127" s="31">
        <f t="shared" si="218"/>
        <v>99.708611865642311</v>
      </c>
      <c r="P1127" s="32">
        <f t="shared" si="220"/>
        <v>12431188</v>
      </c>
      <c r="R1127" s="33">
        <f>SUM('anual gastos'!N1127+'eses gastos'!N1127+[3]ctas!N1127)</f>
        <v>4253764492</v>
      </c>
      <c r="S1127" s="62">
        <f t="shared" si="214"/>
        <v>0</v>
      </c>
    </row>
    <row r="1128" spans="1:19" ht="26.25" x14ac:dyDescent="0.25">
      <c r="A1128" s="60">
        <v>3311403310906230</v>
      </c>
      <c r="B1128" s="27" t="s">
        <v>767</v>
      </c>
      <c r="C1128" s="28"/>
      <c r="D1128" s="33">
        <f>SUM('anual gastos'!D1128+'eses gastos'!D1128+[3]ctas!D1128)</f>
        <v>5263234000</v>
      </c>
      <c r="E1128" s="33">
        <f>SUM('anual gastos'!E1128+'eses gastos'!E1128+[3]ctas!E1128)</f>
        <v>-997038320</v>
      </c>
      <c r="F1128" s="30">
        <f t="shared" si="215"/>
        <v>4266195680</v>
      </c>
      <c r="G1128" s="31">
        <f t="shared" si="213"/>
        <v>2.0808435230055763E-2</v>
      </c>
      <c r="H1128" s="33">
        <f>SUM('anual gastos'!H1128+'eses gastos'!H1128+[3]ctas!H1128)</f>
        <v>0</v>
      </c>
      <c r="I1128" s="32">
        <f t="shared" si="219"/>
        <v>4266195680</v>
      </c>
      <c r="J1128" s="33">
        <f>SUM('anual gastos'!J1128+'eses gastos'!J1128+[3]ctas!J1128)</f>
        <v>3434267060</v>
      </c>
      <c r="K1128" s="31">
        <f t="shared" si="216"/>
        <v>80.499520359553685</v>
      </c>
      <c r="L1128" s="30">
        <f t="shared" si="221"/>
        <v>819497432</v>
      </c>
      <c r="M1128" s="31">
        <f t="shared" si="217"/>
        <v>19.20909150608863</v>
      </c>
      <c r="N1128" s="33">
        <f>SUM('anual gastos'!N1128+'eses gastos'!N1128+[3]ctas!N1128)</f>
        <v>4253764492</v>
      </c>
      <c r="O1128" s="31">
        <f t="shared" si="218"/>
        <v>99.708611865642311</v>
      </c>
      <c r="P1128" s="32">
        <f t="shared" si="220"/>
        <v>12431188</v>
      </c>
      <c r="R1128" s="33">
        <f>SUM('anual gastos'!N1128+'eses gastos'!N1128+[3]ctas!N1128)</f>
        <v>4253764492</v>
      </c>
      <c r="S1128" s="62">
        <f t="shared" si="214"/>
        <v>0</v>
      </c>
    </row>
    <row r="1129" spans="1:19" x14ac:dyDescent="0.25">
      <c r="A1129" s="60">
        <v>3311403310907</v>
      </c>
      <c r="B1129" s="27" t="s">
        <v>713</v>
      </c>
      <c r="C1129" s="28"/>
      <c r="D1129" s="29">
        <f>SUM(D1130)</f>
        <v>1258000000</v>
      </c>
      <c r="E1129" s="29">
        <f>SUM(E1130)</f>
        <v>0</v>
      </c>
      <c r="F1129" s="30">
        <f t="shared" si="215"/>
        <v>1258000000</v>
      </c>
      <c r="G1129" s="31">
        <f t="shared" si="213"/>
        <v>6.1359144031129277E-3</v>
      </c>
      <c r="H1129" s="29">
        <f>SUM(H1130)</f>
        <v>0</v>
      </c>
      <c r="I1129" s="32">
        <f t="shared" si="219"/>
        <v>1258000000</v>
      </c>
      <c r="J1129" s="29">
        <f>SUM(J1130)</f>
        <v>559515610</v>
      </c>
      <c r="K1129" s="31">
        <f t="shared" si="216"/>
        <v>44.476598569157396</v>
      </c>
      <c r="L1129" s="30">
        <f t="shared" si="221"/>
        <v>33221555</v>
      </c>
      <c r="M1129" s="31">
        <f t="shared" si="217"/>
        <v>2.6408231319554849</v>
      </c>
      <c r="N1129" s="29">
        <f>SUM(N1130)</f>
        <v>592737165</v>
      </c>
      <c r="O1129" s="31">
        <f t="shared" si="218"/>
        <v>47.117421701112875</v>
      </c>
      <c r="P1129" s="32">
        <f t="shared" si="220"/>
        <v>665262835</v>
      </c>
      <c r="R1129" s="33">
        <f>SUM('anual gastos'!N1129+'eses gastos'!N1129+[3]ctas!N1129)</f>
        <v>592737165</v>
      </c>
      <c r="S1129" s="62">
        <f t="shared" si="214"/>
        <v>0</v>
      </c>
    </row>
    <row r="1130" spans="1:19" x14ac:dyDescent="0.25">
      <c r="A1130" s="60">
        <v>3311403310907230</v>
      </c>
      <c r="B1130" s="27" t="s">
        <v>713</v>
      </c>
      <c r="C1130" s="28"/>
      <c r="D1130" s="33">
        <f>SUM('anual gastos'!D1130+'eses gastos'!D1130+[3]ctas!D1130)</f>
        <v>1258000000</v>
      </c>
      <c r="E1130" s="33">
        <f>SUM('anual gastos'!E1130+'eses gastos'!E1130+[3]ctas!E1130)</f>
        <v>0</v>
      </c>
      <c r="F1130" s="30">
        <f t="shared" si="215"/>
        <v>1258000000</v>
      </c>
      <c r="G1130" s="31">
        <f t="shared" si="213"/>
        <v>6.1359144031129277E-3</v>
      </c>
      <c r="H1130" s="33">
        <f>SUM('anual gastos'!H1130+'eses gastos'!H1130+[3]ctas!H1130)</f>
        <v>0</v>
      </c>
      <c r="I1130" s="32">
        <f t="shared" si="219"/>
        <v>1258000000</v>
      </c>
      <c r="J1130" s="33">
        <f>SUM('anual gastos'!J1130+'eses gastos'!J1130+[3]ctas!J1130)</f>
        <v>559515610</v>
      </c>
      <c r="K1130" s="31">
        <f t="shared" si="216"/>
        <v>44.476598569157396</v>
      </c>
      <c r="L1130" s="30">
        <f t="shared" si="221"/>
        <v>33221555</v>
      </c>
      <c r="M1130" s="31">
        <f t="shared" si="217"/>
        <v>2.6408231319554849</v>
      </c>
      <c r="N1130" s="33">
        <f>SUM('anual gastos'!N1130+'eses gastos'!N1130+[3]ctas!N1130)</f>
        <v>592737165</v>
      </c>
      <c r="O1130" s="31">
        <f t="shared" si="218"/>
        <v>47.117421701112875</v>
      </c>
      <c r="P1130" s="32">
        <f t="shared" si="220"/>
        <v>665262835</v>
      </c>
      <c r="R1130" s="33">
        <f>SUM('anual gastos'!N1130+'eses gastos'!N1130+[3]ctas!N1130)</f>
        <v>592737165</v>
      </c>
      <c r="S1130" s="62">
        <f t="shared" si="214"/>
        <v>0</v>
      </c>
    </row>
    <row r="1131" spans="1:19" ht="26.25" x14ac:dyDescent="0.25">
      <c r="A1131" s="26">
        <v>3311403310908</v>
      </c>
      <c r="B1131" s="27" t="s">
        <v>768</v>
      </c>
      <c r="C1131" s="28"/>
      <c r="D1131" s="29">
        <f>SUM(D1132)</f>
        <v>6092135000</v>
      </c>
      <c r="E1131" s="29">
        <f>SUM(E1132)</f>
        <v>0</v>
      </c>
      <c r="F1131" s="30">
        <f t="shared" si="215"/>
        <v>6092135000</v>
      </c>
      <c r="G1131" s="31">
        <f t="shared" si="213"/>
        <v>2.9714482426238774E-2</v>
      </c>
      <c r="H1131" s="29">
        <f>SUM(H1132)</f>
        <v>0</v>
      </c>
      <c r="I1131" s="32">
        <f t="shared" si="219"/>
        <v>6092135000</v>
      </c>
      <c r="J1131" s="29">
        <f>SUM(J1132)</f>
        <v>5358326281</v>
      </c>
      <c r="K1131" s="31">
        <f t="shared" si="216"/>
        <v>87.95481848317543</v>
      </c>
      <c r="L1131" s="30">
        <f t="shared" si="221"/>
        <v>670780048</v>
      </c>
      <c r="M1131" s="31">
        <f t="shared" si="217"/>
        <v>11.010590671414864</v>
      </c>
      <c r="N1131" s="29">
        <f>SUM(N1132)</f>
        <v>6029106329</v>
      </c>
      <c r="O1131" s="31">
        <f t="shared" si="218"/>
        <v>98.965409154590304</v>
      </c>
      <c r="P1131" s="32">
        <f t="shared" si="220"/>
        <v>63028671</v>
      </c>
      <c r="R1131" s="33">
        <f>SUM('anual gastos'!N1131+'eses gastos'!N1131+[3]ctas!N1131)</f>
        <v>6029106329</v>
      </c>
      <c r="S1131" s="62">
        <f t="shared" si="214"/>
        <v>0</v>
      </c>
    </row>
    <row r="1132" spans="1:19" ht="26.25" x14ac:dyDescent="0.25">
      <c r="A1132" s="26">
        <v>3311403310908230</v>
      </c>
      <c r="B1132" s="27" t="s">
        <v>768</v>
      </c>
      <c r="C1132" s="28"/>
      <c r="D1132" s="33">
        <f>SUM('anual gastos'!D1132+'eses gastos'!D1132+[3]ctas!D1132)</f>
        <v>6092135000</v>
      </c>
      <c r="E1132" s="33">
        <f>SUM('anual gastos'!E1132+'eses gastos'!E1132+[3]ctas!E1132)</f>
        <v>0</v>
      </c>
      <c r="F1132" s="30">
        <f t="shared" si="215"/>
        <v>6092135000</v>
      </c>
      <c r="G1132" s="31">
        <f t="shared" si="213"/>
        <v>2.9714482426238774E-2</v>
      </c>
      <c r="H1132" s="33">
        <f>SUM('anual gastos'!H1132+'eses gastos'!H1132+[3]ctas!H1132)</f>
        <v>0</v>
      </c>
      <c r="I1132" s="32">
        <f t="shared" si="219"/>
        <v>6092135000</v>
      </c>
      <c r="J1132" s="33">
        <f>SUM('anual gastos'!J1132+'eses gastos'!J1132+[3]ctas!J1132)</f>
        <v>5358326281</v>
      </c>
      <c r="K1132" s="31">
        <f t="shared" si="216"/>
        <v>87.95481848317543</v>
      </c>
      <c r="L1132" s="30">
        <f t="shared" si="221"/>
        <v>670780048</v>
      </c>
      <c r="M1132" s="31">
        <f t="shared" si="217"/>
        <v>11.010590671414864</v>
      </c>
      <c r="N1132" s="33">
        <f>SUM('anual gastos'!N1132+'eses gastos'!N1132+[3]ctas!N1132)</f>
        <v>6029106329</v>
      </c>
      <c r="O1132" s="31">
        <f t="shared" si="218"/>
        <v>98.965409154590304</v>
      </c>
      <c r="P1132" s="32">
        <f t="shared" si="220"/>
        <v>63028671</v>
      </c>
      <c r="R1132" s="33">
        <f>SUM('anual gastos'!N1132+'eses gastos'!N1132+[3]ctas!N1132)</f>
        <v>6029106329</v>
      </c>
      <c r="S1132" s="62">
        <f t="shared" si="214"/>
        <v>0</v>
      </c>
    </row>
    <row r="1133" spans="1:19" x14ac:dyDescent="0.25">
      <c r="A1133" s="26">
        <v>3311403311122</v>
      </c>
      <c r="B1133" s="27" t="s">
        <v>769</v>
      </c>
      <c r="C1133" s="28"/>
      <c r="D1133" s="29">
        <f>SUM(D1134)</f>
        <v>8782802000</v>
      </c>
      <c r="E1133" s="29">
        <f>SUM(E1134)</f>
        <v>-2541928416</v>
      </c>
      <c r="F1133" s="30">
        <f t="shared" si="215"/>
        <v>6240873584</v>
      </c>
      <c r="G1133" s="31">
        <f t="shared" si="213"/>
        <v>3.0439957163809695E-2</v>
      </c>
      <c r="H1133" s="29">
        <f>SUM(H1134)</f>
        <v>0</v>
      </c>
      <c r="I1133" s="32">
        <f t="shared" si="219"/>
        <v>6240873584</v>
      </c>
      <c r="J1133" s="29">
        <f>SUM(J1134)</f>
        <v>3143423547</v>
      </c>
      <c r="K1133" s="31">
        <f t="shared" si="216"/>
        <v>50.368325919290079</v>
      </c>
      <c r="L1133" s="30">
        <f t="shared" si="221"/>
        <v>900911157</v>
      </c>
      <c r="M1133" s="31">
        <f t="shared" si="217"/>
        <v>14.435657842993411</v>
      </c>
      <c r="N1133" s="29">
        <f>SUM(N1134)</f>
        <v>4044334704</v>
      </c>
      <c r="O1133" s="31">
        <f t="shared" si="218"/>
        <v>64.803983762283494</v>
      </c>
      <c r="P1133" s="32">
        <f t="shared" si="220"/>
        <v>2196538880</v>
      </c>
      <c r="R1133" s="33">
        <f>SUM('anual gastos'!N1133+'eses gastos'!N1133+[3]ctas!N1133)</f>
        <v>4044334704</v>
      </c>
      <c r="S1133" s="62">
        <f t="shared" si="214"/>
        <v>0</v>
      </c>
    </row>
    <row r="1134" spans="1:19" x14ac:dyDescent="0.25">
      <c r="A1134" s="26">
        <v>3311403311122230</v>
      </c>
      <c r="B1134" s="27" t="s">
        <v>769</v>
      </c>
      <c r="C1134" s="28"/>
      <c r="D1134" s="33">
        <f>SUM('anual gastos'!D1134+'eses gastos'!D1134+[3]ctas!D1134)</f>
        <v>8782802000</v>
      </c>
      <c r="E1134" s="33">
        <f>SUM('anual gastos'!E1134+'eses gastos'!E1134+[3]ctas!E1134)</f>
        <v>-2541928416</v>
      </c>
      <c r="F1134" s="30">
        <f t="shared" si="215"/>
        <v>6240873584</v>
      </c>
      <c r="G1134" s="31">
        <f t="shared" si="213"/>
        <v>3.0439957163809695E-2</v>
      </c>
      <c r="H1134" s="33">
        <f>SUM('anual gastos'!H1134+'eses gastos'!H1134+[3]ctas!H1134)</f>
        <v>0</v>
      </c>
      <c r="I1134" s="32">
        <f t="shared" si="219"/>
        <v>6240873584</v>
      </c>
      <c r="J1134" s="33">
        <f>SUM('anual gastos'!J1134+'eses gastos'!J1134+[3]ctas!J1134)</f>
        <v>3143423547</v>
      </c>
      <c r="K1134" s="31">
        <f t="shared" si="216"/>
        <v>50.368325919290079</v>
      </c>
      <c r="L1134" s="30">
        <f t="shared" si="221"/>
        <v>900911157</v>
      </c>
      <c r="M1134" s="31">
        <f t="shared" si="217"/>
        <v>14.435657842993411</v>
      </c>
      <c r="N1134" s="33">
        <f>SUM('anual gastos'!N1134+'eses gastos'!N1134+[3]ctas!N1134)</f>
        <v>4044334704</v>
      </c>
      <c r="O1134" s="31">
        <f t="shared" si="218"/>
        <v>64.803983762283494</v>
      </c>
      <c r="P1134" s="32">
        <f t="shared" si="220"/>
        <v>2196538880</v>
      </c>
      <c r="R1134" s="33">
        <f>SUM('anual gastos'!N1134+'eses gastos'!N1134+[3]ctas!N1134)</f>
        <v>4044334704</v>
      </c>
      <c r="S1134" s="62">
        <f t="shared" si="214"/>
        <v>0</v>
      </c>
    </row>
    <row r="1135" spans="1:19" ht="39" x14ac:dyDescent="0.25">
      <c r="A1135" s="26">
        <v>3311403316036</v>
      </c>
      <c r="B1135" s="27" t="s">
        <v>770</v>
      </c>
      <c r="C1135" s="28"/>
      <c r="D1135" s="29">
        <f>SUM(D1136)</f>
        <v>1200000000</v>
      </c>
      <c r="E1135" s="29">
        <f>SUM(E1136)</f>
        <v>-10782955</v>
      </c>
      <c r="F1135" s="30">
        <f t="shared" si="215"/>
        <v>1189217045</v>
      </c>
      <c r="G1135" s="31">
        <f t="shared" si="213"/>
        <v>5.8004244792073884E-3</v>
      </c>
      <c r="H1135" s="29">
        <f>SUM(H1136)</f>
        <v>0</v>
      </c>
      <c r="I1135" s="32">
        <f t="shared" si="219"/>
        <v>1189217045</v>
      </c>
      <c r="J1135" s="29">
        <f>SUM(J1136)</f>
        <v>1052602029</v>
      </c>
      <c r="K1135" s="31">
        <f t="shared" si="216"/>
        <v>88.512188201944241</v>
      </c>
      <c r="L1135" s="30">
        <f t="shared" si="221"/>
        <v>119893608</v>
      </c>
      <c r="M1135" s="31">
        <f t="shared" si="217"/>
        <v>10.081726334489261</v>
      </c>
      <c r="N1135" s="29">
        <f>SUM(N1136)</f>
        <v>1172495637</v>
      </c>
      <c r="O1135" s="31">
        <f t="shared" si="218"/>
        <v>98.593914536433502</v>
      </c>
      <c r="P1135" s="32">
        <f t="shared" si="220"/>
        <v>16721408</v>
      </c>
      <c r="R1135" s="33">
        <f>SUM('anual gastos'!N1135+'eses gastos'!N1135+[3]ctas!N1135)</f>
        <v>1172495637</v>
      </c>
      <c r="S1135" s="62">
        <f t="shared" si="214"/>
        <v>0</v>
      </c>
    </row>
    <row r="1136" spans="1:19" ht="39" x14ac:dyDescent="0.25">
      <c r="A1136" s="26">
        <v>3311403316036230</v>
      </c>
      <c r="B1136" s="27" t="s">
        <v>770</v>
      </c>
      <c r="C1136" s="28"/>
      <c r="D1136" s="33">
        <f>SUM('anual gastos'!D1136+'eses gastos'!D1136+[3]ctas!D1136)</f>
        <v>1200000000</v>
      </c>
      <c r="E1136" s="33">
        <f>SUM('anual gastos'!E1136+'eses gastos'!E1136+[3]ctas!E1136)</f>
        <v>-10782955</v>
      </c>
      <c r="F1136" s="30">
        <f t="shared" si="215"/>
        <v>1189217045</v>
      </c>
      <c r="G1136" s="31">
        <f t="shared" si="213"/>
        <v>5.8004244792073884E-3</v>
      </c>
      <c r="H1136" s="33">
        <f>SUM('anual gastos'!H1136+'eses gastos'!H1136+[3]ctas!H1136)</f>
        <v>0</v>
      </c>
      <c r="I1136" s="32">
        <f t="shared" si="219"/>
        <v>1189217045</v>
      </c>
      <c r="J1136" s="33">
        <f>SUM('anual gastos'!J1136+'eses gastos'!J1136+[3]ctas!J1136)</f>
        <v>1052602029</v>
      </c>
      <c r="K1136" s="31">
        <f t="shared" si="216"/>
        <v>88.512188201944241</v>
      </c>
      <c r="L1136" s="30">
        <f t="shared" si="221"/>
        <v>119893608</v>
      </c>
      <c r="M1136" s="31">
        <f t="shared" si="217"/>
        <v>10.081726334489261</v>
      </c>
      <c r="N1136" s="33">
        <f>SUM('anual gastos'!N1136+'eses gastos'!N1136+[3]ctas!N1136)</f>
        <v>1172495637</v>
      </c>
      <c r="O1136" s="31">
        <f t="shared" si="218"/>
        <v>98.593914536433502</v>
      </c>
      <c r="P1136" s="32">
        <f t="shared" si="220"/>
        <v>16721408</v>
      </c>
      <c r="R1136" s="33">
        <f>SUM('anual gastos'!N1136+'eses gastos'!N1136+[3]ctas!N1136)</f>
        <v>1172495637</v>
      </c>
      <c r="S1136" s="62">
        <f t="shared" si="214"/>
        <v>0</v>
      </c>
    </row>
    <row r="1137" spans="1:19" x14ac:dyDescent="0.25">
      <c r="A1137" s="26">
        <v>3311403316094</v>
      </c>
      <c r="B1137" s="27" t="s">
        <v>713</v>
      </c>
      <c r="C1137" s="28"/>
      <c r="D1137" s="29">
        <f>SUM(D1138:D1140)</f>
        <v>23570837000</v>
      </c>
      <c r="E1137" s="29">
        <f>SUM(E1138:E1140)</f>
        <v>205000000</v>
      </c>
      <c r="F1137" s="30">
        <f t="shared" si="215"/>
        <v>23775837000</v>
      </c>
      <c r="G1137" s="31">
        <f t="shared" si="213"/>
        <v>0.1159670116807355</v>
      </c>
      <c r="H1137" s="29">
        <f>SUM(H1138:H1140)</f>
        <v>0</v>
      </c>
      <c r="I1137" s="32">
        <f t="shared" si="219"/>
        <v>23775837000</v>
      </c>
      <c r="J1137" s="29">
        <f>SUM(J1138:J1140)</f>
        <v>11403694040</v>
      </c>
      <c r="K1137" s="31">
        <f t="shared" si="216"/>
        <v>47.963375758338181</v>
      </c>
      <c r="L1137" s="30">
        <f t="shared" si="221"/>
        <v>6437384611</v>
      </c>
      <c r="M1137" s="31">
        <f t="shared" si="217"/>
        <v>27.075322778331635</v>
      </c>
      <c r="N1137" s="29">
        <f>SUM(N1138:N1140)</f>
        <v>17841078651</v>
      </c>
      <c r="O1137" s="31">
        <f t="shared" si="218"/>
        <v>75.038698536669813</v>
      </c>
      <c r="P1137" s="32">
        <f t="shared" si="220"/>
        <v>5934758349</v>
      </c>
      <c r="R1137" s="33">
        <f>SUM('anual gastos'!N1137+'eses gastos'!N1137+[3]ctas!N1137)</f>
        <v>17841078651</v>
      </c>
      <c r="S1137" s="62">
        <f t="shared" si="214"/>
        <v>0</v>
      </c>
    </row>
    <row r="1138" spans="1:19" x14ac:dyDescent="0.25">
      <c r="A1138" s="26">
        <v>3311403316094230</v>
      </c>
      <c r="B1138" s="27" t="s">
        <v>727</v>
      </c>
      <c r="C1138" s="28"/>
      <c r="D1138" s="33">
        <f>SUM('anual gastos'!D1138+'eses gastos'!D1138+[3]ctas!D1138)</f>
        <v>14592943000</v>
      </c>
      <c r="E1138" s="33">
        <f>SUM('anual gastos'!E1138+'eses gastos'!E1138+[3]ctas!E1138)</f>
        <v>3981985277</v>
      </c>
      <c r="F1138" s="30">
        <f t="shared" si="215"/>
        <v>18574928277</v>
      </c>
      <c r="G1138" s="31">
        <f t="shared" si="213"/>
        <v>9.0599499166640618E-2</v>
      </c>
      <c r="H1138" s="33">
        <f>SUM('anual gastos'!H1138+'eses gastos'!H1138+[3]ctas!H1138)</f>
        <v>0</v>
      </c>
      <c r="I1138" s="32">
        <f t="shared" si="219"/>
        <v>18574928277</v>
      </c>
      <c r="J1138" s="33">
        <f>SUM('anual gastos'!J1138+'eses gastos'!J1138+[3]ctas!J1138)</f>
        <v>10803167747</v>
      </c>
      <c r="K1138" s="31">
        <f t="shared" si="216"/>
        <v>58.159943262751582</v>
      </c>
      <c r="L1138" s="30">
        <f t="shared" si="221"/>
        <v>6432127134</v>
      </c>
      <c r="M1138" s="31">
        <f t="shared" si="217"/>
        <v>34.628005223387277</v>
      </c>
      <c r="N1138" s="33">
        <f>SUM('anual gastos'!N1138+'eses gastos'!N1138+[3]ctas!N1138)</f>
        <v>17235294881</v>
      </c>
      <c r="O1138" s="31">
        <f t="shared" si="218"/>
        <v>92.787948486138859</v>
      </c>
      <c r="P1138" s="32">
        <f t="shared" si="220"/>
        <v>1339633396</v>
      </c>
      <c r="R1138" s="33">
        <f>SUM('anual gastos'!N1138+'eses gastos'!N1138+[3]ctas!N1138)</f>
        <v>17235294881</v>
      </c>
      <c r="S1138" s="62">
        <f t="shared" si="214"/>
        <v>0</v>
      </c>
    </row>
    <row r="1139" spans="1:19" x14ac:dyDescent="0.25">
      <c r="A1139" s="26">
        <v>3311403316094230</v>
      </c>
      <c r="B1139" s="27" t="s">
        <v>771</v>
      </c>
      <c r="C1139" s="28"/>
      <c r="D1139" s="33">
        <f>SUM('anual gastos'!D1139+'eses gastos'!D1139+[3]ctas!D1139)</f>
        <v>8977894000</v>
      </c>
      <c r="E1139" s="33">
        <f>SUM('anual gastos'!E1139+'eses gastos'!E1139+[3]ctas!E1139)</f>
        <v>-3776985277</v>
      </c>
      <c r="F1139" s="30">
        <f t="shared" si="215"/>
        <v>5200908723</v>
      </c>
      <c r="G1139" s="31">
        <f t="shared" si="213"/>
        <v>2.5367512514094883E-2</v>
      </c>
      <c r="H1139" s="33">
        <f>SUM('anual gastos'!H1139+'eses gastos'!H1139+[3]ctas!H1139)</f>
        <v>0</v>
      </c>
      <c r="I1139" s="32">
        <f t="shared" si="219"/>
        <v>5200908723</v>
      </c>
      <c r="J1139" s="33">
        <f>SUM('anual gastos'!J1139+'eses gastos'!J1139+[3]ctas!J1139)</f>
        <v>600526293</v>
      </c>
      <c r="K1139" s="31">
        <f t="shared" si="216"/>
        <v>11.546564744431874</v>
      </c>
      <c r="L1139" s="30">
        <f t="shared" si="221"/>
        <v>5257477</v>
      </c>
      <c r="M1139" s="31">
        <f t="shared" si="217"/>
        <v>0.10108766140712754</v>
      </c>
      <c r="N1139" s="33">
        <f>SUM('anual gastos'!N1139+'eses gastos'!N1139+[3]ctas!N1139)</f>
        <v>605783770</v>
      </c>
      <c r="O1139" s="31">
        <f t="shared" si="218"/>
        <v>11.647652405839001</v>
      </c>
      <c r="P1139" s="32">
        <f t="shared" si="220"/>
        <v>4595124953</v>
      </c>
      <c r="R1139" s="33">
        <f>SUM('anual gastos'!N1139+'eses gastos'!N1139+[3]ctas!N1139)</f>
        <v>605783770</v>
      </c>
      <c r="S1139" s="62">
        <f t="shared" si="214"/>
        <v>0</v>
      </c>
    </row>
    <row r="1140" spans="1:19" x14ac:dyDescent="0.25">
      <c r="A1140" s="26">
        <v>3311403316094230</v>
      </c>
      <c r="B1140" s="27" t="s">
        <v>772</v>
      </c>
      <c r="C1140" s="28"/>
      <c r="D1140" s="33">
        <f>SUM('anual gastos'!D1140+'eses gastos'!D1140+[3]ctas!D1140)</f>
        <v>0</v>
      </c>
      <c r="E1140" s="33">
        <f>SUM('anual gastos'!E1140+'eses gastos'!E1140+[3]ctas!E1140)</f>
        <v>0</v>
      </c>
      <c r="F1140" s="30">
        <f t="shared" si="215"/>
        <v>0</v>
      </c>
      <c r="G1140" s="31">
        <f t="shared" si="213"/>
        <v>0</v>
      </c>
      <c r="H1140" s="33">
        <f>SUM('anual gastos'!H1140+'eses gastos'!H1140+[3]ctas!H1140)</f>
        <v>0</v>
      </c>
      <c r="I1140" s="32">
        <f t="shared" si="219"/>
        <v>0</v>
      </c>
      <c r="J1140" s="33">
        <f>SUM('anual gastos'!J1140+'eses gastos'!J1140+[3]ctas!J1140)</f>
        <v>0</v>
      </c>
      <c r="K1140" s="31">
        <f t="shared" si="216"/>
        <v>0</v>
      </c>
      <c r="L1140" s="30">
        <f t="shared" si="221"/>
        <v>0</v>
      </c>
      <c r="M1140" s="31">
        <f t="shared" si="217"/>
        <v>0</v>
      </c>
      <c r="N1140" s="33">
        <f>SUM('anual gastos'!N1140+'eses gastos'!N1140+[3]ctas!N1140)</f>
        <v>0</v>
      </c>
      <c r="O1140" s="31">
        <f t="shared" si="218"/>
        <v>0</v>
      </c>
      <c r="P1140" s="32">
        <f t="shared" si="220"/>
        <v>0</v>
      </c>
      <c r="R1140" s="33">
        <f>SUM('anual gastos'!N1140+'eses gastos'!N1140+[3]ctas!N1140)</f>
        <v>0</v>
      </c>
      <c r="S1140" s="62">
        <f t="shared" si="214"/>
        <v>0</v>
      </c>
    </row>
    <row r="1141" spans="1:19" ht="26.25" x14ac:dyDescent="0.25">
      <c r="A1141" s="60">
        <v>3311403317032</v>
      </c>
      <c r="B1141" s="27" t="s">
        <v>773</v>
      </c>
      <c r="C1141" s="28"/>
      <c r="D1141" s="29">
        <f>SUM(D1142)</f>
        <v>621000000</v>
      </c>
      <c r="E1141" s="29">
        <f>SUM(E1142)</f>
        <v>15000000</v>
      </c>
      <c r="F1141" s="30">
        <f t="shared" si="215"/>
        <v>636000000</v>
      </c>
      <c r="G1141" s="31">
        <f t="shared" si="213"/>
        <v>3.102099809522911E-3</v>
      </c>
      <c r="H1141" s="29">
        <f>SUM(H1142)</f>
        <v>0</v>
      </c>
      <c r="I1141" s="32">
        <f t="shared" si="219"/>
        <v>636000000</v>
      </c>
      <c r="J1141" s="29">
        <f>SUM(J1142)</f>
        <v>113966531</v>
      </c>
      <c r="K1141" s="31">
        <f t="shared" si="216"/>
        <v>17.919265880503144</v>
      </c>
      <c r="L1141" s="30">
        <f t="shared" si="221"/>
        <v>420507021</v>
      </c>
      <c r="M1141" s="31">
        <f t="shared" si="217"/>
        <v>66.117456132075475</v>
      </c>
      <c r="N1141" s="29">
        <f>SUM(N1142)</f>
        <v>534473552</v>
      </c>
      <c r="O1141" s="31">
        <f t="shared" si="218"/>
        <v>84.036722012578608</v>
      </c>
      <c r="P1141" s="32">
        <f t="shared" si="220"/>
        <v>101526448</v>
      </c>
      <c r="R1141" s="33">
        <f>SUM('anual gastos'!N1141+'eses gastos'!N1141+[3]ctas!N1141)</f>
        <v>534473552</v>
      </c>
      <c r="S1141" s="62">
        <f t="shared" si="214"/>
        <v>0</v>
      </c>
    </row>
    <row r="1142" spans="1:19" ht="26.25" x14ac:dyDescent="0.25">
      <c r="A1142" s="60">
        <v>3311403317032230</v>
      </c>
      <c r="B1142" s="27" t="s">
        <v>773</v>
      </c>
      <c r="C1142" s="28"/>
      <c r="D1142" s="33">
        <f>SUM('anual gastos'!D1142+'eses gastos'!D1142+[3]ctas!D1142)</f>
        <v>621000000</v>
      </c>
      <c r="E1142" s="33">
        <f>SUM('anual gastos'!E1142+'eses gastos'!E1142+[3]ctas!E1142)</f>
        <v>15000000</v>
      </c>
      <c r="F1142" s="30">
        <f t="shared" si="215"/>
        <v>636000000</v>
      </c>
      <c r="G1142" s="31">
        <f t="shared" si="213"/>
        <v>3.102099809522911E-3</v>
      </c>
      <c r="H1142" s="33">
        <f>SUM('anual gastos'!H1142+'eses gastos'!H1142+[3]ctas!H1142)</f>
        <v>0</v>
      </c>
      <c r="I1142" s="32">
        <f t="shared" si="219"/>
        <v>636000000</v>
      </c>
      <c r="J1142" s="33">
        <f>SUM('anual gastos'!J1142+'eses gastos'!J1142+[3]ctas!J1142)</f>
        <v>113966531</v>
      </c>
      <c r="K1142" s="31">
        <f t="shared" si="216"/>
        <v>17.919265880503144</v>
      </c>
      <c r="L1142" s="30">
        <f t="shared" si="221"/>
        <v>420507021</v>
      </c>
      <c r="M1142" s="31">
        <f t="shared" si="217"/>
        <v>66.117456132075475</v>
      </c>
      <c r="N1142" s="33">
        <f>SUM('anual gastos'!N1142+'eses gastos'!N1142+[3]ctas!N1142)</f>
        <v>534473552</v>
      </c>
      <c r="O1142" s="31">
        <f t="shared" si="218"/>
        <v>84.036722012578608</v>
      </c>
      <c r="P1142" s="32">
        <f t="shared" si="220"/>
        <v>101526448</v>
      </c>
      <c r="R1142" s="33">
        <f>SUM('anual gastos'!N1142+'eses gastos'!N1142+[3]ctas!N1142)</f>
        <v>534473552</v>
      </c>
      <c r="S1142" s="62">
        <f t="shared" si="214"/>
        <v>0</v>
      </c>
    </row>
    <row r="1143" spans="1:19" x14ac:dyDescent="0.25">
      <c r="A1143" s="26">
        <v>3311403317096</v>
      </c>
      <c r="B1143" s="27" t="s">
        <v>774</v>
      </c>
      <c r="C1143" s="28"/>
      <c r="D1143" s="29">
        <f>SUM(D1144)</f>
        <v>4000000000</v>
      </c>
      <c r="E1143" s="29">
        <f>SUM(E1144)</f>
        <v>-281000000</v>
      </c>
      <c r="F1143" s="30">
        <f t="shared" si="215"/>
        <v>3719000000</v>
      </c>
      <c r="G1143" s="31">
        <f t="shared" si="213"/>
        <v>1.8139479861030983E-2</v>
      </c>
      <c r="H1143" s="29">
        <f>SUM(H1144)</f>
        <v>0</v>
      </c>
      <c r="I1143" s="32">
        <f t="shared" si="219"/>
        <v>3719000000</v>
      </c>
      <c r="J1143" s="29">
        <f>SUM(J1144)</f>
        <v>3020454257</v>
      </c>
      <c r="K1143" s="31">
        <f t="shared" si="216"/>
        <v>81.216839392309765</v>
      </c>
      <c r="L1143" s="30">
        <f t="shared" si="221"/>
        <v>671421108</v>
      </c>
      <c r="M1143" s="31">
        <f t="shared" si="217"/>
        <v>18.053807690239314</v>
      </c>
      <c r="N1143" s="29">
        <f>SUM(N1144)</f>
        <v>3691875365</v>
      </c>
      <c r="O1143" s="31">
        <f t="shared" si="218"/>
        <v>99.270647082549061</v>
      </c>
      <c r="P1143" s="32">
        <f t="shared" si="220"/>
        <v>27124635</v>
      </c>
      <c r="R1143" s="33">
        <f>SUM('anual gastos'!N1143+'eses gastos'!N1143+[3]ctas!N1143)</f>
        <v>3691875365</v>
      </c>
      <c r="S1143" s="62">
        <f t="shared" si="214"/>
        <v>0</v>
      </c>
    </row>
    <row r="1144" spans="1:19" x14ac:dyDescent="0.25">
      <c r="A1144" s="26">
        <v>3311403317096230</v>
      </c>
      <c r="B1144" s="27" t="s">
        <v>774</v>
      </c>
      <c r="C1144" s="28"/>
      <c r="D1144" s="33">
        <f>SUM('anual gastos'!D1144+'eses gastos'!D1144+[3]ctas!D1144)</f>
        <v>4000000000</v>
      </c>
      <c r="E1144" s="33">
        <f>SUM('anual gastos'!E1144+'eses gastos'!E1144+[3]ctas!E1144)</f>
        <v>-281000000</v>
      </c>
      <c r="F1144" s="30">
        <f t="shared" si="215"/>
        <v>3719000000</v>
      </c>
      <c r="G1144" s="31">
        <f t="shared" si="213"/>
        <v>1.8139479861030983E-2</v>
      </c>
      <c r="H1144" s="33">
        <f>SUM('anual gastos'!H1144+'eses gastos'!H1144+[3]ctas!H1144)</f>
        <v>0</v>
      </c>
      <c r="I1144" s="32">
        <f t="shared" si="219"/>
        <v>3719000000</v>
      </c>
      <c r="J1144" s="33">
        <f>SUM('anual gastos'!J1144+'eses gastos'!J1144+[3]ctas!J1144)</f>
        <v>3020454257</v>
      </c>
      <c r="K1144" s="31">
        <f t="shared" si="216"/>
        <v>81.216839392309765</v>
      </c>
      <c r="L1144" s="30">
        <f t="shared" si="221"/>
        <v>671421108</v>
      </c>
      <c r="M1144" s="31">
        <f t="shared" si="217"/>
        <v>18.053807690239314</v>
      </c>
      <c r="N1144" s="33">
        <f>SUM('anual gastos'!N1144+'eses gastos'!N1144+[3]ctas!N1144)</f>
        <v>3691875365</v>
      </c>
      <c r="O1144" s="31">
        <f t="shared" si="218"/>
        <v>99.270647082549061</v>
      </c>
      <c r="P1144" s="32">
        <f t="shared" si="220"/>
        <v>27124635</v>
      </c>
      <c r="R1144" s="33">
        <f>SUM('anual gastos'!N1144+'eses gastos'!N1144+[3]ctas!N1144)</f>
        <v>3691875365</v>
      </c>
      <c r="S1144" s="62">
        <f t="shared" si="214"/>
        <v>0</v>
      </c>
    </row>
    <row r="1145" spans="1:19" x14ac:dyDescent="0.25">
      <c r="A1145" s="26">
        <v>3311403317219</v>
      </c>
      <c r="B1145" s="27" t="s">
        <v>775</v>
      </c>
      <c r="C1145" s="28"/>
      <c r="D1145" s="29">
        <f>SUM(D1146)</f>
        <v>0</v>
      </c>
      <c r="E1145" s="29">
        <f>SUM(E1146)</f>
        <v>0</v>
      </c>
      <c r="F1145" s="30">
        <f t="shared" si="215"/>
        <v>0</v>
      </c>
      <c r="G1145" s="31">
        <f t="shared" si="213"/>
        <v>0</v>
      </c>
      <c r="H1145" s="29">
        <f>SUM(H1146)</f>
        <v>0</v>
      </c>
      <c r="I1145" s="32">
        <f t="shared" si="219"/>
        <v>0</v>
      </c>
      <c r="J1145" s="29">
        <f>SUM(J1146)</f>
        <v>0</v>
      </c>
      <c r="K1145" s="31">
        <f t="shared" si="216"/>
        <v>0</v>
      </c>
      <c r="L1145" s="30">
        <f t="shared" si="221"/>
        <v>0</v>
      </c>
      <c r="M1145" s="31">
        <f t="shared" si="217"/>
        <v>0</v>
      </c>
      <c r="N1145" s="29">
        <f>SUM(N1146)</f>
        <v>0</v>
      </c>
      <c r="O1145" s="31">
        <f t="shared" si="218"/>
        <v>0</v>
      </c>
      <c r="P1145" s="32">
        <f t="shared" si="220"/>
        <v>0</v>
      </c>
      <c r="R1145" s="33">
        <f>SUM('anual gastos'!N1145+'eses gastos'!N1145+[3]ctas!N1145)</f>
        <v>0</v>
      </c>
      <c r="S1145" s="62">
        <f t="shared" si="214"/>
        <v>0</v>
      </c>
    </row>
    <row r="1146" spans="1:19" x14ac:dyDescent="0.25">
      <c r="A1146" s="26">
        <v>3311403317219230</v>
      </c>
      <c r="B1146" s="27" t="s">
        <v>776</v>
      </c>
      <c r="C1146" s="28"/>
      <c r="D1146" s="33">
        <f>SUM('anual gastos'!D1146+'eses gastos'!D1146+[3]ctas!D1146)</f>
        <v>0</v>
      </c>
      <c r="E1146" s="33">
        <f>SUM('anual gastos'!E1146+'eses gastos'!E1146+[3]ctas!E1146)</f>
        <v>0</v>
      </c>
      <c r="F1146" s="30">
        <f t="shared" si="215"/>
        <v>0</v>
      </c>
      <c r="G1146" s="31">
        <f t="shared" si="213"/>
        <v>0</v>
      </c>
      <c r="H1146" s="33">
        <f>SUM('anual gastos'!H1146+'eses gastos'!H1146+[3]ctas!H1146)</f>
        <v>0</v>
      </c>
      <c r="I1146" s="32">
        <f t="shared" si="219"/>
        <v>0</v>
      </c>
      <c r="J1146" s="33">
        <f>SUM('anual gastos'!J1146+'eses gastos'!J1146+[3]ctas!J1146)</f>
        <v>0</v>
      </c>
      <c r="K1146" s="31">
        <f t="shared" si="216"/>
        <v>0</v>
      </c>
      <c r="L1146" s="30">
        <f t="shared" si="221"/>
        <v>0</v>
      </c>
      <c r="M1146" s="31">
        <f t="shared" si="217"/>
        <v>0</v>
      </c>
      <c r="N1146" s="33">
        <f>SUM('anual gastos'!N1146+'eses gastos'!N1146+[3]ctas!N1146)</f>
        <v>0</v>
      </c>
      <c r="O1146" s="31">
        <f t="shared" si="218"/>
        <v>0</v>
      </c>
      <c r="P1146" s="32">
        <f t="shared" si="220"/>
        <v>0</v>
      </c>
      <c r="R1146" s="33">
        <f>SUM('anual gastos'!N1146+'eses gastos'!N1146+[3]ctas!N1146)</f>
        <v>0</v>
      </c>
      <c r="S1146" s="62">
        <f t="shared" si="214"/>
        <v>0</v>
      </c>
    </row>
    <row r="1147" spans="1:19" x14ac:dyDescent="0.25">
      <c r="A1147" s="26">
        <v>3311403317225</v>
      </c>
      <c r="B1147" s="27" t="s">
        <v>713</v>
      </c>
      <c r="C1147" s="28"/>
      <c r="D1147" s="29">
        <f>SUM(D1148)</f>
        <v>1598392092</v>
      </c>
      <c r="E1147" s="29">
        <f>SUM(E1148)</f>
        <v>416479442</v>
      </c>
      <c r="F1147" s="30">
        <f t="shared" si="215"/>
        <v>2014871534</v>
      </c>
      <c r="G1147" s="31">
        <f t="shared" ref="G1147:G1210" si="222">IF(OR(F1147=0,F$7=0),0,F1147/F$7)*100</f>
        <v>9.8275669840165655E-3</v>
      </c>
      <c r="H1147" s="29">
        <f>SUM(H1148)</f>
        <v>0</v>
      </c>
      <c r="I1147" s="32">
        <f t="shared" si="219"/>
        <v>2014871534</v>
      </c>
      <c r="J1147" s="29">
        <f>SUM(J1148)</f>
        <v>602264865</v>
      </c>
      <c r="K1147" s="31">
        <f t="shared" si="216"/>
        <v>29.890980880769146</v>
      </c>
      <c r="L1147" s="30">
        <f t="shared" si="221"/>
        <v>972355536</v>
      </c>
      <c r="M1147" s="31">
        <f t="shared" si="217"/>
        <v>48.258934606597109</v>
      </c>
      <c r="N1147" s="29">
        <f>SUM(N1148)</f>
        <v>1574620401</v>
      </c>
      <c r="O1147" s="31">
        <f t="shared" si="218"/>
        <v>78.149915487366258</v>
      </c>
      <c r="P1147" s="32">
        <f t="shared" si="220"/>
        <v>440251133</v>
      </c>
      <c r="R1147" s="33">
        <f>SUM('anual gastos'!N1147+'eses gastos'!N1147+[3]ctas!N1147)</f>
        <v>1574620401</v>
      </c>
      <c r="S1147" s="62">
        <f t="shared" si="214"/>
        <v>0</v>
      </c>
    </row>
    <row r="1148" spans="1:19" x14ac:dyDescent="0.25">
      <c r="A1148" s="26">
        <v>3311403317225</v>
      </c>
      <c r="B1148" s="27" t="s">
        <v>713</v>
      </c>
      <c r="C1148" s="28"/>
      <c r="D1148" s="33">
        <f>SUM('anual gastos'!D1148+'eses gastos'!D1148+[3]ctas!D1148)</f>
        <v>1598392092</v>
      </c>
      <c r="E1148" s="33">
        <f>SUM('anual gastos'!E1148+'eses gastos'!E1148+[3]ctas!E1148)</f>
        <v>416479442</v>
      </c>
      <c r="F1148" s="30">
        <f t="shared" si="215"/>
        <v>2014871534</v>
      </c>
      <c r="G1148" s="31">
        <f t="shared" si="222"/>
        <v>9.8275669840165655E-3</v>
      </c>
      <c r="H1148" s="33">
        <f>SUM('anual gastos'!H1148+'eses gastos'!H1148+[3]ctas!H1148)</f>
        <v>0</v>
      </c>
      <c r="I1148" s="32">
        <f t="shared" si="219"/>
        <v>2014871534</v>
      </c>
      <c r="J1148" s="33">
        <f>SUM('anual gastos'!J1148+'eses gastos'!J1148+[3]ctas!J1148)</f>
        <v>602264865</v>
      </c>
      <c r="K1148" s="31">
        <f t="shared" si="216"/>
        <v>29.890980880769146</v>
      </c>
      <c r="L1148" s="30">
        <f t="shared" si="221"/>
        <v>972355536</v>
      </c>
      <c r="M1148" s="31">
        <f t="shared" si="217"/>
        <v>48.258934606597109</v>
      </c>
      <c r="N1148" s="33">
        <f>SUM('anual gastos'!N1148+'eses gastos'!N1148+[3]ctas!N1148)</f>
        <v>1574620401</v>
      </c>
      <c r="O1148" s="31">
        <f t="shared" si="218"/>
        <v>78.149915487366258</v>
      </c>
      <c r="P1148" s="32">
        <f t="shared" si="220"/>
        <v>440251133</v>
      </c>
      <c r="R1148" s="33">
        <f>SUM('anual gastos'!N1148+'eses gastos'!N1148+[3]ctas!N1148)</f>
        <v>1574620401</v>
      </c>
      <c r="S1148" s="62">
        <f t="shared" si="214"/>
        <v>0</v>
      </c>
    </row>
    <row r="1149" spans="1:19" ht="26.25" x14ac:dyDescent="0.25">
      <c r="A1149" s="26">
        <v>3311403317377</v>
      </c>
      <c r="B1149" s="27" t="s">
        <v>777</v>
      </c>
      <c r="C1149" s="28"/>
      <c r="D1149" s="29">
        <f>SUM(D1150)</f>
        <v>1867495000</v>
      </c>
      <c r="E1149" s="29">
        <f>SUM(E1150)</f>
        <v>-256671980</v>
      </c>
      <c r="F1149" s="30">
        <f t="shared" si="215"/>
        <v>1610823020</v>
      </c>
      <c r="G1149" s="31">
        <f t="shared" si="222"/>
        <v>7.8568141250269178E-3</v>
      </c>
      <c r="H1149" s="29">
        <f>SUM(H1150)</f>
        <v>0</v>
      </c>
      <c r="I1149" s="32">
        <f t="shared" si="219"/>
        <v>1610823020</v>
      </c>
      <c r="J1149" s="29">
        <f>SUM(J1150)</f>
        <v>1351971146</v>
      </c>
      <c r="K1149" s="31">
        <f t="shared" si="216"/>
        <v>83.930458480783315</v>
      </c>
      <c r="L1149" s="30">
        <f t="shared" si="221"/>
        <v>136482132</v>
      </c>
      <c r="M1149" s="31">
        <f t="shared" si="217"/>
        <v>8.4728198135633797</v>
      </c>
      <c r="N1149" s="29">
        <f>SUM(N1150)</f>
        <v>1488453278</v>
      </c>
      <c r="O1149" s="31">
        <f t="shared" si="218"/>
        <v>92.403278294346705</v>
      </c>
      <c r="P1149" s="32">
        <f t="shared" si="220"/>
        <v>122369742</v>
      </c>
      <c r="R1149" s="33">
        <f>SUM('anual gastos'!N1149+'eses gastos'!N1149+[3]ctas!N1149)</f>
        <v>1488453278</v>
      </c>
      <c r="S1149" s="62">
        <f t="shared" si="214"/>
        <v>0</v>
      </c>
    </row>
    <row r="1150" spans="1:19" ht="26.25" x14ac:dyDescent="0.25">
      <c r="A1150" s="26">
        <v>3311403317377230</v>
      </c>
      <c r="B1150" s="27" t="s">
        <v>777</v>
      </c>
      <c r="C1150" s="28"/>
      <c r="D1150" s="33">
        <f>SUM('anual gastos'!D1150+'eses gastos'!D1150+[3]ctas!D1150)</f>
        <v>1867495000</v>
      </c>
      <c r="E1150" s="33">
        <f>SUM('anual gastos'!E1150+'eses gastos'!E1150+[3]ctas!E1150)</f>
        <v>-256671980</v>
      </c>
      <c r="F1150" s="30">
        <f t="shared" si="215"/>
        <v>1610823020</v>
      </c>
      <c r="G1150" s="31">
        <f t="shared" si="222"/>
        <v>7.8568141250269178E-3</v>
      </c>
      <c r="H1150" s="33">
        <f>SUM('anual gastos'!H1150+'eses gastos'!H1150+[3]ctas!H1150)</f>
        <v>0</v>
      </c>
      <c r="I1150" s="32">
        <f t="shared" si="219"/>
        <v>1610823020</v>
      </c>
      <c r="J1150" s="33">
        <f>SUM('anual gastos'!J1150+'eses gastos'!J1150+[3]ctas!J1150)</f>
        <v>1351971146</v>
      </c>
      <c r="K1150" s="31">
        <f t="shared" si="216"/>
        <v>83.930458480783315</v>
      </c>
      <c r="L1150" s="30">
        <f t="shared" si="221"/>
        <v>136482132</v>
      </c>
      <c r="M1150" s="31">
        <f t="shared" si="217"/>
        <v>8.4728198135633797</v>
      </c>
      <c r="N1150" s="33">
        <f>SUM('anual gastos'!N1150+'eses gastos'!N1150+[3]ctas!N1150)</f>
        <v>1488453278</v>
      </c>
      <c r="O1150" s="31">
        <f t="shared" si="218"/>
        <v>92.403278294346705</v>
      </c>
      <c r="P1150" s="32">
        <f t="shared" si="220"/>
        <v>122369742</v>
      </c>
      <c r="R1150" s="33">
        <f>SUM('anual gastos'!N1150+'eses gastos'!N1150+[3]ctas!N1150)</f>
        <v>1488453278</v>
      </c>
      <c r="S1150" s="62">
        <f t="shared" si="214"/>
        <v>0</v>
      </c>
    </row>
    <row r="1151" spans="1:19" ht="26.25" x14ac:dyDescent="0.25">
      <c r="A1151" s="26">
        <v>3311403317379</v>
      </c>
      <c r="B1151" s="27" t="s">
        <v>778</v>
      </c>
      <c r="C1151" s="28"/>
      <c r="D1151" s="29">
        <f>SUM(D1152)</f>
        <v>1421000000</v>
      </c>
      <c r="E1151" s="29">
        <f>SUM(E1152)</f>
        <v>300000000</v>
      </c>
      <c r="F1151" s="30">
        <f t="shared" si="215"/>
        <v>1721000000</v>
      </c>
      <c r="G1151" s="31">
        <f t="shared" si="222"/>
        <v>8.3942040443222166E-3</v>
      </c>
      <c r="H1151" s="29">
        <f>SUM(H1152)</f>
        <v>0</v>
      </c>
      <c r="I1151" s="32">
        <f t="shared" si="219"/>
        <v>1721000000</v>
      </c>
      <c r="J1151" s="29">
        <f>SUM(J1152)</f>
        <v>1530209026</v>
      </c>
      <c r="K1151" s="31">
        <f t="shared" si="216"/>
        <v>88.913946891342249</v>
      </c>
      <c r="L1151" s="30">
        <f t="shared" si="221"/>
        <v>95441671</v>
      </c>
      <c r="M1151" s="31">
        <f t="shared" si="217"/>
        <v>5.5457101104009299</v>
      </c>
      <c r="N1151" s="29">
        <f>SUM(N1152)</f>
        <v>1625650697</v>
      </c>
      <c r="O1151" s="31">
        <f t="shared" si="218"/>
        <v>94.459657001743167</v>
      </c>
      <c r="P1151" s="32">
        <f t="shared" si="220"/>
        <v>95349303</v>
      </c>
      <c r="R1151" s="33">
        <f>SUM('anual gastos'!N1151+'eses gastos'!N1151+[3]ctas!N1151)</f>
        <v>1625650697</v>
      </c>
      <c r="S1151" s="62">
        <f t="shared" si="214"/>
        <v>0</v>
      </c>
    </row>
    <row r="1152" spans="1:19" ht="26.25" x14ac:dyDescent="0.25">
      <c r="A1152" s="26">
        <v>3311403317379230</v>
      </c>
      <c r="B1152" s="27" t="s">
        <v>778</v>
      </c>
      <c r="C1152" s="28"/>
      <c r="D1152" s="33">
        <f>SUM('anual gastos'!D1152+'eses gastos'!D1152+[3]ctas!D1152)</f>
        <v>1421000000</v>
      </c>
      <c r="E1152" s="33">
        <f>SUM('anual gastos'!E1152+'eses gastos'!E1152+[3]ctas!E1152)</f>
        <v>300000000</v>
      </c>
      <c r="F1152" s="30">
        <f t="shared" si="215"/>
        <v>1721000000</v>
      </c>
      <c r="G1152" s="31">
        <f t="shared" si="222"/>
        <v>8.3942040443222166E-3</v>
      </c>
      <c r="H1152" s="33">
        <f>SUM('anual gastos'!H1152+'eses gastos'!H1152+[3]ctas!H1152)</f>
        <v>0</v>
      </c>
      <c r="I1152" s="32">
        <f t="shared" si="219"/>
        <v>1721000000</v>
      </c>
      <c r="J1152" s="33">
        <f>SUM('anual gastos'!J1152+'eses gastos'!J1152+[3]ctas!J1152)</f>
        <v>1530209026</v>
      </c>
      <c r="K1152" s="31">
        <f t="shared" si="216"/>
        <v>88.913946891342249</v>
      </c>
      <c r="L1152" s="30">
        <f t="shared" si="221"/>
        <v>95441671</v>
      </c>
      <c r="M1152" s="31">
        <f t="shared" si="217"/>
        <v>5.5457101104009299</v>
      </c>
      <c r="N1152" s="33">
        <f>SUM('anual gastos'!N1152+'eses gastos'!N1152+[3]ctas!N1152)</f>
        <v>1625650697</v>
      </c>
      <c r="O1152" s="31">
        <f t="shared" si="218"/>
        <v>94.459657001743167</v>
      </c>
      <c r="P1152" s="32">
        <f t="shared" si="220"/>
        <v>95349303</v>
      </c>
      <c r="R1152" s="33">
        <f>SUM('anual gastos'!N1152+'eses gastos'!N1152+[3]ctas!N1152)</f>
        <v>1625650697</v>
      </c>
      <c r="S1152" s="62">
        <f t="shared" si="214"/>
        <v>0</v>
      </c>
    </row>
    <row r="1153" spans="1:19" ht="64.5" x14ac:dyDescent="0.25">
      <c r="A1153" s="26">
        <v>3311403317379</v>
      </c>
      <c r="B1153" s="27" t="s">
        <v>763</v>
      </c>
      <c r="C1153" s="28"/>
      <c r="D1153" s="29">
        <f>SUM(D1154)</f>
        <v>0</v>
      </c>
      <c r="E1153" s="29">
        <f>SUM(E1154)</f>
        <v>0</v>
      </c>
      <c r="F1153" s="30">
        <f t="shared" si="215"/>
        <v>0</v>
      </c>
      <c r="G1153" s="31">
        <f t="shared" si="222"/>
        <v>0</v>
      </c>
      <c r="H1153" s="29">
        <f>SUM(H1154)</f>
        <v>0</v>
      </c>
      <c r="I1153" s="32">
        <f t="shared" si="219"/>
        <v>0</v>
      </c>
      <c r="J1153" s="29">
        <f>SUM(J1154)</f>
        <v>0</v>
      </c>
      <c r="K1153" s="31">
        <f t="shared" si="216"/>
        <v>0</v>
      </c>
      <c r="L1153" s="30">
        <f t="shared" si="221"/>
        <v>0</v>
      </c>
      <c r="M1153" s="31">
        <f t="shared" si="217"/>
        <v>0</v>
      </c>
      <c r="N1153" s="29">
        <f>SUM(N1154)</f>
        <v>0</v>
      </c>
      <c r="O1153" s="31">
        <f t="shared" si="218"/>
        <v>0</v>
      </c>
      <c r="P1153" s="32">
        <f t="shared" si="220"/>
        <v>0</v>
      </c>
      <c r="R1153" s="33">
        <f>SUM('anual gastos'!N1153+'eses gastos'!N1153+[3]ctas!N1153)</f>
        <v>0</v>
      </c>
      <c r="S1153" s="62">
        <f t="shared" si="214"/>
        <v>0</v>
      </c>
    </row>
    <row r="1154" spans="1:19" x14ac:dyDescent="0.25">
      <c r="A1154" s="26">
        <v>3311403317379230</v>
      </c>
      <c r="B1154" s="27" t="s">
        <v>779</v>
      </c>
      <c r="C1154" s="28"/>
      <c r="D1154" s="33">
        <f>SUM('anual gastos'!D1154+'eses gastos'!D1154+[3]ctas!D1154)</f>
        <v>0</v>
      </c>
      <c r="E1154" s="33">
        <f>SUM('anual gastos'!E1154+'eses gastos'!E1154+[3]ctas!E1154)</f>
        <v>0</v>
      </c>
      <c r="F1154" s="30">
        <f t="shared" si="215"/>
        <v>0</v>
      </c>
      <c r="G1154" s="31">
        <f t="shared" si="222"/>
        <v>0</v>
      </c>
      <c r="H1154" s="33">
        <f>SUM('anual gastos'!H1154+'eses gastos'!H1154+[3]ctas!H1154)</f>
        <v>0</v>
      </c>
      <c r="I1154" s="32">
        <f t="shared" si="219"/>
        <v>0</v>
      </c>
      <c r="J1154" s="33">
        <f>SUM('anual gastos'!J1154+'eses gastos'!J1154+[3]ctas!J1154)</f>
        <v>0</v>
      </c>
      <c r="K1154" s="31">
        <f t="shared" si="216"/>
        <v>0</v>
      </c>
      <c r="L1154" s="30">
        <f t="shared" si="221"/>
        <v>0</v>
      </c>
      <c r="M1154" s="31">
        <f t="shared" si="217"/>
        <v>0</v>
      </c>
      <c r="N1154" s="33">
        <f>SUM('anual gastos'!N1154+'eses gastos'!N1154+[3]ctas!N1154)</f>
        <v>0</v>
      </c>
      <c r="O1154" s="31">
        <f t="shared" si="218"/>
        <v>0</v>
      </c>
      <c r="P1154" s="32">
        <f t="shared" si="220"/>
        <v>0</v>
      </c>
      <c r="R1154" s="33">
        <f>SUM('anual gastos'!N1154+'eses gastos'!N1154+[3]ctas!N1154)</f>
        <v>0</v>
      </c>
      <c r="S1154" s="62">
        <f t="shared" si="214"/>
        <v>0</v>
      </c>
    </row>
    <row r="1155" spans="1:19" ht="26.25" x14ac:dyDescent="0.25">
      <c r="A1155" s="60">
        <v>331140332</v>
      </c>
      <c r="B1155" s="27" t="s">
        <v>780</v>
      </c>
      <c r="C1155" s="28"/>
      <c r="D1155" s="29">
        <f>SUM(D1156+D1158+D1160+D1162+D1164+D1166+D1171+D1174+D1176)</f>
        <v>64579327000</v>
      </c>
      <c r="E1155" s="29">
        <f>SUM(E1156+E1158+E1160+E1162+E1164+E1166+E1171+E1174+E1176)</f>
        <v>3343005763</v>
      </c>
      <c r="F1155" s="30">
        <f t="shared" si="215"/>
        <v>67922332763</v>
      </c>
      <c r="G1155" s="31">
        <f t="shared" si="222"/>
        <v>0.3312922256705253</v>
      </c>
      <c r="H1155" s="29">
        <f>SUM(H1156+H1158+H1160+H1162+H1164+H1166+H1171+H1174+H1176)</f>
        <v>0</v>
      </c>
      <c r="I1155" s="32">
        <f t="shared" si="219"/>
        <v>67922332763</v>
      </c>
      <c r="J1155" s="29">
        <f>SUM(J1156+J1158+J1160+J1162+J1164+J1166+J1171+J1174+J1176)</f>
        <v>40444664602</v>
      </c>
      <c r="K1155" s="31">
        <f t="shared" si="216"/>
        <v>59.545458697837631</v>
      </c>
      <c r="L1155" s="30">
        <f t="shared" si="221"/>
        <v>21510107119</v>
      </c>
      <c r="M1155" s="31">
        <f t="shared" si="217"/>
        <v>31.668681336453471</v>
      </c>
      <c r="N1155" s="29">
        <f>SUM(N1156+N1158+N1160+N1162+N1164+N1166+N1171+N1174+N1176)</f>
        <v>61954771721</v>
      </c>
      <c r="O1155" s="31">
        <f t="shared" si="218"/>
        <v>91.214140034291091</v>
      </c>
      <c r="P1155" s="32">
        <f t="shared" si="220"/>
        <v>5967561042</v>
      </c>
      <c r="R1155" s="33">
        <f>SUM('anual gastos'!N1155+'eses gastos'!N1155+[3]ctas!N1155)</f>
        <v>61954771721</v>
      </c>
      <c r="S1155" s="62">
        <f t="shared" si="214"/>
        <v>0</v>
      </c>
    </row>
    <row r="1156" spans="1:19" x14ac:dyDescent="0.25">
      <c r="A1156" s="60">
        <v>3311403320188</v>
      </c>
      <c r="B1156" s="27" t="s">
        <v>781</v>
      </c>
      <c r="C1156" s="28"/>
      <c r="D1156" s="29">
        <f>SUM(D1157)</f>
        <v>4950000000</v>
      </c>
      <c r="E1156" s="29">
        <f>SUM(E1157)</f>
        <v>0</v>
      </c>
      <c r="F1156" s="30">
        <f t="shared" si="215"/>
        <v>4950000000</v>
      </c>
      <c r="G1156" s="31">
        <f t="shared" si="222"/>
        <v>2.4143701347701902E-2</v>
      </c>
      <c r="H1156" s="29">
        <f>SUM(H1157)</f>
        <v>0</v>
      </c>
      <c r="I1156" s="32">
        <f t="shared" si="219"/>
        <v>4950000000</v>
      </c>
      <c r="J1156" s="29">
        <f>SUM(J1157)</f>
        <v>700222390</v>
      </c>
      <c r="K1156" s="31">
        <f t="shared" si="216"/>
        <v>14.14590686868687</v>
      </c>
      <c r="L1156" s="30">
        <f t="shared" si="221"/>
        <v>850128913</v>
      </c>
      <c r="M1156" s="31">
        <f t="shared" si="217"/>
        <v>17.174321474747476</v>
      </c>
      <c r="N1156" s="29">
        <f>SUM(N1157)</f>
        <v>1550351303</v>
      </c>
      <c r="O1156" s="31">
        <f t="shared" si="218"/>
        <v>31.320228343434341</v>
      </c>
      <c r="P1156" s="32">
        <f t="shared" si="220"/>
        <v>3399648697</v>
      </c>
      <c r="R1156" s="33">
        <f>SUM('anual gastos'!N1156+'eses gastos'!N1156+[3]ctas!N1156)</f>
        <v>1550351303</v>
      </c>
      <c r="S1156" s="62">
        <f t="shared" si="214"/>
        <v>0</v>
      </c>
    </row>
    <row r="1157" spans="1:19" x14ac:dyDescent="0.25">
      <c r="A1157" s="60">
        <v>3311403320188240</v>
      </c>
      <c r="B1157" s="61" t="s">
        <v>782</v>
      </c>
      <c r="C1157" s="28"/>
      <c r="D1157" s="33">
        <f>SUM('anual gastos'!D1157+'eses gastos'!D1157+[3]ctas!D1157)</f>
        <v>4950000000</v>
      </c>
      <c r="E1157" s="33">
        <f>SUM('anual gastos'!E1157+'eses gastos'!E1157+[3]ctas!E1157)</f>
        <v>0</v>
      </c>
      <c r="F1157" s="30">
        <f t="shared" si="215"/>
        <v>4950000000</v>
      </c>
      <c r="G1157" s="31">
        <f t="shared" si="222"/>
        <v>2.4143701347701902E-2</v>
      </c>
      <c r="H1157" s="33">
        <f>SUM('anual gastos'!H1157+'eses gastos'!H1157+[3]ctas!H1157)</f>
        <v>0</v>
      </c>
      <c r="I1157" s="32">
        <f t="shared" si="219"/>
        <v>4950000000</v>
      </c>
      <c r="J1157" s="33">
        <f>SUM('anual gastos'!J1157+'eses gastos'!J1157+[3]ctas!J1157)</f>
        <v>700222390</v>
      </c>
      <c r="K1157" s="31">
        <f t="shared" si="216"/>
        <v>14.14590686868687</v>
      </c>
      <c r="L1157" s="30">
        <f t="shared" si="221"/>
        <v>850128913</v>
      </c>
      <c r="M1157" s="31">
        <f t="shared" si="217"/>
        <v>17.174321474747476</v>
      </c>
      <c r="N1157" s="33">
        <f>SUM('anual gastos'!N1157+'eses gastos'!N1157+[3]ctas!N1157)</f>
        <v>1550351303</v>
      </c>
      <c r="O1157" s="31">
        <f t="shared" si="218"/>
        <v>31.320228343434341</v>
      </c>
      <c r="P1157" s="32">
        <f t="shared" si="220"/>
        <v>3399648697</v>
      </c>
      <c r="R1157" s="33">
        <f>SUM('anual gastos'!N1157+'eses gastos'!N1157+[3]ctas!N1157)</f>
        <v>1550351303</v>
      </c>
      <c r="S1157" s="62">
        <f t="shared" si="214"/>
        <v>0</v>
      </c>
    </row>
    <row r="1158" spans="1:19" x14ac:dyDescent="0.25">
      <c r="A1158" s="26">
        <v>3311403320690</v>
      </c>
      <c r="B1158" s="27" t="s">
        <v>783</v>
      </c>
      <c r="C1158" s="28"/>
      <c r="D1158" s="29">
        <f>SUM(D1159)</f>
        <v>1143447000</v>
      </c>
      <c r="E1158" s="29">
        <f>SUM(E1159)</f>
        <v>420449121</v>
      </c>
      <c r="F1158" s="30">
        <f t="shared" si="215"/>
        <v>1563896121</v>
      </c>
      <c r="G1158" s="31">
        <f t="shared" si="222"/>
        <v>7.6279274513643388E-3</v>
      </c>
      <c r="H1158" s="29">
        <f>SUM(H1159)</f>
        <v>0</v>
      </c>
      <c r="I1158" s="32">
        <f t="shared" si="219"/>
        <v>1563896121</v>
      </c>
      <c r="J1158" s="29">
        <f>SUM(J1159)</f>
        <v>1144670708</v>
      </c>
      <c r="K1158" s="31">
        <f t="shared" si="216"/>
        <v>73.193525620363118</v>
      </c>
      <c r="L1158" s="30">
        <f t="shared" si="221"/>
        <v>419225413</v>
      </c>
      <c r="M1158" s="31">
        <f t="shared" si="217"/>
        <v>26.806474379636882</v>
      </c>
      <c r="N1158" s="29">
        <f>SUM(N1159)</f>
        <v>1563896121</v>
      </c>
      <c r="O1158" s="31">
        <f t="shared" si="218"/>
        <v>100</v>
      </c>
      <c r="P1158" s="32">
        <f t="shared" si="220"/>
        <v>0</v>
      </c>
      <c r="R1158" s="33">
        <f>SUM('anual gastos'!N1158+'eses gastos'!N1158+[3]ctas!N1158)</f>
        <v>1563896121</v>
      </c>
      <c r="S1158" s="62">
        <f t="shared" si="214"/>
        <v>0</v>
      </c>
    </row>
    <row r="1159" spans="1:19" x14ac:dyDescent="0.25">
      <c r="A1159" s="26">
        <v>3311403320690240</v>
      </c>
      <c r="B1159" s="27" t="s">
        <v>783</v>
      </c>
      <c r="C1159" s="28"/>
      <c r="D1159" s="33">
        <f>SUM('anual gastos'!D1159+'eses gastos'!D1159+[3]ctas!D1159)</f>
        <v>1143447000</v>
      </c>
      <c r="E1159" s="33">
        <f>SUM('anual gastos'!E1159+'eses gastos'!E1159+[3]ctas!E1159)</f>
        <v>420449121</v>
      </c>
      <c r="F1159" s="30">
        <f t="shared" si="215"/>
        <v>1563896121</v>
      </c>
      <c r="G1159" s="31">
        <f t="shared" si="222"/>
        <v>7.6279274513643388E-3</v>
      </c>
      <c r="H1159" s="33">
        <f>SUM('anual gastos'!H1159+'eses gastos'!H1159+[3]ctas!H1159)</f>
        <v>0</v>
      </c>
      <c r="I1159" s="32">
        <f t="shared" si="219"/>
        <v>1563896121</v>
      </c>
      <c r="J1159" s="33">
        <f>SUM('anual gastos'!J1159+'eses gastos'!J1159+[3]ctas!J1159)</f>
        <v>1144670708</v>
      </c>
      <c r="K1159" s="31">
        <f t="shared" si="216"/>
        <v>73.193525620363118</v>
      </c>
      <c r="L1159" s="30">
        <f t="shared" si="221"/>
        <v>419225413</v>
      </c>
      <c r="M1159" s="31">
        <f t="shared" si="217"/>
        <v>26.806474379636882</v>
      </c>
      <c r="N1159" s="33">
        <f>SUM('anual gastos'!N1159+'eses gastos'!N1159+[3]ctas!N1159)</f>
        <v>1563896121</v>
      </c>
      <c r="O1159" s="31">
        <f t="shared" si="218"/>
        <v>100</v>
      </c>
      <c r="P1159" s="32">
        <f t="shared" si="220"/>
        <v>0</v>
      </c>
      <c r="R1159" s="33">
        <f>SUM('anual gastos'!N1159+'eses gastos'!N1159+[3]ctas!N1159)</f>
        <v>1563896121</v>
      </c>
      <c r="S1159" s="62">
        <f t="shared" si="214"/>
        <v>0</v>
      </c>
    </row>
    <row r="1160" spans="1:19" x14ac:dyDescent="0.25">
      <c r="A1160" s="26">
        <v>3311403320705</v>
      </c>
      <c r="B1160" s="27" t="s">
        <v>784</v>
      </c>
      <c r="C1160" s="28"/>
      <c r="D1160" s="29">
        <f>SUM(D1161)</f>
        <v>13993483000</v>
      </c>
      <c r="E1160" s="29">
        <f>SUM(E1161)</f>
        <v>3280000000</v>
      </c>
      <c r="F1160" s="30">
        <f t="shared" si="215"/>
        <v>17273483000</v>
      </c>
      <c r="G1160" s="31">
        <f t="shared" si="222"/>
        <v>8.4251679754869871E-2</v>
      </c>
      <c r="H1160" s="29">
        <f>SUM(H1161)</f>
        <v>0</v>
      </c>
      <c r="I1160" s="32">
        <f t="shared" si="219"/>
        <v>17273483000</v>
      </c>
      <c r="J1160" s="29">
        <f>SUM(J1161)</f>
        <v>8800767207</v>
      </c>
      <c r="K1160" s="31">
        <f t="shared" si="216"/>
        <v>50.949580967544293</v>
      </c>
      <c r="L1160" s="30">
        <f t="shared" si="221"/>
        <v>6672936779</v>
      </c>
      <c r="M1160" s="31">
        <f t="shared" si="217"/>
        <v>38.631101666062371</v>
      </c>
      <c r="N1160" s="29">
        <f>SUM(N1161)</f>
        <v>15473703986</v>
      </c>
      <c r="O1160" s="31">
        <f t="shared" si="218"/>
        <v>89.580682633606671</v>
      </c>
      <c r="P1160" s="32">
        <f t="shared" si="220"/>
        <v>1799779014</v>
      </c>
      <c r="R1160" s="33">
        <f>SUM('anual gastos'!N1160+'eses gastos'!N1160+[3]ctas!N1160)</f>
        <v>15473703986</v>
      </c>
      <c r="S1160" s="62">
        <f t="shared" ref="S1160:S1223" si="223">+N1160-R1160</f>
        <v>0</v>
      </c>
    </row>
    <row r="1161" spans="1:19" x14ac:dyDescent="0.25">
      <c r="A1161" s="26">
        <v>3311403320705240</v>
      </c>
      <c r="B1161" s="27" t="s">
        <v>784</v>
      </c>
      <c r="C1161" s="28"/>
      <c r="D1161" s="33">
        <f>SUM('anual gastos'!D1161+'eses gastos'!D1161+[3]ctas!D1161)</f>
        <v>13993483000</v>
      </c>
      <c r="E1161" s="33">
        <f>SUM('anual gastos'!E1161+'eses gastos'!E1161+[3]ctas!E1161)</f>
        <v>3280000000</v>
      </c>
      <c r="F1161" s="30">
        <f t="shared" si="215"/>
        <v>17273483000</v>
      </c>
      <c r="G1161" s="31">
        <f t="shared" si="222"/>
        <v>8.4251679754869871E-2</v>
      </c>
      <c r="H1161" s="33">
        <f>SUM('anual gastos'!H1161+'eses gastos'!H1161+[3]ctas!H1161)</f>
        <v>0</v>
      </c>
      <c r="I1161" s="32">
        <f t="shared" si="219"/>
        <v>17273483000</v>
      </c>
      <c r="J1161" s="33">
        <f>SUM('anual gastos'!J1161+'eses gastos'!J1161+[3]ctas!J1161)</f>
        <v>8800767207</v>
      </c>
      <c r="K1161" s="31">
        <f t="shared" si="216"/>
        <v>50.949580967544293</v>
      </c>
      <c r="L1161" s="30">
        <f t="shared" si="221"/>
        <v>6672936779</v>
      </c>
      <c r="M1161" s="31">
        <f t="shared" si="217"/>
        <v>38.631101666062371</v>
      </c>
      <c r="N1161" s="33">
        <f>SUM('anual gastos'!N1161+'eses gastos'!N1161+[3]ctas!N1161)</f>
        <v>15473703986</v>
      </c>
      <c r="O1161" s="31">
        <f t="shared" si="218"/>
        <v>89.580682633606671</v>
      </c>
      <c r="P1161" s="32">
        <f t="shared" si="220"/>
        <v>1799779014</v>
      </c>
      <c r="R1161" s="33">
        <f>SUM('anual gastos'!N1161+'eses gastos'!N1161+[3]ctas!N1161)</f>
        <v>15473703986</v>
      </c>
      <c r="S1161" s="62">
        <f t="shared" si="223"/>
        <v>0</v>
      </c>
    </row>
    <row r="1162" spans="1:19" x14ac:dyDescent="0.25">
      <c r="A1162" s="26">
        <v>3311403320734</v>
      </c>
      <c r="B1162" s="27" t="s">
        <v>785</v>
      </c>
      <c r="C1162" s="28"/>
      <c r="D1162" s="29">
        <f>SUM(D1163)</f>
        <v>3606906000</v>
      </c>
      <c r="E1162" s="29">
        <f>SUM(E1163)</f>
        <v>0</v>
      </c>
      <c r="F1162" s="30">
        <f t="shared" ref="F1162:F1225" si="224">SUM(D1162+E1162)</f>
        <v>3606906000</v>
      </c>
      <c r="G1162" s="31">
        <f t="shared" si="222"/>
        <v>1.7592739647117994E-2</v>
      </c>
      <c r="H1162" s="29">
        <f>SUM(H1163)</f>
        <v>0</v>
      </c>
      <c r="I1162" s="32">
        <f t="shared" si="219"/>
        <v>3606906000</v>
      </c>
      <c r="J1162" s="29">
        <f>SUM(J1163)</f>
        <v>2495969526</v>
      </c>
      <c r="K1162" s="31">
        <f t="shared" ref="K1162:K1225" si="225">IF(OR(J1162=0,F1162=0),0,J1162/F1162)*100</f>
        <v>69.199738667988569</v>
      </c>
      <c r="L1162" s="30">
        <f t="shared" si="221"/>
        <v>906830518</v>
      </c>
      <c r="M1162" s="31">
        <f t="shared" ref="M1162:M1225" si="226">IF(OR(L1162=0,F1162=0),0,L1162/F1162)*100</f>
        <v>25.141506820527066</v>
      </c>
      <c r="N1162" s="29">
        <f>SUM(N1163)</f>
        <v>3402800044</v>
      </c>
      <c r="O1162" s="31">
        <f t="shared" ref="O1162:O1225" si="227">IF(OR(N1162=0,F1162=0),0,N1162/F1162)*100</f>
        <v>94.341245488515639</v>
      </c>
      <c r="P1162" s="32">
        <f t="shared" si="220"/>
        <v>204105956</v>
      </c>
      <c r="R1162" s="33">
        <f>SUM('anual gastos'!N1162+'eses gastos'!N1162+[3]ctas!N1162)</f>
        <v>3402800044</v>
      </c>
      <c r="S1162" s="62">
        <f t="shared" si="223"/>
        <v>0</v>
      </c>
    </row>
    <row r="1163" spans="1:19" x14ac:dyDescent="0.25">
      <c r="A1163" s="26">
        <v>3311403320734240</v>
      </c>
      <c r="B1163" s="27" t="s">
        <v>785</v>
      </c>
      <c r="C1163" s="28"/>
      <c r="D1163" s="33">
        <f>SUM('anual gastos'!D1163+'eses gastos'!D1163+[3]ctas!D1163)</f>
        <v>3606906000</v>
      </c>
      <c r="E1163" s="33">
        <f>SUM('anual gastos'!E1163+'eses gastos'!E1163+[3]ctas!E1163)</f>
        <v>0</v>
      </c>
      <c r="F1163" s="30">
        <f t="shared" si="224"/>
        <v>3606906000</v>
      </c>
      <c r="G1163" s="31">
        <f t="shared" si="222"/>
        <v>1.7592739647117994E-2</v>
      </c>
      <c r="H1163" s="33">
        <f>SUM('anual gastos'!H1163+'eses gastos'!H1163+[3]ctas!H1163)</f>
        <v>0</v>
      </c>
      <c r="I1163" s="32">
        <f t="shared" ref="I1163:I1226" si="228">SUM(F1163-H1163)</f>
        <v>3606906000</v>
      </c>
      <c r="J1163" s="33">
        <f>SUM('anual gastos'!J1163+'eses gastos'!J1163+[3]ctas!J1163)</f>
        <v>2495969526</v>
      </c>
      <c r="K1163" s="31">
        <f t="shared" si="225"/>
        <v>69.199738667988569</v>
      </c>
      <c r="L1163" s="30">
        <f t="shared" si="221"/>
        <v>906830518</v>
      </c>
      <c r="M1163" s="31">
        <f t="shared" si="226"/>
        <v>25.141506820527066</v>
      </c>
      <c r="N1163" s="33">
        <f>SUM('anual gastos'!N1163+'eses gastos'!N1163+[3]ctas!N1163)</f>
        <v>3402800044</v>
      </c>
      <c r="O1163" s="31">
        <f t="shared" si="227"/>
        <v>94.341245488515639</v>
      </c>
      <c r="P1163" s="32">
        <f t="shared" si="220"/>
        <v>204105956</v>
      </c>
      <c r="R1163" s="33">
        <f>SUM('anual gastos'!N1163+'eses gastos'!N1163+[3]ctas!N1163)</f>
        <v>3402800044</v>
      </c>
      <c r="S1163" s="62">
        <f t="shared" si="223"/>
        <v>0</v>
      </c>
    </row>
    <row r="1164" spans="1:19" ht="26.25" x14ac:dyDescent="0.25">
      <c r="A1164" s="26">
        <v>3311403320759</v>
      </c>
      <c r="B1164" s="27" t="s">
        <v>786</v>
      </c>
      <c r="C1164" s="28"/>
      <c r="D1164" s="29">
        <f>SUM(D1165)</f>
        <v>5102186000</v>
      </c>
      <c r="E1164" s="29">
        <f>SUM(E1165)</f>
        <v>724269692</v>
      </c>
      <c r="F1164" s="30">
        <f t="shared" si="224"/>
        <v>5826455692</v>
      </c>
      <c r="G1164" s="31">
        <f t="shared" si="222"/>
        <v>2.841862750369006E-2</v>
      </c>
      <c r="H1164" s="29">
        <f>SUM(H1165)</f>
        <v>0</v>
      </c>
      <c r="I1164" s="32">
        <f t="shared" si="228"/>
        <v>5826455692</v>
      </c>
      <c r="J1164" s="29">
        <f>SUM(J1165)</f>
        <v>5084877764</v>
      </c>
      <c r="K1164" s="31">
        <f t="shared" si="225"/>
        <v>87.272229169815503</v>
      </c>
      <c r="L1164" s="30">
        <f t="shared" si="221"/>
        <v>738193779</v>
      </c>
      <c r="M1164" s="31">
        <f t="shared" si="226"/>
        <v>12.669688366695642</v>
      </c>
      <c r="N1164" s="29">
        <f>SUM(N1165)</f>
        <v>5823071543</v>
      </c>
      <c r="O1164" s="31">
        <f t="shared" si="227"/>
        <v>99.941917536511156</v>
      </c>
      <c r="P1164" s="32">
        <f t="shared" si="220"/>
        <v>3384149</v>
      </c>
      <c r="R1164" s="33">
        <f>SUM('anual gastos'!N1164+'eses gastos'!N1164+[3]ctas!N1164)</f>
        <v>5823071543</v>
      </c>
      <c r="S1164" s="62">
        <f t="shared" si="223"/>
        <v>0</v>
      </c>
    </row>
    <row r="1165" spans="1:19" ht="26.25" x14ac:dyDescent="0.25">
      <c r="A1165" s="26">
        <v>3311403320759240</v>
      </c>
      <c r="B1165" s="27" t="s">
        <v>786</v>
      </c>
      <c r="C1165" s="28"/>
      <c r="D1165" s="33">
        <f>SUM('anual gastos'!D1165+'eses gastos'!D1165+[3]ctas!D1165)</f>
        <v>5102186000</v>
      </c>
      <c r="E1165" s="33">
        <f>SUM('anual gastos'!E1165+'eses gastos'!E1165+[3]ctas!E1165)</f>
        <v>724269692</v>
      </c>
      <c r="F1165" s="30">
        <f t="shared" si="224"/>
        <v>5826455692</v>
      </c>
      <c r="G1165" s="31">
        <f t="shared" si="222"/>
        <v>2.841862750369006E-2</v>
      </c>
      <c r="H1165" s="33">
        <f>SUM('anual gastos'!H1165+'eses gastos'!H1165+[3]ctas!H1165)</f>
        <v>0</v>
      </c>
      <c r="I1165" s="32">
        <f t="shared" si="228"/>
        <v>5826455692</v>
      </c>
      <c r="J1165" s="33">
        <f>SUM('anual gastos'!J1165+'eses gastos'!J1165+[3]ctas!J1165)</f>
        <v>5084877764</v>
      </c>
      <c r="K1165" s="31">
        <f t="shared" si="225"/>
        <v>87.272229169815503</v>
      </c>
      <c r="L1165" s="30">
        <f t="shared" si="221"/>
        <v>738193779</v>
      </c>
      <c r="M1165" s="31">
        <f t="shared" si="226"/>
        <v>12.669688366695642</v>
      </c>
      <c r="N1165" s="33">
        <f>SUM('anual gastos'!N1165+'eses gastos'!N1165+[3]ctas!N1165)</f>
        <v>5823071543</v>
      </c>
      <c r="O1165" s="31">
        <f t="shared" si="227"/>
        <v>99.941917536511156</v>
      </c>
      <c r="P1165" s="32">
        <f t="shared" si="220"/>
        <v>3384149</v>
      </c>
      <c r="R1165" s="33">
        <f>SUM('anual gastos'!N1165+'eses gastos'!N1165+[3]ctas!N1165)</f>
        <v>5823071543</v>
      </c>
      <c r="S1165" s="62">
        <f t="shared" si="223"/>
        <v>0</v>
      </c>
    </row>
    <row r="1166" spans="1:19" ht="39" x14ac:dyDescent="0.25">
      <c r="A1166" s="26">
        <v>3311403320766</v>
      </c>
      <c r="B1166" s="27" t="s">
        <v>787</v>
      </c>
      <c r="C1166" s="28"/>
      <c r="D1166" s="29">
        <f>SUM(D1167:D1170)</f>
        <v>28500000000</v>
      </c>
      <c r="E1166" s="29">
        <f>SUM(E1167:E1170)</f>
        <v>-300000000</v>
      </c>
      <c r="F1166" s="30">
        <f t="shared" si="224"/>
        <v>28200000000</v>
      </c>
      <c r="G1166" s="31">
        <f t="shared" si="222"/>
        <v>0.13754593495054415</v>
      </c>
      <c r="H1166" s="29">
        <f>SUM(H1167:H1170)</f>
        <v>0</v>
      </c>
      <c r="I1166" s="32">
        <f t="shared" si="228"/>
        <v>28200000000</v>
      </c>
      <c r="J1166" s="29">
        <f>SUM(J1167:J1170)</f>
        <v>17618596817</v>
      </c>
      <c r="K1166" s="31">
        <f t="shared" si="225"/>
        <v>62.477293677304971</v>
      </c>
      <c r="L1166" s="30">
        <f t="shared" si="221"/>
        <v>10257659585</v>
      </c>
      <c r="M1166" s="31">
        <f t="shared" si="226"/>
        <v>36.374679379432621</v>
      </c>
      <c r="N1166" s="29">
        <f>SUM(N1167:N1170)</f>
        <v>27876256402</v>
      </c>
      <c r="O1166" s="31">
        <f t="shared" si="227"/>
        <v>98.851973056737592</v>
      </c>
      <c r="P1166" s="32">
        <f t="shared" si="220"/>
        <v>323743598</v>
      </c>
      <c r="R1166" s="33">
        <f>SUM('anual gastos'!N1166+'eses gastos'!N1166+[3]ctas!N1166)</f>
        <v>27876256402</v>
      </c>
      <c r="S1166" s="62">
        <f t="shared" si="223"/>
        <v>0</v>
      </c>
    </row>
    <row r="1167" spans="1:19" ht="39" x14ac:dyDescent="0.25">
      <c r="A1167" s="26">
        <v>3311403320766240</v>
      </c>
      <c r="B1167" s="27" t="s">
        <v>787</v>
      </c>
      <c r="C1167" s="28"/>
      <c r="D1167" s="33">
        <f>SUM('anual gastos'!D1167+'eses gastos'!D1167+[3]ctas!D1167)</f>
        <v>12133924000</v>
      </c>
      <c r="E1167" s="33">
        <f>SUM('anual gastos'!E1167+'eses gastos'!E1167+[3]ctas!E1167)</f>
        <v>786039259</v>
      </c>
      <c r="F1167" s="30">
        <f t="shared" si="224"/>
        <v>12919963259</v>
      </c>
      <c r="G1167" s="31">
        <f t="shared" si="222"/>
        <v>6.3017320070419672E-2</v>
      </c>
      <c r="H1167" s="33">
        <f>SUM('anual gastos'!H1167+'eses gastos'!H1167+[3]ctas!H1167)</f>
        <v>0</v>
      </c>
      <c r="I1167" s="32">
        <f t="shared" si="228"/>
        <v>12919963259</v>
      </c>
      <c r="J1167" s="33">
        <f>SUM('anual gastos'!J1167+'eses gastos'!J1167+[3]ctas!J1167)</f>
        <v>8767029276</v>
      </c>
      <c r="K1167" s="31">
        <f t="shared" si="225"/>
        <v>67.856456711615792</v>
      </c>
      <c r="L1167" s="30">
        <f t="shared" si="221"/>
        <v>3872517195</v>
      </c>
      <c r="M1167" s="31">
        <f t="shared" si="226"/>
        <v>29.973128540457871</v>
      </c>
      <c r="N1167" s="33">
        <f>SUM('anual gastos'!N1167+'eses gastos'!N1167+[3]ctas!N1167)</f>
        <v>12639546471</v>
      </c>
      <c r="O1167" s="31">
        <f t="shared" si="227"/>
        <v>97.82958525207367</v>
      </c>
      <c r="P1167" s="32">
        <f t="shared" si="220"/>
        <v>280416788</v>
      </c>
      <c r="R1167" s="33">
        <f>SUM('anual gastos'!N1167+'eses gastos'!N1167+[3]ctas!N1167)</f>
        <v>12639546471</v>
      </c>
      <c r="S1167" s="62">
        <f t="shared" si="223"/>
        <v>0</v>
      </c>
    </row>
    <row r="1168" spans="1:19" ht="39" x14ac:dyDescent="0.25">
      <c r="A1168" s="26">
        <v>3311403320766240</v>
      </c>
      <c r="B1168" s="27" t="s">
        <v>787</v>
      </c>
      <c r="C1168" s="28"/>
      <c r="D1168" s="33">
        <f>SUM('anual gastos'!D1168+'eses gastos'!D1168+[3]ctas!D1168)</f>
        <v>9375281000</v>
      </c>
      <c r="E1168" s="33">
        <f>SUM('anual gastos'!E1168+'eses gastos'!E1168+[3]ctas!E1168)</f>
        <v>-2660985289</v>
      </c>
      <c r="F1168" s="30">
        <f t="shared" si="224"/>
        <v>6714295711</v>
      </c>
      <c r="G1168" s="31">
        <f t="shared" si="222"/>
        <v>3.2749080890210058E-2</v>
      </c>
      <c r="H1168" s="33">
        <f>SUM('anual gastos'!H1168+'eses gastos'!H1168+[3]ctas!H1168)</f>
        <v>0</v>
      </c>
      <c r="I1168" s="32">
        <f t="shared" si="228"/>
        <v>6714295711</v>
      </c>
      <c r="J1168" s="33">
        <f>SUM('anual gastos'!J1168+'eses gastos'!J1168+[3]ctas!J1168)</f>
        <v>3503159611</v>
      </c>
      <c r="K1168" s="31">
        <f t="shared" si="225"/>
        <v>52.174639929260039</v>
      </c>
      <c r="L1168" s="30">
        <f t="shared" si="221"/>
        <v>3210273023</v>
      </c>
      <c r="M1168" s="31">
        <f t="shared" si="226"/>
        <v>47.812505751580531</v>
      </c>
      <c r="N1168" s="33">
        <f>SUM('anual gastos'!N1168+'eses gastos'!N1168+[3]ctas!N1168)</f>
        <v>6713432634</v>
      </c>
      <c r="O1168" s="31">
        <f t="shared" si="227"/>
        <v>99.98714568084057</v>
      </c>
      <c r="P1168" s="32">
        <f t="shared" si="220"/>
        <v>863077</v>
      </c>
      <c r="R1168" s="33">
        <f>SUM('anual gastos'!N1168+'eses gastos'!N1168+[3]ctas!N1168)</f>
        <v>6713432634</v>
      </c>
      <c r="S1168" s="62">
        <f t="shared" si="223"/>
        <v>0</v>
      </c>
    </row>
    <row r="1169" spans="1:19" ht="39" x14ac:dyDescent="0.25">
      <c r="A1169" s="26">
        <v>3311403320766240</v>
      </c>
      <c r="B1169" s="27" t="s">
        <v>787</v>
      </c>
      <c r="C1169" s="28"/>
      <c r="D1169" s="33">
        <f>SUM('anual gastos'!D1169+'eses gastos'!D1169+[3]ctas!D1169)</f>
        <v>2250398000</v>
      </c>
      <c r="E1169" s="33">
        <f>SUM('anual gastos'!E1169+'eses gastos'!E1169+[3]ctas!E1169)</f>
        <v>796241089</v>
      </c>
      <c r="F1169" s="30">
        <f t="shared" si="224"/>
        <v>3046639089</v>
      </c>
      <c r="G1169" s="31">
        <f t="shared" si="222"/>
        <v>1.4860029147282947E-2</v>
      </c>
      <c r="H1169" s="33">
        <f>SUM('anual gastos'!H1169+'eses gastos'!H1169+[3]ctas!H1169)</f>
        <v>0</v>
      </c>
      <c r="I1169" s="32">
        <f t="shared" si="228"/>
        <v>3046639089</v>
      </c>
      <c r="J1169" s="33">
        <f>SUM('anual gastos'!J1169+'eses gastos'!J1169+[3]ctas!J1169)</f>
        <v>2515120012</v>
      </c>
      <c r="K1169" s="31">
        <f t="shared" si="225"/>
        <v>82.553920517889082</v>
      </c>
      <c r="L1169" s="30">
        <f t="shared" si="221"/>
        <v>528170380</v>
      </c>
      <c r="M1169" s="31">
        <f t="shared" si="226"/>
        <v>17.336165018921282</v>
      </c>
      <c r="N1169" s="33">
        <f>SUM('anual gastos'!N1169+'eses gastos'!N1169+[3]ctas!N1169)</f>
        <v>3043290392</v>
      </c>
      <c r="O1169" s="31">
        <f t="shared" si="227"/>
        <v>99.890085536810361</v>
      </c>
      <c r="P1169" s="32">
        <f t="shared" ref="P1169:P1232" si="229">SUM(F1169-N1169)</f>
        <v>3348697</v>
      </c>
      <c r="R1169" s="33">
        <f>SUM('anual gastos'!N1169+'eses gastos'!N1169+[3]ctas!N1169)</f>
        <v>3043290392</v>
      </c>
      <c r="S1169" s="62">
        <f t="shared" si="223"/>
        <v>0</v>
      </c>
    </row>
    <row r="1170" spans="1:19" ht="39" x14ac:dyDescent="0.25">
      <c r="A1170" s="26">
        <v>3311403320766240</v>
      </c>
      <c r="B1170" s="27" t="s">
        <v>787</v>
      </c>
      <c r="C1170" s="28"/>
      <c r="D1170" s="33">
        <f>SUM('anual gastos'!D1170+'eses gastos'!D1170+[3]ctas!D1170)</f>
        <v>4740397000</v>
      </c>
      <c r="E1170" s="33">
        <f>SUM('anual gastos'!E1170+'eses gastos'!E1170+[3]ctas!E1170)</f>
        <v>778704941</v>
      </c>
      <c r="F1170" s="30">
        <f t="shared" si="224"/>
        <v>5519101941</v>
      </c>
      <c r="G1170" s="31">
        <f t="shared" si="222"/>
        <v>2.6919504842631489E-2</v>
      </c>
      <c r="H1170" s="33">
        <f>SUM('anual gastos'!H1170+'eses gastos'!H1170+[3]ctas!H1170)</f>
        <v>0</v>
      </c>
      <c r="I1170" s="32">
        <f t="shared" si="228"/>
        <v>5519101941</v>
      </c>
      <c r="J1170" s="33">
        <f>SUM('anual gastos'!J1170+'eses gastos'!J1170+[3]ctas!J1170)</f>
        <v>2833287918</v>
      </c>
      <c r="K1170" s="31">
        <f t="shared" si="225"/>
        <v>51.336031627758629</v>
      </c>
      <c r="L1170" s="30">
        <f t="shared" ref="L1170:L1233" si="230">SUM(N1170-J1170)</f>
        <v>2646698987</v>
      </c>
      <c r="M1170" s="31">
        <f t="shared" si="226"/>
        <v>47.955247344470095</v>
      </c>
      <c r="N1170" s="33">
        <f>SUM('anual gastos'!N1170+'eses gastos'!N1170+[3]ctas!N1170)</f>
        <v>5479986905</v>
      </c>
      <c r="O1170" s="31">
        <f t="shared" si="227"/>
        <v>99.29127897222871</v>
      </c>
      <c r="P1170" s="32">
        <f t="shared" si="229"/>
        <v>39115036</v>
      </c>
      <c r="R1170" s="33">
        <f>SUM('anual gastos'!N1170+'eses gastos'!N1170+[3]ctas!N1170)</f>
        <v>5479986905</v>
      </c>
      <c r="S1170" s="62">
        <f t="shared" si="223"/>
        <v>0</v>
      </c>
    </row>
    <row r="1171" spans="1:19" ht="26.25" x14ac:dyDescent="0.25">
      <c r="A1171" s="26">
        <v>3311403320831</v>
      </c>
      <c r="B1171" s="27" t="s">
        <v>788</v>
      </c>
      <c r="C1171" s="28"/>
      <c r="D1171" s="29">
        <f>SUM(D1172:D1173)</f>
        <v>3900536000</v>
      </c>
      <c r="E1171" s="29">
        <f>SUM(E1172:E1173)</f>
        <v>-908942050</v>
      </c>
      <c r="F1171" s="30">
        <f t="shared" si="224"/>
        <v>2991593950</v>
      </c>
      <c r="G1171" s="31">
        <f t="shared" si="222"/>
        <v>1.4591545632806435E-2</v>
      </c>
      <c r="H1171" s="29">
        <f>SUM(H1172:H1173)</f>
        <v>0</v>
      </c>
      <c r="I1171" s="32">
        <f t="shared" si="228"/>
        <v>2991593950</v>
      </c>
      <c r="J1171" s="29">
        <f>SUM(J1172:J1173)</f>
        <v>2745457001</v>
      </c>
      <c r="K1171" s="31">
        <f t="shared" si="225"/>
        <v>91.772381108071173</v>
      </c>
      <c r="L1171" s="30">
        <f t="shared" si="230"/>
        <v>241303615</v>
      </c>
      <c r="M1171" s="31">
        <f t="shared" si="226"/>
        <v>8.0660550540289737</v>
      </c>
      <c r="N1171" s="29">
        <f>SUM(N1172:N1173)</f>
        <v>2986760616</v>
      </c>
      <c r="O1171" s="31">
        <f t="shared" si="227"/>
        <v>99.838436162100137</v>
      </c>
      <c r="P1171" s="32">
        <f t="shared" si="229"/>
        <v>4833334</v>
      </c>
      <c r="R1171" s="33">
        <f>SUM('anual gastos'!N1171+'eses gastos'!N1171+[3]ctas!N1171)</f>
        <v>2986760616</v>
      </c>
      <c r="S1171" s="62">
        <f t="shared" si="223"/>
        <v>0</v>
      </c>
    </row>
    <row r="1172" spans="1:19" ht="26.25" x14ac:dyDescent="0.25">
      <c r="A1172" s="26">
        <v>3311403320831240</v>
      </c>
      <c r="B1172" s="27" t="s">
        <v>788</v>
      </c>
      <c r="C1172" s="28"/>
      <c r="D1172" s="33">
        <f>SUM('anual gastos'!D1172+'eses gastos'!D1172+[3]ctas!D1172)</f>
        <v>2698786000</v>
      </c>
      <c r="E1172" s="33">
        <f>SUM('anual gastos'!E1172+'eses gastos'!E1172+[3]ctas!E1172)</f>
        <v>-928775383</v>
      </c>
      <c r="F1172" s="30">
        <f t="shared" si="224"/>
        <v>1770010617</v>
      </c>
      <c r="G1172" s="31">
        <f t="shared" si="222"/>
        <v>8.6332540846686019E-3</v>
      </c>
      <c r="H1172" s="33">
        <f>SUM('anual gastos'!H1172+'eses gastos'!H1172+[3]ctas!H1172)</f>
        <v>0</v>
      </c>
      <c r="I1172" s="32">
        <f t="shared" si="228"/>
        <v>1770010617</v>
      </c>
      <c r="J1172" s="33">
        <f>SUM('anual gastos'!J1172+'eses gastos'!J1172+[3]ctas!J1172)</f>
        <v>1596840334</v>
      </c>
      <c r="K1172" s="31">
        <f t="shared" si="225"/>
        <v>90.216426876946812</v>
      </c>
      <c r="L1172" s="30">
        <f t="shared" si="230"/>
        <v>171336949</v>
      </c>
      <c r="M1172" s="31">
        <f t="shared" si="226"/>
        <v>9.6799955522526684</v>
      </c>
      <c r="N1172" s="33">
        <f>SUM('anual gastos'!N1172+'eses gastos'!N1172+[3]ctas!N1172)</f>
        <v>1768177283</v>
      </c>
      <c r="O1172" s="31">
        <f t="shared" si="227"/>
        <v>99.896422429199475</v>
      </c>
      <c r="P1172" s="32">
        <f t="shared" si="229"/>
        <v>1833334</v>
      </c>
      <c r="R1172" s="33">
        <f>SUM('anual gastos'!N1172+'eses gastos'!N1172+[3]ctas!N1172)</f>
        <v>1768177283</v>
      </c>
      <c r="S1172" s="62">
        <f t="shared" si="223"/>
        <v>0</v>
      </c>
    </row>
    <row r="1173" spans="1:19" ht="26.25" x14ac:dyDescent="0.25">
      <c r="A1173" s="26">
        <v>3311403320831240</v>
      </c>
      <c r="B1173" s="27" t="s">
        <v>788</v>
      </c>
      <c r="C1173" s="28"/>
      <c r="D1173" s="33">
        <f>SUM('anual gastos'!D1173+'eses gastos'!D1173+[3]ctas!D1173)</f>
        <v>1201750000</v>
      </c>
      <c r="E1173" s="33">
        <f>SUM('anual gastos'!E1173+'eses gastos'!E1173+[3]ctas!E1173)</f>
        <v>19833333</v>
      </c>
      <c r="F1173" s="30">
        <f t="shared" si="224"/>
        <v>1221583333</v>
      </c>
      <c r="G1173" s="31">
        <f t="shared" si="222"/>
        <v>5.9582915481378347E-3</v>
      </c>
      <c r="H1173" s="33">
        <f>SUM('anual gastos'!H1173+'eses gastos'!H1173+[3]ctas!H1173)</f>
        <v>0</v>
      </c>
      <c r="I1173" s="32">
        <f t="shared" si="228"/>
        <v>1221583333</v>
      </c>
      <c r="J1173" s="33">
        <f>SUM('anual gastos'!J1173+'eses gastos'!J1173+[3]ctas!J1173)</f>
        <v>1148616667</v>
      </c>
      <c r="K1173" s="31">
        <f t="shared" si="225"/>
        <v>94.026877739007261</v>
      </c>
      <c r="L1173" s="30">
        <f t="shared" si="230"/>
        <v>69966666</v>
      </c>
      <c r="M1173" s="31">
        <f t="shared" si="226"/>
        <v>5.727539342582042</v>
      </c>
      <c r="N1173" s="33">
        <f>SUM('anual gastos'!N1173+'eses gastos'!N1173+[3]ctas!N1173)</f>
        <v>1218583333</v>
      </c>
      <c r="O1173" s="31">
        <f t="shared" si="227"/>
        <v>99.75441708158931</v>
      </c>
      <c r="P1173" s="32">
        <f t="shared" si="229"/>
        <v>3000000</v>
      </c>
      <c r="R1173" s="33">
        <f>SUM('anual gastos'!N1173+'eses gastos'!N1173+[3]ctas!N1173)</f>
        <v>1218583333</v>
      </c>
      <c r="S1173" s="62">
        <f t="shared" si="223"/>
        <v>0</v>
      </c>
    </row>
    <row r="1174" spans="1:19" x14ac:dyDescent="0.25">
      <c r="A1174" s="60">
        <v>3311403320954</v>
      </c>
      <c r="B1174" s="61" t="s">
        <v>789</v>
      </c>
      <c r="C1174" s="28"/>
      <c r="D1174" s="29">
        <f>SUM(D1175)</f>
        <v>1738000000</v>
      </c>
      <c r="E1174" s="29">
        <f>SUM(E1175)</f>
        <v>0</v>
      </c>
      <c r="F1174" s="30">
        <f t="shared" si="224"/>
        <v>1738000000</v>
      </c>
      <c r="G1174" s="31">
        <f t="shared" si="222"/>
        <v>8.4771218065264452E-3</v>
      </c>
      <c r="H1174" s="29">
        <f>SUM(H1175)</f>
        <v>0</v>
      </c>
      <c r="I1174" s="32">
        <f t="shared" si="228"/>
        <v>1738000000</v>
      </c>
      <c r="J1174" s="29">
        <f>SUM(J1175)</f>
        <v>838751202</v>
      </c>
      <c r="K1174" s="31">
        <f t="shared" si="225"/>
        <v>48.259562830840046</v>
      </c>
      <c r="L1174" s="30">
        <f t="shared" si="230"/>
        <v>898938837</v>
      </c>
      <c r="M1174" s="31">
        <f t="shared" si="226"/>
        <v>51.722602819332565</v>
      </c>
      <c r="N1174" s="29">
        <f>SUM(N1175)</f>
        <v>1737690039</v>
      </c>
      <c r="O1174" s="31">
        <f t="shared" si="227"/>
        <v>99.982165650172618</v>
      </c>
      <c r="P1174" s="32">
        <f t="shared" si="229"/>
        <v>309961</v>
      </c>
      <c r="R1174" s="33">
        <f>SUM('anual gastos'!N1174+'eses gastos'!N1174+[3]ctas!N1174)</f>
        <v>1737690039</v>
      </c>
      <c r="S1174" s="62">
        <f t="shared" si="223"/>
        <v>0</v>
      </c>
    </row>
    <row r="1175" spans="1:19" x14ac:dyDescent="0.25">
      <c r="A1175" s="60">
        <v>3311403320954240</v>
      </c>
      <c r="B1175" s="61" t="s">
        <v>790</v>
      </c>
      <c r="C1175" s="28"/>
      <c r="D1175" s="33">
        <f>SUM('anual gastos'!D1175+'eses gastos'!D1175+[3]ctas!D1175)</f>
        <v>1738000000</v>
      </c>
      <c r="E1175" s="33">
        <f>SUM('anual gastos'!E1175+'eses gastos'!E1175+[3]ctas!E1175)</f>
        <v>0</v>
      </c>
      <c r="F1175" s="30">
        <f t="shared" si="224"/>
        <v>1738000000</v>
      </c>
      <c r="G1175" s="31">
        <f t="shared" si="222"/>
        <v>8.4771218065264452E-3</v>
      </c>
      <c r="H1175" s="33">
        <f>SUM('anual gastos'!H1175+'eses gastos'!H1175+[3]ctas!H1175)</f>
        <v>0</v>
      </c>
      <c r="I1175" s="32">
        <f t="shared" si="228"/>
        <v>1738000000</v>
      </c>
      <c r="J1175" s="33">
        <f>SUM('anual gastos'!J1175+'eses gastos'!J1175+[3]ctas!J1175)</f>
        <v>838751202</v>
      </c>
      <c r="K1175" s="31">
        <f t="shared" si="225"/>
        <v>48.259562830840046</v>
      </c>
      <c r="L1175" s="30">
        <f t="shared" si="230"/>
        <v>898938837</v>
      </c>
      <c r="M1175" s="31">
        <f t="shared" si="226"/>
        <v>51.722602819332565</v>
      </c>
      <c r="N1175" s="33">
        <f>SUM('anual gastos'!N1175+'eses gastos'!N1175+[3]ctas!N1175)</f>
        <v>1737690039</v>
      </c>
      <c r="O1175" s="31">
        <f t="shared" si="227"/>
        <v>99.982165650172618</v>
      </c>
      <c r="P1175" s="32">
        <f t="shared" si="229"/>
        <v>309961</v>
      </c>
      <c r="R1175" s="33">
        <f>SUM('anual gastos'!N1175+'eses gastos'!N1175+[3]ctas!N1175)</f>
        <v>1737690039</v>
      </c>
      <c r="S1175" s="62">
        <f t="shared" si="223"/>
        <v>0</v>
      </c>
    </row>
    <row r="1176" spans="1:19" x14ac:dyDescent="0.25">
      <c r="A1176" s="26">
        <v>3311403320957</v>
      </c>
      <c r="B1176" s="27" t="s">
        <v>791</v>
      </c>
      <c r="C1176" s="28"/>
      <c r="D1176" s="29">
        <f>SUM(D1177)</f>
        <v>1644769000</v>
      </c>
      <c r="E1176" s="29">
        <f>SUM(E1177)</f>
        <v>127229000</v>
      </c>
      <c r="F1176" s="30">
        <f t="shared" si="224"/>
        <v>1771998000</v>
      </c>
      <c r="G1176" s="31">
        <f t="shared" si="222"/>
        <v>8.6429475759040551E-3</v>
      </c>
      <c r="H1176" s="29">
        <f>SUM(H1177)</f>
        <v>0</v>
      </c>
      <c r="I1176" s="32">
        <f t="shared" si="228"/>
        <v>1771998000</v>
      </c>
      <c r="J1176" s="29">
        <f>SUM(J1177)</f>
        <v>1015351987</v>
      </c>
      <c r="K1176" s="31">
        <f t="shared" si="225"/>
        <v>57.299838205234998</v>
      </c>
      <c r="L1176" s="30">
        <f t="shared" si="230"/>
        <v>524889680</v>
      </c>
      <c r="M1176" s="31">
        <f t="shared" si="226"/>
        <v>29.621347202423483</v>
      </c>
      <c r="N1176" s="29">
        <f>SUM(N1177)</f>
        <v>1540241667</v>
      </c>
      <c r="O1176" s="31">
        <f t="shared" si="227"/>
        <v>86.92118540765847</v>
      </c>
      <c r="P1176" s="32">
        <f t="shared" si="229"/>
        <v>231756333</v>
      </c>
      <c r="R1176" s="33">
        <f>SUM('anual gastos'!N1176+'eses gastos'!N1176+[3]ctas!N1176)</f>
        <v>1540241667</v>
      </c>
      <c r="S1176" s="62">
        <f t="shared" si="223"/>
        <v>0</v>
      </c>
    </row>
    <row r="1177" spans="1:19" x14ac:dyDescent="0.25">
      <c r="A1177" s="26">
        <v>3311403320957240</v>
      </c>
      <c r="B1177" s="27" t="s">
        <v>792</v>
      </c>
      <c r="C1177" s="28"/>
      <c r="D1177" s="33">
        <f>SUM('anual gastos'!D1177+'eses gastos'!D1177+[3]ctas!D1177)</f>
        <v>1644769000</v>
      </c>
      <c r="E1177" s="33">
        <f>SUM('anual gastos'!E1177+'eses gastos'!E1177+[3]ctas!E1177)</f>
        <v>127229000</v>
      </c>
      <c r="F1177" s="30">
        <f t="shared" si="224"/>
        <v>1771998000</v>
      </c>
      <c r="G1177" s="31">
        <f t="shared" si="222"/>
        <v>8.6429475759040551E-3</v>
      </c>
      <c r="H1177" s="33">
        <f>SUM('anual gastos'!H1177+'eses gastos'!H1177+[3]ctas!H1177)</f>
        <v>0</v>
      </c>
      <c r="I1177" s="32">
        <f t="shared" si="228"/>
        <v>1771998000</v>
      </c>
      <c r="J1177" s="33">
        <f>SUM('anual gastos'!J1177+'eses gastos'!J1177+[3]ctas!J1177)</f>
        <v>1015351987</v>
      </c>
      <c r="K1177" s="31">
        <f t="shared" si="225"/>
        <v>57.299838205234998</v>
      </c>
      <c r="L1177" s="30">
        <f t="shared" si="230"/>
        <v>524889680</v>
      </c>
      <c r="M1177" s="31">
        <f t="shared" si="226"/>
        <v>29.621347202423483</v>
      </c>
      <c r="N1177" s="33">
        <f>SUM('anual gastos'!N1177+'eses gastos'!N1177+[3]ctas!N1177)</f>
        <v>1540241667</v>
      </c>
      <c r="O1177" s="31">
        <f t="shared" si="227"/>
        <v>86.92118540765847</v>
      </c>
      <c r="P1177" s="32">
        <f t="shared" si="229"/>
        <v>231756333</v>
      </c>
      <c r="R1177" s="33">
        <f>SUM('anual gastos'!N1177+'eses gastos'!N1177+[3]ctas!N1177)</f>
        <v>1540241667</v>
      </c>
      <c r="S1177" s="62">
        <f t="shared" si="223"/>
        <v>0</v>
      </c>
    </row>
    <row r="1178" spans="1:19" x14ac:dyDescent="0.25">
      <c r="A1178" s="26">
        <v>331140333</v>
      </c>
      <c r="B1178" s="27" t="s">
        <v>793</v>
      </c>
      <c r="C1178" s="28"/>
      <c r="D1178" s="29">
        <f>SUM(D1179)</f>
        <v>2200000000</v>
      </c>
      <c r="E1178" s="29">
        <f>SUM(E1179)</f>
        <v>851000000</v>
      </c>
      <c r="F1178" s="30">
        <f t="shared" si="224"/>
        <v>3051000000</v>
      </c>
      <c r="G1178" s="31">
        <f t="shared" si="222"/>
        <v>1.4881299557947172E-2</v>
      </c>
      <c r="H1178" s="29">
        <f>SUM(H1179)</f>
        <v>0</v>
      </c>
      <c r="I1178" s="32">
        <f t="shared" si="228"/>
        <v>3051000000</v>
      </c>
      <c r="J1178" s="29">
        <f>SUM(J1179)</f>
        <v>2990536128</v>
      </c>
      <c r="K1178" s="31">
        <f t="shared" si="225"/>
        <v>98.018227728613567</v>
      </c>
      <c r="L1178" s="30">
        <f t="shared" si="230"/>
        <v>30332244</v>
      </c>
      <c r="M1178" s="31">
        <f t="shared" si="226"/>
        <v>0.99417384464110126</v>
      </c>
      <c r="N1178" s="29">
        <f>SUM(N1179)</f>
        <v>3020868372</v>
      </c>
      <c r="O1178" s="31">
        <f t="shared" si="227"/>
        <v>99.012401573254678</v>
      </c>
      <c r="P1178" s="32">
        <f t="shared" si="229"/>
        <v>30131628</v>
      </c>
      <c r="R1178" s="33">
        <f>SUM('anual gastos'!N1178+'eses gastos'!N1178+[3]ctas!N1178)</f>
        <v>3020868372</v>
      </c>
      <c r="S1178" s="62">
        <f t="shared" si="223"/>
        <v>0</v>
      </c>
    </row>
    <row r="1179" spans="1:19" x14ac:dyDescent="0.25">
      <c r="A1179" s="26">
        <v>3311403330485</v>
      </c>
      <c r="B1179" s="27" t="s">
        <v>793</v>
      </c>
      <c r="C1179" s="28"/>
      <c r="D1179" s="29">
        <f>SUM(D1180)</f>
        <v>2200000000</v>
      </c>
      <c r="E1179" s="29">
        <f>SUM(E1180)</f>
        <v>851000000</v>
      </c>
      <c r="F1179" s="30">
        <f t="shared" si="224"/>
        <v>3051000000</v>
      </c>
      <c r="G1179" s="31">
        <f t="shared" si="222"/>
        <v>1.4881299557947172E-2</v>
      </c>
      <c r="H1179" s="29">
        <f>SUM(H1180)</f>
        <v>0</v>
      </c>
      <c r="I1179" s="32">
        <f t="shared" si="228"/>
        <v>3051000000</v>
      </c>
      <c r="J1179" s="29">
        <f>SUM(J1180)</f>
        <v>2990536128</v>
      </c>
      <c r="K1179" s="31">
        <f t="shared" si="225"/>
        <v>98.018227728613567</v>
      </c>
      <c r="L1179" s="30">
        <f t="shared" si="230"/>
        <v>30332244</v>
      </c>
      <c r="M1179" s="31">
        <f t="shared" si="226"/>
        <v>0.99417384464110126</v>
      </c>
      <c r="N1179" s="29">
        <f>SUM(N1180)</f>
        <v>3020868372</v>
      </c>
      <c r="O1179" s="31">
        <f t="shared" si="227"/>
        <v>99.012401573254678</v>
      </c>
      <c r="P1179" s="32">
        <f t="shared" si="229"/>
        <v>30131628</v>
      </c>
      <c r="R1179" s="33">
        <f>SUM('anual gastos'!N1179+'eses gastos'!N1179+[3]ctas!N1179)</f>
        <v>3020868372</v>
      </c>
      <c r="S1179" s="62">
        <f t="shared" si="223"/>
        <v>0</v>
      </c>
    </row>
    <row r="1180" spans="1:19" x14ac:dyDescent="0.25">
      <c r="A1180" s="26">
        <v>3311403330485240</v>
      </c>
      <c r="B1180" s="27" t="s">
        <v>793</v>
      </c>
      <c r="C1180" s="28"/>
      <c r="D1180" s="33">
        <f>SUM('anual gastos'!D1180+'eses gastos'!D1180+[3]ctas!D1180)</f>
        <v>2200000000</v>
      </c>
      <c r="E1180" s="33">
        <f>SUM('anual gastos'!E1180+'eses gastos'!E1180+[3]ctas!E1180)</f>
        <v>851000000</v>
      </c>
      <c r="F1180" s="30">
        <f t="shared" si="224"/>
        <v>3051000000</v>
      </c>
      <c r="G1180" s="31">
        <f t="shared" si="222"/>
        <v>1.4881299557947172E-2</v>
      </c>
      <c r="H1180" s="33">
        <f>SUM('anual gastos'!H1180+'eses gastos'!H1180+[3]ctas!H1180)</f>
        <v>0</v>
      </c>
      <c r="I1180" s="32">
        <f t="shared" si="228"/>
        <v>3051000000</v>
      </c>
      <c r="J1180" s="33">
        <f>SUM('anual gastos'!J1180+'eses gastos'!J1180+[3]ctas!J1180)</f>
        <v>2990536128</v>
      </c>
      <c r="K1180" s="31">
        <f t="shared" si="225"/>
        <v>98.018227728613567</v>
      </c>
      <c r="L1180" s="30">
        <f t="shared" si="230"/>
        <v>30332244</v>
      </c>
      <c r="M1180" s="31">
        <f t="shared" si="226"/>
        <v>0.99417384464110126</v>
      </c>
      <c r="N1180" s="33">
        <f>SUM('anual gastos'!N1180+'eses gastos'!N1180+[3]ctas!N1180)</f>
        <v>3020868372</v>
      </c>
      <c r="O1180" s="31">
        <f t="shared" si="227"/>
        <v>99.012401573254678</v>
      </c>
      <c r="P1180" s="32">
        <f t="shared" si="229"/>
        <v>30131628</v>
      </c>
      <c r="R1180" s="33">
        <f>SUM('anual gastos'!N1180+'eses gastos'!N1180+[3]ctas!N1180)</f>
        <v>3020868372</v>
      </c>
      <c r="S1180" s="62">
        <f t="shared" si="223"/>
        <v>0</v>
      </c>
    </row>
    <row r="1181" spans="1:19" x14ac:dyDescent="0.25">
      <c r="A1181" s="59">
        <v>332</v>
      </c>
      <c r="B1181" s="58" t="s">
        <v>794</v>
      </c>
      <c r="C1181" s="21"/>
      <c r="D1181" s="22">
        <f>SUM(D1182+D1204+D1259+D1261)</f>
        <v>2298754949600</v>
      </c>
      <c r="E1181" s="22">
        <f>SUM(E1182+E1204+E1259+E1261)</f>
        <v>-290148253546</v>
      </c>
      <c r="F1181" s="30">
        <f t="shared" si="224"/>
        <v>2008606696054</v>
      </c>
      <c r="G1181" s="24">
        <f t="shared" si="222"/>
        <v>9.7970101403074796</v>
      </c>
      <c r="H1181" s="22">
        <f>SUM(H1182+H1204+H1259+H1261)</f>
        <v>0</v>
      </c>
      <c r="I1181" s="32">
        <f t="shared" si="228"/>
        <v>2008606696054</v>
      </c>
      <c r="J1181" s="22">
        <f>SUM(J1182+J1204+J1259+J1261)</f>
        <v>1773324488679</v>
      </c>
      <c r="K1181" s="31">
        <f t="shared" si="225"/>
        <v>88.286297768636203</v>
      </c>
      <c r="L1181" s="30">
        <f t="shared" si="230"/>
        <v>10270000</v>
      </c>
      <c r="M1181" s="31">
        <f t="shared" si="226"/>
        <v>5.1129969944717823E-4</v>
      </c>
      <c r="N1181" s="22">
        <f>SUM(N1182+N1204+N1259+N1261)</f>
        <v>1773334758679</v>
      </c>
      <c r="O1181" s="31">
        <f t="shared" si="227"/>
        <v>88.286809068335643</v>
      </c>
      <c r="P1181" s="32">
        <f t="shared" si="229"/>
        <v>235271937375</v>
      </c>
      <c r="R1181" s="33">
        <f>SUM('anual gastos'!N1181+'eses gastos'!N1181+[3]ctas!N1181)</f>
        <v>1773334758679</v>
      </c>
      <c r="S1181" s="62">
        <f t="shared" si="223"/>
        <v>0</v>
      </c>
    </row>
    <row r="1182" spans="1:19" x14ac:dyDescent="0.25">
      <c r="A1182" s="26">
        <v>33201</v>
      </c>
      <c r="B1182" s="35" t="s">
        <v>795</v>
      </c>
      <c r="C1182" s="28"/>
      <c r="D1182" s="29">
        <f>SUM(D1183:D1203)-D1199</f>
        <v>0</v>
      </c>
      <c r="E1182" s="29">
        <f>SUM(E1183:E1203)-E1199</f>
        <v>0</v>
      </c>
      <c r="F1182" s="30">
        <f t="shared" si="224"/>
        <v>0</v>
      </c>
      <c r="G1182" s="31">
        <f t="shared" si="222"/>
        <v>0</v>
      </c>
      <c r="H1182" s="29">
        <f>SUM(H1183:H1203)-H1199</f>
        <v>0</v>
      </c>
      <c r="I1182" s="32">
        <f t="shared" si="228"/>
        <v>0</v>
      </c>
      <c r="J1182" s="29">
        <f>SUM(J1183:J1203)-J1199</f>
        <v>0</v>
      </c>
      <c r="K1182" s="31">
        <f t="shared" si="225"/>
        <v>0</v>
      </c>
      <c r="L1182" s="30">
        <f t="shared" si="230"/>
        <v>0</v>
      </c>
      <c r="M1182" s="31">
        <f t="shared" si="226"/>
        <v>0</v>
      </c>
      <c r="N1182" s="29">
        <f>SUM(N1183:N1203)-N1199</f>
        <v>0</v>
      </c>
      <c r="O1182" s="31">
        <f t="shared" si="227"/>
        <v>0</v>
      </c>
      <c r="P1182" s="32">
        <f t="shared" si="229"/>
        <v>0</v>
      </c>
      <c r="R1182" s="33">
        <f>SUM('anual gastos'!N1182+'eses gastos'!N1182+[3]ctas!N1182)</f>
        <v>0</v>
      </c>
      <c r="S1182" s="62">
        <f t="shared" si="223"/>
        <v>0</v>
      </c>
    </row>
    <row r="1183" spans="1:19" x14ac:dyDescent="0.25">
      <c r="A1183" s="26">
        <v>3320104</v>
      </c>
      <c r="B1183" s="27" t="s">
        <v>126</v>
      </c>
      <c r="C1183" s="28"/>
      <c r="D1183" s="33">
        <f>SUM('anual gastos'!D1183+'eses gastos'!D1183+[3]ctas!D1183)</f>
        <v>0</v>
      </c>
      <c r="E1183" s="33">
        <f>SUM('anual gastos'!E1183+'eses gastos'!E1183+[3]ctas!E1183)</f>
        <v>0</v>
      </c>
      <c r="F1183" s="30">
        <f t="shared" si="224"/>
        <v>0</v>
      </c>
      <c r="G1183" s="31">
        <f t="shared" si="222"/>
        <v>0</v>
      </c>
      <c r="H1183" s="33">
        <f>SUM('anual gastos'!H1183+'eses gastos'!H1183+[3]ctas!H1183)</f>
        <v>0</v>
      </c>
      <c r="I1183" s="32">
        <f t="shared" si="228"/>
        <v>0</v>
      </c>
      <c r="J1183" s="33">
        <f>SUM('anual gastos'!J1183+'eses gastos'!J1183+[3]ctas!J1183)</f>
        <v>0</v>
      </c>
      <c r="K1183" s="31">
        <f t="shared" si="225"/>
        <v>0</v>
      </c>
      <c r="L1183" s="30">
        <f t="shared" si="230"/>
        <v>0</v>
      </c>
      <c r="M1183" s="31">
        <f t="shared" si="226"/>
        <v>0</v>
      </c>
      <c r="N1183" s="33">
        <f>SUM('anual gastos'!N1183+'eses gastos'!N1183+[3]ctas!N1183)</f>
        <v>0</v>
      </c>
      <c r="O1183" s="31">
        <f t="shared" si="227"/>
        <v>0</v>
      </c>
      <c r="P1183" s="32">
        <f t="shared" si="229"/>
        <v>0</v>
      </c>
      <c r="R1183" s="33">
        <f>SUM('anual gastos'!N1183+'eses gastos'!N1183+[3]ctas!N1183)</f>
        <v>0</v>
      </c>
      <c r="S1183" s="62">
        <f t="shared" si="223"/>
        <v>0</v>
      </c>
    </row>
    <row r="1184" spans="1:19" ht="26.25" x14ac:dyDescent="0.25">
      <c r="A1184" s="26">
        <v>3320105</v>
      </c>
      <c r="B1184" s="27" t="s">
        <v>127</v>
      </c>
      <c r="C1184" s="28"/>
      <c r="D1184" s="33">
        <f>SUM('anual gastos'!D1184+'eses gastos'!D1184+[3]ctas!D1184)</f>
        <v>0</v>
      </c>
      <c r="E1184" s="33">
        <f>SUM('anual gastos'!E1184+'eses gastos'!E1184+[3]ctas!E1184)</f>
        <v>0</v>
      </c>
      <c r="F1184" s="30">
        <f t="shared" si="224"/>
        <v>0</v>
      </c>
      <c r="G1184" s="31">
        <f t="shared" si="222"/>
        <v>0</v>
      </c>
      <c r="H1184" s="33">
        <f>SUM('anual gastos'!H1184+'eses gastos'!H1184+[3]ctas!H1184)</f>
        <v>0</v>
      </c>
      <c r="I1184" s="32">
        <f t="shared" si="228"/>
        <v>0</v>
      </c>
      <c r="J1184" s="33">
        <f>SUM('anual gastos'!J1184+'eses gastos'!J1184+[3]ctas!J1184)</f>
        <v>0</v>
      </c>
      <c r="K1184" s="31">
        <f t="shared" si="225"/>
        <v>0</v>
      </c>
      <c r="L1184" s="30">
        <f t="shared" si="230"/>
        <v>0</v>
      </c>
      <c r="M1184" s="31">
        <f t="shared" si="226"/>
        <v>0</v>
      </c>
      <c r="N1184" s="33">
        <f>SUM('anual gastos'!N1184+'eses gastos'!N1184+[3]ctas!N1184)</f>
        <v>0</v>
      </c>
      <c r="O1184" s="31">
        <f t="shared" si="227"/>
        <v>0</v>
      </c>
      <c r="P1184" s="32">
        <f t="shared" si="229"/>
        <v>0</v>
      </c>
      <c r="R1184" s="33">
        <f>SUM('anual gastos'!N1184+'eses gastos'!N1184+[3]ctas!N1184)</f>
        <v>0</v>
      </c>
      <c r="S1184" s="62">
        <f t="shared" si="223"/>
        <v>0</v>
      </c>
    </row>
    <row r="1185" spans="1:19" x14ac:dyDescent="0.25">
      <c r="A1185" s="26">
        <v>3320107</v>
      </c>
      <c r="B1185" s="27" t="s">
        <v>128</v>
      </c>
      <c r="C1185" s="28"/>
      <c r="D1185" s="33">
        <f>SUM('anual gastos'!D1185+'eses gastos'!D1185+[3]ctas!D1185)</f>
        <v>0</v>
      </c>
      <c r="E1185" s="33">
        <f>SUM('anual gastos'!E1185+'eses gastos'!E1185+[3]ctas!E1185)</f>
        <v>0</v>
      </c>
      <c r="F1185" s="30">
        <f t="shared" si="224"/>
        <v>0</v>
      </c>
      <c r="G1185" s="31">
        <f t="shared" si="222"/>
        <v>0</v>
      </c>
      <c r="H1185" s="33">
        <f>SUM('anual gastos'!H1185+'eses gastos'!H1185+[3]ctas!H1185)</f>
        <v>0</v>
      </c>
      <c r="I1185" s="32">
        <f t="shared" si="228"/>
        <v>0</v>
      </c>
      <c r="J1185" s="33">
        <f>SUM('anual gastos'!J1185+'eses gastos'!J1185+[3]ctas!J1185)</f>
        <v>0</v>
      </c>
      <c r="K1185" s="31">
        <f t="shared" si="225"/>
        <v>0</v>
      </c>
      <c r="L1185" s="30">
        <f t="shared" si="230"/>
        <v>0</v>
      </c>
      <c r="M1185" s="31">
        <f t="shared" si="226"/>
        <v>0</v>
      </c>
      <c r="N1185" s="33">
        <f>SUM('anual gastos'!N1185+'eses gastos'!N1185+[3]ctas!N1185)</f>
        <v>0</v>
      </c>
      <c r="O1185" s="31">
        <f t="shared" si="227"/>
        <v>0</v>
      </c>
      <c r="P1185" s="32">
        <f t="shared" si="229"/>
        <v>0</v>
      </c>
      <c r="R1185" s="33">
        <f>SUM('anual gastos'!N1185+'eses gastos'!N1185+[3]ctas!N1185)</f>
        <v>0</v>
      </c>
      <c r="S1185" s="62">
        <f t="shared" si="223"/>
        <v>0</v>
      </c>
    </row>
    <row r="1186" spans="1:19" x14ac:dyDescent="0.25">
      <c r="A1186" s="26">
        <v>3320109</v>
      </c>
      <c r="B1186" s="27" t="s">
        <v>129</v>
      </c>
      <c r="C1186" s="28"/>
      <c r="D1186" s="33">
        <f>SUM('anual gastos'!D1186+'eses gastos'!D1186+[3]ctas!D1186)</f>
        <v>0</v>
      </c>
      <c r="E1186" s="33">
        <f>SUM('anual gastos'!E1186+'eses gastos'!E1186+[3]ctas!E1186)</f>
        <v>0</v>
      </c>
      <c r="F1186" s="30">
        <f t="shared" si="224"/>
        <v>0</v>
      </c>
      <c r="G1186" s="31">
        <f t="shared" si="222"/>
        <v>0</v>
      </c>
      <c r="H1186" s="33">
        <f>SUM('anual gastos'!H1186+'eses gastos'!H1186+[3]ctas!H1186)</f>
        <v>0</v>
      </c>
      <c r="I1186" s="32">
        <f t="shared" si="228"/>
        <v>0</v>
      </c>
      <c r="J1186" s="33">
        <f>SUM('anual gastos'!J1186+'eses gastos'!J1186+[3]ctas!J1186)</f>
        <v>0</v>
      </c>
      <c r="K1186" s="31">
        <f t="shared" si="225"/>
        <v>0</v>
      </c>
      <c r="L1186" s="30">
        <f t="shared" si="230"/>
        <v>0</v>
      </c>
      <c r="M1186" s="31">
        <f t="shared" si="226"/>
        <v>0</v>
      </c>
      <c r="N1186" s="33">
        <f>SUM('anual gastos'!N1186+'eses gastos'!N1186+[3]ctas!N1186)</f>
        <v>0</v>
      </c>
      <c r="O1186" s="31">
        <f t="shared" si="227"/>
        <v>0</v>
      </c>
      <c r="P1186" s="32">
        <f t="shared" si="229"/>
        <v>0</v>
      </c>
      <c r="R1186" s="33">
        <f>SUM('anual gastos'!N1186+'eses gastos'!N1186+[3]ctas!N1186)</f>
        <v>0</v>
      </c>
      <c r="S1186" s="62">
        <f t="shared" si="223"/>
        <v>0</v>
      </c>
    </row>
    <row r="1187" spans="1:19" ht="26.25" x14ac:dyDescent="0.25">
      <c r="A1187" s="26">
        <v>3320111</v>
      </c>
      <c r="B1187" s="27" t="s">
        <v>130</v>
      </c>
      <c r="C1187" s="28"/>
      <c r="D1187" s="33">
        <f>SUM('anual gastos'!D1187+'eses gastos'!D1187+[3]ctas!D1187)</f>
        <v>0</v>
      </c>
      <c r="E1187" s="33">
        <f>SUM('anual gastos'!E1187+'eses gastos'!E1187+[3]ctas!E1187)</f>
        <v>0</v>
      </c>
      <c r="F1187" s="30">
        <f t="shared" si="224"/>
        <v>0</v>
      </c>
      <c r="G1187" s="31">
        <f t="shared" si="222"/>
        <v>0</v>
      </c>
      <c r="H1187" s="33">
        <f>SUM('anual gastos'!H1187+'eses gastos'!H1187+[3]ctas!H1187)</f>
        <v>0</v>
      </c>
      <c r="I1187" s="32">
        <f t="shared" si="228"/>
        <v>0</v>
      </c>
      <c r="J1187" s="33">
        <f>SUM('anual gastos'!J1187+'eses gastos'!J1187+[3]ctas!J1187)</f>
        <v>0</v>
      </c>
      <c r="K1187" s="31">
        <f t="shared" si="225"/>
        <v>0</v>
      </c>
      <c r="L1187" s="30">
        <f t="shared" si="230"/>
        <v>0</v>
      </c>
      <c r="M1187" s="31">
        <f t="shared" si="226"/>
        <v>0</v>
      </c>
      <c r="N1187" s="33">
        <f>SUM('anual gastos'!N1187+'eses gastos'!N1187+[3]ctas!N1187)</f>
        <v>0</v>
      </c>
      <c r="O1187" s="31">
        <f t="shared" si="227"/>
        <v>0</v>
      </c>
      <c r="P1187" s="32">
        <f t="shared" si="229"/>
        <v>0</v>
      </c>
      <c r="R1187" s="33">
        <f>SUM('anual gastos'!N1187+'eses gastos'!N1187+[3]ctas!N1187)</f>
        <v>0</v>
      </c>
      <c r="S1187" s="62">
        <f t="shared" si="223"/>
        <v>0</v>
      </c>
    </row>
    <row r="1188" spans="1:19" ht="26.25" x14ac:dyDescent="0.25">
      <c r="A1188" s="26">
        <v>3320114</v>
      </c>
      <c r="B1188" s="27" t="s">
        <v>796</v>
      </c>
      <c r="C1188" s="28"/>
      <c r="D1188" s="33">
        <f>SUM('anual gastos'!D1188+'eses gastos'!D1188+[3]ctas!D1188)</f>
        <v>0</v>
      </c>
      <c r="E1188" s="33">
        <f>SUM('anual gastos'!E1188+'eses gastos'!E1188+[3]ctas!E1188)</f>
        <v>0</v>
      </c>
      <c r="F1188" s="30">
        <f t="shared" si="224"/>
        <v>0</v>
      </c>
      <c r="G1188" s="31">
        <f t="shared" si="222"/>
        <v>0</v>
      </c>
      <c r="H1188" s="33">
        <f>SUM('anual gastos'!H1188+'eses gastos'!H1188+[3]ctas!H1188)</f>
        <v>0</v>
      </c>
      <c r="I1188" s="32">
        <f t="shared" si="228"/>
        <v>0</v>
      </c>
      <c r="J1188" s="33">
        <f>SUM('anual gastos'!J1188+'eses gastos'!J1188+[3]ctas!J1188)</f>
        <v>0</v>
      </c>
      <c r="K1188" s="31">
        <f t="shared" si="225"/>
        <v>0</v>
      </c>
      <c r="L1188" s="30">
        <f t="shared" si="230"/>
        <v>0</v>
      </c>
      <c r="M1188" s="31">
        <f t="shared" si="226"/>
        <v>0</v>
      </c>
      <c r="N1188" s="33">
        <f>SUM('anual gastos'!N1188+'eses gastos'!N1188+[3]ctas!N1188)</f>
        <v>0</v>
      </c>
      <c r="O1188" s="31">
        <f t="shared" si="227"/>
        <v>0</v>
      </c>
      <c r="P1188" s="32">
        <f t="shared" si="229"/>
        <v>0</v>
      </c>
      <c r="R1188" s="33">
        <f>SUM('anual gastos'!N1188+'eses gastos'!N1188+[3]ctas!N1188)</f>
        <v>0</v>
      </c>
      <c r="S1188" s="62">
        <f t="shared" si="223"/>
        <v>0</v>
      </c>
    </row>
    <row r="1189" spans="1:19" x14ac:dyDescent="0.25">
      <c r="A1189" s="26">
        <v>3320115</v>
      </c>
      <c r="B1189" s="27" t="s">
        <v>132</v>
      </c>
      <c r="C1189" s="28"/>
      <c r="D1189" s="33">
        <f>SUM('anual gastos'!D1189+'eses gastos'!D1189+[3]ctas!D1189)</f>
        <v>0</v>
      </c>
      <c r="E1189" s="33">
        <f>SUM('anual gastos'!E1189+'eses gastos'!E1189+[3]ctas!E1189)</f>
        <v>0</v>
      </c>
      <c r="F1189" s="30">
        <f t="shared" si="224"/>
        <v>0</v>
      </c>
      <c r="G1189" s="31">
        <f t="shared" si="222"/>
        <v>0</v>
      </c>
      <c r="H1189" s="33">
        <f>SUM('anual gastos'!H1189+'eses gastos'!H1189+[3]ctas!H1189)</f>
        <v>0</v>
      </c>
      <c r="I1189" s="32">
        <f t="shared" si="228"/>
        <v>0</v>
      </c>
      <c r="J1189" s="33">
        <f>SUM('anual gastos'!J1189+'eses gastos'!J1189+[3]ctas!J1189)</f>
        <v>0</v>
      </c>
      <c r="K1189" s="31">
        <f t="shared" si="225"/>
        <v>0</v>
      </c>
      <c r="L1189" s="30">
        <f t="shared" si="230"/>
        <v>0</v>
      </c>
      <c r="M1189" s="31">
        <f t="shared" si="226"/>
        <v>0</v>
      </c>
      <c r="N1189" s="33">
        <f>SUM('anual gastos'!N1189+'eses gastos'!N1189+[3]ctas!N1189)</f>
        <v>0</v>
      </c>
      <c r="O1189" s="31">
        <f t="shared" si="227"/>
        <v>0</v>
      </c>
      <c r="P1189" s="32">
        <f t="shared" si="229"/>
        <v>0</v>
      </c>
      <c r="R1189" s="33">
        <f>SUM('anual gastos'!N1189+'eses gastos'!N1189+[3]ctas!N1189)</f>
        <v>0</v>
      </c>
      <c r="S1189" s="62">
        <f t="shared" si="223"/>
        <v>0</v>
      </c>
    </row>
    <row r="1190" spans="1:19" x14ac:dyDescent="0.25">
      <c r="A1190" s="26">
        <v>3320116</v>
      </c>
      <c r="B1190" s="27" t="s">
        <v>797</v>
      </c>
      <c r="C1190" s="28"/>
      <c r="D1190" s="33">
        <f>SUM('anual gastos'!D1190+'eses gastos'!D1190+[3]ctas!D1190)</f>
        <v>0</v>
      </c>
      <c r="E1190" s="33">
        <f>SUM('anual gastos'!E1190+'eses gastos'!E1190+[3]ctas!E1190)</f>
        <v>0</v>
      </c>
      <c r="F1190" s="30">
        <f t="shared" si="224"/>
        <v>0</v>
      </c>
      <c r="G1190" s="31">
        <f t="shared" si="222"/>
        <v>0</v>
      </c>
      <c r="H1190" s="33">
        <f>SUM('anual gastos'!H1190+'eses gastos'!H1190+[3]ctas!H1190)</f>
        <v>0</v>
      </c>
      <c r="I1190" s="32">
        <f t="shared" si="228"/>
        <v>0</v>
      </c>
      <c r="J1190" s="33">
        <f>SUM('anual gastos'!J1190+'eses gastos'!J1190+[3]ctas!J1190)</f>
        <v>0</v>
      </c>
      <c r="K1190" s="31">
        <f t="shared" si="225"/>
        <v>0</v>
      </c>
      <c r="L1190" s="30">
        <f t="shared" si="230"/>
        <v>0</v>
      </c>
      <c r="M1190" s="31">
        <f t="shared" si="226"/>
        <v>0</v>
      </c>
      <c r="N1190" s="33">
        <f>SUM('anual gastos'!N1190+'eses gastos'!N1190+[3]ctas!N1190)</f>
        <v>0</v>
      </c>
      <c r="O1190" s="31">
        <f t="shared" si="227"/>
        <v>0</v>
      </c>
      <c r="P1190" s="32">
        <f t="shared" si="229"/>
        <v>0</v>
      </c>
      <c r="R1190" s="33">
        <f>SUM('anual gastos'!N1190+'eses gastos'!N1190+[3]ctas!N1190)</f>
        <v>0</v>
      </c>
      <c r="S1190" s="62">
        <f t="shared" si="223"/>
        <v>0</v>
      </c>
    </row>
    <row r="1191" spans="1:19" x14ac:dyDescent="0.25">
      <c r="A1191" s="26">
        <v>3320117</v>
      </c>
      <c r="B1191" s="27" t="s">
        <v>134</v>
      </c>
      <c r="C1191" s="28"/>
      <c r="D1191" s="33">
        <f>SUM('anual gastos'!D1191+'eses gastos'!D1191+[3]ctas!D1191)</f>
        <v>0</v>
      </c>
      <c r="E1191" s="33">
        <f>SUM('anual gastos'!E1191+'eses gastos'!E1191+[3]ctas!E1191)</f>
        <v>0</v>
      </c>
      <c r="F1191" s="30">
        <f t="shared" si="224"/>
        <v>0</v>
      </c>
      <c r="G1191" s="31">
        <f t="shared" si="222"/>
        <v>0</v>
      </c>
      <c r="H1191" s="33">
        <f>SUM('anual gastos'!H1191+'eses gastos'!H1191+[3]ctas!H1191)</f>
        <v>0</v>
      </c>
      <c r="I1191" s="32">
        <f t="shared" si="228"/>
        <v>0</v>
      </c>
      <c r="J1191" s="33">
        <f>SUM('anual gastos'!J1191+'eses gastos'!J1191+[3]ctas!J1191)</f>
        <v>0</v>
      </c>
      <c r="K1191" s="31">
        <f t="shared" si="225"/>
        <v>0</v>
      </c>
      <c r="L1191" s="30">
        <f t="shared" si="230"/>
        <v>0</v>
      </c>
      <c r="M1191" s="31">
        <f t="shared" si="226"/>
        <v>0</v>
      </c>
      <c r="N1191" s="33">
        <f>SUM('anual gastos'!N1191+'eses gastos'!N1191+[3]ctas!N1191)</f>
        <v>0</v>
      </c>
      <c r="O1191" s="31">
        <f t="shared" si="227"/>
        <v>0</v>
      </c>
      <c r="P1191" s="32">
        <f t="shared" si="229"/>
        <v>0</v>
      </c>
      <c r="R1191" s="33">
        <f>SUM('anual gastos'!N1191+'eses gastos'!N1191+[3]ctas!N1191)</f>
        <v>0</v>
      </c>
      <c r="S1191" s="62">
        <f t="shared" si="223"/>
        <v>0</v>
      </c>
    </row>
    <row r="1192" spans="1:19" x14ac:dyDescent="0.25">
      <c r="A1192" s="26">
        <v>3320118</v>
      </c>
      <c r="B1192" s="27" t="s">
        <v>135</v>
      </c>
      <c r="C1192" s="28"/>
      <c r="D1192" s="33">
        <f>SUM('anual gastos'!D1192+'eses gastos'!D1192+[3]ctas!D1192)</f>
        <v>0</v>
      </c>
      <c r="E1192" s="33">
        <f>SUM('anual gastos'!E1192+'eses gastos'!E1192+[3]ctas!E1192)</f>
        <v>0</v>
      </c>
      <c r="F1192" s="30">
        <f t="shared" si="224"/>
        <v>0</v>
      </c>
      <c r="G1192" s="31">
        <f t="shared" si="222"/>
        <v>0</v>
      </c>
      <c r="H1192" s="33">
        <f>SUM('anual gastos'!H1192+'eses gastos'!H1192+[3]ctas!H1192)</f>
        <v>0</v>
      </c>
      <c r="I1192" s="32">
        <f t="shared" si="228"/>
        <v>0</v>
      </c>
      <c r="J1192" s="33">
        <f>SUM('anual gastos'!J1192+'eses gastos'!J1192+[3]ctas!J1192)</f>
        <v>0</v>
      </c>
      <c r="K1192" s="31">
        <f t="shared" si="225"/>
        <v>0</v>
      </c>
      <c r="L1192" s="30">
        <f t="shared" si="230"/>
        <v>0</v>
      </c>
      <c r="M1192" s="31">
        <f t="shared" si="226"/>
        <v>0</v>
      </c>
      <c r="N1192" s="33">
        <f>SUM('anual gastos'!N1192+'eses gastos'!N1192+[3]ctas!N1192)</f>
        <v>0</v>
      </c>
      <c r="O1192" s="31">
        <f t="shared" si="227"/>
        <v>0</v>
      </c>
      <c r="P1192" s="32">
        <f t="shared" si="229"/>
        <v>0</v>
      </c>
      <c r="R1192" s="33">
        <f>SUM('anual gastos'!N1192+'eses gastos'!N1192+[3]ctas!N1192)</f>
        <v>0</v>
      </c>
      <c r="S1192" s="62">
        <f t="shared" si="223"/>
        <v>0</v>
      </c>
    </row>
    <row r="1193" spans="1:19" ht="26.25" x14ac:dyDescent="0.25">
      <c r="A1193" s="26">
        <v>3320119</v>
      </c>
      <c r="B1193" s="27" t="s">
        <v>136</v>
      </c>
      <c r="C1193" s="28"/>
      <c r="D1193" s="33">
        <f>SUM('anual gastos'!D1193+'eses gastos'!D1193+[3]ctas!D1193)</f>
        <v>0</v>
      </c>
      <c r="E1193" s="33">
        <f>SUM('anual gastos'!E1193+'eses gastos'!E1193+[3]ctas!E1193)</f>
        <v>0</v>
      </c>
      <c r="F1193" s="30">
        <f t="shared" si="224"/>
        <v>0</v>
      </c>
      <c r="G1193" s="31">
        <f t="shared" si="222"/>
        <v>0</v>
      </c>
      <c r="H1193" s="33">
        <f>SUM('anual gastos'!H1193+'eses gastos'!H1193+[3]ctas!H1193)</f>
        <v>0</v>
      </c>
      <c r="I1193" s="32">
        <f t="shared" si="228"/>
        <v>0</v>
      </c>
      <c r="J1193" s="33">
        <f>SUM('anual gastos'!J1193+'eses gastos'!J1193+[3]ctas!J1193)</f>
        <v>0</v>
      </c>
      <c r="K1193" s="31">
        <f t="shared" si="225"/>
        <v>0</v>
      </c>
      <c r="L1193" s="30">
        <f t="shared" si="230"/>
        <v>0</v>
      </c>
      <c r="M1193" s="31">
        <f t="shared" si="226"/>
        <v>0</v>
      </c>
      <c r="N1193" s="33">
        <f>SUM('anual gastos'!N1193+'eses gastos'!N1193+[3]ctas!N1193)</f>
        <v>0</v>
      </c>
      <c r="O1193" s="31">
        <f t="shared" si="227"/>
        <v>0</v>
      </c>
      <c r="P1193" s="32">
        <f t="shared" si="229"/>
        <v>0</v>
      </c>
      <c r="R1193" s="33">
        <f>SUM('anual gastos'!N1193+'eses gastos'!N1193+[3]ctas!N1193)</f>
        <v>0</v>
      </c>
      <c r="S1193" s="62">
        <f t="shared" si="223"/>
        <v>0</v>
      </c>
    </row>
    <row r="1194" spans="1:19" ht="26.25" x14ac:dyDescent="0.25">
      <c r="A1194" s="26">
        <v>3320120</v>
      </c>
      <c r="B1194" s="27" t="s">
        <v>137</v>
      </c>
      <c r="C1194" s="28"/>
      <c r="D1194" s="33">
        <f>SUM('anual gastos'!D1194+'eses gastos'!D1194+[3]ctas!D1194)</f>
        <v>0</v>
      </c>
      <c r="E1194" s="33">
        <f>SUM('anual gastos'!E1194+'eses gastos'!E1194+[3]ctas!E1194)</f>
        <v>0</v>
      </c>
      <c r="F1194" s="30">
        <f t="shared" si="224"/>
        <v>0</v>
      </c>
      <c r="G1194" s="31">
        <f t="shared" si="222"/>
        <v>0</v>
      </c>
      <c r="H1194" s="33">
        <f>SUM('anual gastos'!H1194+'eses gastos'!H1194+[3]ctas!H1194)</f>
        <v>0</v>
      </c>
      <c r="I1194" s="32">
        <f t="shared" si="228"/>
        <v>0</v>
      </c>
      <c r="J1194" s="33">
        <f>SUM('anual gastos'!J1194+'eses gastos'!J1194+[3]ctas!J1194)</f>
        <v>0</v>
      </c>
      <c r="K1194" s="31">
        <f t="shared" si="225"/>
        <v>0</v>
      </c>
      <c r="L1194" s="30">
        <f t="shared" si="230"/>
        <v>0</v>
      </c>
      <c r="M1194" s="31">
        <f t="shared" si="226"/>
        <v>0</v>
      </c>
      <c r="N1194" s="33">
        <f>SUM('anual gastos'!N1194+'eses gastos'!N1194+[3]ctas!N1194)</f>
        <v>0</v>
      </c>
      <c r="O1194" s="31">
        <f t="shared" si="227"/>
        <v>0</v>
      </c>
      <c r="P1194" s="32">
        <f t="shared" si="229"/>
        <v>0</v>
      </c>
      <c r="R1194" s="33">
        <f>SUM('anual gastos'!N1194+'eses gastos'!N1194+[3]ctas!N1194)</f>
        <v>0</v>
      </c>
      <c r="S1194" s="62">
        <f t="shared" si="223"/>
        <v>0</v>
      </c>
    </row>
    <row r="1195" spans="1:19" x14ac:dyDescent="0.25">
      <c r="A1195" s="26">
        <v>3320121</v>
      </c>
      <c r="B1195" s="27" t="s">
        <v>138</v>
      </c>
      <c r="C1195" s="28"/>
      <c r="D1195" s="33">
        <f>SUM('anual gastos'!D1195+'eses gastos'!D1195+[3]ctas!D1195)</f>
        <v>0</v>
      </c>
      <c r="E1195" s="33">
        <f>SUM('anual gastos'!E1195+'eses gastos'!E1195+[3]ctas!E1195)</f>
        <v>0</v>
      </c>
      <c r="F1195" s="30">
        <f t="shared" si="224"/>
        <v>0</v>
      </c>
      <c r="G1195" s="31">
        <f t="shared" si="222"/>
        <v>0</v>
      </c>
      <c r="H1195" s="33">
        <f>SUM('anual gastos'!H1195+'eses gastos'!H1195+[3]ctas!H1195)</f>
        <v>0</v>
      </c>
      <c r="I1195" s="32">
        <f t="shared" si="228"/>
        <v>0</v>
      </c>
      <c r="J1195" s="33">
        <f>SUM('anual gastos'!J1195+'eses gastos'!J1195+[3]ctas!J1195)</f>
        <v>0</v>
      </c>
      <c r="K1195" s="31">
        <f t="shared" si="225"/>
        <v>0</v>
      </c>
      <c r="L1195" s="30">
        <f t="shared" si="230"/>
        <v>0</v>
      </c>
      <c r="M1195" s="31">
        <f t="shared" si="226"/>
        <v>0</v>
      </c>
      <c r="N1195" s="33">
        <f>SUM('anual gastos'!N1195+'eses gastos'!N1195+[3]ctas!N1195)</f>
        <v>0</v>
      </c>
      <c r="O1195" s="31">
        <f t="shared" si="227"/>
        <v>0</v>
      </c>
      <c r="P1195" s="32">
        <f t="shared" si="229"/>
        <v>0</v>
      </c>
      <c r="R1195" s="33">
        <f>SUM('anual gastos'!N1195+'eses gastos'!N1195+[3]ctas!N1195)</f>
        <v>0</v>
      </c>
      <c r="S1195" s="62">
        <f t="shared" si="223"/>
        <v>0</v>
      </c>
    </row>
    <row r="1196" spans="1:19" ht="26.25" x14ac:dyDescent="0.25">
      <c r="A1196" s="26">
        <v>3320122</v>
      </c>
      <c r="B1196" s="27" t="s">
        <v>798</v>
      </c>
      <c r="C1196" s="28"/>
      <c r="D1196" s="33">
        <f>SUM('anual gastos'!D1196+'eses gastos'!D1196+[3]ctas!D1196)</f>
        <v>0</v>
      </c>
      <c r="E1196" s="33">
        <f>SUM('anual gastos'!E1196+'eses gastos'!E1196+[3]ctas!E1196)</f>
        <v>0</v>
      </c>
      <c r="F1196" s="30">
        <f t="shared" si="224"/>
        <v>0</v>
      </c>
      <c r="G1196" s="31">
        <f t="shared" si="222"/>
        <v>0</v>
      </c>
      <c r="H1196" s="33">
        <f>SUM('anual gastos'!H1196+'eses gastos'!H1196+[3]ctas!H1196)</f>
        <v>0</v>
      </c>
      <c r="I1196" s="32">
        <f t="shared" si="228"/>
        <v>0</v>
      </c>
      <c r="J1196" s="33">
        <f>SUM('anual gastos'!J1196+'eses gastos'!J1196+[3]ctas!J1196)</f>
        <v>0</v>
      </c>
      <c r="K1196" s="31">
        <f t="shared" si="225"/>
        <v>0</v>
      </c>
      <c r="L1196" s="30">
        <f t="shared" si="230"/>
        <v>0</v>
      </c>
      <c r="M1196" s="31">
        <f t="shared" si="226"/>
        <v>0</v>
      </c>
      <c r="N1196" s="33">
        <f>SUM('anual gastos'!N1196+'eses gastos'!N1196+[3]ctas!N1196)</f>
        <v>0</v>
      </c>
      <c r="O1196" s="31">
        <f t="shared" si="227"/>
        <v>0</v>
      </c>
      <c r="P1196" s="32">
        <f t="shared" si="229"/>
        <v>0</v>
      </c>
      <c r="R1196" s="33">
        <f>SUM('anual gastos'!N1196+'eses gastos'!N1196+[3]ctas!N1196)</f>
        <v>0</v>
      </c>
      <c r="S1196" s="62">
        <f t="shared" si="223"/>
        <v>0</v>
      </c>
    </row>
    <row r="1197" spans="1:19" ht="26.25" x14ac:dyDescent="0.25">
      <c r="A1197" s="26">
        <v>3320123</v>
      </c>
      <c r="B1197" s="27" t="s">
        <v>140</v>
      </c>
      <c r="C1197" s="28"/>
      <c r="D1197" s="33">
        <f>SUM('anual gastos'!D1197+'eses gastos'!D1197+[3]ctas!D1197)</f>
        <v>0</v>
      </c>
      <c r="E1197" s="33">
        <f>SUM('anual gastos'!E1197+'eses gastos'!E1197+[3]ctas!E1197)</f>
        <v>0</v>
      </c>
      <c r="F1197" s="30">
        <f t="shared" si="224"/>
        <v>0</v>
      </c>
      <c r="G1197" s="31">
        <f t="shared" si="222"/>
        <v>0</v>
      </c>
      <c r="H1197" s="33">
        <f>SUM('anual gastos'!H1197+'eses gastos'!H1197+[3]ctas!H1197)</f>
        <v>0</v>
      </c>
      <c r="I1197" s="32">
        <f t="shared" si="228"/>
        <v>0</v>
      </c>
      <c r="J1197" s="33">
        <f>SUM('anual gastos'!J1197+'eses gastos'!J1197+[3]ctas!J1197)</f>
        <v>0</v>
      </c>
      <c r="K1197" s="31">
        <f t="shared" si="225"/>
        <v>0</v>
      </c>
      <c r="L1197" s="30">
        <f t="shared" si="230"/>
        <v>0</v>
      </c>
      <c r="M1197" s="31">
        <f t="shared" si="226"/>
        <v>0</v>
      </c>
      <c r="N1197" s="33">
        <f>SUM('anual gastos'!N1197+'eses gastos'!N1197+[3]ctas!N1197)</f>
        <v>0</v>
      </c>
      <c r="O1197" s="31">
        <f t="shared" si="227"/>
        <v>0</v>
      </c>
      <c r="P1197" s="32">
        <f t="shared" si="229"/>
        <v>0</v>
      </c>
      <c r="R1197" s="33">
        <f>SUM('anual gastos'!N1197+'eses gastos'!N1197+[3]ctas!N1197)</f>
        <v>0</v>
      </c>
      <c r="S1197" s="62">
        <f t="shared" si="223"/>
        <v>0</v>
      </c>
    </row>
    <row r="1198" spans="1:19" x14ac:dyDescent="0.25">
      <c r="A1198" s="26">
        <v>3320124</v>
      </c>
      <c r="B1198" s="27" t="s">
        <v>142</v>
      </c>
      <c r="C1198" s="28"/>
      <c r="D1198" s="33">
        <f>SUM('anual gastos'!D1198+'eses gastos'!D1198+[3]ctas!D1198)</f>
        <v>0</v>
      </c>
      <c r="E1198" s="33">
        <f>SUM('anual gastos'!E1198+'eses gastos'!E1198+[3]ctas!E1198)</f>
        <v>0</v>
      </c>
      <c r="F1198" s="30">
        <f t="shared" si="224"/>
        <v>0</v>
      </c>
      <c r="G1198" s="31">
        <f t="shared" si="222"/>
        <v>0</v>
      </c>
      <c r="H1198" s="33">
        <f>SUM('anual gastos'!H1198+'eses gastos'!H1198+[3]ctas!H1198)</f>
        <v>0</v>
      </c>
      <c r="I1198" s="32">
        <f t="shared" si="228"/>
        <v>0</v>
      </c>
      <c r="J1198" s="33">
        <f>SUM('anual gastos'!J1198+'eses gastos'!J1198+[3]ctas!J1198)</f>
        <v>0</v>
      </c>
      <c r="K1198" s="31">
        <f t="shared" si="225"/>
        <v>0</v>
      </c>
      <c r="L1198" s="30">
        <f t="shared" si="230"/>
        <v>0</v>
      </c>
      <c r="M1198" s="31">
        <f t="shared" si="226"/>
        <v>0</v>
      </c>
      <c r="N1198" s="33">
        <f>SUM('anual gastos'!N1198+'eses gastos'!N1198+[3]ctas!N1198)</f>
        <v>0</v>
      </c>
      <c r="O1198" s="31">
        <f t="shared" si="227"/>
        <v>0</v>
      </c>
      <c r="P1198" s="32">
        <f t="shared" si="229"/>
        <v>0</v>
      </c>
      <c r="R1198" s="33">
        <f>SUM('anual gastos'!N1198+'eses gastos'!N1198+[3]ctas!N1198)</f>
        <v>0</v>
      </c>
      <c r="S1198" s="62">
        <f t="shared" si="223"/>
        <v>0</v>
      </c>
    </row>
    <row r="1199" spans="1:19" ht="26.25" x14ac:dyDescent="0.25">
      <c r="A1199" s="26">
        <v>3320125</v>
      </c>
      <c r="B1199" s="27" t="s">
        <v>143</v>
      </c>
      <c r="C1199" s="28"/>
      <c r="D1199" s="29">
        <f>SUM(D1200)</f>
        <v>0</v>
      </c>
      <c r="E1199" s="29">
        <f>SUM(E1200)</f>
        <v>0</v>
      </c>
      <c r="F1199" s="30">
        <f t="shared" si="224"/>
        <v>0</v>
      </c>
      <c r="G1199" s="31">
        <f t="shared" si="222"/>
        <v>0</v>
      </c>
      <c r="H1199" s="29">
        <f>SUM(H1200)</f>
        <v>0</v>
      </c>
      <c r="I1199" s="32">
        <f t="shared" si="228"/>
        <v>0</v>
      </c>
      <c r="J1199" s="29">
        <f>SUM(J1200)</f>
        <v>0</v>
      </c>
      <c r="K1199" s="31">
        <f t="shared" si="225"/>
        <v>0</v>
      </c>
      <c r="L1199" s="30">
        <f t="shared" si="230"/>
        <v>0</v>
      </c>
      <c r="M1199" s="31">
        <f t="shared" si="226"/>
        <v>0</v>
      </c>
      <c r="N1199" s="29">
        <f>SUM(N1200)</f>
        <v>0</v>
      </c>
      <c r="O1199" s="31">
        <f t="shared" si="227"/>
        <v>0</v>
      </c>
      <c r="P1199" s="32">
        <f t="shared" si="229"/>
        <v>0</v>
      </c>
      <c r="R1199" s="33">
        <f>SUM('anual gastos'!N1199+'eses gastos'!N1199+[3]ctas!N1199)</f>
        <v>0</v>
      </c>
      <c r="S1199" s="62">
        <f t="shared" si="223"/>
        <v>0</v>
      </c>
    </row>
    <row r="1200" spans="1:19" x14ac:dyDescent="0.25">
      <c r="A1200" s="26">
        <v>332012503</v>
      </c>
      <c r="B1200" s="27" t="s">
        <v>799</v>
      </c>
      <c r="C1200" s="28"/>
      <c r="D1200" s="33">
        <f>SUM('anual gastos'!D1200+'eses gastos'!D1200+[3]ctas!D1200)</f>
        <v>0</v>
      </c>
      <c r="E1200" s="33">
        <f>SUM('anual gastos'!E1200+'eses gastos'!E1200+[3]ctas!E1200)</f>
        <v>0</v>
      </c>
      <c r="F1200" s="30">
        <f t="shared" si="224"/>
        <v>0</v>
      </c>
      <c r="G1200" s="31">
        <f t="shared" si="222"/>
        <v>0</v>
      </c>
      <c r="H1200" s="33">
        <f>SUM('anual gastos'!H1200+'eses gastos'!H1200+[3]ctas!H1200)</f>
        <v>0</v>
      </c>
      <c r="I1200" s="32">
        <f t="shared" si="228"/>
        <v>0</v>
      </c>
      <c r="J1200" s="33">
        <f>SUM('anual gastos'!J1200+'eses gastos'!J1200+[3]ctas!J1200)</f>
        <v>0</v>
      </c>
      <c r="K1200" s="31">
        <f t="shared" si="225"/>
        <v>0</v>
      </c>
      <c r="L1200" s="30">
        <f t="shared" si="230"/>
        <v>0</v>
      </c>
      <c r="M1200" s="31">
        <f t="shared" si="226"/>
        <v>0</v>
      </c>
      <c r="N1200" s="33">
        <f>SUM('anual gastos'!N1200+'eses gastos'!N1200+[3]ctas!N1200)</f>
        <v>0</v>
      </c>
      <c r="O1200" s="31">
        <f t="shared" si="227"/>
        <v>0</v>
      </c>
      <c r="P1200" s="32">
        <f t="shared" si="229"/>
        <v>0</v>
      </c>
      <c r="R1200" s="33">
        <f>SUM('anual gastos'!N1200+'eses gastos'!N1200+[3]ctas!N1200)</f>
        <v>0</v>
      </c>
      <c r="S1200" s="62">
        <f t="shared" si="223"/>
        <v>0</v>
      </c>
    </row>
    <row r="1201" spans="1:19" x14ac:dyDescent="0.25">
      <c r="A1201" s="26">
        <v>3320126</v>
      </c>
      <c r="B1201" s="27" t="s">
        <v>147</v>
      </c>
      <c r="C1201" s="28"/>
      <c r="D1201" s="33">
        <f>SUM('anual gastos'!D1201+'eses gastos'!D1201+[3]ctas!D1201)</f>
        <v>0</v>
      </c>
      <c r="E1201" s="33">
        <f>SUM('anual gastos'!E1201+'eses gastos'!E1201+[3]ctas!E1201)</f>
        <v>0</v>
      </c>
      <c r="F1201" s="30">
        <f t="shared" si="224"/>
        <v>0</v>
      </c>
      <c r="G1201" s="31">
        <f t="shared" si="222"/>
        <v>0</v>
      </c>
      <c r="H1201" s="33">
        <f>SUM('anual gastos'!H1201+'eses gastos'!H1201+[3]ctas!H1201)</f>
        <v>0</v>
      </c>
      <c r="I1201" s="32">
        <f t="shared" si="228"/>
        <v>0</v>
      </c>
      <c r="J1201" s="33">
        <f>SUM('anual gastos'!J1201+'eses gastos'!J1201+[3]ctas!J1201)</f>
        <v>0</v>
      </c>
      <c r="K1201" s="31">
        <f t="shared" si="225"/>
        <v>0</v>
      </c>
      <c r="L1201" s="30">
        <f t="shared" si="230"/>
        <v>0</v>
      </c>
      <c r="M1201" s="31">
        <f t="shared" si="226"/>
        <v>0</v>
      </c>
      <c r="N1201" s="33">
        <f>SUM('anual gastos'!N1201+'eses gastos'!N1201+[3]ctas!N1201)</f>
        <v>0</v>
      </c>
      <c r="O1201" s="31">
        <f t="shared" si="227"/>
        <v>0</v>
      </c>
      <c r="P1201" s="32">
        <f t="shared" si="229"/>
        <v>0</v>
      </c>
      <c r="R1201" s="33">
        <f>SUM('anual gastos'!N1201+'eses gastos'!N1201+[3]ctas!N1201)</f>
        <v>0</v>
      </c>
      <c r="S1201" s="62">
        <f t="shared" si="223"/>
        <v>0</v>
      </c>
    </row>
    <row r="1202" spans="1:19" x14ac:dyDescent="0.25">
      <c r="A1202" s="26">
        <v>3320127</v>
      </c>
      <c r="B1202" s="27" t="s">
        <v>148</v>
      </c>
      <c r="C1202" s="28"/>
      <c r="D1202" s="33">
        <f>SUM('anual gastos'!D1202+'eses gastos'!D1202+[3]ctas!D1202)</f>
        <v>0</v>
      </c>
      <c r="E1202" s="33">
        <f>SUM('anual gastos'!E1202+'eses gastos'!E1202+[3]ctas!E1202)</f>
        <v>0</v>
      </c>
      <c r="F1202" s="30">
        <f t="shared" si="224"/>
        <v>0</v>
      </c>
      <c r="G1202" s="31">
        <f t="shared" si="222"/>
        <v>0</v>
      </c>
      <c r="H1202" s="33">
        <f>SUM('anual gastos'!H1202+'eses gastos'!H1202+[3]ctas!H1202)</f>
        <v>0</v>
      </c>
      <c r="I1202" s="32">
        <f t="shared" si="228"/>
        <v>0</v>
      </c>
      <c r="J1202" s="33">
        <f>SUM('anual gastos'!J1202+'eses gastos'!J1202+[3]ctas!J1202)</f>
        <v>0</v>
      </c>
      <c r="K1202" s="31">
        <f t="shared" si="225"/>
        <v>0</v>
      </c>
      <c r="L1202" s="30">
        <f t="shared" si="230"/>
        <v>0</v>
      </c>
      <c r="M1202" s="31">
        <f t="shared" si="226"/>
        <v>0</v>
      </c>
      <c r="N1202" s="33">
        <f>SUM('anual gastos'!N1202+'eses gastos'!N1202+[3]ctas!N1202)</f>
        <v>0</v>
      </c>
      <c r="O1202" s="31">
        <f t="shared" si="227"/>
        <v>0</v>
      </c>
      <c r="P1202" s="32">
        <f t="shared" si="229"/>
        <v>0</v>
      </c>
      <c r="R1202" s="33">
        <f>SUM('anual gastos'!N1202+'eses gastos'!N1202+[3]ctas!N1202)</f>
        <v>0</v>
      </c>
      <c r="S1202" s="62">
        <f t="shared" si="223"/>
        <v>0</v>
      </c>
    </row>
    <row r="1203" spans="1:19" x14ac:dyDescent="0.25">
      <c r="A1203" s="26">
        <v>3320128</v>
      </c>
      <c r="B1203" s="27" t="s">
        <v>149</v>
      </c>
      <c r="C1203" s="28"/>
      <c r="D1203" s="33">
        <f>SUM('anual gastos'!D1203+'eses gastos'!D1203+[3]ctas!D1203)</f>
        <v>0</v>
      </c>
      <c r="E1203" s="33">
        <f>SUM('anual gastos'!E1203+'eses gastos'!E1203+[3]ctas!E1203)</f>
        <v>0</v>
      </c>
      <c r="F1203" s="30">
        <f t="shared" si="224"/>
        <v>0</v>
      </c>
      <c r="G1203" s="31">
        <f t="shared" si="222"/>
        <v>0</v>
      </c>
      <c r="H1203" s="33">
        <f>SUM('anual gastos'!H1203+'eses gastos'!H1203+[3]ctas!H1203)</f>
        <v>0</v>
      </c>
      <c r="I1203" s="32">
        <f t="shared" si="228"/>
        <v>0</v>
      </c>
      <c r="J1203" s="33">
        <f>SUM('anual gastos'!J1203+'eses gastos'!J1203+[3]ctas!J1203)</f>
        <v>0</v>
      </c>
      <c r="K1203" s="31">
        <f t="shared" si="225"/>
        <v>0</v>
      </c>
      <c r="L1203" s="30">
        <f t="shared" si="230"/>
        <v>0</v>
      </c>
      <c r="M1203" s="31">
        <f t="shared" si="226"/>
        <v>0</v>
      </c>
      <c r="N1203" s="33">
        <f>SUM('anual gastos'!N1203+'eses gastos'!N1203+[3]ctas!N1203)</f>
        <v>0</v>
      </c>
      <c r="O1203" s="31">
        <f t="shared" si="227"/>
        <v>0</v>
      </c>
      <c r="P1203" s="32">
        <f t="shared" si="229"/>
        <v>0</v>
      </c>
      <c r="R1203" s="33">
        <f>SUM('anual gastos'!N1203+'eses gastos'!N1203+[3]ctas!N1203)</f>
        <v>0</v>
      </c>
      <c r="S1203" s="62">
        <f t="shared" si="223"/>
        <v>0</v>
      </c>
    </row>
    <row r="1204" spans="1:19" x14ac:dyDescent="0.25">
      <c r="A1204" s="60">
        <v>33202</v>
      </c>
      <c r="B1204" s="35" t="s">
        <v>150</v>
      </c>
      <c r="C1204" s="28"/>
      <c r="D1204" s="29">
        <f>SUM(D1205:D1258)-D1254-D1220-D1216-D1210-D1208-D1205-D1241</f>
        <v>2298754949600</v>
      </c>
      <c r="E1204" s="29">
        <f>SUM(E1205:E1258)-E1254-E1220-E1216-E1210-E1208-E1205-E1241</f>
        <v>-290148253546</v>
      </c>
      <c r="F1204" s="30">
        <f t="shared" si="224"/>
        <v>2008606696054</v>
      </c>
      <c r="G1204" s="31">
        <f t="shared" si="222"/>
        <v>9.7970101403074796</v>
      </c>
      <c r="H1204" s="29">
        <f>SUM(H1205:H1258)-H1254-H1220-H1216-H1210-H1208-H1205-H1241</f>
        <v>0</v>
      </c>
      <c r="I1204" s="32">
        <f t="shared" si="228"/>
        <v>2008606696054</v>
      </c>
      <c r="J1204" s="29">
        <f>SUM(J1205:J1258)-J1254-J1220-J1216-J1210-J1208-J1205-J1241</f>
        <v>1773324488679</v>
      </c>
      <c r="K1204" s="31">
        <f t="shared" si="225"/>
        <v>88.286297768636203</v>
      </c>
      <c r="L1204" s="30">
        <f t="shared" si="230"/>
        <v>10270000</v>
      </c>
      <c r="M1204" s="31">
        <f t="shared" si="226"/>
        <v>5.1129969944717823E-4</v>
      </c>
      <c r="N1204" s="29">
        <f>SUM(N1205:N1258)-N1254-N1220-N1216-N1210-N1208-N1205-N1241</f>
        <v>1773334758679</v>
      </c>
      <c r="O1204" s="31">
        <f t="shared" si="227"/>
        <v>88.286809068335643</v>
      </c>
      <c r="P1204" s="32">
        <f t="shared" si="229"/>
        <v>235271937375</v>
      </c>
      <c r="R1204" s="33">
        <f>SUM('anual gastos'!N1204+'eses gastos'!N1204+[3]ctas!N1204)</f>
        <v>1773334758679</v>
      </c>
      <c r="S1204" s="62">
        <f t="shared" si="223"/>
        <v>0</v>
      </c>
    </row>
    <row r="1205" spans="1:19" x14ac:dyDescent="0.25">
      <c r="A1205" s="26">
        <v>3320202</v>
      </c>
      <c r="B1205" s="27" t="s">
        <v>800</v>
      </c>
      <c r="C1205" s="28"/>
      <c r="D1205" s="29">
        <f>SUM(D1206)</f>
        <v>0</v>
      </c>
      <c r="E1205" s="29">
        <f>SUM(E1206)</f>
        <v>0</v>
      </c>
      <c r="F1205" s="30">
        <f t="shared" si="224"/>
        <v>0</v>
      </c>
      <c r="G1205" s="31">
        <f t="shared" si="222"/>
        <v>0</v>
      </c>
      <c r="H1205" s="29">
        <f>SUM(H1206)</f>
        <v>0</v>
      </c>
      <c r="I1205" s="32">
        <f t="shared" si="228"/>
        <v>0</v>
      </c>
      <c r="J1205" s="29">
        <f>SUM(J1206)</f>
        <v>0</v>
      </c>
      <c r="K1205" s="31">
        <f t="shared" si="225"/>
        <v>0</v>
      </c>
      <c r="L1205" s="30">
        <f t="shared" si="230"/>
        <v>0</v>
      </c>
      <c r="M1205" s="31">
        <f t="shared" si="226"/>
        <v>0</v>
      </c>
      <c r="N1205" s="29">
        <f>SUM(N1206)</f>
        <v>0</v>
      </c>
      <c r="O1205" s="31">
        <f t="shared" si="227"/>
        <v>0</v>
      </c>
      <c r="P1205" s="32">
        <f t="shared" si="229"/>
        <v>0</v>
      </c>
      <c r="R1205" s="33">
        <f>SUM('anual gastos'!N1205+'eses gastos'!N1205+[3]ctas!N1205)</f>
        <v>0</v>
      </c>
      <c r="S1205" s="62">
        <f t="shared" si="223"/>
        <v>0</v>
      </c>
    </row>
    <row r="1206" spans="1:19" x14ac:dyDescent="0.25">
      <c r="A1206" s="26">
        <v>332020203</v>
      </c>
      <c r="B1206" s="27" t="s">
        <v>801</v>
      </c>
      <c r="C1206" s="28"/>
      <c r="D1206" s="33">
        <f>SUM('anual gastos'!D1206+'eses gastos'!D1206+[3]ctas!D1206)</f>
        <v>0</v>
      </c>
      <c r="E1206" s="33">
        <f>SUM('anual gastos'!E1206+'eses gastos'!E1206+[3]ctas!E1206)</f>
        <v>0</v>
      </c>
      <c r="F1206" s="30">
        <f t="shared" si="224"/>
        <v>0</v>
      </c>
      <c r="G1206" s="31">
        <f t="shared" si="222"/>
        <v>0</v>
      </c>
      <c r="H1206" s="33">
        <f>SUM('anual gastos'!H1206+'eses gastos'!H1206+[3]ctas!H1206)</f>
        <v>0</v>
      </c>
      <c r="I1206" s="32">
        <f t="shared" si="228"/>
        <v>0</v>
      </c>
      <c r="J1206" s="33">
        <f>SUM('anual gastos'!J1206+'eses gastos'!J1206+[3]ctas!J1206)</f>
        <v>0</v>
      </c>
      <c r="K1206" s="31">
        <f t="shared" si="225"/>
        <v>0</v>
      </c>
      <c r="L1206" s="30">
        <f t="shared" si="230"/>
        <v>0</v>
      </c>
      <c r="M1206" s="31">
        <f t="shared" si="226"/>
        <v>0</v>
      </c>
      <c r="N1206" s="33">
        <f>SUM('anual gastos'!N1206+'eses gastos'!N1206+[3]ctas!N1206)</f>
        <v>0</v>
      </c>
      <c r="O1206" s="31">
        <f t="shared" si="227"/>
        <v>0</v>
      </c>
      <c r="P1206" s="32">
        <f t="shared" si="229"/>
        <v>0</v>
      </c>
      <c r="R1206" s="33">
        <f>SUM('anual gastos'!N1206+'eses gastos'!N1206+[3]ctas!N1206)</f>
        <v>0</v>
      </c>
      <c r="S1206" s="62">
        <f t="shared" si="223"/>
        <v>0</v>
      </c>
    </row>
    <row r="1207" spans="1:19" ht="26.25" x14ac:dyDescent="0.25">
      <c r="A1207" s="26">
        <v>3320203</v>
      </c>
      <c r="B1207" s="27" t="s">
        <v>802</v>
      </c>
      <c r="C1207" s="28"/>
      <c r="D1207" s="33">
        <f>SUM('anual gastos'!D1207+'eses gastos'!D1207+[3]ctas!D1207)</f>
        <v>266956000</v>
      </c>
      <c r="E1207" s="33">
        <f>SUM('anual gastos'!E1207+'eses gastos'!E1207+[3]ctas!E1207)</f>
        <v>0</v>
      </c>
      <c r="F1207" s="30">
        <f t="shared" si="224"/>
        <v>266956000</v>
      </c>
      <c r="G1207" s="31">
        <f t="shared" si="222"/>
        <v>1.302082007470123E-3</v>
      </c>
      <c r="H1207" s="33">
        <f>SUM('anual gastos'!H1207+'eses gastos'!H1207+[3]ctas!H1207)</f>
        <v>0</v>
      </c>
      <c r="I1207" s="32">
        <f t="shared" si="228"/>
        <v>266956000</v>
      </c>
      <c r="J1207" s="33">
        <f>SUM('anual gastos'!J1207+'eses gastos'!J1207+[3]ctas!J1207)</f>
        <v>67200000</v>
      </c>
      <c r="K1207" s="31">
        <f t="shared" si="225"/>
        <v>25.172687633917199</v>
      </c>
      <c r="L1207" s="30">
        <f t="shared" si="230"/>
        <v>10270000</v>
      </c>
      <c r="M1207" s="31">
        <f t="shared" si="226"/>
        <v>3.8470759226239526</v>
      </c>
      <c r="N1207" s="33">
        <f>SUM('anual gastos'!N1207+'eses gastos'!N1207+[3]ctas!N1207)</f>
        <v>77470000</v>
      </c>
      <c r="O1207" s="31">
        <f t="shared" si="227"/>
        <v>29.01976355654115</v>
      </c>
      <c r="P1207" s="32">
        <f t="shared" si="229"/>
        <v>189486000</v>
      </c>
      <c r="R1207" s="33">
        <f>SUM('anual gastos'!N1207+'eses gastos'!N1207+[3]ctas!N1207)</f>
        <v>77470000</v>
      </c>
      <c r="S1207" s="62">
        <f t="shared" si="223"/>
        <v>0</v>
      </c>
    </row>
    <row r="1208" spans="1:19" x14ac:dyDescent="0.25">
      <c r="A1208" s="26">
        <v>3320205</v>
      </c>
      <c r="B1208" s="27" t="s">
        <v>803</v>
      </c>
      <c r="C1208" s="28"/>
      <c r="D1208" s="29">
        <f>SUM(D1209)</f>
        <v>10000000000</v>
      </c>
      <c r="E1208" s="29">
        <f>SUM(E1209)</f>
        <v>0</v>
      </c>
      <c r="F1208" s="30">
        <f t="shared" si="224"/>
        <v>10000000000</v>
      </c>
      <c r="G1208" s="31">
        <f t="shared" si="222"/>
        <v>4.8775154237781622E-2</v>
      </c>
      <c r="H1208" s="29">
        <f>SUM(H1209)</f>
        <v>0</v>
      </c>
      <c r="I1208" s="32">
        <f t="shared" si="228"/>
        <v>10000000000</v>
      </c>
      <c r="J1208" s="29">
        <f>SUM(J1209)</f>
        <v>10000000000</v>
      </c>
      <c r="K1208" s="31">
        <f t="shared" si="225"/>
        <v>100</v>
      </c>
      <c r="L1208" s="30">
        <f t="shared" si="230"/>
        <v>0</v>
      </c>
      <c r="M1208" s="31">
        <f t="shared" si="226"/>
        <v>0</v>
      </c>
      <c r="N1208" s="29">
        <f>SUM(N1209)</f>
        <v>10000000000</v>
      </c>
      <c r="O1208" s="31">
        <f t="shared" si="227"/>
        <v>100</v>
      </c>
      <c r="P1208" s="32">
        <f t="shared" si="229"/>
        <v>0</v>
      </c>
      <c r="R1208" s="33">
        <f>SUM('anual gastos'!N1208+'eses gastos'!N1208+[3]ctas!N1208)</f>
        <v>10000000000</v>
      </c>
      <c r="S1208" s="62">
        <f t="shared" si="223"/>
        <v>0</v>
      </c>
    </row>
    <row r="1209" spans="1:19" x14ac:dyDescent="0.25">
      <c r="A1209" s="26">
        <v>332020501</v>
      </c>
      <c r="B1209" s="27" t="s">
        <v>804</v>
      </c>
      <c r="C1209" s="28"/>
      <c r="D1209" s="33">
        <f>SUM('anual gastos'!D1209+'eses gastos'!D1209+[3]ctas!D1209)</f>
        <v>10000000000</v>
      </c>
      <c r="E1209" s="33">
        <f>SUM('anual gastos'!E1209+'eses gastos'!E1209+[3]ctas!E1209)</f>
        <v>0</v>
      </c>
      <c r="F1209" s="30">
        <f t="shared" si="224"/>
        <v>10000000000</v>
      </c>
      <c r="G1209" s="31">
        <f t="shared" si="222"/>
        <v>4.8775154237781622E-2</v>
      </c>
      <c r="H1209" s="33">
        <f>SUM('anual gastos'!H1209+'eses gastos'!H1209+[3]ctas!H1209)</f>
        <v>0</v>
      </c>
      <c r="I1209" s="32">
        <f t="shared" si="228"/>
        <v>10000000000</v>
      </c>
      <c r="J1209" s="33">
        <f>SUM('anual gastos'!J1209+'eses gastos'!J1209+[3]ctas!J1209)</f>
        <v>10000000000</v>
      </c>
      <c r="K1209" s="31">
        <f t="shared" si="225"/>
        <v>100</v>
      </c>
      <c r="L1209" s="30">
        <f t="shared" si="230"/>
        <v>0</v>
      </c>
      <c r="M1209" s="31">
        <f t="shared" si="226"/>
        <v>0</v>
      </c>
      <c r="N1209" s="33">
        <f>SUM('anual gastos'!N1209+'eses gastos'!N1209+[3]ctas!N1209)</f>
        <v>10000000000</v>
      </c>
      <c r="O1209" s="31">
        <f t="shared" si="227"/>
        <v>100</v>
      </c>
      <c r="P1209" s="32">
        <f t="shared" si="229"/>
        <v>0</v>
      </c>
      <c r="R1209" s="33">
        <f>SUM('anual gastos'!N1209+'eses gastos'!N1209+[3]ctas!N1209)</f>
        <v>10000000000</v>
      </c>
      <c r="S1209" s="62">
        <f t="shared" si="223"/>
        <v>0</v>
      </c>
    </row>
    <row r="1210" spans="1:19" x14ac:dyDescent="0.25">
      <c r="A1210" s="26">
        <v>3320208</v>
      </c>
      <c r="B1210" s="27" t="s">
        <v>805</v>
      </c>
      <c r="C1210" s="28"/>
      <c r="D1210" s="29">
        <f>SUM(D1211:D1215)</f>
        <v>1150809587000</v>
      </c>
      <c r="E1210" s="29">
        <f>SUM(E1211:E1215)</f>
        <v>-305000000000</v>
      </c>
      <c r="F1210" s="30">
        <f t="shared" si="224"/>
        <v>845809587000</v>
      </c>
      <c r="G1210" s="31">
        <f t="shared" si="222"/>
        <v>4.1254493061719373</v>
      </c>
      <c r="H1210" s="29">
        <f>SUM(H1211:H1215)</f>
        <v>0</v>
      </c>
      <c r="I1210" s="32">
        <f t="shared" si="228"/>
        <v>845809587000</v>
      </c>
      <c r="J1210" s="29">
        <f>SUM(J1211:J1215)</f>
        <v>820414587000</v>
      </c>
      <c r="K1210" s="31">
        <f t="shared" si="225"/>
        <v>96.997551175782547</v>
      </c>
      <c r="L1210" s="30">
        <f t="shared" si="230"/>
        <v>0</v>
      </c>
      <c r="M1210" s="31">
        <f t="shared" si="226"/>
        <v>0</v>
      </c>
      <c r="N1210" s="29">
        <f>SUM(N1211:N1215)</f>
        <v>820414587000</v>
      </c>
      <c r="O1210" s="31">
        <f t="shared" si="227"/>
        <v>96.997551175782547</v>
      </c>
      <c r="P1210" s="32">
        <f t="shared" si="229"/>
        <v>25395000000</v>
      </c>
      <c r="R1210" s="33">
        <f>SUM('anual gastos'!N1210+'eses gastos'!N1210+[3]ctas!N1210)</f>
        <v>820414587000</v>
      </c>
      <c r="S1210" s="62">
        <f t="shared" si="223"/>
        <v>0</v>
      </c>
    </row>
    <row r="1211" spans="1:19" x14ac:dyDescent="0.25">
      <c r="A1211" s="26">
        <v>332020801</v>
      </c>
      <c r="B1211" s="27" t="s">
        <v>806</v>
      </c>
      <c r="C1211" s="28"/>
      <c r="D1211" s="33">
        <f>SUM('anual gastos'!D1211+'eses gastos'!D1211+[3]ctas!D1211)</f>
        <v>552809587000</v>
      </c>
      <c r="E1211" s="33">
        <f>SUM('anual gastos'!E1211+'eses gastos'!E1211+[3]ctas!E1211)</f>
        <v>-325000000000</v>
      </c>
      <c r="F1211" s="30">
        <f t="shared" si="224"/>
        <v>227809587000</v>
      </c>
      <c r="G1211" s="31">
        <f t="shared" ref="G1211:G1279" si="231">IF(OR(F1211=0,F$7=0),0,F1211/F$7)*100</f>
        <v>1.1111447742770331</v>
      </c>
      <c r="H1211" s="33">
        <f>SUM('anual gastos'!H1211+'eses gastos'!H1211+[3]ctas!H1211)</f>
        <v>0</v>
      </c>
      <c r="I1211" s="32">
        <f t="shared" si="228"/>
        <v>227809587000</v>
      </c>
      <c r="J1211" s="33">
        <f>SUM('anual gastos'!J1211+'eses gastos'!J1211+[3]ctas!J1211)</f>
        <v>202414587000</v>
      </c>
      <c r="K1211" s="31">
        <f t="shared" si="225"/>
        <v>88.852532356331423</v>
      </c>
      <c r="L1211" s="30">
        <f t="shared" si="230"/>
        <v>0</v>
      </c>
      <c r="M1211" s="31">
        <f t="shared" si="226"/>
        <v>0</v>
      </c>
      <c r="N1211" s="33">
        <f>SUM('anual gastos'!N1211+'eses gastos'!N1211+[3]ctas!N1211)</f>
        <v>202414587000</v>
      </c>
      <c r="O1211" s="31">
        <f t="shared" si="227"/>
        <v>88.852532356331423</v>
      </c>
      <c r="P1211" s="32">
        <f t="shared" si="229"/>
        <v>25395000000</v>
      </c>
      <c r="R1211" s="33">
        <f>SUM('anual gastos'!N1211+'eses gastos'!N1211+[3]ctas!N1211)</f>
        <v>202414587000</v>
      </c>
      <c r="S1211" s="62">
        <f t="shared" si="223"/>
        <v>0</v>
      </c>
    </row>
    <row r="1212" spans="1:19" x14ac:dyDescent="0.25">
      <c r="A1212" s="26">
        <v>332020802</v>
      </c>
      <c r="B1212" s="27" t="s">
        <v>807</v>
      </c>
      <c r="C1212" s="28"/>
      <c r="D1212" s="33">
        <f>SUM('anual gastos'!D1212+'eses gastos'!D1212+[3]ctas!D1212)</f>
        <v>0</v>
      </c>
      <c r="E1212" s="33">
        <f>SUM('anual gastos'!E1212+'eses gastos'!E1212+[3]ctas!E1212)</f>
        <v>0</v>
      </c>
      <c r="F1212" s="30">
        <f t="shared" si="224"/>
        <v>0</v>
      </c>
      <c r="G1212" s="31">
        <f t="shared" si="231"/>
        <v>0</v>
      </c>
      <c r="H1212" s="33">
        <f>SUM('anual gastos'!H1212+'eses gastos'!H1212+[3]ctas!H1212)</f>
        <v>0</v>
      </c>
      <c r="I1212" s="32">
        <f t="shared" si="228"/>
        <v>0</v>
      </c>
      <c r="J1212" s="33">
        <f>SUM('anual gastos'!J1212+'eses gastos'!J1212+[3]ctas!J1212)</f>
        <v>0</v>
      </c>
      <c r="K1212" s="31">
        <f t="shared" si="225"/>
        <v>0</v>
      </c>
      <c r="L1212" s="30">
        <f t="shared" si="230"/>
        <v>0</v>
      </c>
      <c r="M1212" s="31">
        <f t="shared" si="226"/>
        <v>0</v>
      </c>
      <c r="N1212" s="33">
        <f>SUM('anual gastos'!N1212+'eses gastos'!N1212+[3]ctas!N1212)</f>
        <v>0</v>
      </c>
      <c r="O1212" s="31">
        <f t="shared" si="227"/>
        <v>0</v>
      </c>
      <c r="P1212" s="32">
        <f t="shared" si="229"/>
        <v>0</v>
      </c>
      <c r="R1212" s="33">
        <f>SUM('anual gastos'!N1212+'eses gastos'!N1212+[3]ctas!N1212)</f>
        <v>0</v>
      </c>
      <c r="S1212" s="62">
        <f t="shared" si="223"/>
        <v>0</v>
      </c>
    </row>
    <row r="1213" spans="1:19" x14ac:dyDescent="0.25">
      <c r="A1213" s="26">
        <v>332020803</v>
      </c>
      <c r="B1213" s="27" t="s">
        <v>808</v>
      </c>
      <c r="C1213" s="28"/>
      <c r="D1213" s="33">
        <f>SUM('anual gastos'!D1213+'eses gastos'!D1213+[3]ctas!D1213)</f>
        <v>0</v>
      </c>
      <c r="E1213" s="33">
        <f>SUM('anual gastos'!E1213+'eses gastos'!E1213+[3]ctas!E1213)</f>
        <v>0</v>
      </c>
      <c r="F1213" s="30">
        <f t="shared" si="224"/>
        <v>0</v>
      </c>
      <c r="G1213" s="31">
        <f t="shared" si="231"/>
        <v>0</v>
      </c>
      <c r="H1213" s="33">
        <f>SUM('anual gastos'!H1213+'eses gastos'!H1213+[3]ctas!H1213)</f>
        <v>0</v>
      </c>
      <c r="I1213" s="32">
        <f t="shared" si="228"/>
        <v>0</v>
      </c>
      <c r="J1213" s="33">
        <f>SUM('anual gastos'!J1213+'eses gastos'!J1213+[3]ctas!J1213)</f>
        <v>0</v>
      </c>
      <c r="K1213" s="31">
        <f t="shared" si="225"/>
        <v>0</v>
      </c>
      <c r="L1213" s="30">
        <f t="shared" si="230"/>
        <v>0</v>
      </c>
      <c r="M1213" s="31">
        <f t="shared" si="226"/>
        <v>0</v>
      </c>
      <c r="N1213" s="33">
        <f>SUM('anual gastos'!N1213+'eses gastos'!N1213+[3]ctas!N1213)</f>
        <v>0</v>
      </c>
      <c r="O1213" s="31">
        <f t="shared" si="227"/>
        <v>0</v>
      </c>
      <c r="P1213" s="32">
        <f t="shared" si="229"/>
        <v>0</v>
      </c>
      <c r="R1213" s="33">
        <f>SUM('anual gastos'!N1213+'eses gastos'!N1213+[3]ctas!N1213)</f>
        <v>0</v>
      </c>
      <c r="S1213" s="62">
        <f t="shared" si="223"/>
        <v>0</v>
      </c>
    </row>
    <row r="1214" spans="1:19" x14ac:dyDescent="0.25">
      <c r="A1214" s="26">
        <v>332020804</v>
      </c>
      <c r="B1214" s="40" t="s">
        <v>809</v>
      </c>
      <c r="C1214" s="28"/>
      <c r="D1214" s="33">
        <f>SUM('anual gastos'!D1214+'eses gastos'!D1214+[3]ctas!D1214)</f>
        <v>40000000000</v>
      </c>
      <c r="E1214" s="33">
        <f>SUM('anual gastos'!E1214+'eses gastos'!E1214+[3]ctas!E1214)</f>
        <v>-40000000000</v>
      </c>
      <c r="F1214" s="30">
        <f t="shared" si="224"/>
        <v>0</v>
      </c>
      <c r="G1214" s="31">
        <f t="shared" si="231"/>
        <v>0</v>
      </c>
      <c r="H1214" s="33">
        <f>SUM('anual gastos'!H1214+'eses gastos'!H1214+[3]ctas!H1214)</f>
        <v>0</v>
      </c>
      <c r="I1214" s="32">
        <f t="shared" si="228"/>
        <v>0</v>
      </c>
      <c r="J1214" s="33">
        <f>SUM('anual gastos'!J1214+'eses gastos'!J1214+[3]ctas!J1214)</f>
        <v>0</v>
      </c>
      <c r="K1214" s="31">
        <f t="shared" si="225"/>
        <v>0</v>
      </c>
      <c r="L1214" s="30">
        <f t="shared" si="230"/>
        <v>0</v>
      </c>
      <c r="M1214" s="31">
        <f t="shared" si="226"/>
        <v>0</v>
      </c>
      <c r="N1214" s="33">
        <f>SUM('anual gastos'!N1214+'eses gastos'!N1214+[3]ctas!N1214)</f>
        <v>0</v>
      </c>
      <c r="O1214" s="31">
        <f t="shared" si="227"/>
        <v>0</v>
      </c>
      <c r="P1214" s="32">
        <f t="shared" si="229"/>
        <v>0</v>
      </c>
      <c r="R1214" s="33">
        <f>SUM('anual gastos'!N1214+'eses gastos'!N1214+[3]ctas!N1214)</f>
        <v>0</v>
      </c>
      <c r="S1214" s="62">
        <f t="shared" si="223"/>
        <v>0</v>
      </c>
    </row>
    <row r="1215" spans="1:19" ht="26.25" x14ac:dyDescent="0.25">
      <c r="A1215" s="26">
        <v>332020805</v>
      </c>
      <c r="B1215" s="40" t="s">
        <v>810</v>
      </c>
      <c r="C1215" s="28"/>
      <c r="D1215" s="33">
        <f>SUM('anual gastos'!D1215+'eses gastos'!D1215+[3]ctas!D1215)</f>
        <v>558000000000</v>
      </c>
      <c r="E1215" s="33">
        <f>SUM('anual gastos'!E1215+'eses gastos'!E1215+[3]ctas!E1215)</f>
        <v>60000000000</v>
      </c>
      <c r="F1215" s="30">
        <f t="shared" si="224"/>
        <v>618000000000</v>
      </c>
      <c r="G1215" s="31">
        <f t="shared" si="231"/>
        <v>3.0143045318949042</v>
      </c>
      <c r="H1215" s="33">
        <f>SUM('anual gastos'!H1215+'eses gastos'!H1215+[3]ctas!H1215)</f>
        <v>0</v>
      </c>
      <c r="I1215" s="32">
        <f t="shared" si="228"/>
        <v>618000000000</v>
      </c>
      <c r="J1215" s="33">
        <f>SUM('anual gastos'!J1215+'eses gastos'!J1215+[3]ctas!J1215)</f>
        <v>618000000000</v>
      </c>
      <c r="K1215" s="31">
        <f t="shared" si="225"/>
        <v>100</v>
      </c>
      <c r="L1215" s="30">
        <f t="shared" si="230"/>
        <v>0</v>
      </c>
      <c r="M1215" s="31">
        <f t="shared" si="226"/>
        <v>0</v>
      </c>
      <c r="N1215" s="33">
        <f>SUM('anual gastos'!N1215+'eses gastos'!N1215+[3]ctas!N1215)</f>
        <v>618000000000</v>
      </c>
      <c r="O1215" s="31">
        <f t="shared" si="227"/>
        <v>100</v>
      </c>
      <c r="P1215" s="32">
        <f t="shared" si="229"/>
        <v>0</v>
      </c>
      <c r="R1215" s="33">
        <f>SUM('anual gastos'!N1215+'eses gastos'!N1215+[3]ctas!N1215)</f>
        <v>618000000000</v>
      </c>
      <c r="S1215" s="62">
        <f t="shared" si="223"/>
        <v>0</v>
      </c>
    </row>
    <row r="1216" spans="1:19" x14ac:dyDescent="0.25">
      <c r="A1216" s="26">
        <v>3320209</v>
      </c>
      <c r="B1216" s="27" t="s">
        <v>811</v>
      </c>
      <c r="C1216" s="28"/>
      <c r="D1216" s="29">
        <f>SUM(D1217:D1218)</f>
        <v>22000000000</v>
      </c>
      <c r="E1216" s="29">
        <f>SUM(E1217:E1218)</f>
        <v>0</v>
      </c>
      <c r="F1216" s="30">
        <f t="shared" si="224"/>
        <v>22000000000</v>
      </c>
      <c r="G1216" s="31">
        <f t="shared" si="231"/>
        <v>0.10730533932311957</v>
      </c>
      <c r="H1216" s="29">
        <f>SUM(H1217:H1218)</f>
        <v>0</v>
      </c>
      <c r="I1216" s="32">
        <f t="shared" si="228"/>
        <v>22000000000</v>
      </c>
      <c r="J1216" s="29">
        <f>SUM(J1217:J1218)</f>
        <v>22000000000</v>
      </c>
      <c r="K1216" s="31">
        <f t="shared" si="225"/>
        <v>100</v>
      </c>
      <c r="L1216" s="30">
        <f t="shared" si="230"/>
        <v>0</v>
      </c>
      <c r="M1216" s="31">
        <f t="shared" si="226"/>
        <v>0</v>
      </c>
      <c r="N1216" s="29">
        <f>SUM(N1217:N1218)</f>
        <v>22000000000</v>
      </c>
      <c r="O1216" s="31">
        <f t="shared" si="227"/>
        <v>100</v>
      </c>
      <c r="P1216" s="32">
        <f t="shared" si="229"/>
        <v>0</v>
      </c>
      <c r="R1216" s="33">
        <f>SUM('anual gastos'!N1216+'eses gastos'!N1216+[3]ctas!N1216)</f>
        <v>22000000000</v>
      </c>
      <c r="S1216" s="62">
        <f t="shared" si="223"/>
        <v>0</v>
      </c>
    </row>
    <row r="1217" spans="1:19" x14ac:dyDescent="0.25">
      <c r="A1217" s="26">
        <v>332020901</v>
      </c>
      <c r="B1217" s="27" t="s">
        <v>804</v>
      </c>
      <c r="C1217" s="28"/>
      <c r="D1217" s="33">
        <f>SUM('anual gastos'!D1217+'eses gastos'!D1217+[3]ctas!D1217)</f>
        <v>8200000000</v>
      </c>
      <c r="E1217" s="33">
        <f>SUM('anual gastos'!E1217+'eses gastos'!E1217+[3]ctas!E1217)</f>
        <v>0</v>
      </c>
      <c r="F1217" s="30">
        <f t="shared" si="224"/>
        <v>8200000000</v>
      </c>
      <c r="G1217" s="31">
        <f t="shared" si="231"/>
        <v>3.9995626474980929E-2</v>
      </c>
      <c r="H1217" s="33">
        <f>SUM('anual gastos'!H1217+'eses gastos'!H1217+[3]ctas!H1217)</f>
        <v>0</v>
      </c>
      <c r="I1217" s="32">
        <f t="shared" si="228"/>
        <v>8200000000</v>
      </c>
      <c r="J1217" s="33">
        <f>SUM('anual gastos'!J1217+'eses gastos'!J1217+[3]ctas!J1217)</f>
        <v>8200000000</v>
      </c>
      <c r="K1217" s="31">
        <f t="shared" si="225"/>
        <v>100</v>
      </c>
      <c r="L1217" s="30">
        <f t="shared" si="230"/>
        <v>0</v>
      </c>
      <c r="M1217" s="31">
        <f t="shared" si="226"/>
        <v>0</v>
      </c>
      <c r="N1217" s="33">
        <f>SUM('anual gastos'!N1217+'eses gastos'!N1217+[3]ctas!N1217)</f>
        <v>8200000000</v>
      </c>
      <c r="O1217" s="31">
        <f t="shared" si="227"/>
        <v>100</v>
      </c>
      <c r="P1217" s="32">
        <f t="shared" si="229"/>
        <v>0</v>
      </c>
      <c r="R1217" s="33">
        <f>SUM('anual gastos'!N1217+'eses gastos'!N1217+[3]ctas!N1217)</f>
        <v>8200000000</v>
      </c>
      <c r="S1217" s="62">
        <f t="shared" si="223"/>
        <v>0</v>
      </c>
    </row>
    <row r="1218" spans="1:19" x14ac:dyDescent="0.25">
      <c r="A1218" s="26">
        <v>332020902</v>
      </c>
      <c r="B1218" s="27" t="s">
        <v>799</v>
      </c>
      <c r="C1218" s="28"/>
      <c r="D1218" s="33">
        <f>SUM('anual gastos'!D1218+'eses gastos'!D1218+[3]ctas!D1218)</f>
        <v>13800000000</v>
      </c>
      <c r="E1218" s="33">
        <f>SUM('anual gastos'!E1218+'eses gastos'!E1218+[3]ctas!E1218)</f>
        <v>0</v>
      </c>
      <c r="F1218" s="30">
        <f t="shared" si="224"/>
        <v>13800000000</v>
      </c>
      <c r="G1218" s="31">
        <f t="shared" si="231"/>
        <v>6.7309712848138636E-2</v>
      </c>
      <c r="H1218" s="33">
        <f>SUM('anual gastos'!H1218+'eses gastos'!H1218+[3]ctas!H1218)</f>
        <v>0</v>
      </c>
      <c r="I1218" s="32">
        <f t="shared" si="228"/>
        <v>13800000000</v>
      </c>
      <c r="J1218" s="33">
        <f>SUM('anual gastos'!J1218+'eses gastos'!J1218+[3]ctas!J1218)</f>
        <v>13800000000</v>
      </c>
      <c r="K1218" s="31">
        <f t="shared" si="225"/>
        <v>100</v>
      </c>
      <c r="L1218" s="30">
        <f t="shared" si="230"/>
        <v>0</v>
      </c>
      <c r="M1218" s="31">
        <f t="shared" si="226"/>
        <v>0</v>
      </c>
      <c r="N1218" s="33">
        <f>SUM('anual gastos'!N1218+'eses gastos'!N1218+[3]ctas!N1218)</f>
        <v>13800000000</v>
      </c>
      <c r="O1218" s="31">
        <f t="shared" si="227"/>
        <v>100</v>
      </c>
      <c r="P1218" s="32">
        <f t="shared" si="229"/>
        <v>0</v>
      </c>
      <c r="R1218" s="33">
        <f>SUM('anual gastos'!N1218+'eses gastos'!N1218+[3]ctas!N1218)</f>
        <v>13800000000</v>
      </c>
      <c r="S1218" s="62">
        <f t="shared" si="223"/>
        <v>0</v>
      </c>
    </row>
    <row r="1219" spans="1:19" x14ac:dyDescent="0.25">
      <c r="A1219" s="26">
        <v>3320211</v>
      </c>
      <c r="B1219" s="27" t="s">
        <v>812</v>
      </c>
      <c r="C1219" s="28"/>
      <c r="D1219" s="33">
        <f>SUM('anual gastos'!D1219+'eses gastos'!D1219+[3]ctas!D1219)</f>
        <v>12000000000</v>
      </c>
      <c r="E1219" s="33">
        <f>SUM('anual gastos'!E1219+'eses gastos'!E1219+[3]ctas!E1219)</f>
        <v>0</v>
      </c>
      <c r="F1219" s="30">
        <f t="shared" si="224"/>
        <v>12000000000</v>
      </c>
      <c r="G1219" s="31">
        <f t="shared" si="231"/>
        <v>5.8530185085337937E-2</v>
      </c>
      <c r="H1219" s="33">
        <f>SUM('anual gastos'!H1219+'eses gastos'!H1219+[3]ctas!H1219)</f>
        <v>0</v>
      </c>
      <c r="I1219" s="32">
        <f t="shared" si="228"/>
        <v>12000000000</v>
      </c>
      <c r="J1219" s="33">
        <f>SUM('anual gastos'!J1219+'eses gastos'!J1219+[3]ctas!J1219)</f>
        <v>12000000000</v>
      </c>
      <c r="K1219" s="31">
        <f t="shared" si="225"/>
        <v>100</v>
      </c>
      <c r="L1219" s="30">
        <f t="shared" si="230"/>
        <v>0</v>
      </c>
      <c r="M1219" s="31">
        <f t="shared" si="226"/>
        <v>0</v>
      </c>
      <c r="N1219" s="33">
        <f>SUM('anual gastos'!N1219+'eses gastos'!N1219+[3]ctas!N1219)</f>
        <v>12000000000</v>
      </c>
      <c r="O1219" s="31">
        <f t="shared" si="227"/>
        <v>100</v>
      </c>
      <c r="P1219" s="32">
        <f t="shared" si="229"/>
        <v>0</v>
      </c>
      <c r="R1219" s="33">
        <f>SUM('anual gastos'!N1219+'eses gastos'!N1219+[3]ctas!N1219)</f>
        <v>12000000000</v>
      </c>
      <c r="S1219" s="62">
        <f t="shared" si="223"/>
        <v>0</v>
      </c>
    </row>
    <row r="1220" spans="1:19" x14ac:dyDescent="0.25">
      <c r="A1220" s="26">
        <v>3320212</v>
      </c>
      <c r="B1220" s="27" t="s">
        <v>813</v>
      </c>
      <c r="C1220" s="28"/>
      <c r="D1220" s="29">
        <f>SUM(D1221:D1240)</f>
        <v>634678550000</v>
      </c>
      <c r="E1220" s="29">
        <f>SUM(E1221:E1240)</f>
        <v>0</v>
      </c>
      <c r="F1220" s="30">
        <f t="shared" si="224"/>
        <v>634678550000</v>
      </c>
      <c r="G1220" s="31">
        <f t="shared" si="231"/>
        <v>3.095654416766159</v>
      </c>
      <c r="H1220" s="29">
        <f>SUM(H1221:H1240)</f>
        <v>0</v>
      </c>
      <c r="I1220" s="32">
        <f t="shared" si="228"/>
        <v>634678550000</v>
      </c>
      <c r="J1220" s="29">
        <f>SUM(J1221:J1240)</f>
        <v>634678550000</v>
      </c>
      <c r="K1220" s="31">
        <f t="shared" si="225"/>
        <v>100</v>
      </c>
      <c r="L1220" s="30">
        <f t="shared" si="230"/>
        <v>0</v>
      </c>
      <c r="M1220" s="31">
        <f t="shared" si="226"/>
        <v>0</v>
      </c>
      <c r="N1220" s="29">
        <f>SUM(N1221:N1240)</f>
        <v>634678550000</v>
      </c>
      <c r="O1220" s="31">
        <f t="shared" si="227"/>
        <v>100</v>
      </c>
      <c r="P1220" s="32">
        <f t="shared" si="229"/>
        <v>0</v>
      </c>
      <c r="R1220" s="33">
        <f>SUM('anual gastos'!N1220+'eses gastos'!N1220+[3]ctas!N1220)</f>
        <v>634678550000</v>
      </c>
      <c r="S1220" s="62">
        <f t="shared" si="223"/>
        <v>0</v>
      </c>
    </row>
    <row r="1221" spans="1:19" x14ac:dyDescent="0.25">
      <c r="A1221" s="26">
        <v>332021201</v>
      </c>
      <c r="B1221" s="27" t="s">
        <v>161</v>
      </c>
      <c r="C1221" s="28"/>
      <c r="D1221" s="33">
        <f>SUM('anual gastos'!D1221+'eses gastos'!D1221+[3]ctas!D1221)</f>
        <v>26172228000</v>
      </c>
      <c r="E1221" s="33">
        <f>SUM('anual gastos'!E1221+'eses gastos'!E1221+[3]ctas!E1221)</f>
        <v>0</v>
      </c>
      <c r="F1221" s="30">
        <f t="shared" si="224"/>
        <v>26172228000</v>
      </c>
      <c r="G1221" s="31">
        <f t="shared" si="231"/>
        <v>0.12765544574463869</v>
      </c>
      <c r="H1221" s="33">
        <f>SUM('anual gastos'!H1221+'eses gastos'!H1221+[3]ctas!H1221)</f>
        <v>0</v>
      </c>
      <c r="I1221" s="32">
        <f t="shared" si="228"/>
        <v>26172228000</v>
      </c>
      <c r="J1221" s="33">
        <f>SUM('anual gastos'!J1221+'eses gastos'!J1221+[3]ctas!J1221)</f>
        <v>26172228000</v>
      </c>
      <c r="K1221" s="31">
        <f t="shared" si="225"/>
        <v>100</v>
      </c>
      <c r="L1221" s="30">
        <f t="shared" si="230"/>
        <v>0</v>
      </c>
      <c r="M1221" s="31">
        <f t="shared" si="226"/>
        <v>0</v>
      </c>
      <c r="N1221" s="33">
        <f>SUM('anual gastos'!N1221+'eses gastos'!N1221+[3]ctas!N1221)</f>
        <v>26172228000</v>
      </c>
      <c r="O1221" s="31">
        <f t="shared" si="227"/>
        <v>100</v>
      </c>
      <c r="P1221" s="32">
        <f t="shared" si="229"/>
        <v>0</v>
      </c>
      <c r="R1221" s="33">
        <f>SUM('anual gastos'!N1221+'eses gastos'!N1221+[3]ctas!N1221)</f>
        <v>26172228000</v>
      </c>
      <c r="S1221" s="62">
        <f t="shared" si="223"/>
        <v>0</v>
      </c>
    </row>
    <row r="1222" spans="1:19" x14ac:dyDescent="0.25">
      <c r="A1222" s="26">
        <v>332021202</v>
      </c>
      <c r="B1222" s="27" t="s">
        <v>162</v>
      </c>
      <c r="C1222" s="28"/>
      <c r="D1222" s="33">
        <f>SUM('anual gastos'!D1222+'eses gastos'!D1222+[3]ctas!D1222)</f>
        <v>14623311000</v>
      </c>
      <c r="E1222" s="33">
        <f>SUM('anual gastos'!E1222+'eses gastos'!E1222+[3]ctas!E1222)</f>
        <v>0</v>
      </c>
      <c r="F1222" s="30">
        <f t="shared" si="224"/>
        <v>14623311000</v>
      </c>
      <c r="G1222" s="31">
        <f t="shared" si="231"/>
        <v>7.1325424949204852E-2</v>
      </c>
      <c r="H1222" s="33">
        <f>SUM('anual gastos'!H1222+'eses gastos'!H1222+[3]ctas!H1222)</f>
        <v>0</v>
      </c>
      <c r="I1222" s="32">
        <f t="shared" si="228"/>
        <v>14623311000</v>
      </c>
      <c r="J1222" s="33">
        <f>SUM('anual gastos'!J1222+'eses gastos'!J1222+[3]ctas!J1222)</f>
        <v>14623311000</v>
      </c>
      <c r="K1222" s="31">
        <f t="shared" si="225"/>
        <v>100</v>
      </c>
      <c r="L1222" s="30">
        <f t="shared" si="230"/>
        <v>0</v>
      </c>
      <c r="M1222" s="31">
        <f t="shared" si="226"/>
        <v>0</v>
      </c>
      <c r="N1222" s="33">
        <f>SUM('anual gastos'!N1222+'eses gastos'!N1222+[3]ctas!N1222)</f>
        <v>14623311000</v>
      </c>
      <c r="O1222" s="31">
        <f t="shared" si="227"/>
        <v>100</v>
      </c>
      <c r="P1222" s="32">
        <f t="shared" si="229"/>
        <v>0</v>
      </c>
      <c r="R1222" s="33">
        <f>SUM('anual gastos'!N1222+'eses gastos'!N1222+[3]ctas!N1222)</f>
        <v>14623311000</v>
      </c>
      <c r="S1222" s="62">
        <f t="shared" si="223"/>
        <v>0</v>
      </c>
    </row>
    <row r="1223" spans="1:19" x14ac:dyDescent="0.25">
      <c r="A1223" s="26">
        <v>332021203</v>
      </c>
      <c r="B1223" s="27" t="s">
        <v>163</v>
      </c>
      <c r="C1223" s="28"/>
      <c r="D1223" s="33">
        <f>SUM('anual gastos'!D1223+'eses gastos'!D1223+[3]ctas!D1223)</f>
        <v>17131523000</v>
      </c>
      <c r="E1223" s="33">
        <f>SUM('anual gastos'!E1223+'eses gastos'!E1223+[3]ctas!E1223)</f>
        <v>0</v>
      </c>
      <c r="F1223" s="30">
        <f t="shared" si="224"/>
        <v>17131523000</v>
      </c>
      <c r="G1223" s="31">
        <f t="shared" si="231"/>
        <v>8.3559267665310327E-2</v>
      </c>
      <c r="H1223" s="33">
        <f>SUM('anual gastos'!H1223+'eses gastos'!H1223+[3]ctas!H1223)</f>
        <v>0</v>
      </c>
      <c r="I1223" s="32">
        <f t="shared" si="228"/>
        <v>17131523000</v>
      </c>
      <c r="J1223" s="33">
        <f>SUM('anual gastos'!J1223+'eses gastos'!J1223+[3]ctas!J1223)</f>
        <v>17131523000</v>
      </c>
      <c r="K1223" s="31">
        <f t="shared" si="225"/>
        <v>100</v>
      </c>
      <c r="L1223" s="30">
        <f t="shared" si="230"/>
        <v>0</v>
      </c>
      <c r="M1223" s="31">
        <f t="shared" si="226"/>
        <v>0</v>
      </c>
      <c r="N1223" s="33">
        <f>SUM('anual gastos'!N1223+'eses gastos'!N1223+[3]ctas!N1223)</f>
        <v>17131523000</v>
      </c>
      <c r="O1223" s="31">
        <f t="shared" si="227"/>
        <v>100</v>
      </c>
      <c r="P1223" s="32">
        <f t="shared" si="229"/>
        <v>0</v>
      </c>
      <c r="R1223" s="33">
        <f>SUM('anual gastos'!N1223+'eses gastos'!N1223+[3]ctas!N1223)</f>
        <v>17131523000</v>
      </c>
      <c r="S1223" s="62">
        <f t="shared" si="223"/>
        <v>0</v>
      </c>
    </row>
    <row r="1224" spans="1:19" x14ac:dyDescent="0.25">
      <c r="A1224" s="26">
        <v>332021204</v>
      </c>
      <c r="B1224" s="27" t="s">
        <v>164</v>
      </c>
      <c r="C1224" s="28"/>
      <c r="D1224" s="33">
        <f>SUM('anual gastos'!D1224+'eses gastos'!D1224+[3]ctas!D1224)</f>
        <v>48390254000</v>
      </c>
      <c r="E1224" s="33">
        <f>SUM('anual gastos'!E1224+'eses gastos'!E1224+[3]ctas!E1224)</f>
        <v>0</v>
      </c>
      <c r="F1224" s="30">
        <f t="shared" si="224"/>
        <v>48390254000</v>
      </c>
      <c r="G1224" s="31">
        <f t="shared" si="231"/>
        <v>0.2360242102455429</v>
      </c>
      <c r="H1224" s="33">
        <f>SUM('anual gastos'!H1224+'eses gastos'!H1224+[3]ctas!H1224)</f>
        <v>0</v>
      </c>
      <c r="I1224" s="32">
        <f t="shared" si="228"/>
        <v>48390254000</v>
      </c>
      <c r="J1224" s="33">
        <f>SUM('anual gastos'!J1224+'eses gastos'!J1224+[3]ctas!J1224)</f>
        <v>48390254000</v>
      </c>
      <c r="K1224" s="31">
        <f t="shared" si="225"/>
        <v>100</v>
      </c>
      <c r="L1224" s="30">
        <f t="shared" si="230"/>
        <v>0</v>
      </c>
      <c r="M1224" s="31">
        <f t="shared" si="226"/>
        <v>0</v>
      </c>
      <c r="N1224" s="33">
        <f>SUM('anual gastos'!N1224+'eses gastos'!N1224+[3]ctas!N1224)</f>
        <v>48390254000</v>
      </c>
      <c r="O1224" s="31">
        <f t="shared" si="227"/>
        <v>100</v>
      </c>
      <c r="P1224" s="32">
        <f t="shared" si="229"/>
        <v>0</v>
      </c>
      <c r="R1224" s="33">
        <f>SUM('anual gastos'!N1224+'eses gastos'!N1224+[3]ctas!N1224)</f>
        <v>48390254000</v>
      </c>
      <c r="S1224" s="62">
        <f t="shared" ref="S1224:S1287" si="232">+N1224-R1224</f>
        <v>0</v>
      </c>
    </row>
    <row r="1225" spans="1:19" x14ac:dyDescent="0.25">
      <c r="A1225" s="26">
        <v>332021205</v>
      </c>
      <c r="B1225" s="27" t="s">
        <v>165</v>
      </c>
      <c r="C1225" s="28"/>
      <c r="D1225" s="33">
        <f>SUM('anual gastos'!D1225+'eses gastos'!D1225+[3]ctas!D1225)</f>
        <v>45553781000</v>
      </c>
      <c r="E1225" s="33">
        <f>SUM('anual gastos'!E1225+'eses gastos'!E1225+[3]ctas!E1225)</f>
        <v>0</v>
      </c>
      <c r="F1225" s="30">
        <f t="shared" si="224"/>
        <v>45553781000</v>
      </c>
      <c r="G1225" s="31">
        <f t="shared" si="231"/>
        <v>0.22218926943891257</v>
      </c>
      <c r="H1225" s="33">
        <f>SUM('anual gastos'!H1225+'eses gastos'!H1225+[3]ctas!H1225)</f>
        <v>0</v>
      </c>
      <c r="I1225" s="32">
        <f t="shared" si="228"/>
        <v>45553781000</v>
      </c>
      <c r="J1225" s="33">
        <f>SUM('anual gastos'!J1225+'eses gastos'!J1225+[3]ctas!J1225)</f>
        <v>45553781000</v>
      </c>
      <c r="K1225" s="31">
        <f t="shared" si="225"/>
        <v>100</v>
      </c>
      <c r="L1225" s="30">
        <f t="shared" si="230"/>
        <v>0</v>
      </c>
      <c r="M1225" s="31">
        <f t="shared" si="226"/>
        <v>0</v>
      </c>
      <c r="N1225" s="33">
        <f>SUM('anual gastos'!N1225+'eses gastos'!N1225+[3]ctas!N1225)</f>
        <v>45553781000</v>
      </c>
      <c r="O1225" s="31">
        <f t="shared" si="227"/>
        <v>100</v>
      </c>
      <c r="P1225" s="32">
        <f t="shared" si="229"/>
        <v>0</v>
      </c>
      <c r="R1225" s="33">
        <f>SUM('anual gastos'!N1225+'eses gastos'!N1225+[3]ctas!N1225)</f>
        <v>45553781000</v>
      </c>
      <c r="S1225" s="62">
        <f t="shared" si="232"/>
        <v>0</v>
      </c>
    </row>
    <row r="1226" spans="1:19" x14ac:dyDescent="0.25">
      <c r="A1226" s="26">
        <v>332021206</v>
      </c>
      <c r="B1226" s="27" t="s">
        <v>166</v>
      </c>
      <c r="C1226" s="28"/>
      <c r="D1226" s="33">
        <f>SUM('anual gastos'!D1226+'eses gastos'!D1226+[3]ctas!D1226)</f>
        <v>22935586000</v>
      </c>
      <c r="E1226" s="33">
        <f>SUM('anual gastos'!E1226+'eses gastos'!E1226+[3]ctas!E1226)</f>
        <v>0</v>
      </c>
      <c r="F1226" s="30">
        <f t="shared" ref="F1226:F1287" si="233">SUM(D1226+E1226)</f>
        <v>22935586000</v>
      </c>
      <c r="G1226" s="31">
        <f t="shared" si="231"/>
        <v>0.11186867446839048</v>
      </c>
      <c r="H1226" s="33">
        <f>SUM('anual gastos'!H1226+'eses gastos'!H1226+[3]ctas!H1226)</f>
        <v>0</v>
      </c>
      <c r="I1226" s="32">
        <f t="shared" si="228"/>
        <v>22935586000</v>
      </c>
      <c r="J1226" s="33">
        <f>SUM('anual gastos'!J1226+'eses gastos'!J1226+[3]ctas!J1226)</f>
        <v>22935586000</v>
      </c>
      <c r="K1226" s="31">
        <f t="shared" ref="K1226:K1287" si="234">IF(OR(J1226=0,F1226=0),0,J1226/F1226)*100</f>
        <v>100</v>
      </c>
      <c r="L1226" s="30">
        <f t="shared" si="230"/>
        <v>0</v>
      </c>
      <c r="M1226" s="31">
        <f t="shared" ref="M1226:M1287" si="235">IF(OR(L1226=0,F1226=0),0,L1226/F1226)*100</f>
        <v>0</v>
      </c>
      <c r="N1226" s="33">
        <f>SUM('anual gastos'!N1226+'eses gastos'!N1226+[3]ctas!N1226)</f>
        <v>22935586000</v>
      </c>
      <c r="O1226" s="31">
        <f t="shared" ref="O1226:O1287" si="236">IF(OR(N1226=0,F1226=0),0,N1226/F1226)*100</f>
        <v>100</v>
      </c>
      <c r="P1226" s="32">
        <f t="shared" si="229"/>
        <v>0</v>
      </c>
      <c r="R1226" s="33">
        <f>SUM('anual gastos'!N1226+'eses gastos'!N1226+[3]ctas!N1226)</f>
        <v>22935586000</v>
      </c>
      <c r="S1226" s="62">
        <f t="shared" si="232"/>
        <v>0</v>
      </c>
    </row>
    <row r="1227" spans="1:19" x14ac:dyDescent="0.25">
      <c r="A1227" s="26">
        <v>332021207</v>
      </c>
      <c r="B1227" s="27" t="s">
        <v>167</v>
      </c>
      <c r="C1227" s="28"/>
      <c r="D1227" s="33">
        <f>SUM('anual gastos'!D1227+'eses gastos'!D1227+[3]ctas!D1227)</f>
        <v>57980113000</v>
      </c>
      <c r="E1227" s="33">
        <f>SUM('anual gastos'!E1227+'eses gastos'!E1227+[3]ctas!E1227)</f>
        <v>0</v>
      </c>
      <c r="F1227" s="30">
        <f t="shared" si="233"/>
        <v>57980113000</v>
      </c>
      <c r="G1227" s="31">
        <f t="shared" si="231"/>
        <v>0.28279889542990072</v>
      </c>
      <c r="H1227" s="33">
        <f>SUM('anual gastos'!H1227+'eses gastos'!H1227+[3]ctas!H1227)</f>
        <v>0</v>
      </c>
      <c r="I1227" s="32">
        <f t="shared" ref="I1227:I1287" si="237">SUM(F1227-H1227)</f>
        <v>57980113000</v>
      </c>
      <c r="J1227" s="33">
        <f>SUM('anual gastos'!J1227+'eses gastos'!J1227+[3]ctas!J1227)</f>
        <v>57980113000</v>
      </c>
      <c r="K1227" s="31">
        <f t="shared" si="234"/>
        <v>100</v>
      </c>
      <c r="L1227" s="30">
        <f t="shared" si="230"/>
        <v>0</v>
      </c>
      <c r="M1227" s="31">
        <f t="shared" si="235"/>
        <v>0</v>
      </c>
      <c r="N1227" s="33">
        <f>SUM('anual gastos'!N1227+'eses gastos'!N1227+[3]ctas!N1227)</f>
        <v>57980113000</v>
      </c>
      <c r="O1227" s="31">
        <f t="shared" si="236"/>
        <v>100</v>
      </c>
      <c r="P1227" s="32">
        <f t="shared" si="229"/>
        <v>0</v>
      </c>
      <c r="R1227" s="33">
        <f>SUM('anual gastos'!N1227+'eses gastos'!N1227+[3]ctas!N1227)</f>
        <v>57980113000</v>
      </c>
      <c r="S1227" s="62">
        <f t="shared" si="232"/>
        <v>0</v>
      </c>
    </row>
    <row r="1228" spans="1:19" x14ac:dyDescent="0.25">
      <c r="A1228" s="26">
        <v>332021208</v>
      </c>
      <c r="B1228" s="27" t="s">
        <v>168</v>
      </c>
      <c r="C1228" s="28"/>
      <c r="D1228" s="33">
        <f>SUM('anual gastos'!D1228+'eses gastos'!D1228+[3]ctas!D1228)</f>
        <v>58477483000</v>
      </c>
      <c r="E1228" s="33">
        <f>SUM('anual gastos'!E1228+'eses gastos'!E1228+[3]ctas!E1228)</f>
        <v>0</v>
      </c>
      <c r="F1228" s="30">
        <f t="shared" si="233"/>
        <v>58477483000</v>
      </c>
      <c r="G1228" s="31">
        <f t="shared" si="231"/>
        <v>0.28522482527622522</v>
      </c>
      <c r="H1228" s="33">
        <f>SUM('anual gastos'!H1228+'eses gastos'!H1228+[3]ctas!H1228)</f>
        <v>0</v>
      </c>
      <c r="I1228" s="32">
        <f t="shared" si="237"/>
        <v>58477483000</v>
      </c>
      <c r="J1228" s="33">
        <f>SUM('anual gastos'!J1228+'eses gastos'!J1228+[3]ctas!J1228)</f>
        <v>58477483000</v>
      </c>
      <c r="K1228" s="31">
        <f t="shared" si="234"/>
        <v>100</v>
      </c>
      <c r="L1228" s="30">
        <f t="shared" si="230"/>
        <v>0</v>
      </c>
      <c r="M1228" s="31">
        <f t="shared" si="235"/>
        <v>0</v>
      </c>
      <c r="N1228" s="33">
        <f>SUM('anual gastos'!N1228+'eses gastos'!N1228+[3]ctas!N1228)</f>
        <v>58477483000</v>
      </c>
      <c r="O1228" s="31">
        <f t="shared" si="236"/>
        <v>100</v>
      </c>
      <c r="P1228" s="32">
        <f t="shared" si="229"/>
        <v>0</v>
      </c>
      <c r="R1228" s="33">
        <f>SUM('anual gastos'!N1228+'eses gastos'!N1228+[3]ctas!N1228)</f>
        <v>58477483000</v>
      </c>
      <c r="S1228" s="62">
        <f t="shared" si="232"/>
        <v>0</v>
      </c>
    </row>
    <row r="1229" spans="1:19" x14ac:dyDescent="0.25">
      <c r="A1229" s="26">
        <v>332021209</v>
      </c>
      <c r="B1229" s="27" t="s">
        <v>169</v>
      </c>
      <c r="C1229" s="28"/>
      <c r="D1229" s="33">
        <f>SUM('anual gastos'!D1229+'eses gastos'!D1229+[3]ctas!D1229)</f>
        <v>20407028000</v>
      </c>
      <c r="E1229" s="33">
        <f>SUM('anual gastos'!E1229+'eses gastos'!E1229+[3]ctas!E1229)</f>
        <v>0</v>
      </c>
      <c r="F1229" s="30">
        <f t="shared" si="233"/>
        <v>20407028000</v>
      </c>
      <c r="G1229" s="31">
        <f t="shared" si="231"/>
        <v>9.9535593823472823E-2</v>
      </c>
      <c r="H1229" s="33">
        <f>SUM('anual gastos'!H1229+'eses gastos'!H1229+[3]ctas!H1229)</f>
        <v>0</v>
      </c>
      <c r="I1229" s="32">
        <f t="shared" si="237"/>
        <v>20407028000</v>
      </c>
      <c r="J1229" s="33">
        <f>SUM('anual gastos'!J1229+'eses gastos'!J1229+[3]ctas!J1229)</f>
        <v>20407028000</v>
      </c>
      <c r="K1229" s="31">
        <f t="shared" si="234"/>
        <v>100</v>
      </c>
      <c r="L1229" s="30">
        <f t="shared" si="230"/>
        <v>0</v>
      </c>
      <c r="M1229" s="31">
        <f t="shared" si="235"/>
        <v>0</v>
      </c>
      <c r="N1229" s="33">
        <f>SUM('anual gastos'!N1229+'eses gastos'!N1229+[3]ctas!N1229)</f>
        <v>20407028000</v>
      </c>
      <c r="O1229" s="31">
        <f t="shared" si="236"/>
        <v>100</v>
      </c>
      <c r="P1229" s="32">
        <f t="shared" si="229"/>
        <v>0</v>
      </c>
      <c r="R1229" s="33">
        <f>SUM('anual gastos'!N1229+'eses gastos'!N1229+[3]ctas!N1229)</f>
        <v>20407028000</v>
      </c>
      <c r="S1229" s="62">
        <f t="shared" si="232"/>
        <v>0</v>
      </c>
    </row>
    <row r="1230" spans="1:19" x14ac:dyDescent="0.25">
      <c r="A1230" s="26">
        <v>332021210</v>
      </c>
      <c r="B1230" s="27" t="s">
        <v>170</v>
      </c>
      <c r="C1230" s="28"/>
      <c r="D1230" s="33">
        <f>SUM('anual gastos'!D1230+'eses gastos'!D1230+[3]ctas!D1230)</f>
        <v>40005565000</v>
      </c>
      <c r="E1230" s="33">
        <f>SUM('anual gastos'!E1230+'eses gastos'!E1230+[3]ctas!E1230)</f>
        <v>0</v>
      </c>
      <c r="F1230" s="30">
        <f t="shared" si="233"/>
        <v>40005565000</v>
      </c>
      <c r="G1230" s="31">
        <f t="shared" si="231"/>
        <v>0.1951277603244598</v>
      </c>
      <c r="H1230" s="33">
        <f>SUM('anual gastos'!H1230+'eses gastos'!H1230+[3]ctas!H1230)</f>
        <v>0</v>
      </c>
      <c r="I1230" s="32">
        <f t="shared" si="237"/>
        <v>40005565000</v>
      </c>
      <c r="J1230" s="33">
        <f>SUM('anual gastos'!J1230+'eses gastos'!J1230+[3]ctas!J1230)</f>
        <v>40005565000</v>
      </c>
      <c r="K1230" s="31">
        <f t="shared" si="234"/>
        <v>100</v>
      </c>
      <c r="L1230" s="30">
        <f t="shared" si="230"/>
        <v>0</v>
      </c>
      <c r="M1230" s="31">
        <f t="shared" si="235"/>
        <v>0</v>
      </c>
      <c r="N1230" s="33">
        <f>SUM('anual gastos'!N1230+'eses gastos'!N1230+[3]ctas!N1230)</f>
        <v>40005565000</v>
      </c>
      <c r="O1230" s="31">
        <f t="shared" si="236"/>
        <v>100</v>
      </c>
      <c r="P1230" s="32">
        <f t="shared" si="229"/>
        <v>0</v>
      </c>
      <c r="R1230" s="33">
        <f>SUM('anual gastos'!N1230+'eses gastos'!N1230+[3]ctas!N1230)</f>
        <v>40005565000</v>
      </c>
      <c r="S1230" s="62">
        <f t="shared" si="232"/>
        <v>0</v>
      </c>
    </row>
    <row r="1231" spans="1:19" x14ac:dyDescent="0.25">
      <c r="A1231" s="26">
        <v>332021211</v>
      </c>
      <c r="B1231" s="27" t="s">
        <v>171</v>
      </c>
      <c r="C1231" s="28"/>
      <c r="D1231" s="33">
        <f>SUM('anual gastos'!D1231+'eses gastos'!D1231+[3]ctas!D1231)</f>
        <v>47094415000</v>
      </c>
      <c r="E1231" s="33">
        <f>SUM('anual gastos'!E1231+'eses gastos'!E1231+[3]ctas!E1231)</f>
        <v>0</v>
      </c>
      <c r="F1231" s="30">
        <f t="shared" si="233"/>
        <v>47094415000</v>
      </c>
      <c r="G1231" s="31">
        <f t="shared" si="231"/>
        <v>0.22970373553630963</v>
      </c>
      <c r="H1231" s="33">
        <f>SUM('anual gastos'!H1231+'eses gastos'!H1231+[3]ctas!H1231)</f>
        <v>0</v>
      </c>
      <c r="I1231" s="32">
        <f t="shared" si="237"/>
        <v>47094415000</v>
      </c>
      <c r="J1231" s="33">
        <f>SUM('anual gastos'!J1231+'eses gastos'!J1231+[3]ctas!J1231)</f>
        <v>47094415000</v>
      </c>
      <c r="K1231" s="31">
        <f t="shared" si="234"/>
        <v>100</v>
      </c>
      <c r="L1231" s="30">
        <f t="shared" si="230"/>
        <v>0</v>
      </c>
      <c r="M1231" s="31">
        <f t="shared" si="235"/>
        <v>0</v>
      </c>
      <c r="N1231" s="33">
        <f>SUM('anual gastos'!N1231+'eses gastos'!N1231+[3]ctas!N1231)</f>
        <v>47094415000</v>
      </c>
      <c r="O1231" s="31">
        <f t="shared" si="236"/>
        <v>100</v>
      </c>
      <c r="P1231" s="32">
        <f t="shared" si="229"/>
        <v>0</v>
      </c>
      <c r="R1231" s="33">
        <f>SUM('anual gastos'!N1231+'eses gastos'!N1231+[3]ctas!N1231)</f>
        <v>47094415000</v>
      </c>
      <c r="S1231" s="62">
        <f t="shared" si="232"/>
        <v>0</v>
      </c>
    </row>
    <row r="1232" spans="1:19" x14ac:dyDescent="0.25">
      <c r="A1232" s="26">
        <v>332021212</v>
      </c>
      <c r="B1232" s="27" t="s">
        <v>814</v>
      </c>
      <c r="C1232" s="28"/>
      <c r="D1232" s="33">
        <f>SUM('anual gastos'!D1232+'eses gastos'!D1232+[3]ctas!D1232)</f>
        <v>19232587000</v>
      </c>
      <c r="E1232" s="33">
        <f>SUM('anual gastos'!E1232+'eses gastos'!E1232+[3]ctas!E1232)</f>
        <v>0</v>
      </c>
      <c r="F1232" s="30">
        <f t="shared" si="233"/>
        <v>19232587000</v>
      </c>
      <c r="G1232" s="31">
        <f t="shared" si="231"/>
        <v>9.3807239731655362E-2</v>
      </c>
      <c r="H1232" s="33">
        <f>SUM('anual gastos'!H1232+'eses gastos'!H1232+[3]ctas!H1232)</f>
        <v>0</v>
      </c>
      <c r="I1232" s="32">
        <f t="shared" si="237"/>
        <v>19232587000</v>
      </c>
      <c r="J1232" s="33">
        <f>SUM('anual gastos'!J1232+'eses gastos'!J1232+[3]ctas!J1232)</f>
        <v>19232587000</v>
      </c>
      <c r="K1232" s="31">
        <f t="shared" si="234"/>
        <v>100</v>
      </c>
      <c r="L1232" s="30">
        <f t="shared" si="230"/>
        <v>0</v>
      </c>
      <c r="M1232" s="31">
        <f t="shared" si="235"/>
        <v>0</v>
      </c>
      <c r="N1232" s="33">
        <f>SUM('anual gastos'!N1232+'eses gastos'!N1232+[3]ctas!N1232)</f>
        <v>19232587000</v>
      </c>
      <c r="O1232" s="31">
        <f t="shared" si="236"/>
        <v>100</v>
      </c>
      <c r="P1232" s="32">
        <f t="shared" si="229"/>
        <v>0</v>
      </c>
      <c r="R1232" s="33">
        <f>SUM('anual gastos'!N1232+'eses gastos'!N1232+[3]ctas!N1232)</f>
        <v>19232587000</v>
      </c>
      <c r="S1232" s="62">
        <f t="shared" si="232"/>
        <v>0</v>
      </c>
    </row>
    <row r="1233" spans="1:19" x14ac:dyDescent="0.25">
      <c r="A1233" s="26">
        <v>332021213</v>
      </c>
      <c r="B1233" s="27" t="s">
        <v>173</v>
      </c>
      <c r="C1233" s="28"/>
      <c r="D1233" s="33">
        <f>SUM('anual gastos'!D1233+'eses gastos'!D1233+[3]ctas!D1233)</f>
        <v>12638060000</v>
      </c>
      <c r="E1233" s="33">
        <f>SUM('anual gastos'!E1233+'eses gastos'!E1233+[3]ctas!E1233)</f>
        <v>0</v>
      </c>
      <c r="F1233" s="30">
        <f t="shared" si="233"/>
        <v>12638060000</v>
      </c>
      <c r="G1233" s="31">
        <f t="shared" si="231"/>
        <v>6.1642332576633832E-2</v>
      </c>
      <c r="H1233" s="33">
        <f>SUM('anual gastos'!H1233+'eses gastos'!H1233+[3]ctas!H1233)</f>
        <v>0</v>
      </c>
      <c r="I1233" s="32">
        <f t="shared" si="237"/>
        <v>12638060000</v>
      </c>
      <c r="J1233" s="33">
        <f>SUM('anual gastos'!J1233+'eses gastos'!J1233+[3]ctas!J1233)</f>
        <v>12638060000</v>
      </c>
      <c r="K1233" s="31">
        <f t="shared" si="234"/>
        <v>100</v>
      </c>
      <c r="L1233" s="30">
        <f t="shared" si="230"/>
        <v>0</v>
      </c>
      <c r="M1233" s="31">
        <f t="shared" si="235"/>
        <v>0</v>
      </c>
      <c r="N1233" s="33">
        <f>SUM('anual gastos'!N1233+'eses gastos'!N1233+[3]ctas!N1233)</f>
        <v>12638060000</v>
      </c>
      <c r="O1233" s="31">
        <f t="shared" si="236"/>
        <v>100</v>
      </c>
      <c r="P1233" s="32">
        <f t="shared" ref="P1233:P1287" si="238">SUM(F1233-N1233)</f>
        <v>0</v>
      </c>
      <c r="R1233" s="33">
        <f>SUM('anual gastos'!N1233+'eses gastos'!N1233+[3]ctas!N1233)</f>
        <v>12638060000</v>
      </c>
      <c r="S1233" s="62">
        <f t="shared" si="232"/>
        <v>0</v>
      </c>
    </row>
    <row r="1234" spans="1:19" x14ac:dyDescent="0.25">
      <c r="A1234" s="26">
        <v>332021214</v>
      </c>
      <c r="B1234" s="27" t="s">
        <v>174</v>
      </c>
      <c r="C1234" s="28"/>
      <c r="D1234" s="33">
        <f>SUM('anual gastos'!D1234+'eses gastos'!D1234+[3]ctas!D1234)</f>
        <v>17826500000</v>
      </c>
      <c r="E1234" s="33">
        <f>SUM('anual gastos'!E1234+'eses gastos'!E1234+[3]ctas!E1234)</f>
        <v>0</v>
      </c>
      <c r="F1234" s="30">
        <f t="shared" si="233"/>
        <v>17826500000</v>
      </c>
      <c r="G1234" s="31">
        <f t="shared" si="231"/>
        <v>8.6949028701981401E-2</v>
      </c>
      <c r="H1234" s="33">
        <f>SUM('anual gastos'!H1234+'eses gastos'!H1234+[3]ctas!H1234)</f>
        <v>0</v>
      </c>
      <c r="I1234" s="32">
        <f t="shared" si="237"/>
        <v>17826500000</v>
      </c>
      <c r="J1234" s="33">
        <f>SUM('anual gastos'!J1234+'eses gastos'!J1234+[3]ctas!J1234)</f>
        <v>17826500000</v>
      </c>
      <c r="K1234" s="31">
        <f t="shared" si="234"/>
        <v>100</v>
      </c>
      <c r="L1234" s="30">
        <f t="shared" ref="L1234:L1287" si="239">SUM(N1234-J1234)</f>
        <v>0</v>
      </c>
      <c r="M1234" s="31">
        <f t="shared" si="235"/>
        <v>0</v>
      </c>
      <c r="N1234" s="33">
        <f>SUM('anual gastos'!N1234+'eses gastos'!N1234+[3]ctas!N1234)</f>
        <v>17826500000</v>
      </c>
      <c r="O1234" s="31">
        <f t="shared" si="236"/>
        <v>100</v>
      </c>
      <c r="P1234" s="32">
        <f t="shared" si="238"/>
        <v>0</v>
      </c>
      <c r="R1234" s="33">
        <f>SUM('anual gastos'!N1234+'eses gastos'!N1234+[3]ctas!N1234)</f>
        <v>17826500000</v>
      </c>
      <c r="S1234" s="62">
        <f t="shared" si="232"/>
        <v>0</v>
      </c>
    </row>
    <row r="1235" spans="1:19" x14ac:dyDescent="0.25">
      <c r="A1235" s="26">
        <v>332021215</v>
      </c>
      <c r="B1235" s="27" t="s">
        <v>175</v>
      </c>
      <c r="C1235" s="28"/>
      <c r="D1235" s="33">
        <f>SUM('anual gastos'!D1235+'eses gastos'!D1235+[3]ctas!D1235)</f>
        <v>16298691000</v>
      </c>
      <c r="E1235" s="33">
        <f>SUM('anual gastos'!E1235+'eses gastos'!E1235+[3]ctas!E1235)</f>
        <v>0</v>
      </c>
      <c r="F1235" s="30">
        <f t="shared" si="233"/>
        <v>16298691000</v>
      </c>
      <c r="G1235" s="31">
        <f t="shared" si="231"/>
        <v>7.9497116739894319E-2</v>
      </c>
      <c r="H1235" s="33">
        <f>SUM('anual gastos'!H1235+'eses gastos'!H1235+[3]ctas!H1235)</f>
        <v>0</v>
      </c>
      <c r="I1235" s="32">
        <f t="shared" si="237"/>
        <v>16298691000</v>
      </c>
      <c r="J1235" s="33">
        <f>SUM('anual gastos'!J1235+'eses gastos'!J1235+[3]ctas!J1235)</f>
        <v>16298691000</v>
      </c>
      <c r="K1235" s="31">
        <f t="shared" si="234"/>
        <v>100</v>
      </c>
      <c r="L1235" s="30">
        <f t="shared" si="239"/>
        <v>0</v>
      </c>
      <c r="M1235" s="31">
        <f t="shared" si="235"/>
        <v>0</v>
      </c>
      <c r="N1235" s="33">
        <f>SUM('anual gastos'!N1235+'eses gastos'!N1235+[3]ctas!N1235)</f>
        <v>16298691000</v>
      </c>
      <c r="O1235" s="31">
        <f t="shared" si="236"/>
        <v>100</v>
      </c>
      <c r="P1235" s="32">
        <f t="shared" si="238"/>
        <v>0</v>
      </c>
      <c r="R1235" s="33">
        <f>SUM('anual gastos'!N1235+'eses gastos'!N1235+[3]ctas!N1235)</f>
        <v>16298691000</v>
      </c>
      <c r="S1235" s="62">
        <f t="shared" si="232"/>
        <v>0</v>
      </c>
    </row>
    <row r="1236" spans="1:19" x14ac:dyDescent="0.25">
      <c r="A1236" s="26">
        <v>332021216</v>
      </c>
      <c r="B1236" s="27" t="s">
        <v>176</v>
      </c>
      <c r="C1236" s="28"/>
      <c r="D1236" s="33">
        <f>SUM('anual gastos'!D1236+'eses gastos'!D1236+[3]ctas!D1236)</f>
        <v>20404255000</v>
      </c>
      <c r="E1236" s="33">
        <f>SUM('anual gastos'!E1236+'eses gastos'!E1236+[3]ctas!E1236)</f>
        <v>0</v>
      </c>
      <c r="F1236" s="30">
        <f t="shared" si="233"/>
        <v>20404255000</v>
      </c>
      <c r="G1236" s="31">
        <f t="shared" si="231"/>
        <v>9.9522068473202677E-2</v>
      </c>
      <c r="H1236" s="33">
        <f>SUM('anual gastos'!H1236+'eses gastos'!H1236+[3]ctas!H1236)</f>
        <v>0</v>
      </c>
      <c r="I1236" s="32">
        <f t="shared" si="237"/>
        <v>20404255000</v>
      </c>
      <c r="J1236" s="33">
        <f>SUM('anual gastos'!J1236+'eses gastos'!J1236+[3]ctas!J1236)</f>
        <v>20404255000</v>
      </c>
      <c r="K1236" s="31">
        <f t="shared" si="234"/>
        <v>100</v>
      </c>
      <c r="L1236" s="30">
        <f t="shared" si="239"/>
        <v>0</v>
      </c>
      <c r="M1236" s="31">
        <f t="shared" si="235"/>
        <v>0</v>
      </c>
      <c r="N1236" s="33">
        <f>SUM('anual gastos'!N1236+'eses gastos'!N1236+[3]ctas!N1236)</f>
        <v>20404255000</v>
      </c>
      <c r="O1236" s="31">
        <f t="shared" si="236"/>
        <v>100</v>
      </c>
      <c r="P1236" s="32">
        <f t="shared" si="238"/>
        <v>0</v>
      </c>
      <c r="R1236" s="33">
        <f>SUM('anual gastos'!N1236+'eses gastos'!N1236+[3]ctas!N1236)</f>
        <v>20404255000</v>
      </c>
      <c r="S1236" s="62">
        <f t="shared" si="232"/>
        <v>0</v>
      </c>
    </row>
    <row r="1237" spans="1:19" x14ac:dyDescent="0.25">
      <c r="A1237" s="26">
        <v>332021217</v>
      </c>
      <c r="B1237" s="27" t="s">
        <v>815</v>
      </c>
      <c r="C1237" s="28"/>
      <c r="D1237" s="33">
        <f>SUM('anual gastos'!D1237+'eses gastos'!D1237+[3]ctas!D1237)</f>
        <v>14020166000</v>
      </c>
      <c r="E1237" s="33">
        <f>SUM('anual gastos'!E1237+'eses gastos'!E1237+[3]ctas!E1237)</f>
        <v>0</v>
      </c>
      <c r="F1237" s="30">
        <f t="shared" si="233"/>
        <v>14020166000</v>
      </c>
      <c r="G1237" s="31">
        <f t="shared" si="231"/>
        <v>6.8383575908930183E-2</v>
      </c>
      <c r="H1237" s="33">
        <f>SUM('anual gastos'!H1237+'eses gastos'!H1237+[3]ctas!H1237)</f>
        <v>0</v>
      </c>
      <c r="I1237" s="32">
        <f t="shared" si="237"/>
        <v>14020166000</v>
      </c>
      <c r="J1237" s="33">
        <f>SUM('anual gastos'!J1237+'eses gastos'!J1237+[3]ctas!J1237)</f>
        <v>14020166000</v>
      </c>
      <c r="K1237" s="31">
        <f t="shared" si="234"/>
        <v>100</v>
      </c>
      <c r="L1237" s="30">
        <f t="shared" si="239"/>
        <v>0</v>
      </c>
      <c r="M1237" s="31">
        <f t="shared" si="235"/>
        <v>0</v>
      </c>
      <c r="N1237" s="33">
        <f>SUM('anual gastos'!N1237+'eses gastos'!N1237+[3]ctas!N1237)</f>
        <v>14020166000</v>
      </c>
      <c r="O1237" s="31">
        <f t="shared" si="236"/>
        <v>100</v>
      </c>
      <c r="P1237" s="32">
        <f t="shared" si="238"/>
        <v>0</v>
      </c>
      <c r="R1237" s="33">
        <f>SUM('anual gastos'!N1237+'eses gastos'!N1237+[3]ctas!N1237)</f>
        <v>14020166000</v>
      </c>
      <c r="S1237" s="62">
        <f t="shared" si="232"/>
        <v>0</v>
      </c>
    </row>
    <row r="1238" spans="1:19" x14ac:dyDescent="0.25">
      <c r="A1238" s="26">
        <v>332021218</v>
      </c>
      <c r="B1238" s="27" t="s">
        <v>178</v>
      </c>
      <c r="C1238" s="28"/>
      <c r="D1238" s="33">
        <f>SUM('anual gastos'!D1238+'eses gastos'!D1238+[3]ctas!D1238)</f>
        <v>41616873000</v>
      </c>
      <c r="E1238" s="33">
        <f>SUM('anual gastos'!E1238+'eses gastos'!E1238+[3]ctas!E1238)</f>
        <v>0</v>
      </c>
      <c r="F1238" s="30">
        <f t="shared" si="233"/>
        <v>41616873000</v>
      </c>
      <c r="G1238" s="31">
        <f t="shared" si="231"/>
        <v>0.20298693994691691</v>
      </c>
      <c r="H1238" s="33">
        <f>SUM('anual gastos'!H1238+'eses gastos'!H1238+[3]ctas!H1238)</f>
        <v>0</v>
      </c>
      <c r="I1238" s="32">
        <f t="shared" si="237"/>
        <v>41616873000</v>
      </c>
      <c r="J1238" s="33">
        <f>SUM('anual gastos'!J1238+'eses gastos'!J1238+[3]ctas!J1238)</f>
        <v>41616873000</v>
      </c>
      <c r="K1238" s="31">
        <f t="shared" si="234"/>
        <v>100</v>
      </c>
      <c r="L1238" s="30">
        <f t="shared" si="239"/>
        <v>0</v>
      </c>
      <c r="M1238" s="31">
        <f t="shared" si="235"/>
        <v>0</v>
      </c>
      <c r="N1238" s="33">
        <f>SUM('anual gastos'!N1238+'eses gastos'!N1238+[3]ctas!N1238)</f>
        <v>41616873000</v>
      </c>
      <c r="O1238" s="31">
        <f t="shared" si="236"/>
        <v>100</v>
      </c>
      <c r="P1238" s="32">
        <f t="shared" si="238"/>
        <v>0</v>
      </c>
      <c r="R1238" s="33">
        <f>SUM('anual gastos'!N1238+'eses gastos'!N1238+[3]ctas!N1238)</f>
        <v>41616873000</v>
      </c>
      <c r="S1238" s="62">
        <f t="shared" si="232"/>
        <v>0</v>
      </c>
    </row>
    <row r="1239" spans="1:19" x14ac:dyDescent="0.25">
      <c r="A1239" s="26">
        <v>332021219</v>
      </c>
      <c r="B1239" s="27" t="s">
        <v>179</v>
      </c>
      <c r="C1239" s="28"/>
      <c r="D1239" s="33">
        <f>SUM('anual gastos'!D1239+'eses gastos'!D1239+[3]ctas!D1239)</f>
        <v>75439716000</v>
      </c>
      <c r="E1239" s="33">
        <f>SUM('anual gastos'!E1239+'eses gastos'!E1239+[3]ctas!E1239)</f>
        <v>0</v>
      </c>
      <c r="F1239" s="30">
        <f t="shared" si="233"/>
        <v>75439716000</v>
      </c>
      <c r="G1239" s="31">
        <f t="shared" si="231"/>
        <v>0.3679583783554442</v>
      </c>
      <c r="H1239" s="33">
        <f>SUM('anual gastos'!H1239+'eses gastos'!H1239+[3]ctas!H1239)</f>
        <v>0</v>
      </c>
      <c r="I1239" s="32">
        <f t="shared" si="237"/>
        <v>75439716000</v>
      </c>
      <c r="J1239" s="33">
        <f>SUM('anual gastos'!J1239+'eses gastos'!J1239+[3]ctas!J1239)</f>
        <v>75439716000</v>
      </c>
      <c r="K1239" s="31">
        <f t="shared" si="234"/>
        <v>100</v>
      </c>
      <c r="L1239" s="30">
        <f t="shared" si="239"/>
        <v>0</v>
      </c>
      <c r="M1239" s="31">
        <f t="shared" si="235"/>
        <v>0</v>
      </c>
      <c r="N1239" s="33">
        <f>SUM('anual gastos'!N1239+'eses gastos'!N1239+[3]ctas!N1239)</f>
        <v>75439716000</v>
      </c>
      <c r="O1239" s="31">
        <f t="shared" si="236"/>
        <v>100</v>
      </c>
      <c r="P1239" s="32">
        <f t="shared" si="238"/>
        <v>0</v>
      </c>
      <c r="R1239" s="33">
        <f>SUM('anual gastos'!N1239+'eses gastos'!N1239+[3]ctas!N1239)</f>
        <v>75439716000</v>
      </c>
      <c r="S1239" s="62">
        <f t="shared" si="232"/>
        <v>0</v>
      </c>
    </row>
    <row r="1240" spans="1:19" x14ac:dyDescent="0.25">
      <c r="A1240" s="26">
        <v>332021220</v>
      </c>
      <c r="B1240" s="27" t="s">
        <v>180</v>
      </c>
      <c r="C1240" s="28"/>
      <c r="D1240" s="33">
        <f>SUM('anual gastos'!D1240+'eses gastos'!D1240+[3]ctas!D1240)</f>
        <v>18430415000</v>
      </c>
      <c r="E1240" s="33">
        <f>SUM('anual gastos'!E1240+'eses gastos'!E1240+[3]ctas!E1240)</f>
        <v>0</v>
      </c>
      <c r="F1240" s="30">
        <f t="shared" si="233"/>
        <v>18430415000</v>
      </c>
      <c r="G1240" s="31">
        <f t="shared" si="231"/>
        <v>8.9894633429132384E-2</v>
      </c>
      <c r="H1240" s="33">
        <f>SUM('anual gastos'!H1240+'eses gastos'!H1240+[3]ctas!H1240)</f>
        <v>0</v>
      </c>
      <c r="I1240" s="32">
        <f t="shared" si="237"/>
        <v>18430415000</v>
      </c>
      <c r="J1240" s="33">
        <f>SUM('anual gastos'!J1240+'eses gastos'!J1240+[3]ctas!J1240)</f>
        <v>18430415000</v>
      </c>
      <c r="K1240" s="31">
        <f t="shared" si="234"/>
        <v>100</v>
      </c>
      <c r="L1240" s="30">
        <f t="shared" si="239"/>
        <v>0</v>
      </c>
      <c r="M1240" s="31">
        <f t="shared" si="235"/>
        <v>0</v>
      </c>
      <c r="N1240" s="33">
        <f>SUM('anual gastos'!N1240+'eses gastos'!N1240+[3]ctas!N1240)</f>
        <v>18430415000</v>
      </c>
      <c r="O1240" s="31">
        <f t="shared" si="236"/>
        <v>100</v>
      </c>
      <c r="P1240" s="32">
        <f t="shared" si="238"/>
        <v>0</v>
      </c>
      <c r="R1240" s="33">
        <f>SUM('anual gastos'!N1240+'eses gastos'!N1240+[3]ctas!N1240)</f>
        <v>18430415000</v>
      </c>
      <c r="S1240" s="62">
        <f t="shared" si="232"/>
        <v>0</v>
      </c>
    </row>
    <row r="1241" spans="1:19" x14ac:dyDescent="0.25">
      <c r="A1241" s="26">
        <v>3320216</v>
      </c>
      <c r="B1241" s="35" t="s">
        <v>816</v>
      </c>
      <c r="C1241" s="28"/>
      <c r="D1241" s="29">
        <f>SUM(D1242:D1244)</f>
        <v>104558425000</v>
      </c>
      <c r="E1241" s="29">
        <f>SUM(E1242:E1244)</f>
        <v>-17557630000</v>
      </c>
      <c r="F1241" s="30">
        <f t="shared" si="233"/>
        <v>87000795000</v>
      </c>
      <c r="G1241" s="31">
        <f t="shared" si="231"/>
        <v>0.42434771949346195</v>
      </c>
      <c r="H1241" s="29">
        <f>SUM(H1242:H1244)</f>
        <v>0</v>
      </c>
      <c r="I1241" s="32">
        <f t="shared" si="237"/>
        <v>87000795000</v>
      </c>
      <c r="J1241" s="29">
        <f>SUM(J1242:J1244)</f>
        <v>87000795000</v>
      </c>
      <c r="K1241" s="31">
        <f t="shared" si="234"/>
        <v>100</v>
      </c>
      <c r="L1241" s="30">
        <f t="shared" si="239"/>
        <v>0</v>
      </c>
      <c r="M1241" s="31">
        <f t="shared" si="235"/>
        <v>0</v>
      </c>
      <c r="N1241" s="29">
        <f>SUM(N1242:N1244)</f>
        <v>87000795000</v>
      </c>
      <c r="O1241" s="31">
        <f t="shared" si="236"/>
        <v>100</v>
      </c>
      <c r="P1241" s="32">
        <f t="shared" si="238"/>
        <v>0</v>
      </c>
      <c r="R1241" s="33">
        <f>SUM('anual gastos'!N1241+'eses gastos'!N1241+[3]ctas!N1241)</f>
        <v>87000795000</v>
      </c>
      <c r="S1241" s="62">
        <f t="shared" si="232"/>
        <v>0</v>
      </c>
    </row>
    <row r="1242" spans="1:19" x14ac:dyDescent="0.25">
      <c r="A1242" s="26">
        <v>332021601</v>
      </c>
      <c r="B1242" s="40" t="s">
        <v>817</v>
      </c>
      <c r="C1242" s="28"/>
      <c r="D1242" s="33">
        <f>SUM('anual gastos'!D1242+'eses gastos'!D1242+[3]ctas!D1242)</f>
        <v>57722795000</v>
      </c>
      <c r="E1242" s="33">
        <f>SUM('anual gastos'!E1242+'eses gastos'!E1242+[3]ctas!E1242)</f>
        <v>0</v>
      </c>
      <c r="F1242" s="30">
        <f t="shared" si="233"/>
        <v>57722795000</v>
      </c>
      <c r="G1242" s="31">
        <f t="shared" si="231"/>
        <v>0.28154382291608493</v>
      </c>
      <c r="H1242" s="33">
        <f>SUM('anual gastos'!H1242+'eses gastos'!H1242+[3]ctas!H1242)</f>
        <v>0</v>
      </c>
      <c r="I1242" s="32">
        <f t="shared" si="237"/>
        <v>57722795000</v>
      </c>
      <c r="J1242" s="33">
        <f>SUM('anual gastos'!J1242+'eses gastos'!J1242+[3]ctas!J1242)</f>
        <v>57722795000</v>
      </c>
      <c r="K1242" s="31">
        <f t="shared" si="234"/>
        <v>100</v>
      </c>
      <c r="L1242" s="30">
        <f t="shared" si="239"/>
        <v>0</v>
      </c>
      <c r="M1242" s="31">
        <f t="shared" si="235"/>
        <v>0</v>
      </c>
      <c r="N1242" s="33">
        <f>SUM('anual gastos'!N1242+'eses gastos'!N1242+[3]ctas!N1242)</f>
        <v>57722795000</v>
      </c>
      <c r="O1242" s="31">
        <f t="shared" si="236"/>
        <v>100</v>
      </c>
      <c r="P1242" s="32">
        <f t="shared" si="238"/>
        <v>0</v>
      </c>
      <c r="R1242" s="33">
        <f>SUM('anual gastos'!N1242+'eses gastos'!N1242+[3]ctas!N1242)</f>
        <v>57722795000</v>
      </c>
      <c r="S1242" s="62">
        <f t="shared" si="232"/>
        <v>0</v>
      </c>
    </row>
    <row r="1243" spans="1:19" x14ac:dyDescent="0.25">
      <c r="A1243" s="26">
        <v>332021602</v>
      </c>
      <c r="B1243" s="40" t="s">
        <v>818</v>
      </c>
      <c r="C1243" s="28"/>
      <c r="D1243" s="33">
        <f>SUM('anual gastos'!D1243+'eses gastos'!D1243+[3]ctas!D1243)</f>
        <v>29278000000</v>
      </c>
      <c r="E1243" s="33">
        <f>SUM('anual gastos'!E1243+'eses gastos'!E1243+[3]ctas!E1243)</f>
        <v>0</v>
      </c>
      <c r="F1243" s="30">
        <f t="shared" si="233"/>
        <v>29278000000</v>
      </c>
      <c r="G1243" s="31">
        <f t="shared" si="231"/>
        <v>0.14280389657737702</v>
      </c>
      <c r="H1243" s="33">
        <f>SUM('anual gastos'!H1243+'eses gastos'!H1243+[3]ctas!H1243)</f>
        <v>0</v>
      </c>
      <c r="I1243" s="32">
        <f t="shared" si="237"/>
        <v>29278000000</v>
      </c>
      <c r="J1243" s="33">
        <f>SUM('anual gastos'!J1243+'eses gastos'!J1243+[3]ctas!J1243)</f>
        <v>29278000000</v>
      </c>
      <c r="K1243" s="31">
        <f t="shared" si="234"/>
        <v>100</v>
      </c>
      <c r="L1243" s="30">
        <f t="shared" si="239"/>
        <v>0</v>
      </c>
      <c r="M1243" s="31">
        <f t="shared" si="235"/>
        <v>0</v>
      </c>
      <c r="N1243" s="33">
        <f>SUM('anual gastos'!N1243+'eses gastos'!N1243+[3]ctas!N1243)</f>
        <v>29278000000</v>
      </c>
      <c r="O1243" s="31">
        <f t="shared" si="236"/>
        <v>100</v>
      </c>
      <c r="P1243" s="32">
        <f t="shared" si="238"/>
        <v>0</v>
      </c>
      <c r="R1243" s="33">
        <f>SUM('anual gastos'!N1243+'eses gastos'!N1243+[3]ctas!N1243)</f>
        <v>29278000000</v>
      </c>
      <c r="S1243" s="62">
        <f t="shared" si="232"/>
        <v>0</v>
      </c>
    </row>
    <row r="1244" spans="1:19" x14ac:dyDescent="0.25">
      <c r="A1244" s="26">
        <v>332021603</v>
      </c>
      <c r="B1244" s="40" t="s">
        <v>103</v>
      </c>
      <c r="C1244" s="28"/>
      <c r="D1244" s="33">
        <f>SUM('anual gastos'!D1244+'eses gastos'!D1244+[3]ctas!D1244)</f>
        <v>17557630000</v>
      </c>
      <c r="E1244" s="33">
        <f>SUM('anual gastos'!E1244+'eses gastos'!E1244+[3]ctas!E1244)</f>
        <v>-17557630000</v>
      </c>
      <c r="F1244" s="30">
        <f t="shared" si="233"/>
        <v>0</v>
      </c>
      <c r="G1244" s="31">
        <f t="shared" si="231"/>
        <v>0</v>
      </c>
      <c r="H1244" s="33">
        <f>SUM('anual gastos'!H1244+'eses gastos'!H1244+[3]ctas!H1244)</f>
        <v>0</v>
      </c>
      <c r="I1244" s="32">
        <f t="shared" si="237"/>
        <v>0</v>
      </c>
      <c r="J1244" s="33">
        <f>SUM('anual gastos'!J1244+'eses gastos'!J1244+[3]ctas!J1244)</f>
        <v>0</v>
      </c>
      <c r="K1244" s="31">
        <f t="shared" si="234"/>
        <v>0</v>
      </c>
      <c r="L1244" s="30">
        <f t="shared" si="239"/>
        <v>0</v>
      </c>
      <c r="M1244" s="31">
        <f t="shared" si="235"/>
        <v>0</v>
      </c>
      <c r="N1244" s="33">
        <f>SUM('anual gastos'!N1244+'eses gastos'!N1244+[3]ctas!N1244)</f>
        <v>0</v>
      </c>
      <c r="O1244" s="31">
        <f t="shared" si="236"/>
        <v>0</v>
      </c>
      <c r="P1244" s="32">
        <f t="shared" si="238"/>
        <v>0</v>
      </c>
      <c r="R1244" s="33">
        <f>SUM('anual gastos'!N1244+'eses gastos'!N1244+[3]ctas!N1244)</f>
        <v>0</v>
      </c>
      <c r="S1244" s="62">
        <f t="shared" si="232"/>
        <v>0</v>
      </c>
    </row>
    <row r="1245" spans="1:19" ht="26.25" x14ac:dyDescent="0.25">
      <c r="A1245" s="26">
        <v>3320219</v>
      </c>
      <c r="B1245" s="27" t="s">
        <v>819</v>
      </c>
      <c r="C1245" s="28"/>
      <c r="D1245" s="33">
        <f>SUM('anual gastos'!D1245+'eses gastos'!D1245+[3]ctas!D1245)</f>
        <v>3400000000</v>
      </c>
      <c r="E1245" s="33">
        <f>SUM('anual gastos'!E1245+'eses gastos'!E1245+[3]ctas!E1245)</f>
        <v>0</v>
      </c>
      <c r="F1245" s="30">
        <f t="shared" si="233"/>
        <v>3400000000</v>
      </c>
      <c r="G1245" s="31">
        <f t="shared" si="231"/>
        <v>1.658355244084575E-2</v>
      </c>
      <c r="H1245" s="33">
        <f>SUM('anual gastos'!H1245+'eses gastos'!H1245+[3]ctas!H1245)</f>
        <v>0</v>
      </c>
      <c r="I1245" s="32">
        <f t="shared" si="237"/>
        <v>3400000000</v>
      </c>
      <c r="J1245" s="33">
        <f>SUM('anual gastos'!J1245+'eses gastos'!J1245+[3]ctas!J1245)</f>
        <v>3400000000</v>
      </c>
      <c r="K1245" s="31">
        <f t="shared" si="234"/>
        <v>100</v>
      </c>
      <c r="L1245" s="30">
        <f t="shared" si="239"/>
        <v>0</v>
      </c>
      <c r="M1245" s="31">
        <f t="shared" si="235"/>
        <v>0</v>
      </c>
      <c r="N1245" s="33">
        <f>SUM('anual gastos'!N1245+'eses gastos'!N1245+[3]ctas!N1245)</f>
        <v>3400000000</v>
      </c>
      <c r="O1245" s="31">
        <f t="shared" si="236"/>
        <v>100</v>
      </c>
      <c r="P1245" s="32">
        <f t="shared" si="238"/>
        <v>0</v>
      </c>
      <c r="R1245" s="33">
        <f>SUM('anual gastos'!N1245+'eses gastos'!N1245+[3]ctas!N1245)</f>
        <v>3400000000</v>
      </c>
      <c r="S1245" s="62">
        <f t="shared" si="232"/>
        <v>0</v>
      </c>
    </row>
    <row r="1246" spans="1:19" x14ac:dyDescent="0.25">
      <c r="A1246" s="42">
        <v>3320220</v>
      </c>
      <c r="B1246" s="27" t="s">
        <v>820</v>
      </c>
      <c r="C1246" s="28"/>
      <c r="D1246" s="33">
        <f>SUM('anual gastos'!D1246+'eses gastos'!D1246+[3]ctas!D1246)</f>
        <v>62256000000</v>
      </c>
      <c r="E1246" s="33">
        <f>SUM('anual gastos'!E1246+'eses gastos'!E1246+[3]ctas!E1246)</f>
        <v>0</v>
      </c>
      <c r="F1246" s="30">
        <f t="shared" si="233"/>
        <v>62256000000</v>
      </c>
      <c r="G1246" s="31">
        <f t="shared" si="231"/>
        <v>0.30365460022273327</v>
      </c>
      <c r="H1246" s="33">
        <f>SUM('anual gastos'!H1246+'eses gastos'!H1246+[3]ctas!H1246)</f>
        <v>0</v>
      </c>
      <c r="I1246" s="32">
        <f t="shared" si="237"/>
        <v>62256000000</v>
      </c>
      <c r="J1246" s="33">
        <f>SUM('anual gastos'!J1246+'eses gastos'!J1246+[3]ctas!J1246)</f>
        <v>58350293984</v>
      </c>
      <c r="K1246" s="31">
        <f t="shared" si="234"/>
        <v>93.726378154716016</v>
      </c>
      <c r="L1246" s="30">
        <f t="shared" si="239"/>
        <v>0</v>
      </c>
      <c r="M1246" s="31">
        <f t="shared" si="235"/>
        <v>0</v>
      </c>
      <c r="N1246" s="33">
        <f>SUM('anual gastos'!N1246+'eses gastos'!N1246+[3]ctas!N1246)</f>
        <v>58350293984</v>
      </c>
      <c r="O1246" s="31">
        <f t="shared" si="236"/>
        <v>93.726378154716016</v>
      </c>
      <c r="P1246" s="32">
        <f t="shared" si="238"/>
        <v>3905706016</v>
      </c>
      <c r="R1246" s="33">
        <f>SUM('anual gastos'!N1246+'eses gastos'!N1246+[3]ctas!N1246)</f>
        <v>58350293984</v>
      </c>
      <c r="S1246" s="62">
        <f t="shared" si="232"/>
        <v>0</v>
      </c>
    </row>
    <row r="1247" spans="1:19" x14ac:dyDescent="0.25">
      <c r="A1247" s="42">
        <v>3320221</v>
      </c>
      <c r="B1247" s="27" t="s">
        <v>821</v>
      </c>
      <c r="C1247" s="28"/>
      <c r="D1247" s="33">
        <f>SUM('anual gastos'!D1247+'eses gastos'!D1247+[3]ctas!D1247)</f>
        <v>56462000000</v>
      </c>
      <c r="E1247" s="33">
        <f>SUM('anual gastos'!E1247+'eses gastos'!E1247+[3]ctas!E1247)</f>
        <v>-8536832578</v>
      </c>
      <c r="F1247" s="30">
        <f t="shared" si="233"/>
        <v>47925167422</v>
      </c>
      <c r="G1247" s="31">
        <f t="shared" si="231"/>
        <v>0.2337557432879557</v>
      </c>
      <c r="H1247" s="33">
        <f>SUM('anual gastos'!H1247+'eses gastos'!H1247+[3]ctas!H1247)</f>
        <v>0</v>
      </c>
      <c r="I1247" s="32">
        <f t="shared" si="237"/>
        <v>47925167422</v>
      </c>
      <c r="J1247" s="33">
        <f>SUM('anual gastos'!J1247+'eses gastos'!J1247+[3]ctas!J1247)</f>
        <v>44917855121</v>
      </c>
      <c r="K1247" s="31">
        <f t="shared" si="234"/>
        <v>93.724983212850503</v>
      </c>
      <c r="L1247" s="30">
        <f t="shared" si="239"/>
        <v>0</v>
      </c>
      <c r="M1247" s="31">
        <f t="shared" si="235"/>
        <v>0</v>
      </c>
      <c r="N1247" s="33">
        <f>SUM('anual gastos'!N1247+'eses gastos'!N1247+[3]ctas!N1247)</f>
        <v>44917855121</v>
      </c>
      <c r="O1247" s="31">
        <f t="shared" si="236"/>
        <v>93.724983212850503</v>
      </c>
      <c r="P1247" s="32">
        <f t="shared" si="238"/>
        <v>3007312301</v>
      </c>
      <c r="R1247" s="33">
        <f>SUM('anual gastos'!N1247+'eses gastos'!N1247+[3]ctas!N1247)</f>
        <v>44917855121</v>
      </c>
      <c r="S1247" s="62">
        <f t="shared" si="232"/>
        <v>0</v>
      </c>
    </row>
    <row r="1248" spans="1:19" x14ac:dyDescent="0.25">
      <c r="A1248" s="42">
        <v>3320222</v>
      </c>
      <c r="B1248" s="27" t="s">
        <v>822</v>
      </c>
      <c r="C1248" s="28"/>
      <c r="D1248" s="33">
        <f>SUM('anual gastos'!D1248+'eses gastos'!D1248+[3]ctas!D1248)</f>
        <v>0</v>
      </c>
      <c r="E1248" s="33">
        <f>SUM('anual gastos'!E1248+'eses gastos'!E1248+[3]ctas!E1248)</f>
        <v>62637330495</v>
      </c>
      <c r="F1248" s="30">
        <f t="shared" si="233"/>
        <v>62637330495</v>
      </c>
      <c r="G1248" s="31">
        <f t="shared" si="231"/>
        <v>0.30551454559365271</v>
      </c>
      <c r="H1248" s="33">
        <f>SUM('anual gastos'!H1248+'eses gastos'!H1248+[3]ctas!H1248)</f>
        <v>0</v>
      </c>
      <c r="I1248" s="32">
        <f t="shared" si="237"/>
        <v>62637330495</v>
      </c>
      <c r="J1248" s="33">
        <f>SUM('anual gastos'!J1248+'eses gastos'!J1248+[3]ctas!J1248)</f>
        <v>24774855188</v>
      </c>
      <c r="K1248" s="31">
        <f t="shared" si="234"/>
        <v>39.552859280900613</v>
      </c>
      <c r="L1248" s="30">
        <f t="shared" si="239"/>
        <v>0</v>
      </c>
      <c r="M1248" s="31">
        <f t="shared" si="235"/>
        <v>0</v>
      </c>
      <c r="N1248" s="33">
        <f>SUM('anual gastos'!N1248+'eses gastos'!N1248+[3]ctas!N1248)</f>
        <v>24774855188</v>
      </c>
      <c r="O1248" s="31">
        <f t="shared" si="236"/>
        <v>39.552859280900613</v>
      </c>
      <c r="P1248" s="32">
        <f t="shared" si="238"/>
        <v>37862475307</v>
      </c>
      <c r="R1248" s="33">
        <f>SUM('anual gastos'!N1248+'eses gastos'!N1248+[3]ctas!N1248)</f>
        <v>24774855188</v>
      </c>
      <c r="S1248" s="62">
        <f t="shared" si="232"/>
        <v>0</v>
      </c>
    </row>
    <row r="1249" spans="1:19" x14ac:dyDescent="0.25">
      <c r="A1249" s="42">
        <v>3320223</v>
      </c>
      <c r="B1249" s="27" t="s">
        <v>823</v>
      </c>
      <c r="C1249" s="28"/>
      <c r="D1249" s="33">
        <f>SUM('anual gastos'!D1249+'eses gastos'!D1249+[3]ctas!D1249)</f>
        <v>2000000000</v>
      </c>
      <c r="E1249" s="33">
        <f>SUM('anual gastos'!E1249+'eses gastos'!E1249+[3]ctas!E1249)</f>
        <v>-14165457</v>
      </c>
      <c r="F1249" s="30">
        <f t="shared" si="233"/>
        <v>1985834543</v>
      </c>
      <c r="G1249" s="31">
        <f t="shared" si="231"/>
        <v>9.6859386125539571E-3</v>
      </c>
      <c r="H1249" s="33">
        <f>SUM('anual gastos'!H1249+'eses gastos'!H1249+[3]ctas!H1249)</f>
        <v>0</v>
      </c>
      <c r="I1249" s="32">
        <f t="shared" si="237"/>
        <v>1985834543</v>
      </c>
      <c r="J1249" s="33">
        <f>SUM('anual gastos'!J1249+'eses gastos'!J1249+[3]ctas!J1249)</f>
        <v>0</v>
      </c>
      <c r="K1249" s="31">
        <f t="shared" si="234"/>
        <v>0</v>
      </c>
      <c r="L1249" s="30">
        <f t="shared" si="239"/>
        <v>0</v>
      </c>
      <c r="M1249" s="31">
        <f t="shared" si="235"/>
        <v>0</v>
      </c>
      <c r="N1249" s="33">
        <f>SUM('anual gastos'!N1249+'eses gastos'!N1249+[3]ctas!N1249)</f>
        <v>0</v>
      </c>
      <c r="O1249" s="31">
        <f t="shared" si="236"/>
        <v>0</v>
      </c>
      <c r="P1249" s="32">
        <f t="shared" si="238"/>
        <v>1985834543</v>
      </c>
      <c r="R1249" s="33">
        <f>SUM('anual gastos'!N1249+'eses gastos'!N1249+[3]ctas!N1249)</f>
        <v>0</v>
      </c>
      <c r="S1249" s="62">
        <f t="shared" si="232"/>
        <v>0</v>
      </c>
    </row>
    <row r="1250" spans="1:19" x14ac:dyDescent="0.25">
      <c r="A1250" s="42">
        <v>3320224</v>
      </c>
      <c r="B1250" s="27" t="s">
        <v>824</v>
      </c>
      <c r="C1250" s="28"/>
      <c r="D1250" s="33">
        <f>SUM('anual gastos'!D1250+'eses gastos'!D1250+[3]ctas!D1250)</f>
        <v>2433704600</v>
      </c>
      <c r="E1250" s="33">
        <f>SUM('anual gastos'!E1250+'eses gastos'!E1250+[3]ctas!E1250)</f>
        <v>0</v>
      </c>
      <c r="F1250" s="30">
        <f t="shared" si="233"/>
        <v>2433704600</v>
      </c>
      <c r="G1250" s="31">
        <f t="shared" si="231"/>
        <v>1.1870431723419863E-2</v>
      </c>
      <c r="H1250" s="33">
        <f>SUM('anual gastos'!H1250+'eses gastos'!H1250+[3]ctas!H1250)</f>
        <v>0</v>
      </c>
      <c r="I1250" s="32">
        <f t="shared" si="237"/>
        <v>2433704600</v>
      </c>
      <c r="J1250" s="33">
        <f>SUM('anual gastos'!J1250+'eses gastos'!J1250+[3]ctas!J1250)</f>
        <v>2433704600</v>
      </c>
      <c r="K1250" s="31">
        <f t="shared" si="234"/>
        <v>100</v>
      </c>
      <c r="L1250" s="30">
        <f t="shared" si="239"/>
        <v>0</v>
      </c>
      <c r="M1250" s="31">
        <f t="shared" si="235"/>
        <v>0</v>
      </c>
      <c r="N1250" s="33">
        <f>SUM('anual gastos'!N1250+'eses gastos'!N1250+[3]ctas!N1250)</f>
        <v>2433704600</v>
      </c>
      <c r="O1250" s="31">
        <f t="shared" si="236"/>
        <v>100</v>
      </c>
      <c r="P1250" s="32">
        <f t="shared" si="238"/>
        <v>0</v>
      </c>
      <c r="R1250" s="33">
        <f>SUM('anual gastos'!N1250+'eses gastos'!N1250+[3]ctas!N1250)</f>
        <v>2433704600</v>
      </c>
      <c r="S1250" s="62">
        <f t="shared" si="232"/>
        <v>0</v>
      </c>
    </row>
    <row r="1251" spans="1:19" x14ac:dyDescent="0.25">
      <c r="A1251" s="42">
        <v>3320225</v>
      </c>
      <c r="B1251" s="27" t="s">
        <v>825</v>
      </c>
      <c r="C1251" s="28"/>
      <c r="D1251" s="33">
        <f>SUM('anual gastos'!D1251+'eses gastos'!D1251+[3]ctas!D1251)</f>
        <v>1000000000</v>
      </c>
      <c r="E1251" s="33">
        <f>SUM('anual gastos'!E1251+'eses gastos'!E1251+[3]ctas!E1251)</f>
        <v>-327457721</v>
      </c>
      <c r="F1251" s="30">
        <f t="shared" si="233"/>
        <v>672542279</v>
      </c>
      <c r="G1251" s="31">
        <f t="shared" si="231"/>
        <v>3.2803353389654162E-3</v>
      </c>
      <c r="H1251" s="33">
        <f>SUM('anual gastos'!H1251+'eses gastos'!H1251+[3]ctas!H1251)</f>
        <v>0</v>
      </c>
      <c r="I1251" s="32">
        <f t="shared" si="237"/>
        <v>672542279</v>
      </c>
      <c r="J1251" s="33">
        <f>SUM('anual gastos'!J1251+'eses gastos'!J1251+[3]ctas!J1251)</f>
        <v>0</v>
      </c>
      <c r="K1251" s="31">
        <f t="shared" si="234"/>
        <v>0</v>
      </c>
      <c r="L1251" s="30">
        <f t="shared" si="239"/>
        <v>0</v>
      </c>
      <c r="M1251" s="31">
        <f t="shared" si="235"/>
        <v>0</v>
      </c>
      <c r="N1251" s="33">
        <f>SUM('anual gastos'!N1251+'eses gastos'!N1251+[3]ctas!N1251)</f>
        <v>0</v>
      </c>
      <c r="O1251" s="31">
        <f t="shared" si="236"/>
        <v>0</v>
      </c>
      <c r="P1251" s="32">
        <f t="shared" si="238"/>
        <v>672542279</v>
      </c>
      <c r="R1251" s="33">
        <f>SUM('anual gastos'!N1251+'eses gastos'!N1251+[3]ctas!N1251)</f>
        <v>0</v>
      </c>
      <c r="S1251" s="62">
        <f t="shared" si="232"/>
        <v>0</v>
      </c>
    </row>
    <row r="1252" spans="1:19" x14ac:dyDescent="0.25">
      <c r="A1252" s="42">
        <v>3320226</v>
      </c>
      <c r="B1252" s="27" t="s">
        <v>826</v>
      </c>
      <c r="C1252" s="64"/>
      <c r="D1252" s="33">
        <f>SUM('anual gastos'!D1252+'eses gastos'!D1252+[3]ctas!D1252)</f>
        <v>107263000</v>
      </c>
      <c r="E1252" s="33">
        <f>SUM('anual gastos'!E1252+'eses gastos'!E1252+[3]ctas!E1252)</f>
        <v>0</v>
      </c>
      <c r="F1252" s="30">
        <f t="shared" si="233"/>
        <v>107263000</v>
      </c>
      <c r="G1252" s="31">
        <f t="shared" si="231"/>
        <v>5.2317693690071704E-4</v>
      </c>
      <c r="H1252" s="33">
        <f>SUM('anual gastos'!H1252+'eses gastos'!H1252+[3]ctas!H1252)</f>
        <v>0</v>
      </c>
      <c r="I1252" s="32">
        <f t="shared" si="237"/>
        <v>107263000</v>
      </c>
      <c r="J1252" s="33">
        <f>SUM('anual gastos'!J1252+'eses gastos'!J1252+[3]ctas!J1252)</f>
        <v>71843595</v>
      </c>
      <c r="K1252" s="31">
        <f t="shared" si="234"/>
        <v>66.978916308512723</v>
      </c>
      <c r="L1252" s="30">
        <f t="shared" si="239"/>
        <v>0</v>
      </c>
      <c r="M1252" s="31">
        <f t="shared" si="235"/>
        <v>0</v>
      </c>
      <c r="N1252" s="33">
        <f>SUM('anual gastos'!N1252+'eses gastos'!N1252+[3]ctas!N1252)</f>
        <v>71843595</v>
      </c>
      <c r="O1252" s="31">
        <f t="shared" si="236"/>
        <v>66.978916308512723</v>
      </c>
      <c r="P1252" s="32">
        <f t="shared" si="238"/>
        <v>35419405</v>
      </c>
      <c r="R1252" s="33">
        <f>SUM('anual gastos'!N1252+'eses gastos'!N1252+[3]ctas!N1252)</f>
        <v>71843595</v>
      </c>
      <c r="S1252" s="62">
        <f t="shared" si="232"/>
        <v>0</v>
      </c>
    </row>
    <row r="1253" spans="1:19" x14ac:dyDescent="0.25">
      <c r="A1253" s="42">
        <v>3320227</v>
      </c>
      <c r="B1253" s="27" t="s">
        <v>827</v>
      </c>
      <c r="C1253" s="64"/>
      <c r="D1253" s="33">
        <f>SUM('anual gastos'!D1253+'eses gastos'!D1253+[3]ctas!D1253)</f>
        <v>6492708000</v>
      </c>
      <c r="E1253" s="33">
        <f>SUM('anual gastos'!E1253+'eses gastos'!E1253+[3]ctas!E1253)</f>
        <v>-15000000</v>
      </c>
      <c r="F1253" s="30">
        <f t="shared" si="233"/>
        <v>6477708000</v>
      </c>
      <c r="G1253" s="31">
        <f t="shared" si="231"/>
        <v>3.1595120680731191E-2</v>
      </c>
      <c r="H1253" s="33">
        <f>SUM('anual gastos'!H1253+'eses gastos'!H1253+[3]ctas!H1253)</f>
        <v>0</v>
      </c>
      <c r="I1253" s="32">
        <f t="shared" si="237"/>
        <v>6477708000</v>
      </c>
      <c r="J1253" s="33">
        <f>SUM('anual gastos'!J1253+'eses gastos'!J1253+[3]ctas!J1253)</f>
        <v>5911405440</v>
      </c>
      <c r="K1253" s="31">
        <f t="shared" si="234"/>
        <v>91.257670768734869</v>
      </c>
      <c r="L1253" s="30">
        <f t="shared" si="239"/>
        <v>0</v>
      </c>
      <c r="M1253" s="31">
        <f t="shared" si="235"/>
        <v>0</v>
      </c>
      <c r="N1253" s="33">
        <f>SUM('anual gastos'!N1253+'eses gastos'!N1253+[3]ctas!N1253)</f>
        <v>5911405440</v>
      </c>
      <c r="O1253" s="31">
        <f t="shared" si="236"/>
        <v>91.257670768734869</v>
      </c>
      <c r="P1253" s="32">
        <f t="shared" si="238"/>
        <v>566302560</v>
      </c>
      <c r="R1253" s="33">
        <f>SUM('anual gastos'!N1253+'eses gastos'!N1253+[3]ctas!N1253)</f>
        <v>5911405440</v>
      </c>
      <c r="S1253" s="62">
        <f t="shared" si="232"/>
        <v>0</v>
      </c>
    </row>
    <row r="1254" spans="1:19" x14ac:dyDescent="0.25">
      <c r="A1254" s="60">
        <v>3320299</v>
      </c>
      <c r="B1254" s="27" t="s">
        <v>828</v>
      </c>
      <c r="C1254" s="64"/>
      <c r="D1254" s="29">
        <f>SUM(D1255:D1258)</f>
        <v>230289756000</v>
      </c>
      <c r="E1254" s="29">
        <f>SUM(E1255:E1258)</f>
        <v>-21334498285</v>
      </c>
      <c r="F1254" s="30">
        <f t="shared" si="233"/>
        <v>208955257715</v>
      </c>
      <c r="G1254" s="31">
        <f t="shared" si="231"/>
        <v>1.0191824923844532</v>
      </c>
      <c r="H1254" s="29">
        <f>SUM(H1255:H1258)</f>
        <v>0</v>
      </c>
      <c r="I1254" s="32">
        <f t="shared" si="237"/>
        <v>208955257715</v>
      </c>
      <c r="J1254" s="29">
        <f>SUM(J1255:J1258)</f>
        <v>47303398751</v>
      </c>
      <c r="K1254" s="31">
        <f t="shared" si="234"/>
        <v>22.638051450956283</v>
      </c>
      <c r="L1254" s="30">
        <f t="shared" si="239"/>
        <v>0</v>
      </c>
      <c r="M1254" s="31">
        <f t="shared" si="235"/>
        <v>0</v>
      </c>
      <c r="N1254" s="29">
        <f>SUM(N1255:N1258)</f>
        <v>47303398751</v>
      </c>
      <c r="O1254" s="31">
        <f t="shared" si="236"/>
        <v>22.638051450956283</v>
      </c>
      <c r="P1254" s="32">
        <f t="shared" si="238"/>
        <v>161651858964</v>
      </c>
      <c r="R1254" s="33">
        <f>SUM('anual gastos'!N1254+'eses gastos'!N1254+[3]ctas!N1254)</f>
        <v>47303398751</v>
      </c>
      <c r="S1254" s="62">
        <f t="shared" si="232"/>
        <v>0</v>
      </c>
    </row>
    <row r="1255" spans="1:19" x14ac:dyDescent="0.25">
      <c r="A1255" s="60">
        <v>332029903</v>
      </c>
      <c r="B1255" s="27" t="s">
        <v>829</v>
      </c>
      <c r="C1255" s="28"/>
      <c r="D1255" s="33">
        <f>SUM('anual gastos'!D1255+'eses gastos'!D1255+[3]ctas!D1255)</f>
        <v>3579323000</v>
      </c>
      <c r="E1255" s="33">
        <f>SUM('anual gastos'!E1255+'eses gastos'!E1255+[3]ctas!E1255)</f>
        <v>-65678000</v>
      </c>
      <c r="F1255" s="30">
        <f t="shared" si="233"/>
        <v>3513645000</v>
      </c>
      <c r="G1255" s="31">
        <f t="shared" si="231"/>
        <v>1.7137857681181021E-2</v>
      </c>
      <c r="H1255" s="33">
        <f>SUM('anual gastos'!H1255+'eses gastos'!H1255+[3]ctas!H1255)</f>
        <v>0</v>
      </c>
      <c r="I1255" s="32">
        <f t="shared" si="237"/>
        <v>3513645000</v>
      </c>
      <c r="J1255" s="33">
        <f>SUM('anual gastos'!J1255+'eses gastos'!J1255+[3]ctas!J1255)</f>
        <v>3360880194</v>
      </c>
      <c r="K1255" s="31">
        <f t="shared" si="234"/>
        <v>95.652241304969621</v>
      </c>
      <c r="L1255" s="30">
        <f t="shared" si="239"/>
        <v>0</v>
      </c>
      <c r="M1255" s="31">
        <f t="shared" si="235"/>
        <v>0</v>
      </c>
      <c r="N1255" s="33">
        <f>SUM('anual gastos'!N1255+'eses gastos'!N1255+[3]ctas!N1255)</f>
        <v>3360880194</v>
      </c>
      <c r="O1255" s="31">
        <f t="shared" si="236"/>
        <v>95.652241304969621</v>
      </c>
      <c r="P1255" s="32">
        <f t="shared" si="238"/>
        <v>152764806</v>
      </c>
      <c r="R1255" s="33">
        <f>SUM('anual gastos'!N1255+'eses gastos'!N1255+[3]ctas!N1255)</f>
        <v>3360880194</v>
      </c>
      <c r="S1255" s="62">
        <f t="shared" si="232"/>
        <v>0</v>
      </c>
    </row>
    <row r="1256" spans="1:19" x14ac:dyDescent="0.25">
      <c r="A1256" s="26">
        <v>332029905</v>
      </c>
      <c r="B1256" s="27" t="s">
        <v>830</v>
      </c>
      <c r="C1256" s="28"/>
      <c r="D1256" s="33">
        <f>SUM('anual gastos'!D1256+'eses gastos'!D1256+[3]ctas!D1256)</f>
        <v>185677000000</v>
      </c>
      <c r="E1256" s="33">
        <f>SUM('anual gastos'!E1256+'eses gastos'!E1256+[3]ctas!E1256)</f>
        <v>-16539048722</v>
      </c>
      <c r="F1256" s="30">
        <f t="shared" si="233"/>
        <v>169137951278</v>
      </c>
      <c r="G1256" s="31">
        <f t="shared" si="231"/>
        <v>0.82497296610468429</v>
      </c>
      <c r="H1256" s="33">
        <f>SUM('anual gastos'!H1256+'eses gastos'!H1256+[3]ctas!H1256)</f>
        <v>0</v>
      </c>
      <c r="I1256" s="32">
        <f t="shared" si="237"/>
        <v>169137951278</v>
      </c>
      <c r="J1256" s="33">
        <f>SUM('anual gastos'!J1256+'eses gastos'!J1256+[3]ctas!J1256)</f>
        <v>7638857520</v>
      </c>
      <c r="K1256" s="31">
        <f t="shared" si="234"/>
        <v>4.5163474325431281</v>
      </c>
      <c r="L1256" s="30">
        <f t="shared" si="239"/>
        <v>0</v>
      </c>
      <c r="M1256" s="31">
        <f t="shared" si="235"/>
        <v>0</v>
      </c>
      <c r="N1256" s="33">
        <f>SUM('anual gastos'!N1256+'eses gastos'!N1256+[3]ctas!N1256)</f>
        <v>7638857520</v>
      </c>
      <c r="O1256" s="31">
        <f t="shared" si="236"/>
        <v>4.5163474325431281</v>
      </c>
      <c r="P1256" s="32">
        <f t="shared" si="238"/>
        <v>161499093758</v>
      </c>
      <c r="R1256" s="33">
        <f>SUM('anual gastos'!N1256+'eses gastos'!N1256+[3]ctas!N1256)</f>
        <v>7638857520</v>
      </c>
      <c r="S1256" s="62">
        <f t="shared" si="232"/>
        <v>0</v>
      </c>
    </row>
    <row r="1257" spans="1:19" x14ac:dyDescent="0.25">
      <c r="A1257" s="26">
        <v>332029907</v>
      </c>
      <c r="B1257" s="27" t="s">
        <v>831</v>
      </c>
      <c r="C1257" s="28"/>
      <c r="D1257" s="33">
        <f>SUM('anual gastos'!D1257+'eses gastos'!D1257+[3]ctas!D1257)</f>
        <v>35883433000</v>
      </c>
      <c r="E1257" s="33">
        <f>SUM('anual gastos'!E1257+'eses gastos'!E1257+[3]ctas!E1257)</f>
        <v>-4729771563</v>
      </c>
      <c r="F1257" s="30">
        <f t="shared" si="233"/>
        <v>31153661437</v>
      </c>
      <c r="G1257" s="31">
        <f t="shared" si="231"/>
        <v>0.15195246416613042</v>
      </c>
      <c r="H1257" s="33">
        <f>SUM('anual gastos'!H1257+'eses gastos'!H1257+[3]ctas!H1257)</f>
        <v>0</v>
      </c>
      <c r="I1257" s="32">
        <f t="shared" si="237"/>
        <v>31153661437</v>
      </c>
      <c r="J1257" s="33">
        <f>SUM('anual gastos'!J1257+'eses gastos'!J1257+[3]ctas!J1257)</f>
        <v>31153661037</v>
      </c>
      <c r="K1257" s="31">
        <f t="shared" si="234"/>
        <v>99.999998716041773</v>
      </c>
      <c r="L1257" s="30">
        <f t="shared" si="239"/>
        <v>0</v>
      </c>
      <c r="M1257" s="31">
        <f t="shared" si="235"/>
        <v>0</v>
      </c>
      <c r="N1257" s="33">
        <f>SUM('anual gastos'!N1257+'eses gastos'!N1257+[3]ctas!N1257)</f>
        <v>31153661037</v>
      </c>
      <c r="O1257" s="31">
        <f t="shared" si="236"/>
        <v>99.999998716041773</v>
      </c>
      <c r="P1257" s="32">
        <f t="shared" si="238"/>
        <v>400</v>
      </c>
      <c r="R1257" s="33">
        <f>SUM('anual gastos'!N1257+'eses gastos'!N1257+[3]ctas!N1257)</f>
        <v>31153661037</v>
      </c>
      <c r="S1257" s="62">
        <f t="shared" si="232"/>
        <v>0</v>
      </c>
    </row>
    <row r="1258" spans="1:19" x14ac:dyDescent="0.25">
      <c r="A1258" s="26">
        <v>332029908</v>
      </c>
      <c r="B1258" s="27" t="s">
        <v>832</v>
      </c>
      <c r="C1258" s="28"/>
      <c r="D1258" s="33">
        <f>SUM('anual gastos'!D1258+'eses gastos'!D1258+[3]ctas!D1258)</f>
        <v>5150000000</v>
      </c>
      <c r="E1258" s="33">
        <f>SUM('anual gastos'!E1258+'eses gastos'!E1258+[3]ctas!E1258)</f>
        <v>0</v>
      </c>
      <c r="F1258" s="30">
        <f t="shared" si="233"/>
        <v>5150000000</v>
      </c>
      <c r="G1258" s="31">
        <f t="shared" si="231"/>
        <v>2.5119204432457534E-2</v>
      </c>
      <c r="H1258" s="33">
        <f>SUM('anual gastos'!H1258+'eses gastos'!H1258+[3]ctas!H1258)</f>
        <v>0</v>
      </c>
      <c r="I1258" s="32">
        <f t="shared" si="237"/>
        <v>5150000000</v>
      </c>
      <c r="J1258" s="33">
        <f>SUM('anual gastos'!J1258+'eses gastos'!J1258+[3]ctas!J1258)</f>
        <v>5150000000</v>
      </c>
      <c r="K1258" s="31">
        <f t="shared" si="234"/>
        <v>100</v>
      </c>
      <c r="L1258" s="30">
        <f t="shared" si="239"/>
        <v>0</v>
      </c>
      <c r="M1258" s="31">
        <f t="shared" si="235"/>
        <v>0</v>
      </c>
      <c r="N1258" s="33">
        <f>SUM('anual gastos'!N1258+'eses gastos'!N1258+[3]ctas!N1258)</f>
        <v>5150000000</v>
      </c>
      <c r="O1258" s="31">
        <f t="shared" si="236"/>
        <v>100</v>
      </c>
      <c r="P1258" s="32">
        <f t="shared" si="238"/>
        <v>0</v>
      </c>
      <c r="R1258" s="33">
        <f>SUM('anual gastos'!N1258+'eses gastos'!N1258+[3]ctas!N1258)</f>
        <v>5150000000</v>
      </c>
      <c r="S1258" s="62">
        <f t="shared" si="232"/>
        <v>0</v>
      </c>
    </row>
    <row r="1259" spans="1:19" x14ac:dyDescent="0.25">
      <c r="A1259" s="26">
        <v>33203</v>
      </c>
      <c r="B1259" s="27" t="s">
        <v>183</v>
      </c>
      <c r="C1259" s="28"/>
      <c r="D1259" s="29">
        <f>SUM(D1260)</f>
        <v>0</v>
      </c>
      <c r="E1259" s="29">
        <f>SUM(E1260)</f>
        <v>0</v>
      </c>
      <c r="F1259" s="30">
        <f t="shared" si="233"/>
        <v>0</v>
      </c>
      <c r="G1259" s="31">
        <f t="shared" si="231"/>
        <v>0</v>
      </c>
      <c r="H1259" s="29">
        <f>SUM(H1260)</f>
        <v>0</v>
      </c>
      <c r="I1259" s="32">
        <f t="shared" si="237"/>
        <v>0</v>
      </c>
      <c r="J1259" s="29">
        <f>SUM(J1260)</f>
        <v>0</v>
      </c>
      <c r="K1259" s="31">
        <f t="shared" si="234"/>
        <v>0</v>
      </c>
      <c r="L1259" s="30">
        <f t="shared" si="239"/>
        <v>0</v>
      </c>
      <c r="M1259" s="31">
        <f t="shared" si="235"/>
        <v>0</v>
      </c>
      <c r="N1259" s="29">
        <f>SUM(N1260)</f>
        <v>0</v>
      </c>
      <c r="O1259" s="31">
        <f t="shared" si="236"/>
        <v>0</v>
      </c>
      <c r="P1259" s="32">
        <f t="shared" si="238"/>
        <v>0</v>
      </c>
      <c r="R1259" s="33">
        <f>SUM('anual gastos'!N1259+'eses gastos'!N1259+[3]ctas!N1259)</f>
        <v>0</v>
      </c>
      <c r="S1259" s="62">
        <f t="shared" si="232"/>
        <v>0</v>
      </c>
    </row>
    <row r="1260" spans="1:19" x14ac:dyDescent="0.25">
      <c r="A1260" s="26">
        <v>3320301</v>
      </c>
      <c r="B1260" s="27" t="s">
        <v>833</v>
      </c>
      <c r="C1260" s="28"/>
      <c r="D1260" s="33">
        <f>SUM('anual gastos'!D1260+'eses gastos'!D1260+[3]ctas!D1260)</f>
        <v>0</v>
      </c>
      <c r="E1260" s="33">
        <f>SUM('anual gastos'!E1260+'eses gastos'!E1260+[3]ctas!E1260)</f>
        <v>0</v>
      </c>
      <c r="F1260" s="30">
        <f t="shared" si="233"/>
        <v>0</v>
      </c>
      <c r="G1260" s="31">
        <f t="shared" si="231"/>
        <v>0</v>
      </c>
      <c r="H1260" s="33">
        <f>SUM('anual gastos'!H1260+'eses gastos'!H1260+[3]ctas!H1260)</f>
        <v>0</v>
      </c>
      <c r="I1260" s="32">
        <f t="shared" si="237"/>
        <v>0</v>
      </c>
      <c r="J1260" s="33">
        <f>SUM('anual gastos'!J1260+'eses gastos'!J1260+[3]ctas!J1260)</f>
        <v>0</v>
      </c>
      <c r="K1260" s="31">
        <f t="shared" si="234"/>
        <v>0</v>
      </c>
      <c r="L1260" s="30">
        <f t="shared" si="239"/>
        <v>0</v>
      </c>
      <c r="M1260" s="31">
        <f t="shared" si="235"/>
        <v>0</v>
      </c>
      <c r="N1260" s="33">
        <f>SUM('anual gastos'!N1260+'eses gastos'!N1260+[3]ctas!N1260)</f>
        <v>0</v>
      </c>
      <c r="O1260" s="31">
        <f t="shared" si="236"/>
        <v>0</v>
      </c>
      <c r="P1260" s="32">
        <f t="shared" si="238"/>
        <v>0</v>
      </c>
      <c r="R1260" s="33">
        <f>SUM('anual gastos'!N1260+'eses gastos'!N1260+[3]ctas!N1260)</f>
        <v>0</v>
      </c>
      <c r="S1260" s="62">
        <f t="shared" si="232"/>
        <v>0</v>
      </c>
    </row>
    <row r="1261" spans="1:19" ht="26.25" x14ac:dyDescent="0.25">
      <c r="A1261" s="26">
        <v>33208</v>
      </c>
      <c r="B1261" s="27" t="s">
        <v>834</v>
      </c>
      <c r="C1261" s="28"/>
      <c r="D1261" s="29">
        <f>SUM(D1262:D1269)</f>
        <v>0</v>
      </c>
      <c r="E1261" s="29">
        <f>SUM(E1262:E1269)</f>
        <v>0</v>
      </c>
      <c r="F1261" s="30">
        <f t="shared" si="233"/>
        <v>0</v>
      </c>
      <c r="G1261" s="31">
        <f t="shared" si="231"/>
        <v>0</v>
      </c>
      <c r="H1261" s="29">
        <f>SUM(H1262:H1269)</f>
        <v>0</v>
      </c>
      <c r="I1261" s="32">
        <f t="shared" si="237"/>
        <v>0</v>
      </c>
      <c r="J1261" s="29">
        <f>SUM(J1262:J1269)</f>
        <v>0</v>
      </c>
      <c r="K1261" s="31">
        <f t="shared" si="234"/>
        <v>0</v>
      </c>
      <c r="L1261" s="30">
        <f t="shared" si="239"/>
        <v>0</v>
      </c>
      <c r="M1261" s="31">
        <f t="shared" si="235"/>
        <v>0</v>
      </c>
      <c r="N1261" s="29">
        <f>SUM(N1262:N1269)</f>
        <v>0</v>
      </c>
      <c r="O1261" s="31">
        <f t="shared" si="236"/>
        <v>0</v>
      </c>
      <c r="P1261" s="32">
        <f t="shared" si="238"/>
        <v>0</v>
      </c>
      <c r="R1261" s="33">
        <f>SUM('anual gastos'!N1261+'eses gastos'!N1261+[3]ctas!N1261)</f>
        <v>0</v>
      </c>
      <c r="S1261" s="62">
        <f t="shared" si="232"/>
        <v>0</v>
      </c>
    </row>
    <row r="1262" spans="1:19" x14ac:dyDescent="0.25">
      <c r="A1262" s="26">
        <v>3320804</v>
      </c>
      <c r="B1262" s="27" t="s">
        <v>126</v>
      </c>
      <c r="C1262" s="28"/>
      <c r="D1262" s="33">
        <f>SUM('anual gastos'!D1262+'eses gastos'!D1262+[3]ctas!D1262)</f>
        <v>0</v>
      </c>
      <c r="E1262" s="33">
        <f>SUM('anual gastos'!E1262+'eses gastos'!E1262+[3]ctas!E1262)</f>
        <v>0</v>
      </c>
      <c r="F1262" s="30">
        <f t="shared" si="233"/>
        <v>0</v>
      </c>
      <c r="G1262" s="31">
        <f t="shared" si="231"/>
        <v>0</v>
      </c>
      <c r="H1262" s="33">
        <f>SUM('anual gastos'!H1262+'eses gastos'!H1262+[3]ctas!H1262)</f>
        <v>0</v>
      </c>
      <c r="I1262" s="32">
        <f t="shared" si="237"/>
        <v>0</v>
      </c>
      <c r="J1262" s="33">
        <f>SUM('anual gastos'!J1262+'eses gastos'!J1262+[3]ctas!J1262)</f>
        <v>0</v>
      </c>
      <c r="K1262" s="31">
        <f t="shared" si="234"/>
        <v>0</v>
      </c>
      <c r="L1262" s="30">
        <f t="shared" si="239"/>
        <v>0</v>
      </c>
      <c r="M1262" s="31">
        <f t="shared" si="235"/>
        <v>0</v>
      </c>
      <c r="N1262" s="33">
        <f>SUM('anual gastos'!N1262+'eses gastos'!N1262+[3]ctas!N1262)</f>
        <v>0</v>
      </c>
      <c r="O1262" s="31">
        <f t="shared" si="236"/>
        <v>0</v>
      </c>
      <c r="P1262" s="32">
        <f t="shared" si="238"/>
        <v>0</v>
      </c>
      <c r="R1262" s="33">
        <f>SUM('anual gastos'!N1262+'eses gastos'!N1262+[3]ctas!N1262)</f>
        <v>0</v>
      </c>
      <c r="S1262" s="62">
        <f t="shared" si="232"/>
        <v>0</v>
      </c>
    </row>
    <row r="1263" spans="1:19" x14ac:dyDescent="0.25">
      <c r="A1263" s="26">
        <v>3320807</v>
      </c>
      <c r="B1263" s="27" t="s">
        <v>128</v>
      </c>
      <c r="C1263" s="28"/>
      <c r="D1263" s="33">
        <f>SUM('anual gastos'!D1263+'eses gastos'!D1263+[3]ctas!D1263)</f>
        <v>0</v>
      </c>
      <c r="E1263" s="33">
        <f>SUM('anual gastos'!E1263+'eses gastos'!E1263+[3]ctas!E1263)</f>
        <v>0</v>
      </c>
      <c r="F1263" s="30">
        <f t="shared" si="233"/>
        <v>0</v>
      </c>
      <c r="G1263" s="31">
        <f t="shared" si="231"/>
        <v>0</v>
      </c>
      <c r="H1263" s="33">
        <f>SUM('anual gastos'!H1263+'eses gastos'!H1263+[3]ctas!H1263)</f>
        <v>0</v>
      </c>
      <c r="I1263" s="32">
        <f t="shared" si="237"/>
        <v>0</v>
      </c>
      <c r="J1263" s="33">
        <f>SUM('anual gastos'!J1263+'eses gastos'!J1263+[3]ctas!J1263)</f>
        <v>0</v>
      </c>
      <c r="K1263" s="31">
        <f t="shared" si="234"/>
        <v>0</v>
      </c>
      <c r="L1263" s="30">
        <f t="shared" si="239"/>
        <v>0</v>
      </c>
      <c r="M1263" s="31">
        <f t="shared" si="235"/>
        <v>0</v>
      </c>
      <c r="N1263" s="33">
        <f>SUM('anual gastos'!N1263+'eses gastos'!N1263+[3]ctas!N1263)</f>
        <v>0</v>
      </c>
      <c r="O1263" s="31">
        <f t="shared" si="236"/>
        <v>0</v>
      </c>
      <c r="P1263" s="32">
        <f t="shared" si="238"/>
        <v>0</v>
      </c>
      <c r="R1263" s="33">
        <f>SUM('anual gastos'!N1263+'eses gastos'!N1263+[3]ctas!N1263)</f>
        <v>0</v>
      </c>
      <c r="S1263" s="62">
        <f t="shared" si="232"/>
        <v>0</v>
      </c>
    </row>
    <row r="1264" spans="1:19" x14ac:dyDescent="0.25">
      <c r="A1264" s="26">
        <v>3320809</v>
      </c>
      <c r="B1264" s="27" t="s">
        <v>129</v>
      </c>
      <c r="C1264" s="28"/>
      <c r="D1264" s="33">
        <f>SUM('anual gastos'!D1264+'eses gastos'!D1264+[3]ctas!D1264)</f>
        <v>0</v>
      </c>
      <c r="E1264" s="33">
        <f>SUM('anual gastos'!E1264+'eses gastos'!E1264+[3]ctas!E1264)</f>
        <v>0</v>
      </c>
      <c r="F1264" s="30">
        <f t="shared" si="233"/>
        <v>0</v>
      </c>
      <c r="G1264" s="31">
        <f t="shared" si="231"/>
        <v>0</v>
      </c>
      <c r="H1264" s="33">
        <f>SUM('anual gastos'!H1264+'eses gastos'!H1264+[3]ctas!H1264)</f>
        <v>0</v>
      </c>
      <c r="I1264" s="32">
        <f t="shared" si="237"/>
        <v>0</v>
      </c>
      <c r="J1264" s="33">
        <f>SUM('anual gastos'!J1264+'eses gastos'!J1264+[3]ctas!J1264)</f>
        <v>0</v>
      </c>
      <c r="K1264" s="31">
        <f t="shared" si="234"/>
        <v>0</v>
      </c>
      <c r="L1264" s="30">
        <f t="shared" si="239"/>
        <v>0</v>
      </c>
      <c r="M1264" s="31">
        <f t="shared" si="235"/>
        <v>0</v>
      </c>
      <c r="N1264" s="33">
        <f>SUM('anual gastos'!N1264+'eses gastos'!N1264+[3]ctas!N1264)</f>
        <v>0</v>
      </c>
      <c r="O1264" s="31">
        <f t="shared" si="236"/>
        <v>0</v>
      </c>
      <c r="P1264" s="32">
        <f t="shared" si="238"/>
        <v>0</v>
      </c>
      <c r="R1264" s="33">
        <f>SUM('anual gastos'!N1264+'eses gastos'!N1264+[3]ctas!N1264)</f>
        <v>0</v>
      </c>
      <c r="S1264" s="62">
        <f t="shared" si="232"/>
        <v>0</v>
      </c>
    </row>
    <row r="1265" spans="1:19" ht="26.25" x14ac:dyDescent="0.25">
      <c r="A1265" s="26">
        <v>3320814</v>
      </c>
      <c r="B1265" s="27" t="s">
        <v>131</v>
      </c>
      <c r="C1265" s="28"/>
      <c r="D1265" s="33">
        <f>SUM('anual gastos'!D1265+'eses gastos'!D1265+[3]ctas!D1265)</f>
        <v>0</v>
      </c>
      <c r="E1265" s="33">
        <f>SUM('anual gastos'!E1265+'eses gastos'!E1265+[3]ctas!E1265)</f>
        <v>0</v>
      </c>
      <c r="F1265" s="30">
        <f t="shared" si="233"/>
        <v>0</v>
      </c>
      <c r="G1265" s="31">
        <f t="shared" si="231"/>
        <v>0</v>
      </c>
      <c r="H1265" s="33">
        <f>SUM('anual gastos'!H1265+'eses gastos'!H1265+[3]ctas!H1265)</f>
        <v>0</v>
      </c>
      <c r="I1265" s="32">
        <f t="shared" si="237"/>
        <v>0</v>
      </c>
      <c r="J1265" s="33">
        <f>SUM('anual gastos'!J1265+'eses gastos'!J1265+[3]ctas!J1265)</f>
        <v>0</v>
      </c>
      <c r="K1265" s="31">
        <f t="shared" si="234"/>
        <v>0</v>
      </c>
      <c r="L1265" s="30">
        <f t="shared" si="239"/>
        <v>0</v>
      </c>
      <c r="M1265" s="31">
        <f t="shared" si="235"/>
        <v>0</v>
      </c>
      <c r="N1265" s="33">
        <f>SUM('anual gastos'!N1265+'eses gastos'!N1265+[3]ctas!N1265)</f>
        <v>0</v>
      </c>
      <c r="O1265" s="31">
        <f t="shared" si="236"/>
        <v>0</v>
      </c>
      <c r="P1265" s="32">
        <f t="shared" si="238"/>
        <v>0</v>
      </c>
      <c r="R1265" s="33">
        <f>SUM('anual gastos'!N1265+'eses gastos'!N1265+[3]ctas!N1265)</f>
        <v>0</v>
      </c>
      <c r="S1265" s="62">
        <f t="shared" si="232"/>
        <v>0</v>
      </c>
    </row>
    <row r="1266" spans="1:19" x14ac:dyDescent="0.25">
      <c r="A1266" s="26">
        <v>3320817</v>
      </c>
      <c r="B1266" s="27" t="s">
        <v>134</v>
      </c>
      <c r="C1266" s="28"/>
      <c r="D1266" s="33">
        <f>SUM('anual gastos'!D1266+'eses gastos'!D1266+[3]ctas!D1266)</f>
        <v>0</v>
      </c>
      <c r="E1266" s="33">
        <f>SUM('anual gastos'!E1266+'eses gastos'!E1266+[3]ctas!E1266)</f>
        <v>0</v>
      </c>
      <c r="F1266" s="30">
        <f t="shared" si="233"/>
        <v>0</v>
      </c>
      <c r="G1266" s="31">
        <f t="shared" si="231"/>
        <v>0</v>
      </c>
      <c r="H1266" s="33">
        <f>SUM('anual gastos'!H1266+'eses gastos'!H1266+[3]ctas!H1266)</f>
        <v>0</v>
      </c>
      <c r="I1266" s="32">
        <f t="shared" si="237"/>
        <v>0</v>
      </c>
      <c r="J1266" s="33">
        <f>SUM('anual gastos'!J1266+'eses gastos'!J1266+[3]ctas!J1266)</f>
        <v>0</v>
      </c>
      <c r="K1266" s="31">
        <f t="shared" si="234"/>
        <v>0</v>
      </c>
      <c r="L1266" s="30">
        <f t="shared" si="239"/>
        <v>0</v>
      </c>
      <c r="M1266" s="31">
        <f t="shared" si="235"/>
        <v>0</v>
      </c>
      <c r="N1266" s="33">
        <f>SUM('anual gastos'!N1266+'eses gastos'!N1266+[3]ctas!N1266)</f>
        <v>0</v>
      </c>
      <c r="O1266" s="31">
        <f t="shared" si="236"/>
        <v>0</v>
      </c>
      <c r="P1266" s="32">
        <f t="shared" si="238"/>
        <v>0</v>
      </c>
      <c r="R1266" s="33">
        <f>SUM('anual gastos'!N1266+'eses gastos'!N1266+[3]ctas!N1266)</f>
        <v>0</v>
      </c>
      <c r="S1266" s="62">
        <f t="shared" si="232"/>
        <v>0</v>
      </c>
    </row>
    <row r="1267" spans="1:19" ht="26.25" x14ac:dyDescent="0.25">
      <c r="A1267" s="26">
        <v>3320820</v>
      </c>
      <c r="B1267" s="27" t="s">
        <v>137</v>
      </c>
      <c r="C1267" s="28"/>
      <c r="D1267" s="33">
        <f>SUM('anual gastos'!D1267+'eses gastos'!D1267+[3]ctas!D1267)</f>
        <v>0</v>
      </c>
      <c r="E1267" s="33">
        <f>SUM('anual gastos'!E1267+'eses gastos'!E1267+[3]ctas!E1267)</f>
        <v>0</v>
      </c>
      <c r="F1267" s="30">
        <f t="shared" si="233"/>
        <v>0</v>
      </c>
      <c r="G1267" s="31">
        <f t="shared" si="231"/>
        <v>0</v>
      </c>
      <c r="H1267" s="33">
        <f>SUM('anual gastos'!H1267+'eses gastos'!H1267+[3]ctas!H1267)</f>
        <v>0</v>
      </c>
      <c r="I1267" s="32">
        <f t="shared" si="237"/>
        <v>0</v>
      </c>
      <c r="J1267" s="33">
        <f>SUM('anual gastos'!J1267+'eses gastos'!J1267+[3]ctas!J1267)</f>
        <v>0</v>
      </c>
      <c r="K1267" s="31">
        <f t="shared" si="234"/>
        <v>0</v>
      </c>
      <c r="L1267" s="30">
        <f t="shared" si="239"/>
        <v>0</v>
      </c>
      <c r="M1267" s="31">
        <f t="shared" si="235"/>
        <v>0</v>
      </c>
      <c r="N1267" s="33">
        <f>SUM('anual gastos'!N1267+'eses gastos'!N1267+[3]ctas!N1267)</f>
        <v>0</v>
      </c>
      <c r="O1267" s="31">
        <f t="shared" si="236"/>
        <v>0</v>
      </c>
      <c r="P1267" s="32">
        <f t="shared" si="238"/>
        <v>0</v>
      </c>
      <c r="R1267" s="33">
        <f>SUM('anual gastos'!N1267+'eses gastos'!N1267+[3]ctas!N1267)</f>
        <v>0</v>
      </c>
      <c r="S1267" s="62">
        <f t="shared" si="232"/>
        <v>0</v>
      </c>
    </row>
    <row r="1268" spans="1:19" ht="26.25" x14ac:dyDescent="0.25">
      <c r="A1268" s="26">
        <v>3320822</v>
      </c>
      <c r="B1268" s="27" t="s">
        <v>798</v>
      </c>
      <c r="C1268" s="28"/>
      <c r="D1268" s="33">
        <f>SUM('anual gastos'!D1268+'eses gastos'!D1268+[3]ctas!D1268)</f>
        <v>0</v>
      </c>
      <c r="E1268" s="33">
        <f>SUM('anual gastos'!E1268+'eses gastos'!E1268+[3]ctas!E1268)</f>
        <v>0</v>
      </c>
      <c r="F1268" s="30">
        <f t="shared" si="233"/>
        <v>0</v>
      </c>
      <c r="G1268" s="31">
        <f t="shared" si="231"/>
        <v>0</v>
      </c>
      <c r="H1268" s="33">
        <f>SUM('anual gastos'!H1268+'eses gastos'!H1268+[3]ctas!H1268)</f>
        <v>0</v>
      </c>
      <c r="I1268" s="32">
        <f t="shared" si="237"/>
        <v>0</v>
      </c>
      <c r="J1268" s="33">
        <f>SUM('anual gastos'!J1268+'eses gastos'!J1268+[3]ctas!J1268)</f>
        <v>0</v>
      </c>
      <c r="K1268" s="31">
        <f t="shared" si="234"/>
        <v>0</v>
      </c>
      <c r="L1268" s="30">
        <f t="shared" si="239"/>
        <v>0</v>
      </c>
      <c r="M1268" s="31">
        <f t="shared" si="235"/>
        <v>0</v>
      </c>
      <c r="N1268" s="33">
        <f>SUM('anual gastos'!N1268+'eses gastos'!N1268+[3]ctas!N1268)</f>
        <v>0</v>
      </c>
      <c r="O1268" s="31">
        <f t="shared" si="236"/>
        <v>0</v>
      </c>
      <c r="P1268" s="32">
        <f t="shared" si="238"/>
        <v>0</v>
      </c>
      <c r="R1268" s="33">
        <f>SUM('anual gastos'!N1268+'eses gastos'!N1268+[3]ctas!N1268)</f>
        <v>0</v>
      </c>
      <c r="S1268" s="62">
        <f t="shared" si="232"/>
        <v>0</v>
      </c>
    </row>
    <row r="1269" spans="1:19" ht="26.25" x14ac:dyDescent="0.25">
      <c r="A1269" s="26">
        <v>3320823</v>
      </c>
      <c r="B1269" s="27" t="s">
        <v>140</v>
      </c>
      <c r="C1269" s="28"/>
      <c r="D1269" s="33">
        <f>SUM('anual gastos'!D1269+'eses gastos'!D1269+[3]ctas!D1269)</f>
        <v>0</v>
      </c>
      <c r="E1269" s="33">
        <f>SUM('anual gastos'!E1269+'eses gastos'!E1269+[3]ctas!E1269)</f>
        <v>0</v>
      </c>
      <c r="F1269" s="30">
        <f t="shared" si="233"/>
        <v>0</v>
      </c>
      <c r="G1269" s="31">
        <f t="shared" si="231"/>
        <v>0</v>
      </c>
      <c r="H1269" s="33">
        <f>SUM('anual gastos'!H1269+'eses gastos'!H1269+[3]ctas!H1269)</f>
        <v>0</v>
      </c>
      <c r="I1269" s="32">
        <f t="shared" si="237"/>
        <v>0</v>
      </c>
      <c r="J1269" s="33">
        <f>SUM('anual gastos'!J1269+'eses gastos'!J1269+[3]ctas!J1269)</f>
        <v>0</v>
      </c>
      <c r="K1269" s="31">
        <f t="shared" si="234"/>
        <v>0</v>
      </c>
      <c r="L1269" s="30">
        <f t="shared" si="239"/>
        <v>0</v>
      </c>
      <c r="M1269" s="31">
        <f t="shared" si="235"/>
        <v>0</v>
      </c>
      <c r="N1269" s="33">
        <f>SUM('anual gastos'!N1269+'eses gastos'!N1269+[3]ctas!N1269)</f>
        <v>0</v>
      </c>
      <c r="O1269" s="31">
        <f t="shared" si="236"/>
        <v>0</v>
      </c>
      <c r="P1269" s="32">
        <f t="shared" si="238"/>
        <v>0</v>
      </c>
      <c r="R1269" s="33">
        <f>SUM('anual gastos'!N1269+'eses gastos'!N1269+[3]ctas!N1269)</f>
        <v>0</v>
      </c>
      <c r="S1269" s="62">
        <f t="shared" si="232"/>
        <v>0</v>
      </c>
    </row>
    <row r="1270" spans="1:19" x14ac:dyDescent="0.25">
      <c r="A1270" s="19">
        <v>333</v>
      </c>
      <c r="B1270" s="20" t="s">
        <v>196</v>
      </c>
      <c r="C1270" s="21"/>
      <c r="D1270" s="22">
        <f>SUM(D1271+D1275+D1283)</f>
        <v>750595715124</v>
      </c>
      <c r="E1270" s="22">
        <f>SUM(E1271+E1275+E1283)</f>
        <v>-76749374383</v>
      </c>
      <c r="F1270" s="30">
        <f t="shared" si="233"/>
        <v>673846340741</v>
      </c>
      <c r="G1270" s="24">
        <f t="shared" si="231"/>
        <v>3.2866959202207022</v>
      </c>
      <c r="H1270" s="22">
        <f>SUM(H1271+H1275+H1283)</f>
        <v>0</v>
      </c>
      <c r="I1270" s="32">
        <f t="shared" si="237"/>
        <v>673846340741</v>
      </c>
      <c r="J1270" s="22">
        <f>SUM(J1271+J1275+J1283)</f>
        <v>384169496417</v>
      </c>
      <c r="K1270" s="31">
        <f t="shared" si="234"/>
        <v>57.011439135299781</v>
      </c>
      <c r="L1270" s="30">
        <f t="shared" si="239"/>
        <v>283527205536</v>
      </c>
      <c r="M1270" s="31">
        <f t="shared" si="235"/>
        <v>42.075943489463377</v>
      </c>
      <c r="N1270" s="22">
        <f>SUM(N1271+N1275+N1283)</f>
        <v>667696701953</v>
      </c>
      <c r="O1270" s="31">
        <f t="shared" si="236"/>
        <v>99.087382624763165</v>
      </c>
      <c r="P1270" s="32">
        <f t="shared" si="238"/>
        <v>6149638788</v>
      </c>
      <c r="R1270" s="33">
        <f>SUM('anual gastos'!N1270+'eses gastos'!N1270+[3]ctas!N1270)</f>
        <v>667696701953</v>
      </c>
      <c r="S1270" s="62">
        <f t="shared" si="232"/>
        <v>0</v>
      </c>
    </row>
    <row r="1271" spans="1:19" x14ac:dyDescent="0.25">
      <c r="A1271" s="26">
        <v>33301</v>
      </c>
      <c r="B1271" s="27" t="s">
        <v>835</v>
      </c>
      <c r="C1271" s="28"/>
      <c r="D1271" s="29">
        <f>SUM(D1272:D1274)</f>
        <v>52815268071</v>
      </c>
      <c r="E1271" s="29">
        <f>SUM(E1272:E1274)</f>
        <v>-25304708464</v>
      </c>
      <c r="F1271" s="30">
        <f t="shared" si="233"/>
        <v>27510559607</v>
      </c>
      <c r="G1271" s="31">
        <f t="shared" si="231"/>
        <v>0.13418317879991098</v>
      </c>
      <c r="H1271" s="29">
        <f>SUM(H1272:H1274)</f>
        <v>0</v>
      </c>
      <c r="I1271" s="32">
        <f t="shared" si="237"/>
        <v>27510559607</v>
      </c>
      <c r="J1271" s="29">
        <f>SUM(J1272:J1274)</f>
        <v>25193370182</v>
      </c>
      <c r="K1271" s="31">
        <f t="shared" si="234"/>
        <v>91.577090913081989</v>
      </c>
      <c r="L1271" s="30">
        <f t="shared" si="239"/>
        <v>2314404643</v>
      </c>
      <c r="M1271" s="31">
        <f t="shared" si="235"/>
        <v>8.4127864938490919</v>
      </c>
      <c r="N1271" s="29">
        <f>SUM(N1272:N1274)</f>
        <v>27507774825</v>
      </c>
      <c r="O1271" s="31">
        <f t="shared" si="236"/>
        <v>99.989877406931086</v>
      </c>
      <c r="P1271" s="32">
        <f t="shared" si="238"/>
        <v>2784782</v>
      </c>
      <c r="R1271" s="33">
        <f>SUM('anual gastos'!N1271+'eses gastos'!N1271+[3]ctas!N1271)</f>
        <v>27507774825</v>
      </c>
      <c r="S1271" s="62">
        <f t="shared" si="232"/>
        <v>0</v>
      </c>
    </row>
    <row r="1272" spans="1:19" x14ac:dyDescent="0.25">
      <c r="A1272" s="26">
        <v>3330101</v>
      </c>
      <c r="B1272" s="27" t="s">
        <v>836</v>
      </c>
      <c r="C1272" s="28"/>
      <c r="D1272" s="33">
        <f>SUM('anual gastos'!D1272+'eses gastos'!D1272+[3]ctas!D1272)</f>
        <v>42478326554</v>
      </c>
      <c r="E1272" s="33">
        <f>SUM('anual gastos'!E1272+'eses gastos'!E1272+[3]ctas!E1272)</f>
        <v>-20423516560</v>
      </c>
      <c r="F1272" s="30">
        <f t="shared" si="233"/>
        <v>22054809994</v>
      </c>
      <c r="G1272" s="31">
        <f t="shared" si="231"/>
        <v>0.10757267591423175</v>
      </c>
      <c r="H1272" s="33">
        <f>SUM('anual gastos'!H1272+'eses gastos'!H1272+[3]ctas!H1272)</f>
        <v>0</v>
      </c>
      <c r="I1272" s="32">
        <f t="shared" si="237"/>
        <v>22054809994</v>
      </c>
      <c r="J1272" s="33">
        <f>SUM('anual gastos'!J1272+'eses gastos'!J1272+[3]ctas!J1272)</f>
        <v>21111047945</v>
      </c>
      <c r="K1272" s="31">
        <f t="shared" si="234"/>
        <v>95.720833463281934</v>
      </c>
      <c r="L1272" s="30">
        <f t="shared" si="239"/>
        <v>943762049</v>
      </c>
      <c r="M1272" s="31">
        <f t="shared" si="235"/>
        <v>4.2791665367180673</v>
      </c>
      <c r="N1272" s="33">
        <f>SUM('anual gastos'!N1272+'eses gastos'!N1272+[3]ctas!N1272)</f>
        <v>22054809994</v>
      </c>
      <c r="O1272" s="31">
        <f t="shared" si="236"/>
        <v>100</v>
      </c>
      <c r="P1272" s="32">
        <f t="shared" si="238"/>
        <v>0</v>
      </c>
      <c r="R1272" s="33">
        <f>SUM('anual gastos'!N1272+'eses gastos'!N1272+[3]ctas!N1272)</f>
        <v>22054809994</v>
      </c>
      <c r="S1272" s="62">
        <f t="shared" si="232"/>
        <v>0</v>
      </c>
    </row>
    <row r="1273" spans="1:19" x14ac:dyDescent="0.25">
      <c r="A1273" s="26">
        <v>3330102</v>
      </c>
      <c r="B1273" s="27" t="s">
        <v>837</v>
      </c>
      <c r="C1273" s="28"/>
      <c r="D1273" s="33">
        <f>SUM('anual gastos'!D1273+'eses gastos'!D1273+[3]ctas!D1273)</f>
        <v>7936787772</v>
      </c>
      <c r="E1273" s="33">
        <f>SUM('anual gastos'!E1273+'eses gastos'!E1273+[3]ctas!E1273)</f>
        <v>-3078546480</v>
      </c>
      <c r="F1273" s="30">
        <f t="shared" si="233"/>
        <v>4858241292</v>
      </c>
      <c r="G1273" s="31">
        <f t="shared" si="231"/>
        <v>2.3696146834165946E-2</v>
      </c>
      <c r="H1273" s="33">
        <f>SUM('anual gastos'!H1273+'eses gastos'!H1273+[3]ctas!H1273)</f>
        <v>0</v>
      </c>
      <c r="I1273" s="32">
        <f t="shared" si="237"/>
        <v>4858241292</v>
      </c>
      <c r="J1273" s="33">
        <f>SUM('anual gastos'!J1273+'eses gastos'!J1273+[3]ctas!J1273)</f>
        <v>3603864755</v>
      </c>
      <c r="K1273" s="31">
        <f t="shared" si="234"/>
        <v>74.180439759845513</v>
      </c>
      <c r="L1273" s="30">
        <f t="shared" si="239"/>
        <v>1251591755</v>
      </c>
      <c r="M1273" s="31">
        <f t="shared" si="235"/>
        <v>25.762239456096577</v>
      </c>
      <c r="N1273" s="33">
        <f>SUM('anual gastos'!N1273+'eses gastos'!N1273+[3]ctas!N1273)</f>
        <v>4855456510</v>
      </c>
      <c r="O1273" s="31">
        <f t="shared" si="236"/>
        <v>99.942679215942078</v>
      </c>
      <c r="P1273" s="32">
        <f t="shared" si="238"/>
        <v>2784782</v>
      </c>
      <c r="R1273" s="33">
        <f>SUM('anual gastos'!N1273+'eses gastos'!N1273+[3]ctas!N1273)</f>
        <v>4855456510</v>
      </c>
      <c r="S1273" s="62">
        <f t="shared" si="232"/>
        <v>0</v>
      </c>
    </row>
    <row r="1274" spans="1:19" x14ac:dyDescent="0.25">
      <c r="A1274" s="26">
        <v>3330103</v>
      </c>
      <c r="B1274" s="27" t="s">
        <v>713</v>
      </c>
      <c r="C1274" s="28"/>
      <c r="D1274" s="33">
        <f>SUM('anual gastos'!D1274+'eses gastos'!D1274+[3]ctas!D1274)</f>
        <v>2400153745</v>
      </c>
      <c r="E1274" s="33">
        <f>SUM('anual gastos'!E1274+'eses gastos'!E1274+[3]ctas!E1274)</f>
        <v>-1802645424</v>
      </c>
      <c r="F1274" s="30">
        <f t="shared" si="233"/>
        <v>597508321</v>
      </c>
      <c r="G1274" s="31">
        <f t="shared" si="231"/>
        <v>2.9143560515132931E-3</v>
      </c>
      <c r="H1274" s="33">
        <f>SUM('anual gastos'!H1274+'eses gastos'!H1274+[3]ctas!H1274)</f>
        <v>0</v>
      </c>
      <c r="I1274" s="32">
        <f t="shared" si="237"/>
        <v>597508321</v>
      </c>
      <c r="J1274" s="33">
        <f>SUM('anual gastos'!J1274+'eses gastos'!J1274+[3]ctas!J1274)</f>
        <v>478457482</v>
      </c>
      <c r="K1274" s="31">
        <f t="shared" si="234"/>
        <v>80.07545086556209</v>
      </c>
      <c r="L1274" s="30">
        <f t="shared" si="239"/>
        <v>119050839</v>
      </c>
      <c r="M1274" s="31">
        <f t="shared" si="235"/>
        <v>19.92454913443791</v>
      </c>
      <c r="N1274" s="33">
        <f>SUM('anual gastos'!N1274+'eses gastos'!N1274+[3]ctas!N1274)</f>
        <v>597508321</v>
      </c>
      <c r="O1274" s="31">
        <f t="shared" si="236"/>
        <v>100</v>
      </c>
      <c r="P1274" s="32">
        <f t="shared" si="238"/>
        <v>0</v>
      </c>
      <c r="R1274" s="33">
        <f>SUM('anual gastos'!N1274+'eses gastos'!N1274+[3]ctas!N1274)</f>
        <v>597508321</v>
      </c>
      <c r="S1274" s="62">
        <f t="shared" si="232"/>
        <v>0</v>
      </c>
    </row>
    <row r="1275" spans="1:19" x14ac:dyDescent="0.25">
      <c r="A1275" s="26">
        <v>33302</v>
      </c>
      <c r="B1275" s="27" t="s">
        <v>838</v>
      </c>
      <c r="C1275" s="28"/>
      <c r="D1275" s="29">
        <f>SUM(D1276:D1282)</f>
        <v>354281840094</v>
      </c>
      <c r="E1275" s="29">
        <f>SUM(E1276:E1282)</f>
        <v>-77207060578</v>
      </c>
      <c r="F1275" s="30">
        <f t="shared" si="233"/>
        <v>277074779516</v>
      </c>
      <c r="G1275" s="31">
        <f t="shared" si="231"/>
        <v>1.3514365106292237</v>
      </c>
      <c r="H1275" s="29">
        <f>SUM(H1276:H1282)</f>
        <v>0</v>
      </c>
      <c r="I1275" s="32">
        <f t="shared" si="237"/>
        <v>277074779516</v>
      </c>
      <c r="J1275" s="29">
        <f>SUM(J1276:J1282)</f>
        <v>141135136212</v>
      </c>
      <c r="K1275" s="31">
        <f t="shared" si="234"/>
        <v>50.937561498212794</v>
      </c>
      <c r="L1275" s="30">
        <f t="shared" si="239"/>
        <v>135939643300</v>
      </c>
      <c r="M1275" s="31">
        <f t="shared" si="235"/>
        <v>49.062438500343553</v>
      </c>
      <c r="N1275" s="29">
        <f>SUM(N1276:N1282)</f>
        <v>277074779512</v>
      </c>
      <c r="O1275" s="31">
        <f t="shared" si="236"/>
        <v>99.999999998556348</v>
      </c>
      <c r="P1275" s="32">
        <f t="shared" si="238"/>
        <v>4</v>
      </c>
      <c r="R1275" s="33">
        <f>SUM('anual gastos'!N1275+'eses gastos'!N1275+[3]ctas!N1275)</f>
        <v>277074779512</v>
      </c>
      <c r="S1275" s="62">
        <f t="shared" si="232"/>
        <v>0</v>
      </c>
    </row>
    <row r="1276" spans="1:19" x14ac:dyDescent="0.25">
      <c r="A1276" s="26">
        <v>3330201</v>
      </c>
      <c r="B1276" s="27" t="s">
        <v>839</v>
      </c>
      <c r="C1276" s="28"/>
      <c r="D1276" s="33">
        <f>SUM('anual gastos'!D1276+'eses gastos'!D1276+[3]ctas!D1276)</f>
        <v>7208836866</v>
      </c>
      <c r="E1276" s="33">
        <f>SUM('anual gastos'!E1276+'eses gastos'!E1276+[3]ctas!E1276)</f>
        <v>-2421361593</v>
      </c>
      <c r="F1276" s="30">
        <f t="shared" si="233"/>
        <v>4787475273</v>
      </c>
      <c r="G1276" s="31">
        <f t="shared" si="231"/>
        <v>2.3350984485014065E-2</v>
      </c>
      <c r="H1276" s="33">
        <f>SUM('anual gastos'!H1276+'eses gastos'!H1276+[3]ctas!H1276)</f>
        <v>0</v>
      </c>
      <c r="I1276" s="32">
        <f t="shared" si="237"/>
        <v>4787475273</v>
      </c>
      <c r="J1276" s="33">
        <f>SUM('anual gastos'!J1276+'eses gastos'!J1276+[3]ctas!J1276)</f>
        <v>564312088</v>
      </c>
      <c r="K1276" s="31">
        <f t="shared" si="234"/>
        <v>11.78725854068761</v>
      </c>
      <c r="L1276" s="30">
        <f t="shared" si="239"/>
        <v>4223163185</v>
      </c>
      <c r="M1276" s="31">
        <f t="shared" si="235"/>
        <v>88.212741459312397</v>
      </c>
      <c r="N1276" s="33">
        <f>SUM('anual gastos'!N1276+'eses gastos'!N1276+[3]ctas!N1276)</f>
        <v>4787475273</v>
      </c>
      <c r="O1276" s="31">
        <f t="shared" si="236"/>
        <v>100</v>
      </c>
      <c r="P1276" s="32">
        <f t="shared" si="238"/>
        <v>0</v>
      </c>
      <c r="R1276" s="33">
        <f>SUM('anual gastos'!N1276+'eses gastos'!N1276+[3]ctas!N1276)</f>
        <v>4787475273</v>
      </c>
      <c r="S1276" s="62">
        <f t="shared" si="232"/>
        <v>0</v>
      </c>
    </row>
    <row r="1277" spans="1:19" x14ac:dyDescent="0.25">
      <c r="A1277" s="26">
        <v>3330202</v>
      </c>
      <c r="B1277" s="27" t="s">
        <v>840</v>
      </c>
      <c r="C1277" s="28"/>
      <c r="D1277" s="33">
        <f>SUM('anual gastos'!D1277+'eses gastos'!D1277+[3]ctas!D1277)</f>
        <v>191372998085</v>
      </c>
      <c r="E1277" s="33">
        <f>SUM('anual gastos'!E1277+'eses gastos'!E1277+[3]ctas!E1277)</f>
        <v>-47834052951</v>
      </c>
      <c r="F1277" s="30">
        <f t="shared" si="233"/>
        <v>143538945134</v>
      </c>
      <c r="G1277" s="31">
        <f t="shared" si="231"/>
        <v>0.70011341880393241</v>
      </c>
      <c r="H1277" s="33">
        <f>SUM('anual gastos'!H1277+'eses gastos'!H1277+[3]ctas!H1277)</f>
        <v>0</v>
      </c>
      <c r="I1277" s="32">
        <f t="shared" si="237"/>
        <v>143538945134</v>
      </c>
      <c r="J1277" s="33">
        <f>SUM('anual gastos'!J1277+'eses gastos'!J1277+[3]ctas!J1277)</f>
        <v>65995940642</v>
      </c>
      <c r="K1277" s="31">
        <f t="shared" si="234"/>
        <v>45.977724428997199</v>
      </c>
      <c r="L1277" s="30">
        <f t="shared" si="239"/>
        <v>77543004490</v>
      </c>
      <c r="M1277" s="31">
        <f t="shared" si="235"/>
        <v>54.022275569609455</v>
      </c>
      <c r="N1277" s="33">
        <f>SUM('anual gastos'!N1277+'eses gastos'!N1277+[3]ctas!N1277)</f>
        <v>143538945132</v>
      </c>
      <c r="O1277" s="31">
        <f t="shared" si="236"/>
        <v>99.999999998606654</v>
      </c>
      <c r="P1277" s="32">
        <f t="shared" si="238"/>
        <v>2</v>
      </c>
      <c r="R1277" s="33">
        <f>SUM('anual gastos'!N1277+'eses gastos'!N1277+[3]ctas!N1277)</f>
        <v>143538945132</v>
      </c>
      <c r="S1277" s="62">
        <f t="shared" si="232"/>
        <v>0</v>
      </c>
    </row>
    <row r="1278" spans="1:19" s="65" customFormat="1" x14ac:dyDescent="0.25">
      <c r="A1278" s="26">
        <v>3330203</v>
      </c>
      <c r="B1278" s="27" t="s">
        <v>841</v>
      </c>
      <c r="C1278" s="28"/>
      <c r="D1278" s="33">
        <f>SUM('anual gastos'!D1278+'eses gastos'!D1278+[3]ctas!D1278)</f>
        <v>23578572979</v>
      </c>
      <c r="E1278" s="33">
        <f>SUM('anual gastos'!E1278+'eses gastos'!E1278+[3]ctas!E1278)</f>
        <v>-1294572244</v>
      </c>
      <c r="F1278" s="30">
        <f t="shared" si="233"/>
        <v>22284000735</v>
      </c>
      <c r="G1278" s="31">
        <f t="shared" si="231"/>
        <v>0.1086905572884464</v>
      </c>
      <c r="H1278" s="33">
        <f>SUM('anual gastos'!H1278+'eses gastos'!H1278+[3]ctas!H1278)</f>
        <v>0</v>
      </c>
      <c r="I1278" s="32">
        <f t="shared" si="237"/>
        <v>22284000735</v>
      </c>
      <c r="J1278" s="33">
        <f>SUM('anual gastos'!J1278+'eses gastos'!J1278+[3]ctas!J1278)</f>
        <v>1487568852</v>
      </c>
      <c r="K1278" s="31">
        <f t="shared" si="234"/>
        <v>6.6755017184305432</v>
      </c>
      <c r="L1278" s="30">
        <f t="shared" si="239"/>
        <v>20796431882</v>
      </c>
      <c r="M1278" s="31">
        <f t="shared" si="235"/>
        <v>93.324498277081929</v>
      </c>
      <c r="N1278" s="33">
        <f>SUM('anual gastos'!N1278+'eses gastos'!N1278+[3]ctas!N1278)</f>
        <v>22284000734</v>
      </c>
      <c r="O1278" s="31">
        <f t="shared" si="236"/>
        <v>99.999999995512482</v>
      </c>
      <c r="P1278" s="32">
        <f t="shared" si="238"/>
        <v>1</v>
      </c>
      <c r="Q1278" s="3"/>
      <c r="R1278" s="33">
        <f>SUM('anual gastos'!N1278+'eses gastos'!N1278+[3]ctas!N1278)</f>
        <v>22284000734</v>
      </c>
      <c r="S1278" s="62">
        <f t="shared" si="232"/>
        <v>0</v>
      </c>
    </row>
    <row r="1279" spans="1:19" x14ac:dyDescent="0.25">
      <c r="A1279" s="26">
        <v>3330204</v>
      </c>
      <c r="B1279" s="27" t="s">
        <v>842</v>
      </c>
      <c r="C1279" s="28"/>
      <c r="D1279" s="33">
        <f>SUM('anual gastos'!D1279+'eses gastos'!D1279+[3]ctas!D1279)</f>
        <v>35954585251</v>
      </c>
      <c r="E1279" s="33">
        <f>SUM('anual gastos'!E1279+'eses gastos'!E1279+[3]ctas!E1279)</f>
        <v>-11275018929</v>
      </c>
      <c r="F1279" s="30">
        <f t="shared" si="233"/>
        <v>24679566322</v>
      </c>
      <c r="G1279" s="31">
        <f t="shared" si="231"/>
        <v>0.12037496538771109</v>
      </c>
      <c r="H1279" s="33">
        <f>SUM('anual gastos'!H1279+'eses gastos'!H1279+[3]ctas!H1279)</f>
        <v>0</v>
      </c>
      <c r="I1279" s="32">
        <f t="shared" si="237"/>
        <v>24679566322</v>
      </c>
      <c r="J1279" s="33">
        <f>SUM('anual gastos'!J1279+'eses gastos'!J1279+[3]ctas!J1279)</f>
        <v>16500750122</v>
      </c>
      <c r="K1279" s="31">
        <f t="shared" si="234"/>
        <v>66.859967905071358</v>
      </c>
      <c r="L1279" s="30">
        <f t="shared" si="239"/>
        <v>8178816199</v>
      </c>
      <c r="M1279" s="31">
        <f t="shared" si="235"/>
        <v>33.140032090876709</v>
      </c>
      <c r="N1279" s="33">
        <f>SUM('anual gastos'!N1279+'eses gastos'!N1279+[3]ctas!N1279)</f>
        <v>24679566321</v>
      </c>
      <c r="O1279" s="31">
        <f t="shared" si="236"/>
        <v>99.999999995948059</v>
      </c>
      <c r="P1279" s="32">
        <f t="shared" si="238"/>
        <v>1</v>
      </c>
      <c r="R1279" s="33">
        <f>SUM('anual gastos'!N1279+'eses gastos'!N1279+[3]ctas!N1279)</f>
        <v>24679566321</v>
      </c>
      <c r="S1279" s="62">
        <f t="shared" si="232"/>
        <v>0</v>
      </c>
    </row>
    <row r="1280" spans="1:19" x14ac:dyDescent="0.25">
      <c r="A1280" s="26">
        <v>3330205</v>
      </c>
      <c r="B1280" s="27" t="s">
        <v>843</v>
      </c>
      <c r="C1280" s="28"/>
      <c r="D1280" s="33">
        <f>SUM('anual gastos'!D1280+'eses gastos'!D1280+[3]ctas!D1280)</f>
        <v>0</v>
      </c>
      <c r="E1280" s="33">
        <f>SUM('anual gastos'!E1280+'eses gastos'!E1280+[3]ctas!E1280)</f>
        <v>0</v>
      </c>
      <c r="F1280" s="30">
        <f t="shared" si="233"/>
        <v>0</v>
      </c>
      <c r="G1280" s="31">
        <f t="shared" ref="G1280:G1287" si="240">IF(OR(F1280=0,F$7=0),0,F1280/F$7)*100</f>
        <v>0</v>
      </c>
      <c r="H1280" s="33">
        <f>SUM('anual gastos'!H1280+'eses gastos'!H1280+[3]ctas!H1280)</f>
        <v>0</v>
      </c>
      <c r="I1280" s="32">
        <f t="shared" si="237"/>
        <v>0</v>
      </c>
      <c r="J1280" s="33">
        <f>SUM('anual gastos'!J1280+'eses gastos'!J1280+[3]ctas!J1280)</f>
        <v>0</v>
      </c>
      <c r="K1280" s="31">
        <f t="shared" si="234"/>
        <v>0</v>
      </c>
      <c r="L1280" s="30">
        <f t="shared" si="239"/>
        <v>0</v>
      </c>
      <c r="M1280" s="31">
        <f t="shared" si="235"/>
        <v>0</v>
      </c>
      <c r="N1280" s="33">
        <f>SUM('anual gastos'!N1280+'eses gastos'!N1280+[3]ctas!N1280)</f>
        <v>0</v>
      </c>
      <c r="O1280" s="31">
        <f t="shared" si="236"/>
        <v>0</v>
      </c>
      <c r="P1280" s="32">
        <f t="shared" si="238"/>
        <v>0</v>
      </c>
      <c r="R1280" s="33">
        <f>SUM('anual gastos'!N1280+'eses gastos'!N1280+[3]ctas!N1280)</f>
        <v>0</v>
      </c>
      <c r="S1280" s="62">
        <f t="shared" si="232"/>
        <v>0</v>
      </c>
    </row>
    <row r="1281" spans="1:19" x14ac:dyDescent="0.25">
      <c r="A1281" s="26">
        <v>3330206</v>
      </c>
      <c r="B1281" s="27" t="s">
        <v>844</v>
      </c>
      <c r="C1281" s="28"/>
      <c r="D1281" s="33">
        <f>SUM('anual gastos'!D1281+'eses gastos'!D1281+[3]ctas!D1281)</f>
        <v>78810341270</v>
      </c>
      <c r="E1281" s="33">
        <f>SUM('anual gastos'!E1281+'eses gastos'!E1281+[3]ctas!E1281)</f>
        <v>-12396244487</v>
      </c>
      <c r="F1281" s="30">
        <f t="shared" si="233"/>
        <v>66414096783</v>
      </c>
      <c r="G1281" s="31">
        <f t="shared" si="240"/>
        <v>0.3239357814153781</v>
      </c>
      <c r="H1281" s="33">
        <f>SUM('anual gastos'!H1281+'eses gastos'!H1281+[3]ctas!H1281)</f>
        <v>0</v>
      </c>
      <c r="I1281" s="32">
        <f t="shared" si="237"/>
        <v>66414096783</v>
      </c>
      <c r="J1281" s="33">
        <f>SUM('anual gastos'!J1281+'eses gastos'!J1281+[3]ctas!J1281)</f>
        <v>50852166868</v>
      </c>
      <c r="K1281" s="31">
        <f t="shared" si="234"/>
        <v>76.568333126856018</v>
      </c>
      <c r="L1281" s="30">
        <f t="shared" si="239"/>
        <v>15561929915</v>
      </c>
      <c r="M1281" s="31">
        <f t="shared" si="235"/>
        <v>23.431666873143993</v>
      </c>
      <c r="N1281" s="33">
        <f>SUM('anual gastos'!N1281+'eses gastos'!N1281+[3]ctas!N1281)</f>
        <v>66414096783</v>
      </c>
      <c r="O1281" s="31">
        <f t="shared" si="236"/>
        <v>100</v>
      </c>
      <c r="P1281" s="32">
        <f t="shared" si="238"/>
        <v>0</v>
      </c>
      <c r="R1281" s="33">
        <f>SUM('anual gastos'!N1281+'eses gastos'!N1281+[3]ctas!N1281)</f>
        <v>66414096783</v>
      </c>
      <c r="S1281" s="62">
        <f t="shared" si="232"/>
        <v>0</v>
      </c>
    </row>
    <row r="1282" spans="1:19" ht="26.25" x14ac:dyDescent="0.25">
      <c r="A1282" s="26">
        <v>3330207</v>
      </c>
      <c r="B1282" s="27" t="s">
        <v>845</v>
      </c>
      <c r="C1282" s="28"/>
      <c r="D1282" s="33">
        <f>SUM('anual gastos'!D1282+'eses gastos'!D1282+[3]ctas!D1282)</f>
        <v>17356505643</v>
      </c>
      <c r="E1282" s="33">
        <f>SUM('anual gastos'!E1282+'eses gastos'!E1282+[3]ctas!E1282)</f>
        <v>-1985810374</v>
      </c>
      <c r="F1282" s="30">
        <f t="shared" si="233"/>
        <v>15370695269</v>
      </c>
      <c r="G1282" s="31">
        <f t="shared" si="240"/>
        <v>7.4970803248741516E-2</v>
      </c>
      <c r="H1282" s="33">
        <f>SUM('anual gastos'!H1282+'eses gastos'!H1282+[3]ctas!H1282)</f>
        <v>0</v>
      </c>
      <c r="I1282" s="32">
        <f t="shared" si="237"/>
        <v>15370695269</v>
      </c>
      <c r="J1282" s="33">
        <f>SUM('anual gastos'!J1282+'eses gastos'!J1282+[3]ctas!J1282)</f>
        <v>5734397640</v>
      </c>
      <c r="K1282" s="31">
        <f t="shared" si="234"/>
        <v>37.307340622159593</v>
      </c>
      <c r="L1282" s="30">
        <f t="shared" si="239"/>
        <v>9636297629</v>
      </c>
      <c r="M1282" s="31">
        <f t="shared" si="235"/>
        <v>62.692659377840407</v>
      </c>
      <c r="N1282" s="33">
        <f>SUM('anual gastos'!N1282+'eses gastos'!N1282+[3]ctas!N1282)</f>
        <v>15370695269</v>
      </c>
      <c r="O1282" s="31">
        <f t="shared" si="236"/>
        <v>100</v>
      </c>
      <c r="P1282" s="32">
        <f t="shared" si="238"/>
        <v>0</v>
      </c>
      <c r="R1282" s="33">
        <f>SUM('anual gastos'!N1282+'eses gastos'!N1282+[3]ctas!N1282)</f>
        <v>15370695269</v>
      </c>
      <c r="S1282" s="62">
        <f t="shared" si="232"/>
        <v>0</v>
      </c>
    </row>
    <row r="1283" spans="1:19" x14ac:dyDescent="0.25">
      <c r="A1283" s="26">
        <v>33303</v>
      </c>
      <c r="B1283" s="27" t="s">
        <v>196</v>
      </c>
      <c r="C1283" s="28"/>
      <c r="D1283" s="33">
        <f>SUM('anual gastos'!D1283+'eses gastos'!D1283+[3]ctas!D1283)</f>
        <v>343498606959</v>
      </c>
      <c r="E1283" s="33">
        <f>SUM('anual gastos'!E1283+'eses gastos'!E1283+[3]ctas!E1283)</f>
        <v>25762394659</v>
      </c>
      <c r="F1283" s="30">
        <f t="shared" si="233"/>
        <v>369261001618</v>
      </c>
      <c r="G1283" s="31">
        <f t="shared" si="240"/>
        <v>1.8010762307915678</v>
      </c>
      <c r="H1283" s="33">
        <f>SUM('anual gastos'!H1283+'eses gastos'!H1283+[3]ctas!H1283)</f>
        <v>0</v>
      </c>
      <c r="I1283" s="32">
        <f t="shared" si="237"/>
        <v>369261001618</v>
      </c>
      <c r="J1283" s="33">
        <f>SUM('anual gastos'!J1283+'eses gastos'!J1283+[3]ctas!J1283)</f>
        <v>217840990023</v>
      </c>
      <c r="K1283" s="31">
        <f t="shared" si="234"/>
        <v>58.993771091038802</v>
      </c>
      <c r="L1283" s="30">
        <f t="shared" si="239"/>
        <v>145273157593</v>
      </c>
      <c r="M1283" s="31">
        <f t="shared" si="235"/>
        <v>39.341592249507265</v>
      </c>
      <c r="N1283" s="33">
        <f>SUM('anual gastos'!N1283+'eses gastos'!N1283+[3]ctas!N1283)</f>
        <v>363114147616</v>
      </c>
      <c r="O1283" s="31">
        <f t="shared" si="236"/>
        <v>98.335363340546067</v>
      </c>
      <c r="P1283" s="32">
        <f t="shared" si="238"/>
        <v>6146854002</v>
      </c>
      <c r="R1283" s="33">
        <f>SUM('anual gastos'!N1283+'eses gastos'!N1283+[3]ctas!N1283)</f>
        <v>363114147616</v>
      </c>
      <c r="S1283" s="62">
        <f t="shared" si="232"/>
        <v>0</v>
      </c>
    </row>
    <row r="1284" spans="1:19" x14ac:dyDescent="0.25">
      <c r="A1284" s="26">
        <v>334</v>
      </c>
      <c r="B1284" s="27" t="s">
        <v>846</v>
      </c>
      <c r="C1284" s="28"/>
      <c r="D1284" s="29">
        <f>SUM(D1285)</f>
        <v>3333333000</v>
      </c>
      <c r="E1284" s="29">
        <f>SUM(E1285)</f>
        <v>2915757000</v>
      </c>
      <c r="F1284" s="30">
        <f t="shared" si="233"/>
        <v>6249090000</v>
      </c>
      <c r="G1284" s="31">
        <f t="shared" si="240"/>
        <v>3.0480032859577871E-2</v>
      </c>
      <c r="H1284" s="29">
        <f>SUM(H1285)</f>
        <v>0</v>
      </c>
      <c r="I1284" s="32">
        <f t="shared" si="237"/>
        <v>6249090000</v>
      </c>
      <c r="J1284" s="29">
        <f>SUM(J1285)</f>
        <v>6249089635</v>
      </c>
      <c r="K1284" s="31">
        <f t="shared" si="234"/>
        <v>99.99999415914958</v>
      </c>
      <c r="L1284" s="30">
        <f t="shared" si="239"/>
        <v>0</v>
      </c>
      <c r="M1284" s="31">
        <f t="shared" si="235"/>
        <v>0</v>
      </c>
      <c r="N1284" s="29">
        <f>SUM(N1285)</f>
        <v>6249089635</v>
      </c>
      <c r="O1284" s="31">
        <f t="shared" si="236"/>
        <v>99.99999415914958</v>
      </c>
      <c r="P1284" s="32">
        <f t="shared" si="238"/>
        <v>365</v>
      </c>
      <c r="R1284" s="33">
        <f>SUM('anual gastos'!N1284+'eses gastos'!N1284+[3]ctas!N1284)</f>
        <v>6249089635</v>
      </c>
      <c r="S1284" s="62">
        <f t="shared" si="232"/>
        <v>0</v>
      </c>
    </row>
    <row r="1285" spans="1:19" x14ac:dyDescent="0.25">
      <c r="A1285" s="26">
        <v>33401</v>
      </c>
      <c r="B1285" s="27" t="s">
        <v>847</v>
      </c>
      <c r="C1285" s="28"/>
      <c r="D1285" s="33">
        <f>SUM('anual gastos'!D1285+'eses gastos'!D1285+[3]ctas!D1285)</f>
        <v>3333333000</v>
      </c>
      <c r="E1285" s="33">
        <f>SUM('anual gastos'!E1285+'eses gastos'!E1285+[3]ctas!E1285)</f>
        <v>2915757000</v>
      </c>
      <c r="F1285" s="30">
        <f t="shared" si="233"/>
        <v>6249090000</v>
      </c>
      <c r="G1285" s="31">
        <f t="shared" si="240"/>
        <v>3.0480032859577871E-2</v>
      </c>
      <c r="H1285" s="33">
        <f>SUM('anual gastos'!H1285+'eses gastos'!H1285+[3]ctas!H1285)</f>
        <v>0</v>
      </c>
      <c r="I1285" s="32">
        <f t="shared" si="237"/>
        <v>6249090000</v>
      </c>
      <c r="J1285" s="33">
        <f>SUM('anual gastos'!J1285+'eses gastos'!J1285+[3]ctas!J1285)</f>
        <v>6249089635</v>
      </c>
      <c r="K1285" s="31">
        <f t="shared" si="234"/>
        <v>99.99999415914958</v>
      </c>
      <c r="L1285" s="30">
        <f t="shared" si="239"/>
        <v>0</v>
      </c>
      <c r="M1285" s="31">
        <f t="shared" si="235"/>
        <v>0</v>
      </c>
      <c r="N1285" s="33">
        <f>SUM('anual gastos'!N1285+'eses gastos'!N1285+[3]ctas!N1285)</f>
        <v>6249089635</v>
      </c>
      <c r="O1285" s="31">
        <f t="shared" si="236"/>
        <v>99.99999415914958</v>
      </c>
      <c r="P1285" s="32">
        <f t="shared" si="238"/>
        <v>365</v>
      </c>
      <c r="R1285" s="33">
        <f>SUM('anual gastos'!N1285+'eses gastos'!N1285+[3]ctas!N1285)</f>
        <v>6249089635</v>
      </c>
      <c r="S1285" s="62">
        <f t="shared" si="232"/>
        <v>0</v>
      </c>
    </row>
    <row r="1286" spans="1:19" x14ac:dyDescent="0.25">
      <c r="A1286" s="26">
        <v>335</v>
      </c>
      <c r="B1286" s="27" t="s">
        <v>197</v>
      </c>
      <c r="C1286" s="28"/>
      <c r="D1286" s="33">
        <f>SUM('anual gastos'!D1286+'eses gastos'!D1286+[3]ctas!D1286)</f>
        <v>172602144000</v>
      </c>
      <c r="E1286" s="33">
        <f>SUM('anual gastos'!E1286+'eses gastos'!E1286+[3]ctas!E1286)</f>
        <v>71221705134</v>
      </c>
      <c r="F1286" s="30">
        <f t="shared" si="233"/>
        <v>243823849134</v>
      </c>
      <c r="G1286" s="31">
        <f t="shared" si="240"/>
        <v>1.1892545848360447</v>
      </c>
      <c r="H1286" s="33">
        <f>SUM('anual gastos'!H1286+'eses gastos'!H1286+[3]ctas!H1286)</f>
        <v>0</v>
      </c>
      <c r="I1286" s="32">
        <f t="shared" si="237"/>
        <v>243823849134</v>
      </c>
      <c r="J1286" s="33">
        <f>SUM('anual gastos'!J1286+'eses gastos'!J1286+[3]ctas!J1286)</f>
        <v>165477959384</v>
      </c>
      <c r="K1286" s="31">
        <f t="shared" si="234"/>
        <v>67.867831621777526</v>
      </c>
      <c r="L1286" s="30">
        <f t="shared" si="239"/>
        <v>142136066</v>
      </c>
      <c r="M1286" s="31">
        <f t="shared" si="235"/>
        <v>5.8294570652063352E-2</v>
      </c>
      <c r="N1286" s="33">
        <f>SUM('anual gastos'!N1286+'eses gastos'!N1286+[3]ctas!N1286)</f>
        <v>165620095450</v>
      </c>
      <c r="O1286" s="31">
        <f t="shared" si="236"/>
        <v>67.926126192429592</v>
      </c>
      <c r="P1286" s="32">
        <f t="shared" si="238"/>
        <v>78203753684</v>
      </c>
      <c r="R1286" s="33">
        <f>SUM('anual gastos'!N1286+'eses gastos'!N1286+[3]ctas!N1286)</f>
        <v>165620095450</v>
      </c>
      <c r="S1286" s="62">
        <f t="shared" si="232"/>
        <v>0</v>
      </c>
    </row>
    <row r="1287" spans="1:19" x14ac:dyDescent="0.25">
      <c r="A1287" s="26"/>
      <c r="B1287" s="20" t="s">
        <v>848</v>
      </c>
      <c r="C1287" s="28"/>
      <c r="D1287" s="33">
        <f>SUM('anual gastos'!D1287+'eses gastos'!D1287+[3]ctas!D1287)</f>
        <v>143553274553</v>
      </c>
      <c r="E1287" s="33">
        <f>SUM('anual gastos'!E1287+'eses gastos'!E1287+[3]ctas!E1287)</f>
        <v>37988729131</v>
      </c>
      <c r="F1287" s="30">
        <f t="shared" si="233"/>
        <v>181542003684</v>
      </c>
      <c r="G1287" s="24">
        <f t="shared" si="240"/>
        <v>0.88547392303230199</v>
      </c>
      <c r="H1287" s="33">
        <f>SUM('anual gastos'!H1287+'eses gastos'!H1287+[3]ctas!H1287)</f>
        <v>0</v>
      </c>
      <c r="I1287" s="32">
        <f t="shared" si="237"/>
        <v>181542003684</v>
      </c>
      <c r="J1287" s="33">
        <f>SUM('anual gastos'!J1287+'eses gastos'!J1287+[3]ctas!J1287)</f>
        <v>0</v>
      </c>
      <c r="K1287" s="31">
        <f t="shared" si="234"/>
        <v>0</v>
      </c>
      <c r="L1287" s="30">
        <f t="shared" si="239"/>
        <v>0</v>
      </c>
      <c r="M1287" s="31">
        <f t="shared" si="235"/>
        <v>0</v>
      </c>
      <c r="N1287" s="33">
        <f>SUM('anual gastos'!N1287+'eses gastos'!N1287+[3]ctas!N1287)</f>
        <v>0</v>
      </c>
      <c r="O1287" s="31">
        <f t="shared" si="236"/>
        <v>0</v>
      </c>
      <c r="P1287" s="32">
        <f t="shared" si="238"/>
        <v>181542003684</v>
      </c>
      <c r="R1287" s="33">
        <f>SUM('anual gastos'!N1287+'eses gastos'!N1287+[3]ctas!N1287)</f>
        <v>0</v>
      </c>
      <c r="S1287" s="62">
        <f t="shared" si="232"/>
        <v>0</v>
      </c>
    </row>
    <row r="1288" spans="1:19" ht="16.5" thickBot="1" x14ac:dyDescent="0.3">
      <c r="A1288" s="66"/>
      <c r="B1288" s="67" t="s">
        <v>23</v>
      </c>
      <c r="C1288" s="68"/>
      <c r="D1288" s="69">
        <f>SUM(D8+D1287)</f>
        <v>20594413344224</v>
      </c>
      <c r="E1288" s="69">
        <f>SUM(E8+E1287)</f>
        <v>-92171667551</v>
      </c>
      <c r="F1288" s="70">
        <f>SUM(D1288+E1288)</f>
        <v>20502241676673</v>
      </c>
      <c r="G1288" s="71">
        <f>IF(OR(F1288=0,F$7=0),0,F1288/F$7)*100</f>
        <v>100</v>
      </c>
      <c r="H1288" s="69">
        <f>SUM(H8+H1287)</f>
        <v>115406400000</v>
      </c>
      <c r="I1288" s="72">
        <f>SUM(F1288-H1288)</f>
        <v>20386835276673</v>
      </c>
      <c r="J1288" s="69">
        <f>SUM(J8+J1287)</f>
        <v>14250476622782.77</v>
      </c>
      <c r="K1288" s="71">
        <f>IF(OR(J1288=0,F1288=0),0,J1288/F1288)*100</f>
        <v>69.506919523813096</v>
      </c>
      <c r="L1288" s="70">
        <f>SUM(N1288-J1288)</f>
        <v>3610421539238.3906</v>
      </c>
      <c r="M1288" s="71">
        <f>IF(OR(L1288=0,F1288=0),0,L1288/F1288)*100</f>
        <v>17.609886743976141</v>
      </c>
      <c r="N1288" s="69">
        <f>SUM(N8+N1287)</f>
        <v>17860898162021.16</v>
      </c>
      <c r="O1288" s="71">
        <f>IF(OR(N1288=0,F1288=0),0,N1288/F1288)*100</f>
        <v>87.116806267789229</v>
      </c>
      <c r="P1288" s="72">
        <f>SUM(F1288-N1288)</f>
        <v>2641343514651.8398</v>
      </c>
      <c r="Q1288" s="65"/>
      <c r="R1288" s="33">
        <f>SUM('anual gastos'!N1288+'eses gastos'!N1288+[3]ctas!N1288)</f>
        <v>17860898162021.16</v>
      </c>
      <c r="S1288" s="62">
        <f t="shared" ref="S1288" si="241">+N1288-R1288</f>
        <v>0</v>
      </c>
    </row>
    <row r="1290" spans="1:19" x14ac:dyDescent="0.25">
      <c r="D1290" s="74"/>
      <c r="E1290" s="74"/>
      <c r="F1290" s="74"/>
      <c r="J1290" s="74"/>
      <c r="K1290" s="75"/>
      <c r="L1290" s="74"/>
      <c r="M1290" s="75"/>
      <c r="N1290" s="74"/>
    </row>
    <row r="1291" spans="1:19" x14ac:dyDescent="0.25">
      <c r="D1291" s="74"/>
      <c r="E1291" s="74"/>
      <c r="F1291" s="74"/>
      <c r="G1291" s="75"/>
      <c r="H1291" s="75"/>
      <c r="I1291" s="75"/>
      <c r="J1291" s="74"/>
      <c r="K1291" s="75"/>
      <c r="L1291" s="75"/>
      <c r="M1291" s="75"/>
      <c r="N1291" s="74"/>
      <c r="O1291" s="75"/>
    </row>
    <row r="1292" spans="1:19" x14ac:dyDescent="0.25">
      <c r="D1292" s="74"/>
      <c r="E1292" s="75"/>
      <c r="F1292" s="74"/>
      <c r="G1292" s="75"/>
      <c r="H1292" s="74"/>
      <c r="I1292" s="74"/>
      <c r="J1292" s="74"/>
      <c r="K1292" s="75"/>
      <c r="L1292" s="74"/>
      <c r="M1292" s="75"/>
      <c r="N1292" s="74"/>
      <c r="O1292" s="75"/>
    </row>
    <row r="1293" spans="1:19" x14ac:dyDescent="0.25">
      <c r="D1293" s="74"/>
      <c r="E1293" s="75"/>
      <c r="F1293" s="74"/>
      <c r="G1293" s="75"/>
      <c r="H1293" s="75"/>
      <c r="I1293" s="75"/>
      <c r="J1293" s="75"/>
      <c r="K1293" s="75"/>
      <c r="L1293" s="75"/>
      <c r="M1293" s="75"/>
      <c r="N1293" s="75"/>
      <c r="O1293" s="75"/>
    </row>
    <row r="1295" spans="1:19" x14ac:dyDescent="0.25">
      <c r="F1295" s="62"/>
    </row>
  </sheetData>
  <mergeCells count="11">
    <mergeCell ref="D4:P4"/>
    <mergeCell ref="D1:P1"/>
    <mergeCell ref="A2:B2"/>
    <mergeCell ref="D2:P2"/>
    <mergeCell ref="A3:B3"/>
    <mergeCell ref="D3:P3"/>
    <mergeCell ref="A5:B5"/>
    <mergeCell ref="C5:C6"/>
    <mergeCell ref="D5:I5"/>
    <mergeCell ref="J5:O5"/>
    <mergeCell ref="P5:P6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94"/>
  <sheetViews>
    <sheetView workbookViewId="0">
      <selection activeCell="A3" sqref="A3:A4"/>
    </sheetView>
  </sheetViews>
  <sheetFormatPr baseColWidth="10" defaultRowHeight="12.75" x14ac:dyDescent="0.2"/>
  <cols>
    <col min="1" max="1" width="27.75" style="131" bestFit="1" customWidth="1"/>
    <col min="2" max="2" width="15.5" style="131" customWidth="1"/>
    <col min="3" max="3" width="15" style="131" customWidth="1"/>
    <col min="4" max="4" width="14.25" style="131" customWidth="1"/>
    <col min="5" max="5" width="6" style="131" customWidth="1"/>
    <col min="6" max="6" width="14.25" style="131" customWidth="1"/>
    <col min="7" max="7" width="6.625" style="131" customWidth="1"/>
    <col min="8" max="8" width="14.75" style="131" bestFit="1" customWidth="1"/>
    <col min="9" max="9" width="6.625" style="131" customWidth="1"/>
    <col min="10" max="10" width="14.25" style="131" customWidth="1"/>
    <col min="11" max="11" width="6.625" style="131" customWidth="1"/>
    <col min="12" max="12" width="14.125" style="131" hidden="1" customWidth="1"/>
    <col min="13" max="13" width="15" style="131" hidden="1" customWidth="1"/>
    <col min="14" max="14" width="14.25" style="131" hidden="1" customWidth="1"/>
    <col min="15" max="15" width="6" style="131" hidden="1" customWidth="1"/>
    <col min="16" max="16" width="14.25" style="131" hidden="1" customWidth="1"/>
    <col min="17" max="17" width="5.5" style="131" hidden="1" customWidth="1"/>
    <col min="18" max="18" width="13.5" style="131" hidden="1" customWidth="1"/>
    <col min="19" max="19" width="5.5" style="131" hidden="1" customWidth="1"/>
    <col min="20" max="20" width="14.25" style="131" hidden="1" customWidth="1"/>
    <col min="21" max="21" width="7.125" style="131" hidden="1" customWidth="1"/>
    <col min="22" max="22" width="12.875" style="131" customWidth="1"/>
    <col min="23" max="23" width="13.875" style="131" customWidth="1"/>
    <col min="24" max="24" width="14.25" style="131" customWidth="1"/>
    <col min="25" max="25" width="6" style="131" customWidth="1"/>
    <col min="26" max="26" width="12.875" style="131" customWidth="1"/>
    <col min="27" max="27" width="6.625" style="131" customWidth="1"/>
    <col min="28" max="28" width="13.5" style="131" customWidth="1"/>
    <col min="29" max="29" width="5.5" style="131" customWidth="1"/>
    <col min="30" max="30" width="13.5" style="131" customWidth="1"/>
    <col min="31" max="31" width="6.625" style="131" customWidth="1"/>
    <col min="32" max="32" width="15.125" style="131" customWidth="1"/>
    <col min="33" max="33" width="15" style="131" customWidth="1"/>
    <col min="34" max="34" width="15.125" style="131" customWidth="1"/>
    <col min="35" max="35" width="6" style="131" customWidth="1"/>
    <col min="36" max="36" width="14.25" style="131" customWidth="1"/>
    <col min="37" max="37" width="5.5" style="131" customWidth="1"/>
    <col min="38" max="38" width="14.25" style="131" customWidth="1"/>
    <col min="39" max="39" width="5.5" style="131" customWidth="1"/>
    <col min="40" max="40" width="15.125" style="131" customWidth="1"/>
    <col min="41" max="41" width="5.5" style="131" customWidth="1"/>
    <col min="42" max="42" width="15.125" style="131" customWidth="1"/>
    <col min="43" max="43" width="15" style="131" customWidth="1"/>
    <col min="44" max="44" width="15.125" style="131" customWidth="1"/>
    <col min="45" max="45" width="6" style="131" customWidth="1"/>
    <col min="46" max="46" width="15.125" style="131" customWidth="1"/>
    <col min="47" max="47" width="5.5" style="131" customWidth="1"/>
    <col min="48" max="48" width="14.25" style="131" customWidth="1"/>
    <col min="49" max="49" width="5.5" style="131" customWidth="1"/>
    <col min="50" max="50" width="15.125" style="131" customWidth="1"/>
    <col min="51" max="51" width="5.5" style="131" customWidth="1"/>
    <col min="52" max="52" width="14" style="131" hidden="1" customWidth="1"/>
    <col min="53" max="53" width="15" style="131" hidden="1" customWidth="1"/>
    <col min="54" max="54" width="14.125" style="131" hidden="1" customWidth="1"/>
    <col min="55" max="55" width="6" style="131" hidden="1" customWidth="1"/>
    <col min="56" max="56" width="15.125" style="131" hidden="1" customWidth="1"/>
    <col min="57" max="57" width="15" style="131" hidden="1" customWidth="1"/>
    <col min="58" max="58" width="15.125" style="131" hidden="1" customWidth="1"/>
    <col min="59" max="59" width="6" style="131" hidden="1" customWidth="1"/>
    <col min="60" max="60" width="15.125" style="131" hidden="1" customWidth="1"/>
    <col min="61" max="61" width="6.625" style="131" hidden="1" customWidth="1"/>
    <col min="62" max="62" width="15.125" style="131" hidden="1" customWidth="1"/>
    <col min="63" max="63" width="6.625" style="131" hidden="1" customWidth="1"/>
    <col min="64" max="64" width="15.125" style="131" hidden="1" customWidth="1"/>
    <col min="65" max="65" width="6.625" style="131" hidden="1" customWidth="1"/>
    <col min="66" max="66" width="14.25" style="131" hidden="1" customWidth="1"/>
    <col min="67" max="16384" width="11" style="131"/>
  </cols>
  <sheetData>
    <row r="1" spans="1:66" ht="15.75" customHeight="1" x14ac:dyDescent="0.2">
      <c r="A1" s="287" t="s">
        <v>1293</v>
      </c>
      <c r="B1" s="281" t="s">
        <v>1159</v>
      </c>
      <c r="C1" s="281"/>
      <c r="D1" s="281"/>
      <c r="E1" s="281"/>
      <c r="F1" s="281"/>
      <c r="G1" s="281"/>
      <c r="H1" s="281"/>
      <c r="I1" s="281"/>
      <c r="J1" s="281"/>
      <c r="K1" s="281"/>
      <c r="L1" s="281" t="s">
        <v>1159</v>
      </c>
      <c r="M1" s="281"/>
      <c r="N1" s="281"/>
      <c r="O1" s="281"/>
      <c r="P1" s="281"/>
      <c r="Q1" s="281"/>
      <c r="R1" s="281"/>
      <c r="S1" s="281"/>
      <c r="T1" s="281"/>
      <c r="U1" s="281"/>
      <c r="V1" s="281" t="s">
        <v>1159</v>
      </c>
      <c r="W1" s="281"/>
      <c r="X1" s="281"/>
      <c r="Y1" s="281"/>
      <c r="Z1" s="281"/>
      <c r="AA1" s="281"/>
      <c r="AB1" s="281"/>
      <c r="AC1" s="281"/>
      <c r="AD1" s="281"/>
      <c r="AE1" s="281"/>
      <c r="AF1" s="281" t="s">
        <v>1159</v>
      </c>
      <c r="AG1" s="281"/>
      <c r="AH1" s="281"/>
      <c r="AI1" s="281"/>
      <c r="AJ1" s="281"/>
      <c r="AK1" s="281"/>
      <c r="AL1" s="281"/>
      <c r="AM1" s="281"/>
      <c r="AN1" s="281"/>
      <c r="AO1" s="281"/>
      <c r="AP1" s="281" t="s">
        <v>1159</v>
      </c>
      <c r="AQ1" s="281"/>
      <c r="AR1" s="281"/>
      <c r="AS1" s="281"/>
      <c r="AT1" s="281"/>
      <c r="AU1" s="281"/>
      <c r="AV1" s="281"/>
      <c r="AW1" s="281"/>
      <c r="AX1" s="281"/>
      <c r="AY1" s="281"/>
      <c r="AZ1" s="281" t="s">
        <v>1159</v>
      </c>
      <c r="BA1" s="281"/>
      <c r="BB1" s="281"/>
      <c r="BC1" s="281"/>
      <c r="BD1" s="281" t="s">
        <v>1159</v>
      </c>
      <c r="BE1" s="281"/>
      <c r="BF1" s="281"/>
      <c r="BG1" s="281"/>
      <c r="BH1" s="281"/>
      <c r="BI1" s="281"/>
      <c r="BJ1" s="281"/>
      <c r="BK1" s="281"/>
      <c r="BL1" s="281"/>
      <c r="BM1" s="281"/>
      <c r="BN1" s="281"/>
    </row>
    <row r="2" spans="1:66" ht="15.75" customHeight="1" x14ac:dyDescent="0.2">
      <c r="A2" s="287"/>
      <c r="B2" s="281" t="s">
        <v>1160</v>
      </c>
      <c r="C2" s="281"/>
      <c r="D2" s="281"/>
      <c r="E2" s="281"/>
      <c r="F2" s="281"/>
      <c r="G2" s="281"/>
      <c r="H2" s="281"/>
      <c r="I2" s="281"/>
      <c r="J2" s="281"/>
      <c r="K2" s="281"/>
      <c r="L2" s="281" t="s">
        <v>1160</v>
      </c>
      <c r="M2" s="281"/>
      <c r="N2" s="281"/>
      <c r="O2" s="281"/>
      <c r="P2" s="281"/>
      <c r="Q2" s="281"/>
      <c r="R2" s="281"/>
      <c r="S2" s="281"/>
      <c r="T2" s="281"/>
      <c r="U2" s="281"/>
      <c r="V2" s="281" t="s">
        <v>1160</v>
      </c>
      <c r="W2" s="281"/>
      <c r="X2" s="281"/>
      <c r="Y2" s="281"/>
      <c r="Z2" s="281"/>
      <c r="AA2" s="281"/>
      <c r="AB2" s="281"/>
      <c r="AC2" s="281"/>
      <c r="AD2" s="281"/>
      <c r="AE2" s="281"/>
      <c r="AF2" s="281" t="s">
        <v>1160</v>
      </c>
      <c r="AG2" s="281"/>
      <c r="AH2" s="281"/>
      <c r="AI2" s="281"/>
      <c r="AJ2" s="281"/>
      <c r="AK2" s="281"/>
      <c r="AL2" s="281"/>
      <c r="AM2" s="281"/>
      <c r="AN2" s="281"/>
      <c r="AO2" s="281"/>
      <c r="AP2" s="281" t="s">
        <v>1160</v>
      </c>
      <c r="AQ2" s="281"/>
      <c r="AR2" s="281"/>
      <c r="AS2" s="281"/>
      <c r="AT2" s="281"/>
      <c r="AU2" s="281"/>
      <c r="AV2" s="281"/>
      <c r="AW2" s="281"/>
      <c r="AX2" s="281"/>
      <c r="AY2" s="281"/>
      <c r="AZ2" s="288" t="s">
        <v>1160</v>
      </c>
      <c r="BA2" s="288"/>
      <c r="BB2" s="288"/>
      <c r="BC2" s="288"/>
      <c r="BD2" s="281" t="s">
        <v>1160</v>
      </c>
      <c r="BE2" s="281"/>
      <c r="BF2" s="281"/>
      <c r="BG2" s="281"/>
      <c r="BH2" s="281"/>
      <c r="BI2" s="281"/>
      <c r="BJ2" s="281"/>
      <c r="BK2" s="281"/>
      <c r="BL2" s="281"/>
      <c r="BM2" s="281"/>
      <c r="BN2" s="281"/>
    </row>
    <row r="3" spans="1:66" ht="15.75" customHeight="1" x14ac:dyDescent="0.2">
      <c r="A3" s="287" t="s">
        <v>1161</v>
      </c>
      <c r="B3" s="281" t="s">
        <v>851</v>
      </c>
      <c r="C3" s="281"/>
      <c r="D3" s="281"/>
      <c r="E3" s="281"/>
      <c r="F3" s="281"/>
      <c r="G3" s="281"/>
      <c r="H3" s="281"/>
      <c r="I3" s="281"/>
      <c r="J3" s="281"/>
      <c r="K3" s="281"/>
      <c r="L3" s="281" t="s">
        <v>851</v>
      </c>
      <c r="M3" s="281"/>
      <c r="N3" s="281"/>
      <c r="O3" s="281"/>
      <c r="P3" s="281"/>
      <c r="Q3" s="281"/>
      <c r="R3" s="281"/>
      <c r="S3" s="281"/>
      <c r="T3" s="281"/>
      <c r="U3" s="281"/>
      <c r="V3" s="281" t="s">
        <v>851</v>
      </c>
      <c r="W3" s="281"/>
      <c r="X3" s="281"/>
      <c r="Y3" s="281"/>
      <c r="Z3" s="281"/>
      <c r="AA3" s="281"/>
      <c r="AB3" s="281"/>
      <c r="AC3" s="281"/>
      <c r="AD3" s="281"/>
      <c r="AE3" s="281"/>
      <c r="AF3" s="281" t="s">
        <v>851</v>
      </c>
      <c r="AG3" s="281"/>
      <c r="AH3" s="281"/>
      <c r="AI3" s="281"/>
      <c r="AJ3" s="281"/>
      <c r="AK3" s="281"/>
      <c r="AL3" s="281"/>
      <c r="AM3" s="281"/>
      <c r="AN3" s="281"/>
      <c r="AO3" s="281"/>
      <c r="AP3" s="281" t="s">
        <v>851</v>
      </c>
      <c r="AQ3" s="281"/>
      <c r="AR3" s="281"/>
      <c r="AS3" s="281"/>
      <c r="AT3" s="281"/>
      <c r="AU3" s="281"/>
      <c r="AV3" s="281"/>
      <c r="AW3" s="281"/>
      <c r="AX3" s="281"/>
      <c r="AY3" s="281"/>
      <c r="AZ3" s="281" t="s">
        <v>851</v>
      </c>
      <c r="BA3" s="281"/>
      <c r="BB3" s="281"/>
      <c r="BC3" s="281"/>
      <c r="BD3" s="281" t="s">
        <v>851</v>
      </c>
      <c r="BE3" s="281"/>
      <c r="BF3" s="281"/>
      <c r="BG3" s="281"/>
      <c r="BH3" s="281"/>
      <c r="BI3" s="281"/>
      <c r="BJ3" s="281"/>
      <c r="BK3" s="281"/>
      <c r="BL3" s="281"/>
      <c r="BM3" s="281"/>
      <c r="BN3" s="281"/>
    </row>
    <row r="4" spans="1:66" x14ac:dyDescent="0.2">
      <c r="A4" s="287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</row>
    <row r="5" spans="1:66" ht="13.5" thickBot="1" x14ac:dyDescent="0.25"/>
    <row r="6" spans="1:66" s="135" customFormat="1" ht="15.75" customHeight="1" x14ac:dyDescent="0.2">
      <c r="A6" s="134"/>
      <c r="B6" s="282" t="s">
        <v>1162</v>
      </c>
      <c r="C6" s="283"/>
      <c r="D6" s="283"/>
      <c r="E6" s="283"/>
      <c r="F6" s="283"/>
      <c r="G6" s="283"/>
      <c r="H6" s="283"/>
      <c r="I6" s="283"/>
      <c r="J6" s="283"/>
      <c r="K6" s="284"/>
      <c r="L6" s="285" t="s">
        <v>1163</v>
      </c>
      <c r="M6" s="283"/>
      <c r="N6" s="283"/>
      <c r="O6" s="283"/>
      <c r="P6" s="283"/>
      <c r="Q6" s="283"/>
      <c r="R6" s="283"/>
      <c r="S6" s="283"/>
      <c r="T6" s="283"/>
      <c r="U6" s="284"/>
      <c r="V6" s="285" t="s">
        <v>1164</v>
      </c>
      <c r="W6" s="283"/>
      <c r="X6" s="283"/>
      <c r="Y6" s="283"/>
      <c r="Z6" s="283"/>
      <c r="AA6" s="283"/>
      <c r="AB6" s="283"/>
      <c r="AC6" s="283"/>
      <c r="AD6" s="283"/>
      <c r="AE6" s="284"/>
      <c r="AF6" s="285" t="s">
        <v>281</v>
      </c>
      <c r="AG6" s="283"/>
      <c r="AH6" s="283"/>
      <c r="AI6" s="283"/>
      <c r="AJ6" s="283"/>
      <c r="AK6" s="283"/>
      <c r="AL6" s="283"/>
      <c r="AM6" s="283"/>
      <c r="AN6" s="283"/>
      <c r="AO6" s="284"/>
      <c r="AP6" s="285" t="s">
        <v>1165</v>
      </c>
      <c r="AQ6" s="283"/>
      <c r="AR6" s="283"/>
      <c r="AS6" s="283"/>
      <c r="AT6" s="283"/>
      <c r="AU6" s="283"/>
      <c r="AV6" s="283"/>
      <c r="AW6" s="283"/>
      <c r="AX6" s="283"/>
      <c r="AY6" s="284"/>
      <c r="AZ6" s="285" t="s">
        <v>1166</v>
      </c>
      <c r="BA6" s="283"/>
      <c r="BB6" s="283"/>
      <c r="BC6" s="284"/>
      <c r="BD6" s="285" t="s">
        <v>1167</v>
      </c>
      <c r="BE6" s="283"/>
      <c r="BF6" s="283"/>
      <c r="BG6" s="283"/>
      <c r="BH6" s="283"/>
      <c r="BI6" s="283"/>
      <c r="BJ6" s="283"/>
      <c r="BK6" s="283"/>
      <c r="BL6" s="283"/>
      <c r="BM6" s="283"/>
      <c r="BN6" s="284"/>
    </row>
    <row r="7" spans="1:66" s="135" customFormat="1" x14ac:dyDescent="0.2">
      <c r="A7" s="136"/>
      <c r="B7" s="280" t="s">
        <v>1168</v>
      </c>
      <c r="C7" s="278"/>
      <c r="D7" s="278"/>
      <c r="E7" s="278"/>
      <c r="F7" s="278" t="s">
        <v>852</v>
      </c>
      <c r="G7" s="278"/>
      <c r="H7" s="278"/>
      <c r="I7" s="278"/>
      <c r="J7" s="278"/>
      <c r="K7" s="279"/>
      <c r="L7" s="286" t="s">
        <v>1168</v>
      </c>
      <c r="M7" s="278"/>
      <c r="N7" s="278"/>
      <c r="O7" s="278"/>
      <c r="P7" s="278" t="s">
        <v>852</v>
      </c>
      <c r="Q7" s="278"/>
      <c r="R7" s="278"/>
      <c r="S7" s="278"/>
      <c r="T7" s="278"/>
      <c r="U7" s="279"/>
      <c r="V7" s="280" t="s">
        <v>1168</v>
      </c>
      <c r="W7" s="278"/>
      <c r="X7" s="278"/>
      <c r="Y7" s="278"/>
      <c r="Z7" s="278" t="s">
        <v>852</v>
      </c>
      <c r="AA7" s="278"/>
      <c r="AB7" s="278"/>
      <c r="AC7" s="278"/>
      <c r="AD7" s="278"/>
      <c r="AE7" s="279"/>
      <c r="AF7" s="280" t="s">
        <v>1168</v>
      </c>
      <c r="AG7" s="278"/>
      <c r="AH7" s="278"/>
      <c r="AI7" s="278"/>
      <c r="AJ7" s="278" t="s">
        <v>852</v>
      </c>
      <c r="AK7" s="278"/>
      <c r="AL7" s="278"/>
      <c r="AM7" s="278"/>
      <c r="AN7" s="278"/>
      <c r="AO7" s="279"/>
      <c r="AP7" s="280" t="s">
        <v>1168</v>
      </c>
      <c r="AQ7" s="278"/>
      <c r="AR7" s="278"/>
      <c r="AS7" s="278"/>
      <c r="AT7" s="278" t="s">
        <v>852</v>
      </c>
      <c r="AU7" s="278"/>
      <c r="AV7" s="278"/>
      <c r="AW7" s="278"/>
      <c r="AX7" s="278"/>
      <c r="AY7" s="279"/>
      <c r="AZ7" s="280" t="s">
        <v>1168</v>
      </c>
      <c r="BA7" s="278"/>
      <c r="BB7" s="278"/>
      <c r="BC7" s="278"/>
      <c r="BD7" s="280" t="s">
        <v>1168</v>
      </c>
      <c r="BE7" s="278"/>
      <c r="BF7" s="278"/>
      <c r="BG7" s="278"/>
      <c r="BH7" s="278" t="s">
        <v>852</v>
      </c>
      <c r="BI7" s="278"/>
      <c r="BJ7" s="278"/>
      <c r="BK7" s="278"/>
      <c r="BL7" s="278"/>
      <c r="BM7" s="278"/>
      <c r="BN7" s="279"/>
    </row>
    <row r="8" spans="1:66" s="146" customFormat="1" ht="26.25" thickBot="1" x14ac:dyDescent="0.25">
      <c r="A8" s="137" t="s">
        <v>1169</v>
      </c>
      <c r="B8" s="138" t="s">
        <v>853</v>
      </c>
      <c r="C8" s="139" t="s">
        <v>1170</v>
      </c>
      <c r="D8" s="139" t="s">
        <v>1171</v>
      </c>
      <c r="E8" s="139" t="s">
        <v>856</v>
      </c>
      <c r="F8" s="139" t="s">
        <v>857</v>
      </c>
      <c r="G8" s="139" t="s">
        <v>1172</v>
      </c>
      <c r="H8" s="140" t="s">
        <v>859</v>
      </c>
      <c r="I8" s="139" t="s">
        <v>1172</v>
      </c>
      <c r="J8" s="139" t="s">
        <v>1173</v>
      </c>
      <c r="K8" s="141" t="s">
        <v>1172</v>
      </c>
      <c r="L8" s="142" t="s">
        <v>853</v>
      </c>
      <c r="M8" s="140" t="s">
        <v>854</v>
      </c>
      <c r="N8" s="140" t="s">
        <v>855</v>
      </c>
      <c r="O8" s="140" t="s">
        <v>856</v>
      </c>
      <c r="P8" s="140" t="s">
        <v>857</v>
      </c>
      <c r="Q8" s="140" t="s">
        <v>858</v>
      </c>
      <c r="R8" s="143" t="s">
        <v>859</v>
      </c>
      <c r="S8" s="140" t="s">
        <v>858</v>
      </c>
      <c r="T8" s="143" t="s">
        <v>860</v>
      </c>
      <c r="U8" s="144" t="s">
        <v>858</v>
      </c>
      <c r="V8" s="145" t="s">
        <v>853</v>
      </c>
      <c r="W8" s="139" t="s">
        <v>1170</v>
      </c>
      <c r="X8" s="139" t="s">
        <v>1171</v>
      </c>
      <c r="Y8" s="139" t="s">
        <v>856</v>
      </c>
      <c r="Z8" s="139" t="s">
        <v>857</v>
      </c>
      <c r="AA8" s="139" t="s">
        <v>1172</v>
      </c>
      <c r="AB8" s="140" t="s">
        <v>859</v>
      </c>
      <c r="AC8" s="139" t="s">
        <v>858</v>
      </c>
      <c r="AD8" s="139" t="s">
        <v>1173</v>
      </c>
      <c r="AE8" s="141" t="s">
        <v>1172</v>
      </c>
      <c r="AF8" s="145" t="s">
        <v>853</v>
      </c>
      <c r="AG8" s="139" t="s">
        <v>1170</v>
      </c>
      <c r="AH8" s="139" t="s">
        <v>1171</v>
      </c>
      <c r="AI8" s="139" t="s">
        <v>856</v>
      </c>
      <c r="AJ8" s="139" t="s">
        <v>857</v>
      </c>
      <c r="AK8" s="139" t="s">
        <v>858</v>
      </c>
      <c r="AL8" s="140" t="s">
        <v>859</v>
      </c>
      <c r="AM8" s="139" t="s">
        <v>858</v>
      </c>
      <c r="AN8" s="139" t="s">
        <v>1173</v>
      </c>
      <c r="AO8" s="141" t="s">
        <v>858</v>
      </c>
      <c r="AP8" s="142" t="s">
        <v>853</v>
      </c>
      <c r="AQ8" s="140" t="s">
        <v>854</v>
      </c>
      <c r="AR8" s="140" t="s">
        <v>855</v>
      </c>
      <c r="AS8" s="140" t="s">
        <v>856</v>
      </c>
      <c r="AT8" s="140" t="s">
        <v>857</v>
      </c>
      <c r="AU8" s="140" t="s">
        <v>858</v>
      </c>
      <c r="AV8" s="143" t="s">
        <v>859</v>
      </c>
      <c r="AW8" s="140" t="s">
        <v>858</v>
      </c>
      <c r="AX8" s="143" t="s">
        <v>860</v>
      </c>
      <c r="AY8" s="144" t="s">
        <v>858</v>
      </c>
      <c r="AZ8" s="142" t="s">
        <v>853</v>
      </c>
      <c r="BA8" s="140" t="s">
        <v>854</v>
      </c>
      <c r="BB8" s="140" t="s">
        <v>855</v>
      </c>
      <c r="BC8" s="144" t="s">
        <v>856</v>
      </c>
      <c r="BD8" s="145" t="s">
        <v>853</v>
      </c>
      <c r="BE8" s="139" t="s">
        <v>1170</v>
      </c>
      <c r="BF8" s="139" t="s">
        <v>1171</v>
      </c>
      <c r="BG8" s="139" t="s">
        <v>856</v>
      </c>
      <c r="BH8" s="139" t="s">
        <v>857</v>
      </c>
      <c r="BI8" s="139" t="s">
        <v>1172</v>
      </c>
      <c r="BJ8" s="140" t="s">
        <v>859</v>
      </c>
      <c r="BK8" s="139" t="s">
        <v>1172</v>
      </c>
      <c r="BL8" s="139" t="s">
        <v>1173</v>
      </c>
      <c r="BM8" s="139" t="s">
        <v>1172</v>
      </c>
      <c r="BN8" s="141" t="s">
        <v>861</v>
      </c>
    </row>
    <row r="9" spans="1:66" x14ac:dyDescent="0.2">
      <c r="A9" s="147" t="s">
        <v>1174</v>
      </c>
      <c r="B9" s="152">
        <f>SUM([4]con!$D$7)</f>
        <v>50583112000</v>
      </c>
      <c r="C9" s="173">
        <f>SUM([4]con!$E$7)</f>
        <v>0</v>
      </c>
      <c r="D9" s="148">
        <f>SUM(B9:C9)</f>
        <v>50583112000</v>
      </c>
      <c r="E9" s="174">
        <f>IF(OR(D9=0,D$91=0),0,(D9/D$91)*100)</f>
        <v>1.359240969219742</v>
      </c>
      <c r="F9" s="173">
        <f>SUM([4]con!$M$7)</f>
        <v>50254395739</v>
      </c>
      <c r="G9" s="149">
        <f>IF(OR(F9=0,D9=0),0,(F9/D9)*100)</f>
        <v>99.350146228646423</v>
      </c>
      <c r="H9" s="148">
        <f>SUM(J9-F9)</f>
        <v>0</v>
      </c>
      <c r="I9" s="174">
        <f>IF(OR($J9=0,D9=0),0,($J9/D9)*100)</f>
        <v>99.350146228646423</v>
      </c>
      <c r="J9" s="173">
        <f>SUM([4]con!$J$7)</f>
        <v>50254395739</v>
      </c>
      <c r="K9" s="150">
        <f>IF(OR(J9=0,D9=0),0,(J9/D9)*100)</f>
        <v>99.350146228646423</v>
      </c>
      <c r="L9" s="147"/>
      <c r="M9" s="148"/>
      <c r="N9" s="148">
        <f>SUM(L9:M9)</f>
        <v>0</v>
      </c>
      <c r="O9" s="174">
        <f>IF(OR(N9=0,N$91=0),0,(N9/N$91)*100)</f>
        <v>0</v>
      </c>
      <c r="P9" s="148"/>
      <c r="Q9" s="149">
        <f>IF(OR(P9=0,N9=0),0,(P9/N9)*100)</f>
        <v>0</v>
      </c>
      <c r="R9" s="148">
        <f>SUM(T9-P9)</f>
        <v>0</v>
      </c>
      <c r="S9" s="174">
        <f>IF(OR(R9=0,N9=0),0,(R9/N9)*100)</f>
        <v>0</v>
      </c>
      <c r="T9" s="148"/>
      <c r="U9" s="150">
        <f>IF(OR(T9=0,N9=0),0,(T9/N9)*100)</f>
        <v>0</v>
      </c>
      <c r="V9" s="147"/>
      <c r="W9" s="148"/>
      <c r="X9" s="148">
        <f>SUM(V9:W9)</f>
        <v>0</v>
      </c>
      <c r="Y9" s="174">
        <f>IF(OR(X9=0,X$91=0),0,(X9/X$91)*100)</f>
        <v>0</v>
      </c>
      <c r="Z9" s="148"/>
      <c r="AA9" s="149">
        <f>IF(OR(Z9=0,X9=0),0,(Z9/X9)*100)</f>
        <v>0</v>
      </c>
      <c r="AB9" s="148">
        <f>SUM(AD9-Z9)</f>
        <v>0</v>
      </c>
      <c r="AC9" s="174">
        <f>IF(OR(AB9=0,X9=0),0,(AB9/X9)*100)</f>
        <v>0</v>
      </c>
      <c r="AD9" s="148"/>
      <c r="AE9" s="150">
        <f>IF(OR(AD9=0,X9=0),0,(AD9/X9)*100)</f>
        <v>0</v>
      </c>
      <c r="AF9" s="152"/>
      <c r="AG9" s="173"/>
      <c r="AH9" s="148">
        <f>SUM(AF9:AG9)</f>
        <v>0</v>
      </c>
      <c r="AI9" s="174">
        <f>IF(OR(AH9=0,AH$91=0),0,(AH9/AH$91)*100)</f>
        <v>0</v>
      </c>
      <c r="AJ9" s="148"/>
      <c r="AK9" s="149">
        <f>IF(OR(AJ9=0,AH9=0),0,(AJ9/AH9)*100)</f>
        <v>0</v>
      </c>
      <c r="AL9" s="148">
        <f>SUM(AN9-AJ9)</f>
        <v>0</v>
      </c>
      <c r="AM9" s="174">
        <f>IF(OR(AL9=0,AH9=0),0,(AL9/AH9)*100)</f>
        <v>0</v>
      </c>
      <c r="AN9" s="148"/>
      <c r="AO9" s="150">
        <f>IF(OR(AN9=0,AH9=0),0,(AN9/AH9)*100)</f>
        <v>0</v>
      </c>
      <c r="AP9" s="147">
        <f>SUM(B9+L9+V9+AF9)</f>
        <v>50583112000</v>
      </c>
      <c r="AQ9" s="181">
        <f>SUM(C9+M9+W9+AG9)</f>
        <v>0</v>
      </c>
      <c r="AR9" s="148">
        <f>SUM(AP9:AQ9)</f>
        <v>50583112000</v>
      </c>
      <c r="AS9" s="174">
        <f>IF(OR(AR9=0,AR$91=0),0,(AR9/AR$91)*100)</f>
        <v>0.24892406666114025</v>
      </c>
      <c r="AT9" s="181">
        <f>SUM(F9+P9+Z9+AJ9)</f>
        <v>50254395739</v>
      </c>
      <c r="AU9" s="149">
        <f>IF(OR(AT9=0,AR9=0),0,(AT9/AR9)*100)</f>
        <v>99.350146228646423</v>
      </c>
      <c r="AV9" s="148">
        <f>SUM(AX9-AT9)</f>
        <v>0</v>
      </c>
      <c r="AW9" s="174">
        <f>IF(OR(AV9=0,AR9=0),0,(AV9/AR9)*100)</f>
        <v>0</v>
      </c>
      <c r="AX9" s="181">
        <f>SUM(J9+T9+AD9+AN9)</f>
        <v>50254395739</v>
      </c>
      <c r="AY9" s="150">
        <f>IF(OR(AX9=0,AR9=0),0,(AX9/AR9)*100)</f>
        <v>99.350146228646423</v>
      </c>
      <c r="AZ9" s="147"/>
      <c r="BA9" s="148"/>
      <c r="BB9" s="148">
        <f>SUM(AZ9:BA9)</f>
        <v>0</v>
      </c>
      <c r="BC9" s="174" t="e">
        <f>IF(OR(BB9=0,BB$91=0),0,(BB9/BB$91)*100)</f>
        <v>#REF!</v>
      </c>
      <c r="BD9" s="147">
        <f>SUM(AP9+AZ9)</f>
        <v>50583112000</v>
      </c>
      <c r="BE9" s="148">
        <f>SUM(AQ9+BA9)</f>
        <v>0</v>
      </c>
      <c r="BF9" s="148">
        <f>SUM(BD9:BE9)</f>
        <v>50583112000</v>
      </c>
      <c r="BG9" s="174" t="e">
        <f>IF(OR(BF9=0,BF$91=0),0,(BF9/BF$91)*100)</f>
        <v>#REF!</v>
      </c>
      <c r="BH9" s="148">
        <f>SUM(AT9)</f>
        <v>50254395739</v>
      </c>
      <c r="BI9" s="149">
        <f>IF(OR(BH9=0,BF9=0),0,(BH9/BF9)*100)</f>
        <v>99.350146228646423</v>
      </c>
      <c r="BJ9" s="148">
        <f>SUM(BL9-BH9)</f>
        <v>0</v>
      </c>
      <c r="BK9" s="174">
        <f>IF(OR(BJ9=0,BF9=0),0,(BJ9/BF9)*100)</f>
        <v>0</v>
      </c>
      <c r="BL9" s="148">
        <f>SUM(AX9)</f>
        <v>50254395739</v>
      </c>
      <c r="BM9" s="150">
        <f>IF(OR(BL9=0,BF9=0),0,(BL9/BF9)*100)</f>
        <v>99.350146228646423</v>
      </c>
      <c r="BN9" s="151">
        <f>SUM(BF9-BL9)</f>
        <v>328716261</v>
      </c>
    </row>
    <row r="10" spans="1:66" x14ac:dyDescent="0.2">
      <c r="A10" s="152" t="s">
        <v>1175</v>
      </c>
      <c r="B10" s="152">
        <f>SUM([4]per!$D$7)</f>
        <v>90467357000</v>
      </c>
      <c r="C10" s="81">
        <f>SUM([4]per!$E$7)</f>
        <v>0</v>
      </c>
      <c r="D10" s="148">
        <f t="shared" ref="D10:D13" si="0">SUM(B10:C10)</f>
        <v>90467357000</v>
      </c>
      <c r="E10" s="175">
        <f>IF(OR(D10=0,D$91=0),0,(D10/D$91)*100)</f>
        <v>2.430987994796137</v>
      </c>
      <c r="F10" s="81">
        <f>SUM([4]per!$M$7)</f>
        <v>88538822619</v>
      </c>
      <c r="G10" s="153">
        <f t="shared" ref="G10:G73" si="1">IF(OR(F10=0,D10=0),0,(F10/D10)*100)</f>
        <v>97.868253870840945</v>
      </c>
      <c r="H10" s="81">
        <f t="shared" ref="H10:H59" si="2">SUM(J10-F10)</f>
        <v>1878216902</v>
      </c>
      <c r="I10" s="175">
        <f t="shared" ref="I10:I73" si="3">IF(OR(H10=0,D10=0),0,(H10/D10)*100)</f>
        <v>2.0761266431161465</v>
      </c>
      <c r="J10" s="81">
        <f>SUM([4]per!$J$7)</f>
        <v>90417039521</v>
      </c>
      <c r="K10" s="154">
        <f t="shared" ref="K10:K73" si="4">IF(OR(J10=0,D10=0),0,(J10/D10)*100)</f>
        <v>99.9443805139571</v>
      </c>
      <c r="L10" s="152"/>
      <c r="M10" s="81"/>
      <c r="N10" s="148">
        <f t="shared" ref="N10:N13" si="5">SUM(L10:M10)</f>
        <v>0</v>
      </c>
      <c r="O10" s="175">
        <f>IF(OR(N10=0,N$91=0),0,(N10/N$91)*100)</f>
        <v>0</v>
      </c>
      <c r="P10" s="81"/>
      <c r="Q10" s="153">
        <f t="shared" ref="Q10:Q73" si="6">IF(OR(P10=0,N10=0),0,(P10/N10)*100)</f>
        <v>0</v>
      </c>
      <c r="R10" s="81">
        <f t="shared" ref="R10:R66" si="7">SUM(T10-P10)</f>
        <v>0</v>
      </c>
      <c r="S10" s="175">
        <f t="shared" ref="S10:S73" si="8">IF(OR(R10=0,N10=0),0,(R10/N10)*100)</f>
        <v>0</v>
      </c>
      <c r="T10" s="81"/>
      <c r="U10" s="154">
        <f t="shared" ref="U10:U73" si="9">IF(OR(T10=0,N10=0),0,(T10/N10)*100)</f>
        <v>0</v>
      </c>
      <c r="V10" s="152"/>
      <c r="W10" s="81"/>
      <c r="X10" s="148">
        <f t="shared" ref="X10:X13" si="10">SUM(V10:W10)</f>
        <v>0</v>
      </c>
      <c r="Y10" s="175">
        <f>IF(OR(X10=0,X$91=0),0,(X10/X$91)*100)</f>
        <v>0</v>
      </c>
      <c r="Z10" s="81"/>
      <c r="AA10" s="153">
        <f t="shared" ref="AA10:AA73" si="11">IF(OR(Z10=0,X10=0),0,(Z10/X10)*100)</f>
        <v>0</v>
      </c>
      <c r="AB10" s="81">
        <f t="shared" ref="AB10:AB66" si="12">SUM(AD10-Z10)</f>
        <v>0</v>
      </c>
      <c r="AC10" s="175">
        <f t="shared" ref="AC10:AC73" si="13">IF(OR(AB10=0,X10=0),0,(AB10/X10)*100)</f>
        <v>0</v>
      </c>
      <c r="AD10" s="81"/>
      <c r="AE10" s="154">
        <f t="shared" ref="AE10:AE73" si="14">IF(OR(AD10=0,X10=0),0,(AD10/X10)*100)</f>
        <v>0</v>
      </c>
      <c r="AF10" s="152">
        <f>SUM([4]per!$D$75)</f>
        <v>8973875000</v>
      </c>
      <c r="AG10" s="81">
        <f>SUM([4]per!$E$75)</f>
        <v>0</v>
      </c>
      <c r="AH10" s="148">
        <f t="shared" ref="AH10:AH13" si="15">SUM(AF10:AG10)</f>
        <v>8973875000</v>
      </c>
      <c r="AI10" s="175">
        <f>IF(OR(AH10=0,AH$91=0),0,(AH10/AH$91)*100)</f>
        <v>6.2978270452079863E-2</v>
      </c>
      <c r="AJ10" s="81">
        <f>SUM([4]per!$M$75)</f>
        <v>7822439021</v>
      </c>
      <c r="AK10" s="153">
        <f t="shared" ref="AK10:AK73" si="16">IF(OR(AJ10=0,AH10=0),0,(AJ10/AH10)*100)</f>
        <v>87.169021420512323</v>
      </c>
      <c r="AL10" s="81">
        <f t="shared" ref="AL10:AL66" si="17">SUM(AN10-AJ10)</f>
        <v>1147665227</v>
      </c>
      <c r="AM10" s="175">
        <f t="shared" ref="AM10:AM73" si="18">IF(OR(AL10=0,AH10=0),0,(AL10/AH10)*100)</f>
        <v>12.788959362594197</v>
      </c>
      <c r="AN10" s="81">
        <f>SUM([4]per!$J$75)</f>
        <v>8970104248</v>
      </c>
      <c r="AO10" s="154">
        <f t="shared" ref="AO10:AO73" si="19">IF(OR(AN10=0,AH10=0),0,(AN10/AH10)*100)</f>
        <v>99.957980783106521</v>
      </c>
      <c r="AP10" s="147">
        <f t="shared" ref="AP10:AP13" si="20">SUM(B10+L10+V10+AF10)</f>
        <v>99441232000</v>
      </c>
      <c r="AQ10" s="81">
        <f t="shared" ref="AQ10:AQ13" si="21">SUM(C10+M10+W10+AG10)</f>
        <v>0</v>
      </c>
      <c r="AR10" s="148">
        <f t="shared" ref="AR10:AR13" si="22">SUM(AP10:AQ10)</f>
        <v>99441232000</v>
      </c>
      <c r="AS10" s="175">
        <f>IF(OR(AR10=0,AR$91=0),0,(AR10/AR$91)*100)</f>
        <v>0.48935929175796683</v>
      </c>
      <c r="AT10" s="81">
        <f t="shared" ref="AT10:AT13" si="23">SUM(F10+P10+Z10+AJ10)</f>
        <v>96361261640</v>
      </c>
      <c r="AU10" s="153">
        <f t="shared" ref="AU10:AU73" si="24">IF(OR(AT10=0,AR10=0),0,(AT10/AR10)*100)</f>
        <v>96.902723047518151</v>
      </c>
      <c r="AV10" s="81">
        <f t="shared" ref="AV10:AV66" si="25">SUM(AX10-AT10)</f>
        <v>3025882129</v>
      </c>
      <c r="AW10" s="175">
        <f t="shared" ref="AW10:AW73" si="26">IF(OR(AV10=0,AR10=0),0,(AV10/AR10)*100)</f>
        <v>3.0428847955141989</v>
      </c>
      <c r="AX10" s="81">
        <f t="shared" ref="AX10:AX13" si="27">SUM(J10+T10+AD10+AN10)</f>
        <v>99387143769</v>
      </c>
      <c r="AY10" s="154">
        <f t="shared" ref="AY10:AY73" si="28">IF(OR(AX10=0,AR10=0),0,(AX10/AR10)*100)</f>
        <v>99.945607843032363</v>
      </c>
      <c r="AZ10" s="152"/>
      <c r="BA10" s="81"/>
      <c r="BB10" s="148">
        <f t="shared" ref="BB10:BB13" si="29">SUM(AZ10:BA10)</f>
        <v>0</v>
      </c>
      <c r="BC10" s="175" t="e">
        <f>IF(OR(BB10=0,BB$91=0),0,(BB10/BB$91)*100)</f>
        <v>#REF!</v>
      </c>
      <c r="BD10" s="147">
        <f>SUM(AP10+AZ10)</f>
        <v>99441232000</v>
      </c>
      <c r="BE10" s="148">
        <f>SUM(AQ10+BA10)</f>
        <v>0</v>
      </c>
      <c r="BF10" s="148">
        <f t="shared" ref="BF10:BF13" si="30">SUM(BD10:BE10)</f>
        <v>99441232000</v>
      </c>
      <c r="BG10" s="175" t="e">
        <f>IF(OR(BF10=0,BF$91=0),0,(BF10/BF$91)*100)</f>
        <v>#REF!</v>
      </c>
      <c r="BH10" s="148">
        <f t="shared" ref="BH10:BH13" si="31">SUM(AT10)</f>
        <v>96361261640</v>
      </c>
      <c r="BI10" s="153">
        <f t="shared" ref="BI10:BI73" si="32">IF(OR(BH10=0,BF10=0),0,(BH10/BF10)*100)</f>
        <v>96.902723047518151</v>
      </c>
      <c r="BJ10" s="81">
        <f t="shared" ref="BJ10:BJ66" si="33">SUM(BL10-BH10)</f>
        <v>3025882129</v>
      </c>
      <c r="BK10" s="175">
        <f t="shared" ref="BK10:BK73" si="34">IF(OR(BJ10=0,BF10=0),0,(BJ10/BF10)*100)</f>
        <v>3.0428847955141989</v>
      </c>
      <c r="BL10" s="148">
        <f t="shared" ref="BL10:BL13" si="35">SUM(AX10)</f>
        <v>99387143769</v>
      </c>
      <c r="BM10" s="154">
        <f t="shared" ref="BM10:BM73" si="36">IF(OR(BL10=0,BF10=0),0,(BL10/BF10)*100)</f>
        <v>99.945607843032363</v>
      </c>
      <c r="BN10" s="155">
        <f t="shared" ref="BN10:BN59" si="37">SUM(BF10-BL10)</f>
        <v>54088231</v>
      </c>
    </row>
    <row r="11" spans="1:66" x14ac:dyDescent="0.2">
      <c r="A11" s="152" t="s">
        <v>1176</v>
      </c>
      <c r="B11" s="152">
        <f>SUM([4]alc!$D$7)</f>
        <v>71905581000</v>
      </c>
      <c r="C11" s="81">
        <f>SUM([4]alc!$E$7)</f>
        <v>0</v>
      </c>
      <c r="D11" s="148">
        <f t="shared" si="0"/>
        <v>71905581000</v>
      </c>
      <c r="E11" s="175">
        <f t="shared" ref="E11:E74" si="38">IF(OR(D11=0,D$91=0),0,(D11/D$91)*100)</f>
        <v>1.9322063777086049</v>
      </c>
      <c r="F11" s="81">
        <f>SUM([4]alc!$M$7)</f>
        <v>59323527765</v>
      </c>
      <c r="G11" s="153">
        <f t="shared" si="1"/>
        <v>82.501979595992694</v>
      </c>
      <c r="H11" s="81">
        <f t="shared" si="2"/>
        <v>6098954099</v>
      </c>
      <c r="I11" s="175">
        <f t="shared" si="3"/>
        <v>8.48189252375278</v>
      </c>
      <c r="J11" s="81">
        <f>SUM([4]alc!$J$7)</f>
        <v>65422481864</v>
      </c>
      <c r="K11" s="154">
        <f t="shared" si="4"/>
        <v>90.983872119745484</v>
      </c>
      <c r="L11" s="152"/>
      <c r="M11" s="81"/>
      <c r="N11" s="148">
        <f t="shared" si="5"/>
        <v>0</v>
      </c>
      <c r="O11" s="175">
        <f t="shared" ref="O11:O74" si="39">IF(OR(N11=0,N$91=0),0,(N11/N$91)*100)</f>
        <v>0</v>
      </c>
      <c r="P11" s="81"/>
      <c r="Q11" s="153">
        <f t="shared" si="6"/>
        <v>0</v>
      </c>
      <c r="R11" s="81">
        <f t="shared" si="7"/>
        <v>0</v>
      </c>
      <c r="S11" s="175">
        <f t="shared" si="8"/>
        <v>0</v>
      </c>
      <c r="T11" s="81"/>
      <c r="U11" s="154">
        <f t="shared" si="9"/>
        <v>0</v>
      </c>
      <c r="V11" s="152"/>
      <c r="W11" s="81"/>
      <c r="X11" s="148">
        <f t="shared" si="10"/>
        <v>0</v>
      </c>
      <c r="Y11" s="175">
        <f t="shared" ref="Y11:Y74" si="40">IF(OR(X11=0,X$91=0),0,(X11/X$91)*100)</f>
        <v>0</v>
      </c>
      <c r="Z11" s="81"/>
      <c r="AA11" s="153">
        <f t="shared" si="11"/>
        <v>0</v>
      </c>
      <c r="AB11" s="81">
        <f t="shared" si="12"/>
        <v>0</v>
      </c>
      <c r="AC11" s="175">
        <f t="shared" si="13"/>
        <v>0</v>
      </c>
      <c r="AD11" s="81"/>
      <c r="AE11" s="154">
        <f t="shared" si="14"/>
        <v>0</v>
      </c>
      <c r="AF11" s="152">
        <f>SUM([4]alc!$D$81)</f>
        <v>121671297000</v>
      </c>
      <c r="AG11" s="81">
        <f>SUM([4]alc!$E$81)</f>
        <v>0</v>
      </c>
      <c r="AH11" s="148">
        <f t="shared" si="15"/>
        <v>121671297000</v>
      </c>
      <c r="AI11" s="175">
        <f t="shared" ref="AI11:AI74" si="41">IF(OR(AH11=0,AH$91=0),0,(AH11/AH$91)*100)</f>
        <v>0.85388395188492516</v>
      </c>
      <c r="AJ11" s="81">
        <f>SUM([4]alc!$M$81)</f>
        <v>82086194875</v>
      </c>
      <c r="AK11" s="153">
        <f t="shared" si="16"/>
        <v>67.465537804696865</v>
      </c>
      <c r="AL11" s="81">
        <f t="shared" si="17"/>
        <v>33210600863</v>
      </c>
      <c r="AM11" s="175">
        <f t="shared" si="18"/>
        <v>27.295345477413623</v>
      </c>
      <c r="AN11" s="81">
        <f>SUM([4]alc!$J$81)</f>
        <v>115296795738</v>
      </c>
      <c r="AO11" s="154">
        <f t="shared" si="19"/>
        <v>94.760883282110484</v>
      </c>
      <c r="AP11" s="147">
        <f t="shared" si="20"/>
        <v>193576878000</v>
      </c>
      <c r="AQ11" s="81">
        <f t="shared" si="21"/>
        <v>0</v>
      </c>
      <c r="AR11" s="148">
        <f t="shared" si="22"/>
        <v>193576878000</v>
      </c>
      <c r="AS11" s="175">
        <f t="shared" ref="AS11:AS74" si="42">IF(OR(AR11=0,AR$91=0),0,(AR11/AR$91)*100)</f>
        <v>0.95260931520637582</v>
      </c>
      <c r="AT11" s="81">
        <f t="shared" si="23"/>
        <v>141409722640</v>
      </c>
      <c r="AU11" s="153">
        <f t="shared" si="24"/>
        <v>73.050936713629611</v>
      </c>
      <c r="AV11" s="81">
        <f t="shared" si="25"/>
        <v>39309554962</v>
      </c>
      <c r="AW11" s="175">
        <f t="shared" si="26"/>
        <v>20.306947486775769</v>
      </c>
      <c r="AX11" s="81">
        <f t="shared" si="27"/>
        <v>180719277602</v>
      </c>
      <c r="AY11" s="154">
        <f t="shared" si="28"/>
        <v>93.35788420040538</v>
      </c>
      <c r="AZ11" s="152"/>
      <c r="BA11" s="81"/>
      <c r="BB11" s="148">
        <f t="shared" si="29"/>
        <v>0</v>
      </c>
      <c r="BC11" s="175" t="e">
        <f t="shared" ref="BC11:BC74" si="43">IF(OR(BB11=0,BB$91=0),0,(BB11/BB$91)*100)</f>
        <v>#REF!</v>
      </c>
      <c r="BD11" s="147">
        <f t="shared" ref="BD11:BD13" si="44">SUM(AP11+AZ11)</f>
        <v>193576878000</v>
      </c>
      <c r="BE11" s="148">
        <f t="shared" ref="BE11:BE13" si="45">SUM(AQ11+BA11)</f>
        <v>0</v>
      </c>
      <c r="BF11" s="148">
        <f t="shared" si="30"/>
        <v>193576878000</v>
      </c>
      <c r="BG11" s="175" t="e">
        <f t="shared" ref="BG11:BG74" si="46">IF(OR(BF11=0,BF$91=0),0,(BF11/BF$91)*100)</f>
        <v>#REF!</v>
      </c>
      <c r="BH11" s="148">
        <f t="shared" si="31"/>
        <v>141409722640</v>
      </c>
      <c r="BI11" s="153">
        <f t="shared" si="32"/>
        <v>73.050936713629611</v>
      </c>
      <c r="BJ11" s="81">
        <f t="shared" si="33"/>
        <v>39309554962</v>
      </c>
      <c r="BK11" s="175">
        <f t="shared" si="34"/>
        <v>20.306947486775769</v>
      </c>
      <c r="BL11" s="148">
        <f t="shared" si="35"/>
        <v>180719277602</v>
      </c>
      <c r="BM11" s="154">
        <f t="shared" si="36"/>
        <v>93.35788420040538</v>
      </c>
      <c r="BN11" s="155">
        <f t="shared" si="37"/>
        <v>12857600398</v>
      </c>
    </row>
    <row r="12" spans="1:66" x14ac:dyDescent="0.2">
      <c r="A12" s="152" t="s">
        <v>1177</v>
      </c>
      <c r="B12" s="152">
        <f>SUM([4]vee!$D$7)</f>
        <v>15831935000</v>
      </c>
      <c r="C12" s="81">
        <f>SUM([4]vee!$E$7)</f>
        <v>0</v>
      </c>
      <c r="D12" s="148">
        <f t="shared" si="0"/>
        <v>15831935000</v>
      </c>
      <c r="E12" s="175">
        <f t="shared" si="38"/>
        <v>0.42542686329824775</v>
      </c>
      <c r="F12" s="81">
        <f>SUM([4]vee!$M$7)</f>
        <v>13933423657</v>
      </c>
      <c r="G12" s="153">
        <f t="shared" si="1"/>
        <v>88.008342991554727</v>
      </c>
      <c r="H12" s="81">
        <f t="shared" si="2"/>
        <v>659807955</v>
      </c>
      <c r="I12" s="175">
        <f t="shared" si="3"/>
        <v>4.1675761996243672</v>
      </c>
      <c r="J12" s="81">
        <f>SUM([4]vee!$J$7)</f>
        <v>14593231612</v>
      </c>
      <c r="K12" s="154">
        <f t="shared" si="4"/>
        <v>92.175919191179091</v>
      </c>
      <c r="L12" s="152"/>
      <c r="M12" s="81"/>
      <c r="N12" s="148">
        <f t="shared" si="5"/>
        <v>0</v>
      </c>
      <c r="O12" s="175">
        <f t="shared" si="39"/>
        <v>0</v>
      </c>
      <c r="P12" s="81"/>
      <c r="Q12" s="153">
        <f t="shared" si="6"/>
        <v>0</v>
      </c>
      <c r="R12" s="81">
        <f t="shared" si="7"/>
        <v>0</v>
      </c>
      <c r="S12" s="175">
        <f t="shared" si="8"/>
        <v>0</v>
      </c>
      <c r="T12" s="81"/>
      <c r="U12" s="154">
        <f t="shared" si="9"/>
        <v>0</v>
      </c>
      <c r="V12" s="152"/>
      <c r="W12" s="81"/>
      <c r="X12" s="148">
        <f t="shared" si="10"/>
        <v>0</v>
      </c>
      <c r="Y12" s="175">
        <f t="shared" si="40"/>
        <v>0</v>
      </c>
      <c r="Z12" s="81"/>
      <c r="AA12" s="153">
        <f t="shared" si="11"/>
        <v>0</v>
      </c>
      <c r="AB12" s="81">
        <f t="shared" si="12"/>
        <v>0</v>
      </c>
      <c r="AC12" s="175">
        <f t="shared" si="13"/>
        <v>0</v>
      </c>
      <c r="AD12" s="81"/>
      <c r="AE12" s="154">
        <f t="shared" si="14"/>
        <v>0</v>
      </c>
      <c r="AF12" s="152">
        <f>SUM([4]vee!$D$69)</f>
        <v>1187719000</v>
      </c>
      <c r="AG12" s="81">
        <f>SUM([4]vee!$E$69)</f>
        <v>0</v>
      </c>
      <c r="AH12" s="148">
        <f t="shared" si="15"/>
        <v>1187719000</v>
      </c>
      <c r="AI12" s="175">
        <f t="shared" si="41"/>
        <v>8.3353610790292756E-3</v>
      </c>
      <c r="AJ12" s="81">
        <f>SUM([4]vee!$M$69)</f>
        <v>1034704651</v>
      </c>
      <c r="AK12" s="153">
        <f t="shared" si="16"/>
        <v>87.116957041185671</v>
      </c>
      <c r="AL12" s="81">
        <f t="shared" si="17"/>
        <v>149075170</v>
      </c>
      <c r="AM12" s="175">
        <f t="shared" si="18"/>
        <v>12.551383786905825</v>
      </c>
      <c r="AN12" s="81">
        <f>SUM([4]vee!$J$69)</f>
        <v>1183779821</v>
      </c>
      <c r="AO12" s="154">
        <f t="shared" si="19"/>
        <v>99.668340828091502</v>
      </c>
      <c r="AP12" s="147">
        <f t="shared" si="20"/>
        <v>17019654000</v>
      </c>
      <c r="AQ12" s="81">
        <f t="shared" si="21"/>
        <v>0</v>
      </c>
      <c r="AR12" s="148">
        <f t="shared" si="22"/>
        <v>17019654000</v>
      </c>
      <c r="AS12" s="175">
        <f t="shared" si="42"/>
        <v>8.3755255842019802E-2</v>
      </c>
      <c r="AT12" s="81">
        <f t="shared" si="23"/>
        <v>14968128308</v>
      </c>
      <c r="AU12" s="153">
        <f t="shared" si="24"/>
        <v>87.946137494922056</v>
      </c>
      <c r="AV12" s="81">
        <f t="shared" si="25"/>
        <v>808883125</v>
      </c>
      <c r="AW12" s="175">
        <f t="shared" si="26"/>
        <v>4.7526414167996602</v>
      </c>
      <c r="AX12" s="81">
        <f t="shared" si="27"/>
        <v>15777011433</v>
      </c>
      <c r="AY12" s="154">
        <f t="shared" si="28"/>
        <v>92.698778911721703</v>
      </c>
      <c r="AZ12" s="152"/>
      <c r="BA12" s="81"/>
      <c r="BB12" s="148">
        <f t="shared" si="29"/>
        <v>0</v>
      </c>
      <c r="BC12" s="175" t="e">
        <f t="shared" si="43"/>
        <v>#REF!</v>
      </c>
      <c r="BD12" s="147">
        <f t="shared" si="44"/>
        <v>17019654000</v>
      </c>
      <c r="BE12" s="148">
        <f t="shared" si="45"/>
        <v>0</v>
      </c>
      <c r="BF12" s="148">
        <f t="shared" si="30"/>
        <v>17019654000</v>
      </c>
      <c r="BG12" s="175" t="e">
        <f t="shared" si="46"/>
        <v>#REF!</v>
      </c>
      <c r="BH12" s="148">
        <f t="shared" si="31"/>
        <v>14968128308</v>
      </c>
      <c r="BI12" s="153">
        <f t="shared" si="32"/>
        <v>87.946137494922056</v>
      </c>
      <c r="BJ12" s="81">
        <f t="shared" si="33"/>
        <v>808883125</v>
      </c>
      <c r="BK12" s="175">
        <f t="shared" si="34"/>
        <v>4.7526414167996602</v>
      </c>
      <c r="BL12" s="148">
        <f t="shared" si="35"/>
        <v>15777011433</v>
      </c>
      <c r="BM12" s="154">
        <f t="shared" si="36"/>
        <v>92.698778911721703</v>
      </c>
      <c r="BN12" s="155">
        <f t="shared" si="37"/>
        <v>1242642567</v>
      </c>
    </row>
    <row r="13" spans="1:66" x14ac:dyDescent="0.2">
      <c r="A13" s="152" t="s">
        <v>1178</v>
      </c>
      <c r="B13" s="152">
        <f>SUM([4]gob!$D$7)</f>
        <v>89322707000</v>
      </c>
      <c r="C13" s="81">
        <f>SUM([4]gob!$E$7)</f>
        <v>0</v>
      </c>
      <c r="D13" s="148">
        <f t="shared" si="0"/>
        <v>89322707000</v>
      </c>
      <c r="E13" s="175">
        <f t="shared" si="38"/>
        <v>2.4002296030345276</v>
      </c>
      <c r="F13" s="81">
        <f>SUM([4]gob!$M$7)</f>
        <v>81383128150.160004</v>
      </c>
      <c r="G13" s="153">
        <f t="shared" si="1"/>
        <v>91.111354417595066</v>
      </c>
      <c r="H13" s="81">
        <f t="shared" si="2"/>
        <v>4271858485</v>
      </c>
      <c r="I13" s="175">
        <f t="shared" si="3"/>
        <v>4.7825000254414594</v>
      </c>
      <c r="J13" s="81">
        <f>SUM([4]gob!$J$7)</f>
        <v>85654986635.160004</v>
      </c>
      <c r="K13" s="154">
        <f t="shared" si="4"/>
        <v>95.893854443036531</v>
      </c>
      <c r="L13" s="152"/>
      <c r="M13" s="81"/>
      <c r="N13" s="148">
        <f t="shared" si="5"/>
        <v>0</v>
      </c>
      <c r="O13" s="175">
        <f t="shared" si="39"/>
        <v>0</v>
      </c>
      <c r="P13" s="81"/>
      <c r="Q13" s="153">
        <f t="shared" si="6"/>
        <v>0</v>
      </c>
      <c r="R13" s="81">
        <f t="shared" si="7"/>
        <v>0</v>
      </c>
      <c r="S13" s="175">
        <f t="shared" si="8"/>
        <v>0</v>
      </c>
      <c r="T13" s="81"/>
      <c r="U13" s="154">
        <f t="shared" si="9"/>
        <v>0</v>
      </c>
      <c r="V13" s="152"/>
      <c r="W13" s="81"/>
      <c r="X13" s="148">
        <f t="shared" si="10"/>
        <v>0</v>
      </c>
      <c r="Y13" s="175">
        <f t="shared" si="40"/>
        <v>0</v>
      </c>
      <c r="Z13" s="81"/>
      <c r="AA13" s="153">
        <f t="shared" si="11"/>
        <v>0</v>
      </c>
      <c r="AB13" s="81">
        <f t="shared" si="12"/>
        <v>0</v>
      </c>
      <c r="AC13" s="175">
        <f t="shared" si="13"/>
        <v>0</v>
      </c>
      <c r="AD13" s="81"/>
      <c r="AE13" s="154">
        <f t="shared" si="14"/>
        <v>0</v>
      </c>
      <c r="AF13" s="152">
        <f>SUM([4]gob!$D$78)</f>
        <v>58073536000</v>
      </c>
      <c r="AG13" s="81">
        <f>SUM([4]gob!$E$78)</f>
        <v>0</v>
      </c>
      <c r="AH13" s="148">
        <f t="shared" si="15"/>
        <v>58073536000</v>
      </c>
      <c r="AI13" s="175">
        <f t="shared" si="41"/>
        <v>0.4075575887023829</v>
      </c>
      <c r="AJ13" s="81">
        <f>SUM([4]gob!$M$78)</f>
        <v>40629109985</v>
      </c>
      <c r="AK13" s="153">
        <f t="shared" si="16"/>
        <v>69.961488112244453</v>
      </c>
      <c r="AL13" s="81">
        <f t="shared" si="17"/>
        <v>14918356643</v>
      </c>
      <c r="AM13" s="175">
        <f t="shared" si="18"/>
        <v>25.688734784463612</v>
      </c>
      <c r="AN13" s="81">
        <f>SUM([4]gob!$J$78)</f>
        <v>55547466628</v>
      </c>
      <c r="AO13" s="154">
        <f t="shared" si="19"/>
        <v>95.650222896708058</v>
      </c>
      <c r="AP13" s="147">
        <f t="shared" si="20"/>
        <v>147396243000</v>
      </c>
      <c r="AQ13" s="148">
        <f t="shared" si="21"/>
        <v>0</v>
      </c>
      <c r="AR13" s="148">
        <f t="shared" si="22"/>
        <v>147396243000</v>
      </c>
      <c r="AS13" s="175">
        <f t="shared" si="42"/>
        <v>0.7253502358283852</v>
      </c>
      <c r="AT13" s="148">
        <f t="shared" si="23"/>
        <v>122012238135.16</v>
      </c>
      <c r="AU13" s="153">
        <f t="shared" si="24"/>
        <v>82.778390854344906</v>
      </c>
      <c r="AV13" s="81">
        <f t="shared" si="25"/>
        <v>19190215128</v>
      </c>
      <c r="AW13" s="175">
        <f t="shared" si="26"/>
        <v>13.019473724306527</v>
      </c>
      <c r="AX13" s="148">
        <f t="shared" si="27"/>
        <v>141202453263.16</v>
      </c>
      <c r="AY13" s="154">
        <f t="shared" si="28"/>
        <v>95.797864578651442</v>
      </c>
      <c r="AZ13" s="152"/>
      <c r="BA13" s="81"/>
      <c r="BB13" s="148">
        <f t="shared" si="29"/>
        <v>0</v>
      </c>
      <c r="BC13" s="175" t="e">
        <f t="shared" si="43"/>
        <v>#REF!</v>
      </c>
      <c r="BD13" s="147">
        <f t="shared" si="44"/>
        <v>147396243000</v>
      </c>
      <c r="BE13" s="148">
        <f t="shared" si="45"/>
        <v>0</v>
      </c>
      <c r="BF13" s="148">
        <f t="shared" si="30"/>
        <v>147396243000</v>
      </c>
      <c r="BG13" s="175" t="e">
        <f t="shared" si="46"/>
        <v>#REF!</v>
      </c>
      <c r="BH13" s="148">
        <f t="shared" si="31"/>
        <v>122012238135.16</v>
      </c>
      <c r="BI13" s="153">
        <f t="shared" si="32"/>
        <v>82.778390854344906</v>
      </c>
      <c r="BJ13" s="81">
        <f t="shared" si="33"/>
        <v>19190215128</v>
      </c>
      <c r="BK13" s="175">
        <f t="shared" si="34"/>
        <v>13.019473724306527</v>
      </c>
      <c r="BL13" s="148">
        <f t="shared" si="35"/>
        <v>141202453263.16</v>
      </c>
      <c r="BM13" s="154">
        <f t="shared" si="36"/>
        <v>95.797864578651442</v>
      </c>
      <c r="BN13" s="155">
        <f t="shared" si="37"/>
        <v>6193789736.8399963</v>
      </c>
    </row>
    <row r="14" spans="1:66" x14ac:dyDescent="0.2">
      <c r="A14" s="152" t="s">
        <v>1179</v>
      </c>
      <c r="B14" s="152">
        <f>SUM(B15:B18)</f>
        <v>239496776000</v>
      </c>
      <c r="C14" s="81">
        <f>SUM(C15:C18)</f>
        <v>-3375333572</v>
      </c>
      <c r="D14" s="81">
        <f t="shared" ref="D14" si="47">SUM(D15:D18)</f>
        <v>236121442428</v>
      </c>
      <c r="E14" s="175">
        <f t="shared" si="38"/>
        <v>6.3449227532580093</v>
      </c>
      <c r="F14" s="81">
        <f>SUM(F15:F18)</f>
        <v>149812565221.60999</v>
      </c>
      <c r="G14" s="153">
        <f t="shared" si="1"/>
        <v>63.447251414827356</v>
      </c>
      <c r="H14" s="81">
        <f t="shared" si="2"/>
        <v>16331067346.390015</v>
      </c>
      <c r="I14" s="175">
        <f t="shared" si="3"/>
        <v>6.9163847122312117</v>
      </c>
      <c r="J14" s="81">
        <f>SUM(J15:J18)</f>
        <v>166143632568</v>
      </c>
      <c r="K14" s="154">
        <f t="shared" si="4"/>
        <v>70.36363612705857</v>
      </c>
      <c r="L14" s="152">
        <f>SUM(L15:L18)</f>
        <v>0</v>
      </c>
      <c r="M14" s="81">
        <f>SUM(M15:M18)</f>
        <v>0</v>
      </c>
      <c r="N14" s="81">
        <f t="shared" ref="N14" si="48">SUM(N15:N18)</f>
        <v>0</v>
      </c>
      <c r="O14" s="175">
        <f t="shared" si="39"/>
        <v>0</v>
      </c>
      <c r="P14" s="81">
        <f>SUM(P15:P18)</f>
        <v>0</v>
      </c>
      <c r="Q14" s="153">
        <f t="shared" si="6"/>
        <v>0</v>
      </c>
      <c r="R14" s="81">
        <f t="shared" si="7"/>
        <v>0</v>
      </c>
      <c r="S14" s="175">
        <f t="shared" si="8"/>
        <v>0</v>
      </c>
      <c r="T14" s="81">
        <f>SUM(T15:T18)</f>
        <v>0</v>
      </c>
      <c r="U14" s="154">
        <f t="shared" si="9"/>
        <v>0</v>
      </c>
      <c r="V14" s="152">
        <f>SUM(V15:V18)</f>
        <v>307879230000</v>
      </c>
      <c r="W14" s="81">
        <f>SUM(W15:W18)</f>
        <v>0</v>
      </c>
      <c r="X14" s="81">
        <f t="shared" ref="X14" si="49">SUM(X15:X18)</f>
        <v>307879230000</v>
      </c>
      <c r="Y14" s="175">
        <f t="shared" si="40"/>
        <v>55.182416993610914</v>
      </c>
      <c r="Z14" s="81">
        <f>SUM(Z15:Z18)</f>
        <v>184131574198</v>
      </c>
      <c r="AA14" s="153">
        <f t="shared" si="11"/>
        <v>59.806429358031068</v>
      </c>
      <c r="AB14" s="81">
        <f t="shared" si="12"/>
        <v>94630810</v>
      </c>
      <c r="AC14" s="175">
        <f t="shared" si="13"/>
        <v>3.0736340999683542E-2</v>
      </c>
      <c r="AD14" s="81">
        <f>SUM(AD15:AD18)</f>
        <v>184226205008</v>
      </c>
      <c r="AE14" s="154">
        <f t="shared" si="14"/>
        <v>59.837165699030749</v>
      </c>
      <c r="AF14" s="152">
        <f>SUM(AF15:AF18)</f>
        <v>2266495228000</v>
      </c>
      <c r="AG14" s="81">
        <f>SUM(AG15:AG18)</f>
        <v>-351465307805</v>
      </c>
      <c r="AH14" s="81">
        <f t="shared" ref="AH14" si="50">SUM(AH15:AH18)</f>
        <v>1915029920195</v>
      </c>
      <c r="AI14" s="175">
        <f t="shared" si="41"/>
        <v>13.439597970538438</v>
      </c>
      <c r="AJ14" s="81">
        <f>SUM(AJ15:AJ18)</f>
        <v>1701033604074</v>
      </c>
      <c r="AK14" s="153">
        <f t="shared" si="16"/>
        <v>88.825432236630036</v>
      </c>
      <c r="AL14" s="81">
        <f t="shared" si="17"/>
        <v>16987105098</v>
      </c>
      <c r="AM14" s="175">
        <f t="shared" si="18"/>
        <v>0.88704123726016082</v>
      </c>
      <c r="AN14" s="81">
        <f>SUM(AN15:AN18)</f>
        <v>1718020709172</v>
      </c>
      <c r="AO14" s="154">
        <f t="shared" si="19"/>
        <v>89.712473473890199</v>
      </c>
      <c r="AP14" s="152">
        <f>SUM(AP15:AP18)</f>
        <v>2813871234000</v>
      </c>
      <c r="AQ14" s="81">
        <f>SUM(AQ15:AQ18)</f>
        <v>-354840641377</v>
      </c>
      <c r="AR14" s="81">
        <f t="shared" ref="AR14" si="51">SUM(AR15:AR18)</f>
        <v>2459030592623</v>
      </c>
      <c r="AS14" s="175">
        <f t="shared" si="42"/>
        <v>12.101111832737194</v>
      </c>
      <c r="AT14" s="81">
        <f>SUM(AT15:AT18)</f>
        <v>2034977743493.6101</v>
      </c>
      <c r="AU14" s="153">
        <f t="shared" si="24"/>
        <v>82.755283712145243</v>
      </c>
      <c r="AV14" s="81">
        <f t="shared" si="25"/>
        <v>33412803254.389893</v>
      </c>
      <c r="AW14" s="175">
        <f t="shared" si="26"/>
        <v>1.3587794862994815</v>
      </c>
      <c r="AX14" s="81">
        <f>SUM(AX15:AX18)</f>
        <v>2068390546748</v>
      </c>
      <c r="AY14" s="154">
        <f t="shared" si="28"/>
        <v>84.114063198444725</v>
      </c>
      <c r="AZ14" s="152">
        <f>SUM(AZ15:AZ18)</f>
        <v>0</v>
      </c>
      <c r="BA14" s="81">
        <f>SUM(BA15:BA18)</f>
        <v>0</v>
      </c>
      <c r="BB14" s="81">
        <f t="shared" ref="BB14" si="52">SUM(BB15:BB18)</f>
        <v>0</v>
      </c>
      <c r="BC14" s="175" t="e">
        <f t="shared" si="43"/>
        <v>#REF!</v>
      </c>
      <c r="BD14" s="152">
        <f>SUM(BD15:BD18)</f>
        <v>2813871234000</v>
      </c>
      <c r="BE14" s="81">
        <f>SUM(BE15:BE18)</f>
        <v>-354840641377</v>
      </c>
      <c r="BF14" s="81">
        <f t="shared" ref="BF14" si="53">SUM(BF15:BF18)</f>
        <v>2459030592623</v>
      </c>
      <c r="BG14" s="175" t="e">
        <f t="shared" si="46"/>
        <v>#REF!</v>
      </c>
      <c r="BH14" s="81">
        <f>SUM(BH15:BH18)</f>
        <v>2034977743493.6101</v>
      </c>
      <c r="BI14" s="153">
        <f t="shared" si="32"/>
        <v>82.755283712145243</v>
      </c>
      <c r="BJ14" s="81">
        <f t="shared" si="33"/>
        <v>33412803254.389893</v>
      </c>
      <c r="BK14" s="175">
        <f t="shared" si="34"/>
        <v>1.3587794862994815</v>
      </c>
      <c r="BL14" s="81">
        <f>SUM(BL15:BL18)</f>
        <v>2068390546748</v>
      </c>
      <c r="BM14" s="154">
        <f t="shared" si="36"/>
        <v>84.114063198444725</v>
      </c>
      <c r="BN14" s="155">
        <f t="shared" si="37"/>
        <v>390640045875</v>
      </c>
    </row>
    <row r="15" spans="1:66" x14ac:dyDescent="0.2">
      <c r="A15" s="152" t="s">
        <v>1180</v>
      </c>
      <c r="B15" s="152">
        <f>SUM([4]hcor!$D$7)</f>
        <v>135770181000</v>
      </c>
      <c r="C15" s="81">
        <f>SUM([4]hcor!$E$7)</f>
        <v>-500000000</v>
      </c>
      <c r="D15" s="148">
        <f t="shared" ref="D15:D19" si="54">SUM(B15:C15)</f>
        <v>135270181000</v>
      </c>
      <c r="E15" s="175">
        <f t="shared" si="38"/>
        <v>3.6349043121144851</v>
      </c>
      <c r="F15" s="81">
        <f>SUM([4]hcor!$M$7)</f>
        <v>108774155831.61</v>
      </c>
      <c r="G15" s="153">
        <f t="shared" si="1"/>
        <v>80.412515919979427</v>
      </c>
      <c r="H15" s="81">
        <f t="shared" si="2"/>
        <v>12341444773.389999</v>
      </c>
      <c r="I15" s="175">
        <f t="shared" si="3"/>
        <v>9.1235516077190724</v>
      </c>
      <c r="J15" s="81">
        <f>SUM([4]hcor!$J$7)</f>
        <v>121115600605</v>
      </c>
      <c r="K15" s="154">
        <f t="shared" si="4"/>
        <v>89.536067527698521</v>
      </c>
      <c r="L15" s="152"/>
      <c r="M15" s="81"/>
      <c r="N15" s="148">
        <f t="shared" ref="N15:N19" si="55">SUM(L15:M15)</f>
        <v>0</v>
      </c>
      <c r="O15" s="175">
        <f t="shared" si="39"/>
        <v>0</v>
      </c>
      <c r="P15" s="81"/>
      <c r="Q15" s="153">
        <f t="shared" si="6"/>
        <v>0</v>
      </c>
      <c r="R15" s="81">
        <f t="shared" si="7"/>
        <v>0</v>
      </c>
      <c r="S15" s="175">
        <f t="shared" si="8"/>
        <v>0</v>
      </c>
      <c r="T15" s="81"/>
      <c r="U15" s="154">
        <f t="shared" si="9"/>
        <v>0</v>
      </c>
      <c r="V15" s="152"/>
      <c r="W15" s="81"/>
      <c r="X15" s="148">
        <f t="shared" ref="X15:X19" si="56">SUM(V15:W15)</f>
        <v>0</v>
      </c>
      <c r="Y15" s="175">
        <f t="shared" si="40"/>
        <v>0</v>
      </c>
      <c r="Z15" s="81"/>
      <c r="AA15" s="153">
        <f t="shared" si="11"/>
        <v>0</v>
      </c>
      <c r="AB15" s="81">
        <f t="shared" si="12"/>
        <v>0</v>
      </c>
      <c r="AC15" s="175">
        <f t="shared" si="13"/>
        <v>0</v>
      </c>
      <c r="AD15" s="81"/>
      <c r="AE15" s="154">
        <f t="shared" si="14"/>
        <v>0</v>
      </c>
      <c r="AF15" s="152">
        <f>SUM([4]hcor!$D$85)</f>
        <v>32542233000</v>
      </c>
      <c r="AG15" s="81">
        <f>SUM([4]hcor!$E$85)</f>
        <v>0</v>
      </c>
      <c r="AH15" s="148">
        <f t="shared" ref="AH15:AH19" si="57">SUM(AF15:AG15)</f>
        <v>32542233000</v>
      </c>
      <c r="AI15" s="175">
        <f t="shared" si="41"/>
        <v>0.22837999760288596</v>
      </c>
      <c r="AJ15" s="81">
        <f>SUM([4]hcor!$M$85)</f>
        <v>13583480627</v>
      </c>
      <c r="AK15" s="153">
        <f t="shared" si="16"/>
        <v>41.741083431490395</v>
      </c>
      <c r="AL15" s="81">
        <f t="shared" si="17"/>
        <v>14310709854</v>
      </c>
      <c r="AM15" s="175">
        <f t="shared" si="18"/>
        <v>43.975807849449055</v>
      </c>
      <c r="AN15" s="81">
        <f>SUM([4]hcor!$J$85)</f>
        <v>27894190481</v>
      </c>
      <c r="AO15" s="154">
        <f t="shared" si="19"/>
        <v>85.71689128093945</v>
      </c>
      <c r="AP15" s="147">
        <f t="shared" ref="AP15:AP19" si="58">SUM(B15+L15+V15+AF15)</f>
        <v>168312414000</v>
      </c>
      <c r="AQ15" s="81">
        <f t="shared" ref="AQ15:AQ19" si="59">SUM(C15+M15+W15+AG15)</f>
        <v>-500000000</v>
      </c>
      <c r="AR15" s="148">
        <f t="shared" ref="AR15:AR19" si="60">SUM(AP15:AQ15)</f>
        <v>167812414000</v>
      </c>
      <c r="AS15" s="175">
        <f t="shared" si="42"/>
        <v>0.82582005885883136</v>
      </c>
      <c r="AT15" s="81">
        <f t="shared" ref="AT15:AT19" si="61">SUM(F15+P15+Z15+AJ15)</f>
        <v>122357636458.61</v>
      </c>
      <c r="AU15" s="153">
        <f t="shared" si="24"/>
        <v>72.913340283997101</v>
      </c>
      <c r="AV15" s="81">
        <f t="shared" si="25"/>
        <v>26652154627.389999</v>
      </c>
      <c r="AW15" s="175">
        <f t="shared" si="26"/>
        <v>15.882111455347994</v>
      </c>
      <c r="AX15" s="81">
        <f t="shared" ref="AX15:AX19" si="62">SUM(J15+T15+AD15+AN15)</f>
        <v>149009791086</v>
      </c>
      <c r="AY15" s="154">
        <f t="shared" si="28"/>
        <v>88.795451739345097</v>
      </c>
      <c r="AZ15" s="152"/>
      <c r="BA15" s="81"/>
      <c r="BB15" s="148">
        <f t="shared" ref="BB15:BB19" si="63">SUM(AZ15:BA15)</f>
        <v>0</v>
      </c>
      <c r="BC15" s="175" t="e">
        <f t="shared" si="43"/>
        <v>#REF!</v>
      </c>
      <c r="BD15" s="147">
        <f t="shared" ref="BD15:BD19" si="64">SUM(AP15+AZ15)</f>
        <v>168312414000</v>
      </c>
      <c r="BE15" s="148">
        <f t="shared" ref="BE15:BE19" si="65">SUM(AQ15+BA15)</f>
        <v>-500000000</v>
      </c>
      <c r="BF15" s="148">
        <f t="shared" ref="BF15:BF19" si="66">SUM(BD15:BE15)</f>
        <v>167812414000</v>
      </c>
      <c r="BG15" s="175" t="e">
        <f t="shared" si="46"/>
        <v>#REF!</v>
      </c>
      <c r="BH15" s="148">
        <f t="shared" ref="BH15:BH19" si="67">SUM(AT15)</f>
        <v>122357636458.61</v>
      </c>
      <c r="BI15" s="153">
        <f t="shared" si="32"/>
        <v>72.913340283997101</v>
      </c>
      <c r="BJ15" s="81">
        <f t="shared" si="33"/>
        <v>26652154627.389999</v>
      </c>
      <c r="BK15" s="175">
        <f t="shared" si="34"/>
        <v>15.882111455347994</v>
      </c>
      <c r="BL15" s="148">
        <f t="shared" ref="BL15:BL19" si="68">SUM(AX15)</f>
        <v>149009791086</v>
      </c>
      <c r="BM15" s="154">
        <f t="shared" si="36"/>
        <v>88.795451739345097</v>
      </c>
      <c r="BN15" s="155">
        <f t="shared" si="37"/>
        <v>18802622914</v>
      </c>
    </row>
    <row r="16" spans="1:66" x14ac:dyDescent="0.2">
      <c r="A16" s="152" t="s">
        <v>1181</v>
      </c>
      <c r="B16" s="152">
        <f>SUM([4]hpto!$D$7)</f>
        <v>82568395000</v>
      </c>
      <c r="C16" s="81">
        <f>SUM([4]hpto!$E$7)</f>
        <v>-3375333572</v>
      </c>
      <c r="D16" s="148">
        <f t="shared" si="54"/>
        <v>79193061428</v>
      </c>
      <c r="E16" s="175">
        <f t="shared" si="38"/>
        <v>2.1280314578287172</v>
      </c>
      <c r="F16" s="81">
        <f>SUM([4]hpto!$M$7)</f>
        <v>25060223208</v>
      </c>
      <c r="G16" s="153">
        <f t="shared" si="1"/>
        <v>31.644468285626282</v>
      </c>
      <c r="H16" s="81">
        <f t="shared" si="2"/>
        <v>0</v>
      </c>
      <c r="I16" s="175">
        <f t="shared" si="3"/>
        <v>0</v>
      </c>
      <c r="J16" s="81">
        <f>SUM([4]hpto!$J$7)</f>
        <v>25060223208</v>
      </c>
      <c r="K16" s="154">
        <f t="shared" si="4"/>
        <v>31.644468285626282</v>
      </c>
      <c r="L16" s="152"/>
      <c r="M16" s="81"/>
      <c r="N16" s="148">
        <f t="shared" si="55"/>
        <v>0</v>
      </c>
      <c r="O16" s="175">
        <f t="shared" si="39"/>
        <v>0</v>
      </c>
      <c r="P16" s="81"/>
      <c r="Q16" s="153">
        <f t="shared" si="6"/>
        <v>0</v>
      </c>
      <c r="R16" s="81">
        <f t="shared" si="7"/>
        <v>0</v>
      </c>
      <c r="S16" s="175">
        <f t="shared" si="8"/>
        <v>0</v>
      </c>
      <c r="T16" s="81"/>
      <c r="U16" s="154">
        <f t="shared" si="9"/>
        <v>0</v>
      </c>
      <c r="V16" s="152"/>
      <c r="W16" s="81"/>
      <c r="X16" s="148">
        <f t="shared" si="56"/>
        <v>0</v>
      </c>
      <c r="Y16" s="175">
        <f t="shared" si="40"/>
        <v>0</v>
      </c>
      <c r="Z16" s="81"/>
      <c r="AA16" s="153">
        <f t="shared" si="11"/>
        <v>0</v>
      </c>
      <c r="AB16" s="81">
        <f t="shared" si="12"/>
        <v>0</v>
      </c>
      <c r="AC16" s="175">
        <f t="shared" si="13"/>
        <v>0</v>
      </c>
      <c r="AD16" s="81"/>
      <c r="AE16" s="154">
        <f t="shared" si="14"/>
        <v>0</v>
      </c>
      <c r="AF16" s="152">
        <f>SUM([4]hpto!$D$35)</f>
        <v>2226412995000</v>
      </c>
      <c r="AG16" s="81">
        <f>SUM([4]hpto!$E$35)</f>
        <v>-351465307805</v>
      </c>
      <c r="AH16" s="148">
        <f t="shared" si="57"/>
        <v>1874947687195</v>
      </c>
      <c r="AI16" s="175">
        <f t="shared" si="41"/>
        <v>13.158302575829097</v>
      </c>
      <c r="AJ16" s="81">
        <f>SUM([4]hpto!$M$35)</f>
        <v>1684147887021</v>
      </c>
      <c r="AK16" s="153">
        <f t="shared" si="16"/>
        <v>89.823726737707304</v>
      </c>
      <c r="AL16" s="81">
        <f t="shared" si="17"/>
        <v>0</v>
      </c>
      <c r="AM16" s="175">
        <f t="shared" si="18"/>
        <v>0</v>
      </c>
      <c r="AN16" s="81">
        <f>SUM([4]hpto!$J$35)</f>
        <v>1684147887021</v>
      </c>
      <c r="AO16" s="154">
        <f t="shared" si="19"/>
        <v>89.823726737707304</v>
      </c>
      <c r="AP16" s="147">
        <f t="shared" si="58"/>
        <v>2308981390000</v>
      </c>
      <c r="AQ16" s="81">
        <f t="shared" si="59"/>
        <v>-354840641377</v>
      </c>
      <c r="AR16" s="148">
        <f t="shared" si="60"/>
        <v>1954140748623</v>
      </c>
      <c r="AS16" s="175">
        <f t="shared" si="42"/>
        <v>9.6165032704093445</v>
      </c>
      <c r="AT16" s="81">
        <f t="shared" si="61"/>
        <v>1709208110229</v>
      </c>
      <c r="AU16" s="153">
        <f t="shared" si="24"/>
        <v>87.465967404518139</v>
      </c>
      <c r="AV16" s="81">
        <f t="shared" si="25"/>
        <v>0</v>
      </c>
      <c r="AW16" s="175">
        <f t="shared" si="26"/>
        <v>0</v>
      </c>
      <c r="AX16" s="81">
        <f t="shared" si="62"/>
        <v>1709208110229</v>
      </c>
      <c r="AY16" s="154">
        <f t="shared" si="28"/>
        <v>87.465967404518139</v>
      </c>
      <c r="AZ16" s="152"/>
      <c r="BA16" s="81"/>
      <c r="BB16" s="148">
        <f t="shared" si="63"/>
        <v>0</v>
      </c>
      <c r="BC16" s="175" t="e">
        <f t="shared" si="43"/>
        <v>#REF!</v>
      </c>
      <c r="BD16" s="147">
        <f t="shared" si="64"/>
        <v>2308981390000</v>
      </c>
      <c r="BE16" s="148">
        <f t="shared" si="65"/>
        <v>-354840641377</v>
      </c>
      <c r="BF16" s="148">
        <f t="shared" si="66"/>
        <v>1954140748623</v>
      </c>
      <c r="BG16" s="175" t="e">
        <f t="shared" si="46"/>
        <v>#REF!</v>
      </c>
      <c r="BH16" s="148">
        <f t="shared" si="67"/>
        <v>1709208110229</v>
      </c>
      <c r="BI16" s="153">
        <f t="shared" si="32"/>
        <v>87.465967404518139</v>
      </c>
      <c r="BJ16" s="81">
        <f t="shared" si="33"/>
        <v>0</v>
      </c>
      <c r="BK16" s="175">
        <f t="shared" si="34"/>
        <v>0</v>
      </c>
      <c r="BL16" s="148">
        <f t="shared" si="68"/>
        <v>1709208110229</v>
      </c>
      <c r="BM16" s="154">
        <f t="shared" si="36"/>
        <v>87.465967404518139</v>
      </c>
      <c r="BN16" s="155">
        <f t="shared" si="37"/>
        <v>244932638394</v>
      </c>
    </row>
    <row r="17" spans="1:66" x14ac:dyDescent="0.2">
      <c r="A17" s="152" t="s">
        <v>1182</v>
      </c>
      <c r="B17" s="152"/>
      <c r="C17" s="81"/>
      <c r="D17" s="148">
        <f t="shared" si="54"/>
        <v>0</v>
      </c>
      <c r="E17" s="175">
        <f t="shared" si="38"/>
        <v>0</v>
      </c>
      <c r="F17" s="81"/>
      <c r="G17" s="153">
        <f t="shared" si="1"/>
        <v>0</v>
      </c>
      <c r="H17" s="81">
        <f t="shared" si="2"/>
        <v>0</v>
      </c>
      <c r="I17" s="175">
        <f t="shared" si="3"/>
        <v>0</v>
      </c>
      <c r="J17" s="81"/>
      <c r="K17" s="154">
        <f t="shared" si="4"/>
        <v>0</v>
      </c>
      <c r="L17" s="152"/>
      <c r="M17" s="81"/>
      <c r="N17" s="148">
        <f t="shared" si="55"/>
        <v>0</v>
      </c>
      <c r="O17" s="175">
        <f t="shared" si="39"/>
        <v>0</v>
      </c>
      <c r="P17" s="81"/>
      <c r="Q17" s="153">
        <f t="shared" si="6"/>
        <v>0</v>
      </c>
      <c r="R17" s="81">
        <f t="shared" si="7"/>
        <v>0</v>
      </c>
      <c r="S17" s="175">
        <f t="shared" si="8"/>
        <v>0</v>
      </c>
      <c r="T17" s="81"/>
      <c r="U17" s="154">
        <f t="shared" si="9"/>
        <v>0</v>
      </c>
      <c r="V17" s="152">
        <f>SUM([4]hcre!$D$27)</f>
        <v>307879230000</v>
      </c>
      <c r="W17" s="81">
        <f>SUM([4]hcre!$E$27)</f>
        <v>0</v>
      </c>
      <c r="X17" s="148">
        <f t="shared" si="56"/>
        <v>307879230000</v>
      </c>
      <c r="Y17" s="175">
        <f t="shared" si="40"/>
        <v>55.182416993610914</v>
      </c>
      <c r="Z17" s="81">
        <f>SUM([4]hcre!$M$27)</f>
        <v>184131574198</v>
      </c>
      <c r="AA17" s="153">
        <f t="shared" si="11"/>
        <v>59.806429358031068</v>
      </c>
      <c r="AB17" s="81">
        <f t="shared" si="12"/>
        <v>94630810</v>
      </c>
      <c r="AC17" s="175">
        <f t="shared" si="13"/>
        <v>3.0736340999683542E-2</v>
      </c>
      <c r="AD17" s="81">
        <f>SUM([4]hcre!$J$27)</f>
        <v>184226205008</v>
      </c>
      <c r="AE17" s="154">
        <f t="shared" si="14"/>
        <v>59.837165699030749</v>
      </c>
      <c r="AF17" s="152">
        <f>SUM([4]hcre!$D$21)</f>
        <v>0</v>
      </c>
      <c r="AG17" s="81">
        <f>SUM([4]hcre!$E$21)</f>
        <v>0</v>
      </c>
      <c r="AH17" s="148">
        <f t="shared" si="57"/>
        <v>0</v>
      </c>
      <c r="AI17" s="175">
        <f t="shared" si="41"/>
        <v>0</v>
      </c>
      <c r="AJ17" s="81">
        <f>SUM([4]hcre!$M$21)</f>
        <v>0</v>
      </c>
      <c r="AK17" s="153">
        <f t="shared" si="16"/>
        <v>0</v>
      </c>
      <c r="AL17" s="81">
        <f t="shared" si="17"/>
        <v>0</v>
      </c>
      <c r="AM17" s="175">
        <f t="shared" si="18"/>
        <v>0</v>
      </c>
      <c r="AN17" s="81">
        <f>SUM([4]hcre!$J$21)</f>
        <v>0</v>
      </c>
      <c r="AO17" s="154">
        <f t="shared" si="19"/>
        <v>0</v>
      </c>
      <c r="AP17" s="147">
        <f t="shared" si="58"/>
        <v>307879230000</v>
      </c>
      <c r="AQ17" s="81">
        <f t="shared" si="59"/>
        <v>0</v>
      </c>
      <c r="AR17" s="148">
        <f t="shared" si="60"/>
        <v>307879230000</v>
      </c>
      <c r="AS17" s="175">
        <f t="shared" si="42"/>
        <v>1.515101521869602</v>
      </c>
      <c r="AT17" s="81">
        <f t="shared" si="61"/>
        <v>184131574198</v>
      </c>
      <c r="AU17" s="153">
        <f t="shared" si="24"/>
        <v>59.806429358031068</v>
      </c>
      <c r="AV17" s="81">
        <f t="shared" si="25"/>
        <v>94630810</v>
      </c>
      <c r="AW17" s="175">
        <f t="shared" si="26"/>
        <v>3.0736340999683542E-2</v>
      </c>
      <c r="AX17" s="81">
        <f t="shared" si="62"/>
        <v>184226205008</v>
      </c>
      <c r="AY17" s="154">
        <f t="shared" si="28"/>
        <v>59.837165699030749</v>
      </c>
      <c r="AZ17" s="152"/>
      <c r="BA17" s="81"/>
      <c r="BB17" s="148">
        <f t="shared" si="63"/>
        <v>0</v>
      </c>
      <c r="BC17" s="175" t="e">
        <f t="shared" si="43"/>
        <v>#REF!</v>
      </c>
      <c r="BD17" s="147">
        <f t="shared" si="64"/>
        <v>307879230000</v>
      </c>
      <c r="BE17" s="148">
        <f t="shared" si="65"/>
        <v>0</v>
      </c>
      <c r="BF17" s="148">
        <f t="shared" si="66"/>
        <v>307879230000</v>
      </c>
      <c r="BG17" s="175" t="e">
        <f t="shared" si="46"/>
        <v>#REF!</v>
      </c>
      <c r="BH17" s="148">
        <f t="shared" si="67"/>
        <v>184131574198</v>
      </c>
      <c r="BI17" s="153">
        <f t="shared" si="32"/>
        <v>59.806429358031068</v>
      </c>
      <c r="BJ17" s="81">
        <f t="shared" si="33"/>
        <v>94630810</v>
      </c>
      <c r="BK17" s="175">
        <f t="shared" si="34"/>
        <v>3.0736340999683542E-2</v>
      </c>
      <c r="BL17" s="148">
        <f t="shared" si="68"/>
        <v>184226205008</v>
      </c>
      <c r="BM17" s="154">
        <f t="shared" si="36"/>
        <v>59.837165699030749</v>
      </c>
      <c r="BN17" s="155">
        <f t="shared" si="37"/>
        <v>123653024992</v>
      </c>
    </row>
    <row r="18" spans="1:66" x14ac:dyDescent="0.2">
      <c r="A18" s="152" t="s">
        <v>1183</v>
      </c>
      <c r="B18" s="152">
        <f>SUM([4]hcta!$D$7)</f>
        <v>21158200000</v>
      </c>
      <c r="C18" s="81">
        <f>SUM([4]hcta!$E$7)</f>
        <v>500000000</v>
      </c>
      <c r="D18" s="148">
        <f t="shared" si="54"/>
        <v>21658200000</v>
      </c>
      <c r="E18" s="175">
        <f t="shared" si="38"/>
        <v>0.58198698331480703</v>
      </c>
      <c r="F18" s="81">
        <f>SUM([4]hcta!$M$7)</f>
        <v>15978186182</v>
      </c>
      <c r="G18" s="153">
        <f t="shared" si="1"/>
        <v>73.774303413949454</v>
      </c>
      <c r="H18" s="81">
        <f t="shared" si="2"/>
        <v>3989622573</v>
      </c>
      <c r="I18" s="175">
        <f t="shared" si="3"/>
        <v>18.420840942460593</v>
      </c>
      <c r="J18" s="81">
        <f>SUM([4]hcta!$J$7)</f>
        <v>19967808755</v>
      </c>
      <c r="K18" s="154">
        <f t="shared" si="4"/>
        <v>92.19514435641004</v>
      </c>
      <c r="L18" s="152"/>
      <c r="M18" s="81"/>
      <c r="N18" s="148">
        <f t="shared" si="55"/>
        <v>0</v>
      </c>
      <c r="O18" s="175">
        <f t="shared" si="39"/>
        <v>0</v>
      </c>
      <c r="P18" s="81"/>
      <c r="Q18" s="153">
        <f t="shared" si="6"/>
        <v>0</v>
      </c>
      <c r="R18" s="81">
        <f t="shared" si="7"/>
        <v>0</v>
      </c>
      <c r="S18" s="175">
        <f t="shared" si="8"/>
        <v>0</v>
      </c>
      <c r="T18" s="81"/>
      <c r="U18" s="154">
        <f t="shared" si="9"/>
        <v>0</v>
      </c>
      <c r="V18" s="152"/>
      <c r="W18" s="81"/>
      <c r="X18" s="148">
        <f t="shared" si="56"/>
        <v>0</v>
      </c>
      <c r="Y18" s="175">
        <f t="shared" si="40"/>
        <v>0</v>
      </c>
      <c r="Z18" s="81"/>
      <c r="AA18" s="153">
        <f t="shared" si="11"/>
        <v>0</v>
      </c>
      <c r="AB18" s="81">
        <f t="shared" si="12"/>
        <v>0</v>
      </c>
      <c r="AC18" s="175">
        <f t="shared" si="13"/>
        <v>0</v>
      </c>
      <c r="AD18" s="81"/>
      <c r="AE18" s="154">
        <f t="shared" si="14"/>
        <v>0</v>
      </c>
      <c r="AF18" s="152">
        <f>SUM([4]hcta!$D$46)</f>
        <v>7540000000</v>
      </c>
      <c r="AG18" s="81">
        <f>SUM([4]hcta!$E$46)</f>
        <v>0</v>
      </c>
      <c r="AH18" s="148">
        <f t="shared" si="57"/>
        <v>7540000000</v>
      </c>
      <c r="AI18" s="175">
        <f t="shared" si="41"/>
        <v>5.2915397106454258E-2</v>
      </c>
      <c r="AJ18" s="81">
        <f>SUM([4]hcta!$M$46)</f>
        <v>3302236426</v>
      </c>
      <c r="AK18" s="153">
        <f t="shared" si="16"/>
        <v>43.796239071618039</v>
      </c>
      <c r="AL18" s="81">
        <f t="shared" si="17"/>
        <v>2676395244</v>
      </c>
      <c r="AM18" s="175">
        <f t="shared" si="18"/>
        <v>35.495958143236074</v>
      </c>
      <c r="AN18" s="81">
        <f>SUM([4]hcta!$J$46)</f>
        <v>5978631670</v>
      </c>
      <c r="AO18" s="154">
        <f t="shared" si="19"/>
        <v>79.292197214854113</v>
      </c>
      <c r="AP18" s="147">
        <f t="shared" si="58"/>
        <v>28698200000</v>
      </c>
      <c r="AQ18" s="81">
        <f t="shared" si="59"/>
        <v>500000000</v>
      </c>
      <c r="AR18" s="148">
        <f t="shared" si="60"/>
        <v>29198200000</v>
      </c>
      <c r="AS18" s="175">
        <f t="shared" si="42"/>
        <v>0.14368698159941809</v>
      </c>
      <c r="AT18" s="81">
        <f t="shared" si="61"/>
        <v>19280422608</v>
      </c>
      <c r="AU18" s="153">
        <f t="shared" si="24"/>
        <v>66.032915070107052</v>
      </c>
      <c r="AV18" s="81">
        <f t="shared" si="25"/>
        <v>6666017817</v>
      </c>
      <c r="AW18" s="175">
        <f t="shared" si="26"/>
        <v>22.830235483694199</v>
      </c>
      <c r="AX18" s="81">
        <f t="shared" si="62"/>
        <v>25946440425</v>
      </c>
      <c r="AY18" s="154">
        <f t="shared" si="28"/>
        <v>88.863150553801262</v>
      </c>
      <c r="AZ18" s="152"/>
      <c r="BA18" s="81"/>
      <c r="BB18" s="148">
        <f t="shared" si="63"/>
        <v>0</v>
      </c>
      <c r="BC18" s="175" t="e">
        <f t="shared" si="43"/>
        <v>#REF!</v>
      </c>
      <c r="BD18" s="147">
        <f t="shared" si="64"/>
        <v>28698200000</v>
      </c>
      <c r="BE18" s="148">
        <f t="shared" si="65"/>
        <v>500000000</v>
      </c>
      <c r="BF18" s="148">
        <f t="shared" si="66"/>
        <v>29198200000</v>
      </c>
      <c r="BG18" s="175" t="e">
        <f t="shared" si="46"/>
        <v>#REF!</v>
      </c>
      <c r="BH18" s="148">
        <f t="shared" si="67"/>
        <v>19280422608</v>
      </c>
      <c r="BI18" s="153">
        <f t="shared" si="32"/>
        <v>66.032915070107052</v>
      </c>
      <c r="BJ18" s="81">
        <f t="shared" si="33"/>
        <v>6666017817</v>
      </c>
      <c r="BK18" s="175">
        <f t="shared" si="34"/>
        <v>22.830235483694199</v>
      </c>
      <c r="BL18" s="148">
        <f t="shared" si="68"/>
        <v>25946440425</v>
      </c>
      <c r="BM18" s="154">
        <f t="shared" si="36"/>
        <v>88.863150553801262</v>
      </c>
      <c r="BN18" s="155">
        <f t="shared" si="37"/>
        <v>3251759575</v>
      </c>
    </row>
    <row r="19" spans="1:66" x14ac:dyDescent="0.2">
      <c r="A19" s="152" t="s">
        <v>1184</v>
      </c>
      <c r="B19" s="152">
        <f>SUM([4]edu!$D$7)</f>
        <v>79933853000</v>
      </c>
      <c r="C19" s="81">
        <f>SUM([4]edu!$E$7)</f>
        <v>0</v>
      </c>
      <c r="D19" s="148">
        <f t="shared" si="54"/>
        <v>79933853000</v>
      </c>
      <c r="E19" s="175">
        <f t="shared" si="38"/>
        <v>2.1479375927916098</v>
      </c>
      <c r="F19" s="81">
        <f>SUM([4]edu!$M$7)</f>
        <v>67868020750</v>
      </c>
      <c r="G19" s="153">
        <f t="shared" si="1"/>
        <v>84.905228764588642</v>
      </c>
      <c r="H19" s="81">
        <f t="shared" si="2"/>
        <v>3313041601</v>
      </c>
      <c r="I19" s="175">
        <f t="shared" si="3"/>
        <v>4.144729018629941</v>
      </c>
      <c r="J19" s="81">
        <f>SUM([4]edu!$J$7)</f>
        <v>71181062351</v>
      </c>
      <c r="K19" s="154">
        <f t="shared" si="4"/>
        <v>89.049957783218588</v>
      </c>
      <c r="L19" s="152"/>
      <c r="M19" s="81"/>
      <c r="N19" s="148">
        <f t="shared" si="55"/>
        <v>0</v>
      </c>
      <c r="O19" s="175">
        <f t="shared" si="39"/>
        <v>0</v>
      </c>
      <c r="P19" s="81"/>
      <c r="Q19" s="153">
        <f t="shared" si="6"/>
        <v>0</v>
      </c>
      <c r="R19" s="81">
        <f t="shared" si="7"/>
        <v>0</v>
      </c>
      <c r="S19" s="175">
        <f t="shared" si="8"/>
        <v>0</v>
      </c>
      <c r="T19" s="81"/>
      <c r="U19" s="154">
        <f t="shared" si="9"/>
        <v>0</v>
      </c>
      <c r="V19" s="152"/>
      <c r="W19" s="81"/>
      <c r="X19" s="148">
        <f t="shared" si="56"/>
        <v>0</v>
      </c>
      <c r="Y19" s="175">
        <f t="shared" si="40"/>
        <v>0</v>
      </c>
      <c r="Z19" s="81"/>
      <c r="AA19" s="153">
        <f t="shared" si="11"/>
        <v>0</v>
      </c>
      <c r="AB19" s="81">
        <f t="shared" si="12"/>
        <v>0</v>
      </c>
      <c r="AC19" s="175">
        <f t="shared" si="13"/>
        <v>0</v>
      </c>
      <c r="AD19" s="81"/>
      <c r="AE19" s="154">
        <f t="shared" si="14"/>
        <v>0</v>
      </c>
      <c r="AF19" s="152">
        <f>SUM([4]edu!$D$73)</f>
        <v>2838279760000</v>
      </c>
      <c r="AG19" s="81">
        <f>SUM([4]edu!$E$73)</f>
        <v>0</v>
      </c>
      <c r="AH19" s="148">
        <f t="shared" si="57"/>
        <v>2838279760000</v>
      </c>
      <c r="AI19" s="175">
        <f t="shared" si="41"/>
        <v>19.918925808967064</v>
      </c>
      <c r="AJ19" s="81">
        <f>SUM([4]edu!$M$73)</f>
        <v>2236938978481</v>
      </c>
      <c r="AK19" s="153">
        <f t="shared" si="16"/>
        <v>78.813195584391579</v>
      </c>
      <c r="AL19" s="81">
        <f t="shared" si="17"/>
        <v>273137029335</v>
      </c>
      <c r="AM19" s="175">
        <f t="shared" si="18"/>
        <v>9.6233300601417806</v>
      </c>
      <c r="AN19" s="81">
        <f>SUM([4]edu!$J$73)</f>
        <v>2510076007816</v>
      </c>
      <c r="AO19" s="154">
        <f t="shared" si="19"/>
        <v>88.436525644533361</v>
      </c>
      <c r="AP19" s="147">
        <f t="shared" si="58"/>
        <v>2918213613000</v>
      </c>
      <c r="AQ19" s="81">
        <f t="shared" si="59"/>
        <v>0</v>
      </c>
      <c r="AR19" s="148">
        <f t="shared" si="60"/>
        <v>2918213613000</v>
      </c>
      <c r="AS19" s="175">
        <f t="shared" si="42"/>
        <v>14.360792984303911</v>
      </c>
      <c r="AT19" s="81">
        <f t="shared" si="61"/>
        <v>2304806999231</v>
      </c>
      <c r="AU19" s="153">
        <f t="shared" si="24"/>
        <v>78.980064686272172</v>
      </c>
      <c r="AV19" s="81">
        <f t="shared" si="25"/>
        <v>276450070936</v>
      </c>
      <c r="AW19" s="175">
        <f t="shared" si="26"/>
        <v>9.4732637016178565</v>
      </c>
      <c r="AX19" s="81">
        <f t="shared" si="62"/>
        <v>2581257070167</v>
      </c>
      <c r="AY19" s="154">
        <f t="shared" si="28"/>
        <v>88.453328387890025</v>
      </c>
      <c r="AZ19" s="152"/>
      <c r="BA19" s="81"/>
      <c r="BB19" s="148">
        <f t="shared" si="63"/>
        <v>0</v>
      </c>
      <c r="BC19" s="175" t="e">
        <f t="shared" si="43"/>
        <v>#REF!</v>
      </c>
      <c r="BD19" s="147">
        <f t="shared" si="64"/>
        <v>2918213613000</v>
      </c>
      <c r="BE19" s="148">
        <f t="shared" si="65"/>
        <v>0</v>
      </c>
      <c r="BF19" s="148">
        <f t="shared" si="66"/>
        <v>2918213613000</v>
      </c>
      <c r="BG19" s="175" t="e">
        <f t="shared" si="46"/>
        <v>#REF!</v>
      </c>
      <c r="BH19" s="148">
        <f t="shared" si="67"/>
        <v>2304806999231</v>
      </c>
      <c r="BI19" s="153">
        <f t="shared" si="32"/>
        <v>78.980064686272172</v>
      </c>
      <c r="BJ19" s="81">
        <f t="shared" si="33"/>
        <v>276450070936</v>
      </c>
      <c r="BK19" s="175">
        <f t="shared" si="34"/>
        <v>9.4732637016178565</v>
      </c>
      <c r="BL19" s="148">
        <f t="shared" si="68"/>
        <v>2581257070167</v>
      </c>
      <c r="BM19" s="154">
        <f t="shared" si="36"/>
        <v>88.453328387890025</v>
      </c>
      <c r="BN19" s="155">
        <f t="shared" si="37"/>
        <v>336956542833</v>
      </c>
    </row>
    <row r="20" spans="1:66" x14ac:dyDescent="0.2">
      <c r="A20" s="152" t="s">
        <v>1185</v>
      </c>
      <c r="B20" s="152">
        <f>SUM(B21:B22)</f>
        <v>32907299000</v>
      </c>
      <c r="C20" s="81">
        <f>SUM(C21:C22)</f>
        <v>0</v>
      </c>
      <c r="D20" s="81">
        <f t="shared" ref="D20" si="69">SUM(D21:D22)</f>
        <v>32907299000</v>
      </c>
      <c r="E20" s="175">
        <f t="shared" si="38"/>
        <v>0.88426645215430488</v>
      </c>
      <c r="F20" s="81">
        <f>SUM(F21:F22)</f>
        <v>27084255119</v>
      </c>
      <c r="G20" s="153">
        <f t="shared" si="1"/>
        <v>82.304704251175394</v>
      </c>
      <c r="H20" s="81">
        <f t="shared" si="2"/>
        <v>2177406688</v>
      </c>
      <c r="I20" s="175">
        <f t="shared" si="3"/>
        <v>6.6167894484442495</v>
      </c>
      <c r="J20" s="81">
        <f>SUM(J21:J22)</f>
        <v>29261661807</v>
      </c>
      <c r="K20" s="154">
        <f t="shared" si="4"/>
        <v>88.921493699619646</v>
      </c>
      <c r="L20" s="152">
        <f>SUM(L21:L22)</f>
        <v>0</v>
      </c>
      <c r="M20" s="81">
        <f>SUM(M21:M22)</f>
        <v>0</v>
      </c>
      <c r="N20" s="81">
        <f t="shared" ref="N20" si="70">SUM(N21:N22)</f>
        <v>0</v>
      </c>
      <c r="O20" s="175">
        <f t="shared" si="39"/>
        <v>0</v>
      </c>
      <c r="P20" s="81">
        <f>SUM(P21:P22)</f>
        <v>0</v>
      </c>
      <c r="Q20" s="153">
        <f t="shared" si="6"/>
        <v>0</v>
      </c>
      <c r="R20" s="81">
        <f t="shared" si="7"/>
        <v>0</v>
      </c>
      <c r="S20" s="175">
        <f t="shared" si="8"/>
        <v>0</v>
      </c>
      <c r="T20" s="81">
        <f>SUM(T21:T22)</f>
        <v>0</v>
      </c>
      <c r="U20" s="154">
        <f t="shared" si="9"/>
        <v>0</v>
      </c>
      <c r="V20" s="152">
        <f>SUM(V21:V22)</f>
        <v>0</v>
      </c>
      <c r="W20" s="81">
        <f>SUM(W21:W22)</f>
        <v>0</v>
      </c>
      <c r="X20" s="81">
        <f t="shared" ref="X20" si="71">SUM(X21:X22)</f>
        <v>0</v>
      </c>
      <c r="Y20" s="175">
        <f t="shared" si="40"/>
        <v>0</v>
      </c>
      <c r="Z20" s="81">
        <f>SUM(Z21:Z22)</f>
        <v>0</v>
      </c>
      <c r="AA20" s="153">
        <f t="shared" si="11"/>
        <v>0</v>
      </c>
      <c r="AB20" s="81">
        <f t="shared" si="12"/>
        <v>0</v>
      </c>
      <c r="AC20" s="175">
        <f t="shared" si="13"/>
        <v>0</v>
      </c>
      <c r="AD20" s="81">
        <f>SUM(AD21:AD22)</f>
        <v>0</v>
      </c>
      <c r="AE20" s="154">
        <f t="shared" si="14"/>
        <v>0</v>
      </c>
      <c r="AF20" s="152">
        <f>SUM(AF21:AF22)</f>
        <v>187684750000</v>
      </c>
      <c r="AG20" s="81">
        <f>SUM(AG21:AG22)</f>
        <v>0</v>
      </c>
      <c r="AH20" s="81">
        <f t="shared" ref="AH20" si="72">SUM(AH21:AH22)</f>
        <v>187684750000</v>
      </c>
      <c r="AI20" s="175">
        <f t="shared" si="41"/>
        <v>1.3171635380736857</v>
      </c>
      <c r="AJ20" s="81">
        <f>SUM(AJ21:AJ22)</f>
        <v>85048765103.959991</v>
      </c>
      <c r="AK20" s="153">
        <f t="shared" si="16"/>
        <v>45.314691312938315</v>
      </c>
      <c r="AL20" s="81">
        <f t="shared" si="17"/>
        <v>71636211497.040009</v>
      </c>
      <c r="AM20" s="175">
        <f t="shared" si="18"/>
        <v>38.168370896964191</v>
      </c>
      <c r="AN20" s="81">
        <f>SUM(AN21:AN22)</f>
        <v>156684976601</v>
      </c>
      <c r="AO20" s="154">
        <f t="shared" si="19"/>
        <v>83.483062209902513</v>
      </c>
      <c r="AP20" s="152">
        <f>SUM(AP21:AP22)</f>
        <v>220592049000</v>
      </c>
      <c r="AQ20" s="81">
        <f>SUM(AQ21:AQ22)</f>
        <v>0</v>
      </c>
      <c r="AR20" s="81">
        <f t="shared" ref="AR20" si="73">SUM(AR21:AR22)</f>
        <v>220592049000</v>
      </c>
      <c r="AS20" s="175">
        <f t="shared" si="42"/>
        <v>1.0855534137597842</v>
      </c>
      <c r="AT20" s="81">
        <f>SUM(AT21:AT22)</f>
        <v>112133020222.95999</v>
      </c>
      <c r="AU20" s="153">
        <f t="shared" si="24"/>
        <v>50.832756997039361</v>
      </c>
      <c r="AV20" s="81">
        <f t="shared" si="25"/>
        <v>73813618185.040009</v>
      </c>
      <c r="AW20" s="175">
        <f t="shared" si="26"/>
        <v>33.46159506639335</v>
      </c>
      <c r="AX20" s="81">
        <f>SUM(AX21:AX22)</f>
        <v>185946638408</v>
      </c>
      <c r="AY20" s="154">
        <f t="shared" si="28"/>
        <v>84.294352063432711</v>
      </c>
      <c r="AZ20" s="152">
        <f>SUM(AZ21:AZ22)</f>
        <v>0</v>
      </c>
      <c r="BA20" s="81">
        <f>SUM(BA21:BA22)</f>
        <v>0</v>
      </c>
      <c r="BB20" s="81">
        <f t="shared" ref="BB20" si="74">SUM(BB21:BB22)</f>
        <v>0</v>
      </c>
      <c r="BC20" s="175" t="e">
        <f t="shared" si="43"/>
        <v>#REF!</v>
      </c>
      <c r="BD20" s="152">
        <f>SUM(BD21:BD22)</f>
        <v>220592049000</v>
      </c>
      <c r="BE20" s="81">
        <f>SUM(BE21:BE22)</f>
        <v>0</v>
      </c>
      <c r="BF20" s="81">
        <f t="shared" ref="BF20" si="75">SUM(BF21:BF22)</f>
        <v>220592049000</v>
      </c>
      <c r="BG20" s="175" t="e">
        <f t="shared" si="46"/>
        <v>#REF!</v>
      </c>
      <c r="BH20" s="81">
        <f>SUM(BH21:BH22)</f>
        <v>112133020222.95999</v>
      </c>
      <c r="BI20" s="153">
        <f t="shared" si="32"/>
        <v>50.832756997039361</v>
      </c>
      <c r="BJ20" s="81">
        <f t="shared" si="33"/>
        <v>73813618185.040009</v>
      </c>
      <c r="BK20" s="175">
        <f t="shared" si="34"/>
        <v>33.46159506639335</v>
      </c>
      <c r="BL20" s="81">
        <f>SUM(BL21:BL22)</f>
        <v>185946638408</v>
      </c>
      <c r="BM20" s="154">
        <f t="shared" si="36"/>
        <v>84.294352063432711</v>
      </c>
      <c r="BN20" s="155">
        <f t="shared" si="37"/>
        <v>34645410592</v>
      </c>
    </row>
    <row r="21" spans="1:66" x14ac:dyDescent="0.2">
      <c r="A21" s="152" t="s">
        <v>1186</v>
      </c>
      <c r="B21" s="152">
        <f>SUM([4]mov!$D$7)</f>
        <v>32907299000</v>
      </c>
      <c r="C21" s="81">
        <f>SUM([4]mov!$E$7)</f>
        <v>0</v>
      </c>
      <c r="D21" s="148">
        <f t="shared" ref="D21:D33" si="76">SUM(B21:C21)</f>
        <v>32907299000</v>
      </c>
      <c r="E21" s="175">
        <f t="shared" si="38"/>
        <v>0.88426645215430488</v>
      </c>
      <c r="F21" s="81">
        <f>SUM([4]mov!$M$7)</f>
        <v>27084255119</v>
      </c>
      <c r="G21" s="153">
        <f t="shared" si="1"/>
        <v>82.304704251175394</v>
      </c>
      <c r="H21" s="81">
        <f t="shared" si="2"/>
        <v>2177406688</v>
      </c>
      <c r="I21" s="175">
        <f t="shared" si="3"/>
        <v>6.6167894484442495</v>
      </c>
      <c r="J21" s="81">
        <f>SUM([4]mov!$J$7)</f>
        <v>29261661807</v>
      </c>
      <c r="K21" s="154">
        <f t="shared" si="4"/>
        <v>88.921493699619646</v>
      </c>
      <c r="L21" s="152"/>
      <c r="M21" s="81"/>
      <c r="N21" s="148">
        <f t="shared" ref="N21:N33" si="77">SUM(L21:M21)</f>
        <v>0</v>
      </c>
      <c r="O21" s="175">
        <f t="shared" si="39"/>
        <v>0</v>
      </c>
      <c r="P21" s="81"/>
      <c r="Q21" s="153">
        <f t="shared" si="6"/>
        <v>0</v>
      </c>
      <c r="R21" s="81">
        <f t="shared" si="7"/>
        <v>0</v>
      </c>
      <c r="S21" s="175">
        <f t="shared" si="8"/>
        <v>0</v>
      </c>
      <c r="T21" s="81"/>
      <c r="U21" s="154">
        <f t="shared" si="9"/>
        <v>0</v>
      </c>
      <c r="V21" s="152"/>
      <c r="W21" s="81"/>
      <c r="X21" s="148">
        <f t="shared" ref="X21:X33" si="78">SUM(V21:W21)</f>
        <v>0</v>
      </c>
      <c r="Y21" s="175">
        <f t="shared" si="40"/>
        <v>0</v>
      </c>
      <c r="Z21" s="81"/>
      <c r="AA21" s="153">
        <f t="shared" si="11"/>
        <v>0</v>
      </c>
      <c r="AB21" s="81">
        <f t="shared" si="12"/>
        <v>0</v>
      </c>
      <c r="AC21" s="175">
        <f t="shared" si="13"/>
        <v>0</v>
      </c>
      <c r="AD21" s="81"/>
      <c r="AE21" s="154">
        <f t="shared" si="14"/>
        <v>0</v>
      </c>
      <c r="AF21" s="152">
        <f>SUM([4]mov!$D$73)</f>
        <v>68940694000</v>
      </c>
      <c r="AG21" s="81">
        <f>SUM([4]mov!$E$73)</f>
        <v>-1500000000</v>
      </c>
      <c r="AH21" s="148">
        <f t="shared" ref="AH21:AH33" si="79">SUM(AF21:AG21)</f>
        <v>67440694000</v>
      </c>
      <c r="AI21" s="175">
        <f t="shared" si="41"/>
        <v>0.47329590240648101</v>
      </c>
      <c r="AJ21" s="81">
        <f>SUM([4]mov!$M$73)</f>
        <v>29759528831.959999</v>
      </c>
      <c r="AK21" s="153">
        <f t="shared" si="16"/>
        <v>44.126961137084379</v>
      </c>
      <c r="AL21" s="81">
        <f t="shared" si="17"/>
        <v>22331462962.040001</v>
      </c>
      <c r="AM21" s="175">
        <f t="shared" si="18"/>
        <v>33.11274193299375</v>
      </c>
      <c r="AN21" s="81">
        <f>SUM([4]mov!$J$73)</f>
        <v>52090991794</v>
      </c>
      <c r="AO21" s="154">
        <f t="shared" si="19"/>
        <v>77.239703070078136</v>
      </c>
      <c r="AP21" s="147">
        <f t="shared" ref="AP21:AP33" si="80">SUM(B21+L21+V21+AF21)</f>
        <v>101847993000</v>
      </c>
      <c r="AQ21" s="81">
        <f t="shared" ref="AQ21:AQ33" si="81">SUM(C21+M21+W21+AG21)</f>
        <v>-1500000000</v>
      </c>
      <c r="AR21" s="148">
        <f t="shared" ref="AR21:AR33" si="82">SUM(AP21:AQ21)</f>
        <v>100347993000</v>
      </c>
      <c r="AS21" s="175">
        <f t="shared" si="42"/>
        <v>0.49382154460650096</v>
      </c>
      <c r="AT21" s="81">
        <f t="shared" ref="AT21:AT33" si="83">SUM(F21+P21+Z21+AJ21)</f>
        <v>56843783950.959999</v>
      </c>
      <c r="AU21" s="153">
        <f t="shared" si="24"/>
        <v>56.646657547959137</v>
      </c>
      <c r="AV21" s="81">
        <f t="shared" si="25"/>
        <v>24508869650.040001</v>
      </c>
      <c r="AW21" s="175">
        <f t="shared" si="26"/>
        <v>24.42387627029073</v>
      </c>
      <c r="AX21" s="81">
        <f t="shared" ref="AX21:AX33" si="84">SUM(J21+T21+AD21+AN21)</f>
        <v>81352653601</v>
      </c>
      <c r="AY21" s="154">
        <f t="shared" si="28"/>
        <v>81.070533818249856</v>
      </c>
      <c r="AZ21" s="152"/>
      <c r="BA21" s="81"/>
      <c r="BB21" s="148">
        <f t="shared" ref="BB21:BB33" si="85">SUM(AZ21:BA21)</f>
        <v>0</v>
      </c>
      <c r="BC21" s="175" t="e">
        <f t="shared" si="43"/>
        <v>#REF!</v>
      </c>
      <c r="BD21" s="147">
        <f t="shared" ref="BD21:BD33" si="86">SUM(AP21+AZ21)</f>
        <v>101847993000</v>
      </c>
      <c r="BE21" s="148">
        <f t="shared" ref="BE21:BE33" si="87">SUM(AQ21+BA21)</f>
        <v>-1500000000</v>
      </c>
      <c r="BF21" s="148">
        <f t="shared" ref="BF21:BF33" si="88">SUM(BD21:BE21)</f>
        <v>100347993000</v>
      </c>
      <c r="BG21" s="175" t="e">
        <f t="shared" si="46"/>
        <v>#REF!</v>
      </c>
      <c r="BH21" s="148">
        <f t="shared" ref="BH21:BH33" si="89">SUM(AT21)</f>
        <v>56843783950.959999</v>
      </c>
      <c r="BI21" s="153">
        <f t="shared" si="32"/>
        <v>56.646657547959137</v>
      </c>
      <c r="BJ21" s="81">
        <f t="shared" si="33"/>
        <v>24508869650.040001</v>
      </c>
      <c r="BK21" s="175">
        <f t="shared" si="34"/>
        <v>24.42387627029073</v>
      </c>
      <c r="BL21" s="148">
        <f t="shared" ref="BL21:BL33" si="90">SUM(AX21)</f>
        <v>81352653601</v>
      </c>
      <c r="BM21" s="154">
        <f t="shared" si="36"/>
        <v>81.070533818249856</v>
      </c>
      <c r="BN21" s="155">
        <f t="shared" si="37"/>
        <v>18995339399</v>
      </c>
    </row>
    <row r="22" spans="1:66" x14ac:dyDescent="0.2">
      <c r="A22" s="152" t="s">
        <v>1187</v>
      </c>
      <c r="B22" s="152">
        <f>SUM([4]mott!$D$27)</f>
        <v>0</v>
      </c>
      <c r="C22" s="81">
        <f>SUM([4]mott!$E$27)</f>
        <v>0</v>
      </c>
      <c r="D22" s="148">
        <f t="shared" si="76"/>
        <v>0</v>
      </c>
      <c r="E22" s="175">
        <f t="shared" si="38"/>
        <v>0</v>
      </c>
      <c r="F22" s="81">
        <f>SUM([4]mott!$M$27)</f>
        <v>0</v>
      </c>
      <c r="G22" s="153">
        <f t="shared" si="1"/>
        <v>0</v>
      </c>
      <c r="H22" s="81">
        <f t="shared" si="2"/>
        <v>0</v>
      </c>
      <c r="I22" s="175">
        <f t="shared" si="3"/>
        <v>0</v>
      </c>
      <c r="J22" s="81">
        <f>SUM([4]mott!$J$27)</f>
        <v>0</v>
      </c>
      <c r="K22" s="154">
        <f t="shared" si="4"/>
        <v>0</v>
      </c>
      <c r="L22" s="152"/>
      <c r="M22" s="81"/>
      <c r="N22" s="148">
        <f t="shared" si="77"/>
        <v>0</v>
      </c>
      <c r="O22" s="175">
        <f t="shared" si="39"/>
        <v>0</v>
      </c>
      <c r="P22" s="81"/>
      <c r="Q22" s="153">
        <f t="shared" si="6"/>
        <v>0</v>
      </c>
      <c r="R22" s="81">
        <f t="shared" si="7"/>
        <v>0</v>
      </c>
      <c r="S22" s="175">
        <f t="shared" si="8"/>
        <v>0</v>
      </c>
      <c r="T22" s="81"/>
      <c r="U22" s="154">
        <f t="shared" si="9"/>
        <v>0</v>
      </c>
      <c r="V22" s="152"/>
      <c r="W22" s="81"/>
      <c r="X22" s="148">
        <f t="shared" si="78"/>
        <v>0</v>
      </c>
      <c r="Y22" s="175">
        <f t="shared" si="40"/>
        <v>0</v>
      </c>
      <c r="Z22" s="81"/>
      <c r="AA22" s="153">
        <f t="shared" si="11"/>
        <v>0</v>
      </c>
      <c r="AB22" s="81">
        <f t="shared" si="12"/>
        <v>0</v>
      </c>
      <c r="AC22" s="175">
        <f t="shared" si="13"/>
        <v>0</v>
      </c>
      <c r="AD22" s="81"/>
      <c r="AE22" s="154">
        <f t="shared" si="14"/>
        <v>0</v>
      </c>
      <c r="AF22" s="152">
        <f>SUM([4]mott!$D$7)</f>
        <v>118744056000</v>
      </c>
      <c r="AG22" s="81">
        <f>SUM([4]mott!$E$7)</f>
        <v>1500000000</v>
      </c>
      <c r="AH22" s="148">
        <f t="shared" si="79"/>
        <v>120244056000</v>
      </c>
      <c r="AI22" s="175">
        <f t="shared" si="41"/>
        <v>0.84386763566720469</v>
      </c>
      <c r="AJ22" s="81">
        <f>SUM([4]mott!$M$7)</f>
        <v>55289236272</v>
      </c>
      <c r="AK22" s="153">
        <f t="shared" si="16"/>
        <v>45.980847711923488</v>
      </c>
      <c r="AL22" s="81">
        <f t="shared" si="17"/>
        <v>49304748535</v>
      </c>
      <c r="AM22" s="175">
        <f t="shared" si="18"/>
        <v>41.00389672068281</v>
      </c>
      <c r="AN22" s="81">
        <f>SUM([4]mott!$J$7)</f>
        <v>104593984807</v>
      </c>
      <c r="AO22" s="154">
        <f t="shared" si="19"/>
        <v>86.984744432606291</v>
      </c>
      <c r="AP22" s="147">
        <f t="shared" si="80"/>
        <v>118744056000</v>
      </c>
      <c r="AQ22" s="81">
        <f t="shared" si="81"/>
        <v>1500000000</v>
      </c>
      <c r="AR22" s="148">
        <f t="shared" si="82"/>
        <v>120244056000</v>
      </c>
      <c r="AS22" s="175">
        <f t="shared" si="42"/>
        <v>0.59173186915328335</v>
      </c>
      <c r="AT22" s="81">
        <f t="shared" si="83"/>
        <v>55289236272</v>
      </c>
      <c r="AU22" s="153">
        <f t="shared" si="24"/>
        <v>45.980847711923488</v>
      </c>
      <c r="AV22" s="81">
        <f t="shared" si="25"/>
        <v>49304748535</v>
      </c>
      <c r="AW22" s="175">
        <f t="shared" si="26"/>
        <v>41.00389672068281</v>
      </c>
      <c r="AX22" s="81">
        <f t="shared" si="84"/>
        <v>104593984807</v>
      </c>
      <c r="AY22" s="154">
        <f t="shared" si="28"/>
        <v>86.984744432606291</v>
      </c>
      <c r="AZ22" s="152"/>
      <c r="BA22" s="81"/>
      <c r="BB22" s="148">
        <f t="shared" si="85"/>
        <v>0</v>
      </c>
      <c r="BC22" s="175" t="e">
        <f t="shared" si="43"/>
        <v>#REF!</v>
      </c>
      <c r="BD22" s="147">
        <f t="shared" si="86"/>
        <v>118744056000</v>
      </c>
      <c r="BE22" s="148">
        <f t="shared" si="87"/>
        <v>1500000000</v>
      </c>
      <c r="BF22" s="148">
        <f t="shared" si="88"/>
        <v>120244056000</v>
      </c>
      <c r="BG22" s="175" t="e">
        <f t="shared" si="46"/>
        <v>#REF!</v>
      </c>
      <c r="BH22" s="148">
        <f t="shared" si="89"/>
        <v>55289236272</v>
      </c>
      <c r="BI22" s="153">
        <f t="shared" si="32"/>
        <v>45.980847711923488</v>
      </c>
      <c r="BJ22" s="81">
        <f t="shared" si="33"/>
        <v>49304748535</v>
      </c>
      <c r="BK22" s="175">
        <f t="shared" si="34"/>
        <v>41.00389672068281</v>
      </c>
      <c r="BL22" s="148">
        <f t="shared" si="90"/>
        <v>104593984807</v>
      </c>
      <c r="BM22" s="154">
        <f t="shared" si="36"/>
        <v>86.984744432606291</v>
      </c>
      <c r="BN22" s="155">
        <f t="shared" si="37"/>
        <v>15650071193</v>
      </c>
    </row>
    <row r="23" spans="1:66" x14ac:dyDescent="0.2">
      <c r="A23" s="152" t="s">
        <v>1188</v>
      </c>
      <c r="B23" s="152">
        <f>SUM([4]sal!$D$7)</f>
        <v>51524594000</v>
      </c>
      <c r="C23" s="81">
        <f>SUM([4]sal!$E$7)</f>
        <v>0</v>
      </c>
      <c r="D23" s="148">
        <f t="shared" si="76"/>
        <v>51524594000</v>
      </c>
      <c r="E23" s="175">
        <f t="shared" si="38"/>
        <v>1.3845399446205229</v>
      </c>
      <c r="F23" s="81">
        <f>SUM([4]sal!$M$7)</f>
        <v>27235831097</v>
      </c>
      <c r="G23" s="153">
        <f t="shared" si="1"/>
        <v>52.859865517814654</v>
      </c>
      <c r="H23" s="81">
        <f t="shared" si="2"/>
        <v>919267479</v>
      </c>
      <c r="I23" s="175">
        <f t="shared" si="3"/>
        <v>1.784133377159653</v>
      </c>
      <c r="J23" s="81">
        <f>SUM([4]sal!$J$7)</f>
        <v>28155098576</v>
      </c>
      <c r="K23" s="154">
        <f t="shared" si="4"/>
        <v>54.64399889497431</v>
      </c>
      <c r="L23" s="152"/>
      <c r="M23" s="81"/>
      <c r="N23" s="148">
        <f t="shared" si="77"/>
        <v>0</v>
      </c>
      <c r="O23" s="175">
        <f t="shared" si="39"/>
        <v>0</v>
      </c>
      <c r="P23" s="81"/>
      <c r="Q23" s="153">
        <f t="shared" si="6"/>
        <v>0</v>
      </c>
      <c r="R23" s="81">
        <f t="shared" si="7"/>
        <v>0</v>
      </c>
      <c r="S23" s="175">
        <f t="shared" si="8"/>
        <v>0</v>
      </c>
      <c r="T23" s="81"/>
      <c r="U23" s="154">
        <f t="shared" si="9"/>
        <v>0</v>
      </c>
      <c r="V23" s="152"/>
      <c r="W23" s="81"/>
      <c r="X23" s="148">
        <f t="shared" si="78"/>
        <v>0</v>
      </c>
      <c r="Y23" s="175">
        <f t="shared" si="40"/>
        <v>0</v>
      </c>
      <c r="Z23" s="81"/>
      <c r="AA23" s="153">
        <f t="shared" si="11"/>
        <v>0</v>
      </c>
      <c r="AB23" s="81">
        <f t="shared" si="12"/>
        <v>0</v>
      </c>
      <c r="AC23" s="175">
        <f t="shared" si="13"/>
        <v>0</v>
      </c>
      <c r="AD23" s="81"/>
      <c r="AE23" s="154">
        <f t="shared" si="14"/>
        <v>0</v>
      </c>
      <c r="AF23" s="152"/>
      <c r="AG23" s="81"/>
      <c r="AH23" s="148">
        <f t="shared" si="79"/>
        <v>0</v>
      </c>
      <c r="AI23" s="175">
        <f t="shared" si="41"/>
        <v>0</v>
      </c>
      <c r="AJ23" s="81"/>
      <c r="AK23" s="153">
        <f t="shared" si="16"/>
        <v>0</v>
      </c>
      <c r="AL23" s="81">
        <f t="shared" si="17"/>
        <v>0</v>
      </c>
      <c r="AM23" s="175">
        <f t="shared" si="18"/>
        <v>0</v>
      </c>
      <c r="AN23" s="81"/>
      <c r="AO23" s="154">
        <f t="shared" si="19"/>
        <v>0</v>
      </c>
      <c r="AP23" s="147">
        <f t="shared" si="80"/>
        <v>51524594000</v>
      </c>
      <c r="AQ23" s="81">
        <f t="shared" si="81"/>
        <v>0</v>
      </c>
      <c r="AR23" s="148">
        <f t="shared" si="82"/>
        <v>51524594000</v>
      </c>
      <c r="AS23" s="175">
        <f t="shared" si="42"/>
        <v>0.25355718468931265</v>
      </c>
      <c r="AT23" s="81">
        <f t="shared" si="83"/>
        <v>27235831097</v>
      </c>
      <c r="AU23" s="153">
        <f t="shared" si="24"/>
        <v>52.859865517814654</v>
      </c>
      <c r="AV23" s="81">
        <f t="shared" si="25"/>
        <v>919267479</v>
      </c>
      <c r="AW23" s="175">
        <f t="shared" si="26"/>
        <v>1.784133377159653</v>
      </c>
      <c r="AX23" s="81">
        <f t="shared" si="84"/>
        <v>28155098576</v>
      </c>
      <c r="AY23" s="154">
        <f t="shared" si="28"/>
        <v>54.64399889497431</v>
      </c>
      <c r="AZ23" s="152"/>
      <c r="BA23" s="81"/>
      <c r="BB23" s="148">
        <f t="shared" si="85"/>
        <v>0</v>
      </c>
      <c r="BC23" s="175" t="e">
        <f t="shared" si="43"/>
        <v>#REF!</v>
      </c>
      <c r="BD23" s="147">
        <f t="shared" si="86"/>
        <v>51524594000</v>
      </c>
      <c r="BE23" s="148">
        <f t="shared" si="87"/>
        <v>0</v>
      </c>
      <c r="BF23" s="148">
        <f t="shared" si="88"/>
        <v>51524594000</v>
      </c>
      <c r="BG23" s="175" t="e">
        <f t="shared" si="46"/>
        <v>#REF!</v>
      </c>
      <c r="BH23" s="148">
        <f t="shared" si="89"/>
        <v>27235831097</v>
      </c>
      <c r="BI23" s="153">
        <f t="shared" si="32"/>
        <v>52.859865517814654</v>
      </c>
      <c r="BJ23" s="81">
        <f t="shared" si="33"/>
        <v>919267479</v>
      </c>
      <c r="BK23" s="175">
        <f t="shared" si="34"/>
        <v>1.784133377159653</v>
      </c>
      <c r="BL23" s="148">
        <f t="shared" si="90"/>
        <v>28155098576</v>
      </c>
      <c r="BM23" s="154">
        <f t="shared" si="36"/>
        <v>54.64399889497431</v>
      </c>
      <c r="BN23" s="155">
        <f t="shared" si="37"/>
        <v>23369495424</v>
      </c>
    </row>
    <row r="24" spans="1:66" x14ac:dyDescent="0.2">
      <c r="A24" s="152" t="s">
        <v>1189</v>
      </c>
      <c r="B24" s="152">
        <f>SUM([4]dllo!$D$7)</f>
        <v>10402781000</v>
      </c>
      <c r="C24" s="81">
        <f>SUM([4]dllo!$E$7)</f>
        <v>0</v>
      </c>
      <c r="D24" s="148">
        <f t="shared" si="76"/>
        <v>10402781000</v>
      </c>
      <c r="E24" s="175">
        <f t="shared" si="38"/>
        <v>0.27953768698574177</v>
      </c>
      <c r="F24" s="81">
        <f>SUM([4]dllo!$M$7)</f>
        <v>9246593811</v>
      </c>
      <c r="G24" s="153">
        <f t="shared" si="1"/>
        <v>88.885787473561152</v>
      </c>
      <c r="H24" s="81">
        <f t="shared" si="2"/>
        <v>753227711</v>
      </c>
      <c r="I24" s="175">
        <f t="shared" si="3"/>
        <v>7.2406379697890406</v>
      </c>
      <c r="J24" s="81">
        <f>SUM([4]dllo!$J$7)</f>
        <v>9999821522</v>
      </c>
      <c r="K24" s="154">
        <f t="shared" si="4"/>
        <v>96.1264254433502</v>
      </c>
      <c r="L24" s="152"/>
      <c r="M24" s="81"/>
      <c r="N24" s="148">
        <f t="shared" si="77"/>
        <v>0</v>
      </c>
      <c r="O24" s="175">
        <f t="shared" si="39"/>
        <v>0</v>
      </c>
      <c r="P24" s="81"/>
      <c r="Q24" s="153">
        <f t="shared" si="6"/>
        <v>0</v>
      </c>
      <c r="R24" s="81">
        <f t="shared" si="7"/>
        <v>0</v>
      </c>
      <c r="S24" s="175">
        <f t="shared" si="8"/>
        <v>0</v>
      </c>
      <c r="T24" s="81"/>
      <c r="U24" s="154">
        <f t="shared" si="9"/>
        <v>0</v>
      </c>
      <c r="V24" s="152"/>
      <c r="W24" s="81"/>
      <c r="X24" s="148">
        <f t="shared" si="78"/>
        <v>0</v>
      </c>
      <c r="Y24" s="175">
        <f t="shared" si="40"/>
        <v>0</v>
      </c>
      <c r="Z24" s="81"/>
      <c r="AA24" s="153">
        <f t="shared" si="11"/>
        <v>0</v>
      </c>
      <c r="AB24" s="81">
        <f t="shared" si="12"/>
        <v>0</v>
      </c>
      <c r="AC24" s="175">
        <f t="shared" si="13"/>
        <v>0</v>
      </c>
      <c r="AD24" s="81"/>
      <c r="AE24" s="154">
        <f t="shared" si="14"/>
        <v>0</v>
      </c>
      <c r="AF24" s="152">
        <f>SUM([4]dllo!$D$67)</f>
        <v>43320000000</v>
      </c>
      <c r="AG24" s="81">
        <f>SUM([4]dllo!$E$67)</f>
        <v>0</v>
      </c>
      <c r="AH24" s="148">
        <f t="shared" si="79"/>
        <v>43320000000</v>
      </c>
      <c r="AI24" s="175">
        <f t="shared" si="41"/>
        <v>0.30401790486095465</v>
      </c>
      <c r="AJ24" s="81">
        <f>SUM([4]dllo!$M$67)</f>
        <v>35341984472</v>
      </c>
      <c r="AK24" s="153">
        <f t="shared" si="16"/>
        <v>81.583528328716525</v>
      </c>
      <c r="AL24" s="81">
        <f t="shared" si="17"/>
        <v>7977988253</v>
      </c>
      <c r="AM24" s="175">
        <f t="shared" si="18"/>
        <v>18.416408709602955</v>
      </c>
      <c r="AN24" s="81">
        <f>SUM([4]dllo!$J$67)</f>
        <v>43319972725</v>
      </c>
      <c r="AO24" s="154">
        <f t="shared" si="19"/>
        <v>99.999937038319487</v>
      </c>
      <c r="AP24" s="147">
        <f t="shared" si="80"/>
        <v>53722781000</v>
      </c>
      <c r="AQ24" s="81">
        <f t="shared" si="81"/>
        <v>0</v>
      </c>
      <c r="AR24" s="148">
        <f t="shared" si="82"/>
        <v>53722781000</v>
      </c>
      <c r="AS24" s="175">
        <f t="shared" si="42"/>
        <v>0.26437466162354423</v>
      </c>
      <c r="AT24" s="81">
        <f t="shared" si="83"/>
        <v>44588578283</v>
      </c>
      <c r="AU24" s="153">
        <f t="shared" si="24"/>
        <v>82.997524426369523</v>
      </c>
      <c r="AV24" s="81">
        <f t="shared" si="25"/>
        <v>8731215964</v>
      </c>
      <c r="AW24" s="175">
        <f t="shared" si="26"/>
        <v>16.252352915237207</v>
      </c>
      <c r="AX24" s="81">
        <f t="shared" si="84"/>
        <v>53319794247</v>
      </c>
      <c r="AY24" s="154">
        <f t="shared" si="28"/>
        <v>99.249877341606719</v>
      </c>
      <c r="AZ24" s="152"/>
      <c r="BA24" s="81"/>
      <c r="BB24" s="148">
        <f t="shared" si="85"/>
        <v>0</v>
      </c>
      <c r="BC24" s="175" t="e">
        <f t="shared" si="43"/>
        <v>#REF!</v>
      </c>
      <c r="BD24" s="147">
        <f t="shared" si="86"/>
        <v>53722781000</v>
      </c>
      <c r="BE24" s="148">
        <f t="shared" si="87"/>
        <v>0</v>
      </c>
      <c r="BF24" s="148">
        <f t="shared" si="88"/>
        <v>53722781000</v>
      </c>
      <c r="BG24" s="175" t="e">
        <f t="shared" si="46"/>
        <v>#REF!</v>
      </c>
      <c r="BH24" s="148">
        <f t="shared" si="89"/>
        <v>44588578283</v>
      </c>
      <c r="BI24" s="153">
        <f t="shared" si="32"/>
        <v>82.997524426369523</v>
      </c>
      <c r="BJ24" s="81">
        <f t="shared" si="33"/>
        <v>8731215964</v>
      </c>
      <c r="BK24" s="175">
        <f t="shared" si="34"/>
        <v>16.252352915237207</v>
      </c>
      <c r="BL24" s="148">
        <f t="shared" si="90"/>
        <v>53319794247</v>
      </c>
      <c r="BM24" s="154">
        <f t="shared" si="36"/>
        <v>99.249877341606719</v>
      </c>
      <c r="BN24" s="155">
        <f t="shared" si="37"/>
        <v>402986753</v>
      </c>
    </row>
    <row r="25" spans="1:66" x14ac:dyDescent="0.2">
      <c r="A25" s="152" t="s">
        <v>1190</v>
      </c>
      <c r="B25" s="152">
        <f>SUM([4]hab!$D$7)</f>
        <v>13368399000</v>
      </c>
      <c r="C25" s="81">
        <f>SUM([4]hab!$E$7)</f>
        <v>0</v>
      </c>
      <c r="D25" s="148">
        <f t="shared" si="76"/>
        <v>13368399000</v>
      </c>
      <c r="E25" s="175">
        <f t="shared" si="38"/>
        <v>0.35922810786485876</v>
      </c>
      <c r="F25" s="81">
        <f>SUM([4]hab!$M$7)</f>
        <v>12245561387</v>
      </c>
      <c r="G25" s="153">
        <f t="shared" si="1"/>
        <v>91.600807149756676</v>
      </c>
      <c r="H25" s="81">
        <f t="shared" si="2"/>
        <v>525129018</v>
      </c>
      <c r="I25" s="175">
        <f t="shared" si="3"/>
        <v>3.9281369294857225</v>
      </c>
      <c r="J25" s="81">
        <f>SUM([4]hab!$J$7)</f>
        <v>12770690405</v>
      </c>
      <c r="K25" s="154">
        <f t="shared" si="4"/>
        <v>95.528944079242393</v>
      </c>
      <c r="L25" s="152"/>
      <c r="M25" s="81"/>
      <c r="N25" s="148">
        <f t="shared" si="77"/>
        <v>0</v>
      </c>
      <c r="O25" s="175">
        <f t="shared" si="39"/>
        <v>0</v>
      </c>
      <c r="P25" s="81"/>
      <c r="Q25" s="153">
        <f t="shared" si="6"/>
        <v>0</v>
      </c>
      <c r="R25" s="81">
        <f t="shared" si="7"/>
        <v>0</v>
      </c>
      <c r="S25" s="175">
        <f t="shared" si="8"/>
        <v>0</v>
      </c>
      <c r="T25" s="81"/>
      <c r="U25" s="154">
        <f t="shared" si="9"/>
        <v>0</v>
      </c>
      <c r="V25" s="152"/>
      <c r="W25" s="81"/>
      <c r="X25" s="148">
        <f t="shared" si="78"/>
        <v>0</v>
      </c>
      <c r="Y25" s="175">
        <f t="shared" si="40"/>
        <v>0</v>
      </c>
      <c r="Z25" s="81"/>
      <c r="AA25" s="153">
        <f t="shared" si="11"/>
        <v>0</v>
      </c>
      <c r="AB25" s="81">
        <f t="shared" si="12"/>
        <v>0</v>
      </c>
      <c r="AC25" s="175">
        <f t="shared" si="13"/>
        <v>0</v>
      </c>
      <c r="AD25" s="81"/>
      <c r="AE25" s="154">
        <f t="shared" si="14"/>
        <v>0</v>
      </c>
      <c r="AF25" s="152">
        <f>SUM([4]hab!$D$75)</f>
        <v>172432696000</v>
      </c>
      <c r="AG25" s="81">
        <f>SUM([4]hab!$E$75)</f>
        <v>0</v>
      </c>
      <c r="AH25" s="148">
        <f t="shared" si="79"/>
        <v>172432696000</v>
      </c>
      <c r="AI25" s="175">
        <f t="shared" si="41"/>
        <v>1.2101252762568311</v>
      </c>
      <c r="AJ25" s="81">
        <f>SUM([4]hab!$M$75)</f>
        <v>139069273965</v>
      </c>
      <c r="AK25" s="153">
        <f t="shared" si="16"/>
        <v>80.651336545245456</v>
      </c>
      <c r="AL25" s="81">
        <f t="shared" si="17"/>
        <v>31004114040</v>
      </c>
      <c r="AM25" s="175">
        <f t="shared" si="18"/>
        <v>17.980414828055579</v>
      </c>
      <c r="AN25" s="81">
        <f>SUM([4]hab!$J$75)</f>
        <v>170073388005</v>
      </c>
      <c r="AO25" s="154">
        <f t="shared" si="19"/>
        <v>98.631751373301029</v>
      </c>
      <c r="AP25" s="147">
        <f t="shared" si="80"/>
        <v>185801095000</v>
      </c>
      <c r="AQ25" s="81">
        <f t="shared" si="81"/>
        <v>0</v>
      </c>
      <c r="AR25" s="148">
        <f t="shared" si="82"/>
        <v>185801095000</v>
      </c>
      <c r="AS25" s="175">
        <f t="shared" si="42"/>
        <v>0.91434398416398044</v>
      </c>
      <c r="AT25" s="81">
        <f t="shared" si="83"/>
        <v>151314835352</v>
      </c>
      <c r="AU25" s="153">
        <f t="shared" si="24"/>
        <v>81.439151557206912</v>
      </c>
      <c r="AV25" s="81">
        <f t="shared" si="25"/>
        <v>31529243058</v>
      </c>
      <c r="AW25" s="175">
        <f t="shared" si="26"/>
        <v>16.969352660704178</v>
      </c>
      <c r="AX25" s="81">
        <f t="shared" si="84"/>
        <v>182844078410</v>
      </c>
      <c r="AY25" s="154">
        <f t="shared" si="28"/>
        <v>98.408504217911101</v>
      </c>
      <c r="AZ25" s="152"/>
      <c r="BA25" s="81"/>
      <c r="BB25" s="148">
        <f t="shared" si="85"/>
        <v>0</v>
      </c>
      <c r="BC25" s="175" t="e">
        <f t="shared" si="43"/>
        <v>#REF!</v>
      </c>
      <c r="BD25" s="147">
        <f t="shared" si="86"/>
        <v>185801095000</v>
      </c>
      <c r="BE25" s="148">
        <f t="shared" si="87"/>
        <v>0</v>
      </c>
      <c r="BF25" s="148">
        <f t="shared" si="88"/>
        <v>185801095000</v>
      </c>
      <c r="BG25" s="175" t="e">
        <f t="shared" si="46"/>
        <v>#REF!</v>
      </c>
      <c r="BH25" s="148">
        <f t="shared" si="89"/>
        <v>151314835352</v>
      </c>
      <c r="BI25" s="153">
        <f t="shared" si="32"/>
        <v>81.439151557206912</v>
      </c>
      <c r="BJ25" s="81">
        <f t="shared" si="33"/>
        <v>31529243058</v>
      </c>
      <c r="BK25" s="175">
        <f t="shared" si="34"/>
        <v>16.969352660704178</v>
      </c>
      <c r="BL25" s="148">
        <f t="shared" si="90"/>
        <v>182844078410</v>
      </c>
      <c r="BM25" s="154">
        <f t="shared" si="36"/>
        <v>98.408504217911101</v>
      </c>
      <c r="BN25" s="155">
        <f t="shared" si="37"/>
        <v>2957016590</v>
      </c>
    </row>
    <row r="26" spans="1:66" x14ac:dyDescent="0.2">
      <c r="A26" s="152" t="s">
        <v>1191</v>
      </c>
      <c r="B26" s="152">
        <f>SUM([4]cul!$D$7)</f>
        <v>11833599000</v>
      </c>
      <c r="C26" s="81">
        <f>SUM([4]cul!$E$7)</f>
        <v>0</v>
      </c>
      <c r="D26" s="148">
        <f t="shared" si="76"/>
        <v>11833599000</v>
      </c>
      <c r="E26" s="175">
        <f t="shared" si="38"/>
        <v>0.31798582448066398</v>
      </c>
      <c r="F26" s="81">
        <f>SUM([4]cul!$M$7)</f>
        <v>10825555378</v>
      </c>
      <c r="G26" s="153">
        <f t="shared" si="1"/>
        <v>91.481512750263036</v>
      </c>
      <c r="H26" s="81">
        <f t="shared" si="2"/>
        <v>272649905</v>
      </c>
      <c r="I26" s="175">
        <f t="shared" si="3"/>
        <v>2.3040319770849091</v>
      </c>
      <c r="J26" s="81">
        <f>SUM([4]cul!$J$7)</f>
        <v>11098205283</v>
      </c>
      <c r="K26" s="154">
        <f t="shared" si="4"/>
        <v>93.78554472734794</v>
      </c>
      <c r="L26" s="152"/>
      <c r="M26" s="81"/>
      <c r="N26" s="148">
        <f t="shared" si="77"/>
        <v>0</v>
      </c>
      <c r="O26" s="175">
        <f t="shared" si="39"/>
        <v>0</v>
      </c>
      <c r="P26" s="81"/>
      <c r="Q26" s="153">
        <f t="shared" si="6"/>
        <v>0</v>
      </c>
      <c r="R26" s="81">
        <f t="shared" si="7"/>
        <v>0</v>
      </c>
      <c r="S26" s="175">
        <f t="shared" si="8"/>
        <v>0</v>
      </c>
      <c r="T26" s="81"/>
      <c r="U26" s="154">
        <f t="shared" si="9"/>
        <v>0</v>
      </c>
      <c r="V26" s="152"/>
      <c r="W26" s="81"/>
      <c r="X26" s="148">
        <f t="shared" si="78"/>
        <v>0</v>
      </c>
      <c r="Y26" s="175">
        <f t="shared" si="40"/>
        <v>0</v>
      </c>
      <c r="Z26" s="81"/>
      <c r="AA26" s="153">
        <f t="shared" si="11"/>
        <v>0</v>
      </c>
      <c r="AB26" s="81">
        <f t="shared" si="12"/>
        <v>0</v>
      </c>
      <c r="AC26" s="175">
        <f t="shared" si="13"/>
        <v>0</v>
      </c>
      <c r="AD26" s="81"/>
      <c r="AE26" s="154">
        <f t="shared" si="14"/>
        <v>0</v>
      </c>
      <c r="AF26" s="152">
        <f>SUM([4]cul!$D$72)</f>
        <v>54117854000</v>
      </c>
      <c r="AG26" s="81">
        <f>SUM([4]cul!$E$72)</f>
        <v>-900000000</v>
      </c>
      <c r="AH26" s="148">
        <f t="shared" si="79"/>
        <v>53217854000</v>
      </c>
      <c r="AI26" s="175">
        <f t="shared" si="41"/>
        <v>0.3734806203664861</v>
      </c>
      <c r="AJ26" s="81">
        <f>SUM([4]cul!$M$72)</f>
        <v>43273600090</v>
      </c>
      <c r="AK26" s="153">
        <f t="shared" si="16"/>
        <v>81.314064430331968</v>
      </c>
      <c r="AL26" s="81">
        <f t="shared" si="17"/>
        <v>1821112632</v>
      </c>
      <c r="AM26" s="175">
        <f t="shared" si="18"/>
        <v>3.4219956182374429</v>
      </c>
      <c r="AN26" s="81">
        <f>SUM([4]cul!$J$72)</f>
        <v>45094712722</v>
      </c>
      <c r="AO26" s="154">
        <f t="shared" si="19"/>
        <v>84.736060048569414</v>
      </c>
      <c r="AP26" s="147">
        <f t="shared" si="80"/>
        <v>65951453000</v>
      </c>
      <c r="AQ26" s="81">
        <f t="shared" si="81"/>
        <v>-900000000</v>
      </c>
      <c r="AR26" s="148">
        <f t="shared" si="82"/>
        <v>65051453000</v>
      </c>
      <c r="AS26" s="175">
        <f t="shared" si="42"/>
        <v>0.32012408060176351</v>
      </c>
      <c r="AT26" s="81">
        <f t="shared" si="83"/>
        <v>54099155468</v>
      </c>
      <c r="AU26" s="153">
        <f t="shared" si="24"/>
        <v>83.163638893661613</v>
      </c>
      <c r="AV26" s="81">
        <f t="shared" si="25"/>
        <v>2093762537</v>
      </c>
      <c r="AW26" s="175">
        <f t="shared" si="26"/>
        <v>3.2186253195605024</v>
      </c>
      <c r="AX26" s="81">
        <f t="shared" si="84"/>
        <v>56192918005</v>
      </c>
      <c r="AY26" s="154">
        <f t="shared" si="28"/>
        <v>86.382264213222101</v>
      </c>
      <c r="AZ26" s="152"/>
      <c r="BA26" s="81"/>
      <c r="BB26" s="148">
        <f t="shared" si="85"/>
        <v>0</v>
      </c>
      <c r="BC26" s="175" t="e">
        <f t="shared" si="43"/>
        <v>#REF!</v>
      </c>
      <c r="BD26" s="147">
        <f t="shared" si="86"/>
        <v>65951453000</v>
      </c>
      <c r="BE26" s="148">
        <f t="shared" si="87"/>
        <v>-900000000</v>
      </c>
      <c r="BF26" s="148">
        <f t="shared" si="88"/>
        <v>65051453000</v>
      </c>
      <c r="BG26" s="175" t="e">
        <f t="shared" si="46"/>
        <v>#REF!</v>
      </c>
      <c r="BH26" s="148">
        <f t="shared" si="89"/>
        <v>54099155468</v>
      </c>
      <c r="BI26" s="153">
        <f t="shared" si="32"/>
        <v>83.163638893661613</v>
      </c>
      <c r="BJ26" s="81">
        <f t="shared" si="33"/>
        <v>2093762537</v>
      </c>
      <c r="BK26" s="175">
        <f t="shared" si="34"/>
        <v>3.2186253195605024</v>
      </c>
      <c r="BL26" s="148">
        <f t="shared" si="90"/>
        <v>56192918005</v>
      </c>
      <c r="BM26" s="154">
        <f t="shared" si="36"/>
        <v>86.382264213222101</v>
      </c>
      <c r="BN26" s="155">
        <f t="shared" si="37"/>
        <v>8858534995</v>
      </c>
    </row>
    <row r="27" spans="1:66" x14ac:dyDescent="0.2">
      <c r="A27" s="152" t="s">
        <v>1192</v>
      </c>
      <c r="B27" s="152">
        <f>SUM([4]pla!$D$7)</f>
        <v>53627395000</v>
      </c>
      <c r="C27" s="81">
        <f>SUM([4]pla!$E$7)</f>
        <v>0</v>
      </c>
      <c r="D27" s="148">
        <f t="shared" si="76"/>
        <v>53627395000</v>
      </c>
      <c r="E27" s="175">
        <f t="shared" si="38"/>
        <v>1.4410452317866473</v>
      </c>
      <c r="F27" s="81">
        <f>SUM([4]pla!$M$7)</f>
        <v>49017465148</v>
      </c>
      <c r="G27" s="153">
        <f t="shared" si="1"/>
        <v>91.403778139885404</v>
      </c>
      <c r="H27" s="81">
        <f t="shared" si="2"/>
        <v>1274750060</v>
      </c>
      <c r="I27" s="175">
        <f t="shared" si="3"/>
        <v>2.3770501252205145</v>
      </c>
      <c r="J27" s="81">
        <f>SUM([4]pla!$J$7)</f>
        <v>50292215208</v>
      </c>
      <c r="K27" s="154">
        <f t="shared" si="4"/>
        <v>93.780828265105924</v>
      </c>
      <c r="L27" s="152"/>
      <c r="M27" s="81"/>
      <c r="N27" s="148">
        <f t="shared" si="77"/>
        <v>0</v>
      </c>
      <c r="O27" s="175">
        <f t="shared" si="39"/>
        <v>0</v>
      </c>
      <c r="P27" s="81"/>
      <c r="Q27" s="153">
        <f t="shared" si="6"/>
        <v>0</v>
      </c>
      <c r="R27" s="81">
        <f t="shared" si="7"/>
        <v>0</v>
      </c>
      <c r="S27" s="175">
        <f t="shared" si="8"/>
        <v>0</v>
      </c>
      <c r="T27" s="81"/>
      <c r="U27" s="154">
        <f t="shared" si="9"/>
        <v>0</v>
      </c>
      <c r="V27" s="152"/>
      <c r="W27" s="81"/>
      <c r="X27" s="148">
        <f t="shared" si="78"/>
        <v>0</v>
      </c>
      <c r="Y27" s="175">
        <f t="shared" si="40"/>
        <v>0</v>
      </c>
      <c r="Z27" s="81"/>
      <c r="AA27" s="153">
        <f t="shared" si="11"/>
        <v>0</v>
      </c>
      <c r="AB27" s="81">
        <f t="shared" si="12"/>
        <v>0</v>
      </c>
      <c r="AC27" s="175">
        <f t="shared" si="13"/>
        <v>0</v>
      </c>
      <c r="AD27" s="81"/>
      <c r="AE27" s="154">
        <f t="shared" si="14"/>
        <v>0</v>
      </c>
      <c r="AF27" s="152">
        <f>SUM([4]pla!$D$77)</f>
        <v>12342000000</v>
      </c>
      <c r="AG27" s="81">
        <f>SUM([4]pla!$E$77)</f>
        <v>0</v>
      </c>
      <c r="AH27" s="148">
        <f t="shared" si="79"/>
        <v>12342000000</v>
      </c>
      <c r="AI27" s="175">
        <f t="shared" si="41"/>
        <v>8.6615627465233214E-2</v>
      </c>
      <c r="AJ27" s="81">
        <f>SUM([4]pla!$M$77)</f>
        <v>9417054645</v>
      </c>
      <c r="AK27" s="153">
        <f t="shared" si="16"/>
        <v>76.300880286825475</v>
      </c>
      <c r="AL27" s="81">
        <f t="shared" si="17"/>
        <v>1953488940</v>
      </c>
      <c r="AM27" s="175">
        <f t="shared" si="18"/>
        <v>15.827977151191055</v>
      </c>
      <c r="AN27" s="81">
        <f>SUM([4]pla!$J$77)</f>
        <v>11370543585</v>
      </c>
      <c r="AO27" s="154">
        <f t="shared" si="19"/>
        <v>92.128857438016524</v>
      </c>
      <c r="AP27" s="147">
        <f t="shared" si="80"/>
        <v>65969395000</v>
      </c>
      <c r="AQ27" s="81">
        <f t="shared" si="81"/>
        <v>0</v>
      </c>
      <c r="AR27" s="148">
        <f t="shared" si="82"/>
        <v>65969395000</v>
      </c>
      <c r="AS27" s="175">
        <f t="shared" si="42"/>
        <v>0.32464135616201495</v>
      </c>
      <c r="AT27" s="81">
        <f t="shared" si="83"/>
        <v>58434519793</v>
      </c>
      <c r="AU27" s="153">
        <f t="shared" si="24"/>
        <v>88.578225998586163</v>
      </c>
      <c r="AV27" s="81">
        <f t="shared" si="25"/>
        <v>3228239000</v>
      </c>
      <c r="AW27" s="175">
        <f t="shared" si="26"/>
        <v>4.8935404061231731</v>
      </c>
      <c r="AX27" s="81">
        <f t="shared" si="84"/>
        <v>61662758793</v>
      </c>
      <c r="AY27" s="154">
        <f t="shared" si="28"/>
        <v>93.471766404709328</v>
      </c>
      <c r="AZ27" s="152"/>
      <c r="BA27" s="81"/>
      <c r="BB27" s="148">
        <f t="shared" si="85"/>
        <v>0</v>
      </c>
      <c r="BC27" s="175" t="e">
        <f t="shared" si="43"/>
        <v>#REF!</v>
      </c>
      <c r="BD27" s="147">
        <f t="shared" si="86"/>
        <v>65969395000</v>
      </c>
      <c r="BE27" s="148">
        <f t="shared" si="87"/>
        <v>0</v>
      </c>
      <c r="BF27" s="148">
        <f t="shared" si="88"/>
        <v>65969395000</v>
      </c>
      <c r="BG27" s="175" t="e">
        <f t="shared" si="46"/>
        <v>#REF!</v>
      </c>
      <c r="BH27" s="148">
        <f t="shared" si="89"/>
        <v>58434519793</v>
      </c>
      <c r="BI27" s="153">
        <f t="shared" si="32"/>
        <v>88.578225998586163</v>
      </c>
      <c r="BJ27" s="81">
        <f t="shared" si="33"/>
        <v>3228239000</v>
      </c>
      <c r="BK27" s="175">
        <f t="shared" si="34"/>
        <v>4.8935404061231731</v>
      </c>
      <c r="BL27" s="148">
        <f t="shared" si="90"/>
        <v>61662758793</v>
      </c>
      <c r="BM27" s="154">
        <f t="shared" si="36"/>
        <v>93.471766404709328</v>
      </c>
      <c r="BN27" s="155">
        <f t="shared" si="37"/>
        <v>4306636207</v>
      </c>
    </row>
    <row r="28" spans="1:66" x14ac:dyDescent="0.2">
      <c r="A28" s="152" t="s">
        <v>1193</v>
      </c>
      <c r="B28" s="152">
        <f>SUM([4]muj!$D$7)</f>
        <v>10578473000</v>
      </c>
      <c r="C28" s="81">
        <f>SUM([4]muj!$E$7)</f>
        <v>0</v>
      </c>
      <c r="D28" s="148">
        <f t="shared" si="76"/>
        <v>10578473000</v>
      </c>
      <c r="E28" s="175">
        <f t="shared" si="38"/>
        <v>0.28425878370996377</v>
      </c>
      <c r="F28" s="81">
        <f>SUM([4]muj!$M$7)</f>
        <v>8794138495</v>
      </c>
      <c r="G28" s="153">
        <f t="shared" si="1"/>
        <v>83.13240006378993</v>
      </c>
      <c r="H28" s="81">
        <f t="shared" si="2"/>
        <v>710860929</v>
      </c>
      <c r="I28" s="175">
        <f t="shared" si="3"/>
        <v>6.719882245764583</v>
      </c>
      <c r="J28" s="81">
        <f>SUM([4]muj!$J$7)</f>
        <v>9504999424</v>
      </c>
      <c r="K28" s="154">
        <f t="shared" si="4"/>
        <v>89.852282309554511</v>
      </c>
      <c r="L28" s="152"/>
      <c r="M28" s="81"/>
      <c r="N28" s="148">
        <f t="shared" si="77"/>
        <v>0</v>
      </c>
      <c r="O28" s="175">
        <f t="shared" si="39"/>
        <v>0</v>
      </c>
      <c r="P28" s="81"/>
      <c r="Q28" s="153">
        <f t="shared" si="6"/>
        <v>0</v>
      </c>
      <c r="R28" s="81">
        <f t="shared" si="7"/>
        <v>0</v>
      </c>
      <c r="S28" s="175">
        <f t="shared" si="8"/>
        <v>0</v>
      </c>
      <c r="T28" s="81"/>
      <c r="U28" s="154">
        <f t="shared" si="9"/>
        <v>0</v>
      </c>
      <c r="V28" s="152"/>
      <c r="W28" s="81"/>
      <c r="X28" s="148">
        <f t="shared" si="78"/>
        <v>0</v>
      </c>
      <c r="Y28" s="175">
        <f t="shared" si="40"/>
        <v>0</v>
      </c>
      <c r="Z28" s="81"/>
      <c r="AA28" s="153">
        <f t="shared" si="11"/>
        <v>0</v>
      </c>
      <c r="AB28" s="81">
        <f t="shared" si="12"/>
        <v>0</v>
      </c>
      <c r="AC28" s="175">
        <f t="shared" si="13"/>
        <v>0</v>
      </c>
      <c r="AD28" s="81"/>
      <c r="AE28" s="154">
        <f t="shared" si="14"/>
        <v>0</v>
      </c>
      <c r="AF28" s="152">
        <f>SUM([4]muj!$D$68)</f>
        <v>24083000000</v>
      </c>
      <c r="AG28" s="81">
        <f>SUM([4]muj!$E$68)</f>
        <v>0</v>
      </c>
      <c r="AH28" s="148">
        <f t="shared" si="79"/>
        <v>24083000000</v>
      </c>
      <c r="AI28" s="175">
        <f t="shared" si="41"/>
        <v>0.16901346266773712</v>
      </c>
      <c r="AJ28" s="81">
        <f>SUM([4]muj!$M$68)</f>
        <v>11699293213</v>
      </c>
      <c r="AK28" s="153">
        <f t="shared" si="16"/>
        <v>48.579052497612423</v>
      </c>
      <c r="AL28" s="81">
        <f t="shared" si="17"/>
        <v>12000045975</v>
      </c>
      <c r="AM28" s="175">
        <f t="shared" si="18"/>
        <v>49.827870178133956</v>
      </c>
      <c r="AN28" s="81">
        <f>SUM([4]muj!$J$68)</f>
        <v>23699339188</v>
      </c>
      <c r="AO28" s="154">
        <f t="shared" si="19"/>
        <v>98.406922675746372</v>
      </c>
      <c r="AP28" s="147">
        <f t="shared" si="80"/>
        <v>34661473000</v>
      </c>
      <c r="AQ28" s="81">
        <f t="shared" si="81"/>
        <v>0</v>
      </c>
      <c r="AR28" s="148">
        <f t="shared" si="82"/>
        <v>34661473000</v>
      </c>
      <c r="AS28" s="175">
        <f t="shared" si="42"/>
        <v>0.17057224189024417</v>
      </c>
      <c r="AT28" s="81">
        <f t="shared" si="83"/>
        <v>20493431708</v>
      </c>
      <c r="AU28" s="153">
        <f t="shared" si="24"/>
        <v>59.124526265805265</v>
      </c>
      <c r="AV28" s="81">
        <f t="shared" si="25"/>
        <v>12710906904</v>
      </c>
      <c r="AW28" s="175">
        <f t="shared" si="26"/>
        <v>36.671571643824826</v>
      </c>
      <c r="AX28" s="81">
        <f t="shared" si="84"/>
        <v>33204338612</v>
      </c>
      <c r="AY28" s="154">
        <f t="shared" si="28"/>
        <v>95.796097909630092</v>
      </c>
      <c r="AZ28" s="152"/>
      <c r="BA28" s="81"/>
      <c r="BB28" s="148">
        <f t="shared" si="85"/>
        <v>0</v>
      </c>
      <c r="BC28" s="175" t="e">
        <f t="shared" si="43"/>
        <v>#REF!</v>
      </c>
      <c r="BD28" s="147">
        <f t="shared" si="86"/>
        <v>34661473000</v>
      </c>
      <c r="BE28" s="148">
        <f t="shared" si="87"/>
        <v>0</v>
      </c>
      <c r="BF28" s="148">
        <f t="shared" si="88"/>
        <v>34661473000</v>
      </c>
      <c r="BG28" s="175" t="e">
        <f t="shared" si="46"/>
        <v>#REF!</v>
      </c>
      <c r="BH28" s="148">
        <f t="shared" si="89"/>
        <v>20493431708</v>
      </c>
      <c r="BI28" s="153">
        <f t="shared" si="32"/>
        <v>59.124526265805265</v>
      </c>
      <c r="BJ28" s="81">
        <f t="shared" si="33"/>
        <v>12710906904</v>
      </c>
      <c r="BK28" s="175">
        <f t="shared" si="34"/>
        <v>36.671571643824826</v>
      </c>
      <c r="BL28" s="148">
        <f t="shared" si="90"/>
        <v>33204338612</v>
      </c>
      <c r="BM28" s="154">
        <f t="shared" si="36"/>
        <v>95.796097909630092</v>
      </c>
      <c r="BN28" s="155">
        <f t="shared" si="37"/>
        <v>1457134388</v>
      </c>
    </row>
    <row r="29" spans="1:66" x14ac:dyDescent="0.2">
      <c r="A29" s="152" t="s">
        <v>1194</v>
      </c>
      <c r="B29" s="152">
        <f>SUM([4]int!$D$7)</f>
        <v>19369221000</v>
      </c>
      <c r="C29" s="81">
        <f>SUM([4]int!$E$7)</f>
        <v>0</v>
      </c>
      <c r="D29" s="148">
        <f t="shared" si="76"/>
        <v>19369221000</v>
      </c>
      <c r="E29" s="175">
        <f t="shared" si="38"/>
        <v>0.52047882552325719</v>
      </c>
      <c r="F29" s="81">
        <f>SUM([4]int!$M$7)</f>
        <v>16307345662</v>
      </c>
      <c r="G29" s="153">
        <f t="shared" si="1"/>
        <v>84.192057398694558</v>
      </c>
      <c r="H29" s="81">
        <f t="shared" si="2"/>
        <v>2617202309</v>
      </c>
      <c r="I29" s="175">
        <f t="shared" si="3"/>
        <v>13.512171238068893</v>
      </c>
      <c r="J29" s="81">
        <f>SUM([4]int!$J$7)</f>
        <v>18924547971</v>
      </c>
      <c r="K29" s="154">
        <f t="shared" si="4"/>
        <v>97.704228636763446</v>
      </c>
      <c r="L29" s="152"/>
      <c r="M29" s="81"/>
      <c r="N29" s="148">
        <f t="shared" si="77"/>
        <v>0</v>
      </c>
      <c r="O29" s="175">
        <f t="shared" si="39"/>
        <v>0</v>
      </c>
      <c r="P29" s="81"/>
      <c r="Q29" s="153">
        <f t="shared" si="6"/>
        <v>0</v>
      </c>
      <c r="R29" s="81">
        <f t="shared" si="7"/>
        <v>0</v>
      </c>
      <c r="S29" s="175">
        <f t="shared" si="8"/>
        <v>0</v>
      </c>
      <c r="T29" s="81"/>
      <c r="U29" s="154">
        <f t="shared" si="9"/>
        <v>0</v>
      </c>
      <c r="V29" s="152"/>
      <c r="W29" s="81"/>
      <c r="X29" s="148">
        <f t="shared" si="78"/>
        <v>0</v>
      </c>
      <c r="Y29" s="175">
        <f t="shared" si="40"/>
        <v>0</v>
      </c>
      <c r="Z29" s="81"/>
      <c r="AA29" s="153">
        <f t="shared" si="11"/>
        <v>0</v>
      </c>
      <c r="AB29" s="81">
        <f t="shared" si="12"/>
        <v>0</v>
      </c>
      <c r="AC29" s="175">
        <f t="shared" si="13"/>
        <v>0</v>
      </c>
      <c r="AD29" s="81"/>
      <c r="AE29" s="154">
        <f t="shared" si="14"/>
        <v>0</v>
      </c>
      <c r="AF29" s="152">
        <f>SUM([4]int!$D$72)</f>
        <v>796483391000</v>
      </c>
      <c r="AG29" s="81">
        <f>SUM([4]int!$E$72)</f>
        <v>33696885101</v>
      </c>
      <c r="AH29" s="148">
        <f t="shared" si="79"/>
        <v>830180276101</v>
      </c>
      <c r="AI29" s="175">
        <f t="shared" si="41"/>
        <v>5.8261696259721818</v>
      </c>
      <c r="AJ29" s="81">
        <f>SUM([4]int!$M$72)</f>
        <v>651250902731</v>
      </c>
      <c r="AK29" s="153">
        <f t="shared" si="16"/>
        <v>78.446925502692693</v>
      </c>
      <c r="AL29" s="81">
        <f t="shared" si="17"/>
        <v>174284929413</v>
      </c>
      <c r="AM29" s="175">
        <f t="shared" si="18"/>
        <v>20.993624448841572</v>
      </c>
      <c r="AN29" s="81">
        <f>SUM([4]int!$J$72)</f>
        <v>825535832144</v>
      </c>
      <c r="AO29" s="154">
        <f t="shared" si="19"/>
        <v>99.440549951534265</v>
      </c>
      <c r="AP29" s="147">
        <f t="shared" si="80"/>
        <v>815852612000</v>
      </c>
      <c r="AQ29" s="81">
        <f t="shared" si="81"/>
        <v>33696885101</v>
      </c>
      <c r="AR29" s="148">
        <f t="shared" si="82"/>
        <v>849549497101</v>
      </c>
      <c r="AS29" s="175">
        <f t="shared" si="42"/>
        <v>4.1807098710792543</v>
      </c>
      <c r="AT29" s="81">
        <f t="shared" si="83"/>
        <v>667558248393</v>
      </c>
      <c r="AU29" s="153">
        <f t="shared" si="24"/>
        <v>78.57791107769161</v>
      </c>
      <c r="AV29" s="81">
        <f t="shared" si="25"/>
        <v>176902131722</v>
      </c>
      <c r="AW29" s="175">
        <f t="shared" si="26"/>
        <v>20.823051785170879</v>
      </c>
      <c r="AX29" s="81">
        <f t="shared" si="84"/>
        <v>844460380115</v>
      </c>
      <c r="AY29" s="154">
        <f t="shared" si="28"/>
        <v>99.400962862862485</v>
      </c>
      <c r="AZ29" s="152"/>
      <c r="BA29" s="81"/>
      <c r="BB29" s="148">
        <f t="shared" si="85"/>
        <v>0</v>
      </c>
      <c r="BC29" s="175" t="e">
        <f t="shared" si="43"/>
        <v>#REF!</v>
      </c>
      <c r="BD29" s="147">
        <f t="shared" si="86"/>
        <v>815852612000</v>
      </c>
      <c r="BE29" s="148">
        <f t="shared" si="87"/>
        <v>33696885101</v>
      </c>
      <c r="BF29" s="148">
        <f t="shared" si="88"/>
        <v>849549497101</v>
      </c>
      <c r="BG29" s="175" t="e">
        <f t="shared" si="46"/>
        <v>#REF!</v>
      </c>
      <c r="BH29" s="148">
        <f t="shared" si="89"/>
        <v>667558248393</v>
      </c>
      <c r="BI29" s="153">
        <f t="shared" si="32"/>
        <v>78.57791107769161</v>
      </c>
      <c r="BJ29" s="81">
        <f t="shared" si="33"/>
        <v>176902131722</v>
      </c>
      <c r="BK29" s="175">
        <f t="shared" si="34"/>
        <v>20.823051785170879</v>
      </c>
      <c r="BL29" s="148">
        <f t="shared" si="90"/>
        <v>844460380115</v>
      </c>
      <c r="BM29" s="154">
        <f t="shared" si="36"/>
        <v>99.400962862862485</v>
      </c>
      <c r="BN29" s="155">
        <f t="shared" si="37"/>
        <v>5089116986</v>
      </c>
    </row>
    <row r="30" spans="1:66" x14ac:dyDescent="0.2">
      <c r="A30" s="152" t="s">
        <v>1195</v>
      </c>
      <c r="B30" s="152">
        <f>SUM([4]das!$D$7)</f>
        <v>7017984000</v>
      </c>
      <c r="C30" s="81">
        <f>SUM([4]das!$E$7)</f>
        <v>1096330000</v>
      </c>
      <c r="D30" s="148">
        <f t="shared" si="76"/>
        <v>8114314000</v>
      </c>
      <c r="E30" s="175">
        <f t="shared" si="38"/>
        <v>0.21804328737056194</v>
      </c>
      <c r="F30" s="81">
        <f>SUM([4]das!$M$7)</f>
        <v>7864757823</v>
      </c>
      <c r="G30" s="153">
        <f t="shared" si="1"/>
        <v>96.92449445510735</v>
      </c>
      <c r="H30" s="81">
        <f t="shared" si="2"/>
        <v>133587278</v>
      </c>
      <c r="I30" s="175">
        <f t="shared" si="3"/>
        <v>1.6463163491085013</v>
      </c>
      <c r="J30" s="81">
        <f>SUM([4]das!$J$7)</f>
        <v>7998345101</v>
      </c>
      <c r="K30" s="154">
        <f t="shared" si="4"/>
        <v>98.570810804215853</v>
      </c>
      <c r="L30" s="152"/>
      <c r="M30" s="81"/>
      <c r="N30" s="148">
        <f t="shared" si="77"/>
        <v>0</v>
      </c>
      <c r="O30" s="175">
        <f t="shared" si="39"/>
        <v>0</v>
      </c>
      <c r="P30" s="81"/>
      <c r="Q30" s="153">
        <f t="shared" si="6"/>
        <v>0</v>
      </c>
      <c r="R30" s="81">
        <f t="shared" si="7"/>
        <v>0</v>
      </c>
      <c r="S30" s="175">
        <f t="shared" si="8"/>
        <v>0</v>
      </c>
      <c r="T30" s="81"/>
      <c r="U30" s="154">
        <f t="shared" si="9"/>
        <v>0</v>
      </c>
      <c r="V30" s="152"/>
      <c r="W30" s="81"/>
      <c r="X30" s="148">
        <f t="shared" si="78"/>
        <v>0</v>
      </c>
      <c r="Y30" s="175">
        <f t="shared" si="40"/>
        <v>0</v>
      </c>
      <c r="Z30" s="81"/>
      <c r="AA30" s="153">
        <f t="shared" si="11"/>
        <v>0</v>
      </c>
      <c r="AB30" s="81">
        <f t="shared" si="12"/>
        <v>0</v>
      </c>
      <c r="AC30" s="175">
        <f t="shared" si="13"/>
        <v>0</v>
      </c>
      <c r="AD30" s="81"/>
      <c r="AE30" s="154">
        <f t="shared" si="14"/>
        <v>0</v>
      </c>
      <c r="AF30" s="152">
        <f>SUM([4]das!$D$67)</f>
        <v>2125000000</v>
      </c>
      <c r="AG30" s="81">
        <f>SUM([4]das!$E$67)</f>
        <v>0</v>
      </c>
      <c r="AH30" s="148">
        <f t="shared" si="79"/>
        <v>2125000000</v>
      </c>
      <c r="AI30" s="175">
        <f t="shared" si="41"/>
        <v>1.4913158998834919E-2</v>
      </c>
      <c r="AJ30" s="81">
        <f>SUM([4]das!$M$67)</f>
        <v>1997450267</v>
      </c>
      <c r="AK30" s="153">
        <f t="shared" si="16"/>
        <v>93.997659623529415</v>
      </c>
      <c r="AL30" s="81">
        <f t="shared" si="17"/>
        <v>101938645</v>
      </c>
      <c r="AM30" s="175">
        <f t="shared" si="18"/>
        <v>4.7971127058823528</v>
      </c>
      <c r="AN30" s="81">
        <f>SUM([4]das!$J$67)</f>
        <v>2099388912</v>
      </c>
      <c r="AO30" s="154">
        <f t="shared" si="19"/>
        <v>98.794772329411757</v>
      </c>
      <c r="AP30" s="147">
        <f t="shared" si="80"/>
        <v>9142984000</v>
      </c>
      <c r="AQ30" s="81">
        <f t="shared" si="81"/>
        <v>1096330000</v>
      </c>
      <c r="AR30" s="148">
        <f t="shared" si="82"/>
        <v>10239314000</v>
      </c>
      <c r="AS30" s="175">
        <f t="shared" si="42"/>
        <v>5.0388589786653427E-2</v>
      </c>
      <c r="AT30" s="81">
        <f t="shared" si="83"/>
        <v>9862208090</v>
      </c>
      <c r="AU30" s="153">
        <f t="shared" si="24"/>
        <v>96.317078370679909</v>
      </c>
      <c r="AV30" s="81">
        <f t="shared" si="25"/>
        <v>235525923</v>
      </c>
      <c r="AW30" s="175">
        <f t="shared" si="26"/>
        <v>2.3002119380263171</v>
      </c>
      <c r="AX30" s="81">
        <f t="shared" si="84"/>
        <v>10097734013</v>
      </c>
      <c r="AY30" s="154">
        <f t="shared" si="28"/>
        <v>98.617290308706231</v>
      </c>
      <c r="AZ30" s="152"/>
      <c r="BA30" s="81"/>
      <c r="BB30" s="148">
        <f t="shared" si="85"/>
        <v>0</v>
      </c>
      <c r="BC30" s="175" t="e">
        <f t="shared" si="43"/>
        <v>#REF!</v>
      </c>
      <c r="BD30" s="147">
        <f t="shared" si="86"/>
        <v>9142984000</v>
      </c>
      <c r="BE30" s="148">
        <f t="shared" si="87"/>
        <v>1096330000</v>
      </c>
      <c r="BF30" s="148">
        <f t="shared" si="88"/>
        <v>10239314000</v>
      </c>
      <c r="BG30" s="175" t="e">
        <f t="shared" si="46"/>
        <v>#REF!</v>
      </c>
      <c r="BH30" s="148">
        <f t="shared" si="89"/>
        <v>9862208090</v>
      </c>
      <c r="BI30" s="153">
        <f t="shared" si="32"/>
        <v>96.317078370679909</v>
      </c>
      <c r="BJ30" s="81">
        <f t="shared" si="33"/>
        <v>235525923</v>
      </c>
      <c r="BK30" s="175">
        <f t="shared" si="34"/>
        <v>2.3002119380263171</v>
      </c>
      <c r="BL30" s="148">
        <f t="shared" si="90"/>
        <v>10097734013</v>
      </c>
      <c r="BM30" s="154">
        <f t="shared" si="36"/>
        <v>98.617290308706231</v>
      </c>
      <c r="BN30" s="155">
        <f t="shared" si="37"/>
        <v>141579987</v>
      </c>
    </row>
    <row r="31" spans="1:66" x14ac:dyDescent="0.2">
      <c r="A31" s="152" t="s">
        <v>1196</v>
      </c>
      <c r="B31" s="152">
        <f>SUM([4]amb!$D$7)</f>
        <v>21688627000</v>
      </c>
      <c r="C31" s="81">
        <f>SUM([4]amb!$E$7)</f>
        <v>0</v>
      </c>
      <c r="D31" s="148">
        <f t="shared" si="76"/>
        <v>21688627000</v>
      </c>
      <c r="E31" s="175">
        <f t="shared" si="38"/>
        <v>0.58280460056560901</v>
      </c>
      <c r="F31" s="81">
        <f>SUM([4]amb!$M$7)</f>
        <v>18558347579</v>
      </c>
      <c r="G31" s="153">
        <f t="shared" si="1"/>
        <v>85.567184953662576</v>
      </c>
      <c r="H31" s="81">
        <f t="shared" si="2"/>
        <v>1930642549</v>
      </c>
      <c r="I31" s="175">
        <f t="shared" si="3"/>
        <v>8.9016356314302421</v>
      </c>
      <c r="J31" s="81">
        <f>SUM([4]amb!$J$7)</f>
        <v>20488990128</v>
      </c>
      <c r="K31" s="154">
        <f t="shared" si="4"/>
        <v>94.468820585092828</v>
      </c>
      <c r="L31" s="152"/>
      <c r="M31" s="81"/>
      <c r="N31" s="148">
        <f t="shared" si="77"/>
        <v>0</v>
      </c>
      <c r="O31" s="175">
        <f t="shared" si="39"/>
        <v>0</v>
      </c>
      <c r="P31" s="81"/>
      <c r="Q31" s="153">
        <f t="shared" si="6"/>
        <v>0</v>
      </c>
      <c r="R31" s="81">
        <f t="shared" si="7"/>
        <v>0</v>
      </c>
      <c r="S31" s="175">
        <f t="shared" si="8"/>
        <v>0</v>
      </c>
      <c r="T31" s="81"/>
      <c r="U31" s="154">
        <f t="shared" si="9"/>
        <v>0</v>
      </c>
      <c r="V31" s="152"/>
      <c r="W31" s="81"/>
      <c r="X31" s="148">
        <f t="shared" si="78"/>
        <v>0</v>
      </c>
      <c r="Y31" s="175">
        <f t="shared" si="40"/>
        <v>0</v>
      </c>
      <c r="Z31" s="81"/>
      <c r="AA31" s="153">
        <f t="shared" si="11"/>
        <v>0</v>
      </c>
      <c r="AB31" s="81">
        <f t="shared" si="12"/>
        <v>0</v>
      </c>
      <c r="AC31" s="175">
        <f t="shared" si="13"/>
        <v>0</v>
      </c>
      <c r="AD31" s="81"/>
      <c r="AE31" s="154">
        <f t="shared" si="14"/>
        <v>0</v>
      </c>
      <c r="AF31" s="152">
        <f>SUM([4]amb!$D$80)</f>
        <v>100902218000</v>
      </c>
      <c r="AG31" s="81">
        <f>SUM([4]amb!$E$80)</f>
        <v>-50187200000</v>
      </c>
      <c r="AH31" s="148">
        <f t="shared" si="79"/>
        <v>50715018000</v>
      </c>
      <c r="AI31" s="175">
        <f t="shared" si="41"/>
        <v>0.35591582450012937</v>
      </c>
      <c r="AJ31" s="81">
        <f>SUM([4]amb!$M$80)</f>
        <v>32740553590</v>
      </c>
      <c r="AK31" s="153">
        <f t="shared" si="16"/>
        <v>64.557905884998405</v>
      </c>
      <c r="AL31" s="81">
        <f t="shared" si="17"/>
        <v>14491969927</v>
      </c>
      <c r="AM31" s="175">
        <f t="shared" si="18"/>
        <v>28.575302737741314</v>
      </c>
      <c r="AN31" s="81">
        <f>SUM([4]amb!$J$80)</f>
        <v>47232523517</v>
      </c>
      <c r="AO31" s="154">
        <f t="shared" si="19"/>
        <v>93.133208622739716</v>
      </c>
      <c r="AP31" s="147">
        <f t="shared" si="80"/>
        <v>122590845000</v>
      </c>
      <c r="AQ31" s="81">
        <f t="shared" si="81"/>
        <v>-50187200000</v>
      </c>
      <c r="AR31" s="148">
        <f t="shared" si="82"/>
        <v>72403645000</v>
      </c>
      <c r="AS31" s="175">
        <f t="shared" si="42"/>
        <v>0.35630488204224231</v>
      </c>
      <c r="AT31" s="81">
        <f t="shared" si="83"/>
        <v>51298901169</v>
      </c>
      <c r="AU31" s="153">
        <f t="shared" si="24"/>
        <v>70.851268840125385</v>
      </c>
      <c r="AV31" s="81">
        <f t="shared" si="25"/>
        <v>16422612476</v>
      </c>
      <c r="AW31" s="175">
        <f t="shared" si="26"/>
        <v>22.682024469900654</v>
      </c>
      <c r="AX31" s="81">
        <f t="shared" si="84"/>
        <v>67721513645</v>
      </c>
      <c r="AY31" s="154">
        <f t="shared" si="28"/>
        <v>93.533293310026039</v>
      </c>
      <c r="AZ31" s="152"/>
      <c r="BA31" s="81"/>
      <c r="BB31" s="148">
        <f t="shared" si="85"/>
        <v>0</v>
      </c>
      <c r="BC31" s="175" t="e">
        <f t="shared" si="43"/>
        <v>#REF!</v>
      </c>
      <c r="BD31" s="147">
        <f t="shared" si="86"/>
        <v>122590845000</v>
      </c>
      <c r="BE31" s="148">
        <f t="shared" si="87"/>
        <v>-50187200000</v>
      </c>
      <c r="BF31" s="148">
        <f t="shared" si="88"/>
        <v>72403645000</v>
      </c>
      <c r="BG31" s="175" t="e">
        <f t="shared" si="46"/>
        <v>#REF!</v>
      </c>
      <c r="BH31" s="148">
        <f t="shared" si="89"/>
        <v>51298901169</v>
      </c>
      <c r="BI31" s="153">
        <f t="shared" si="32"/>
        <v>70.851268840125385</v>
      </c>
      <c r="BJ31" s="81">
        <f t="shared" si="33"/>
        <v>16422612476</v>
      </c>
      <c r="BK31" s="175">
        <f t="shared" si="34"/>
        <v>22.682024469900654</v>
      </c>
      <c r="BL31" s="148">
        <f t="shared" si="90"/>
        <v>67721513645</v>
      </c>
      <c r="BM31" s="154">
        <f t="shared" si="36"/>
        <v>93.533293310026039</v>
      </c>
      <c r="BN31" s="155">
        <f t="shared" si="37"/>
        <v>4682131355</v>
      </c>
    </row>
    <row r="32" spans="1:66" x14ac:dyDescent="0.2">
      <c r="A32" s="152" t="s">
        <v>1197</v>
      </c>
      <c r="B32" s="152">
        <f>SUM([4]dad!$D$7)</f>
        <v>8457841000</v>
      </c>
      <c r="C32" s="81">
        <f>SUM([4]dad!$E$7)</f>
        <v>0</v>
      </c>
      <c r="D32" s="148">
        <f t="shared" si="76"/>
        <v>8457841000</v>
      </c>
      <c r="E32" s="175">
        <f t="shared" si="38"/>
        <v>0.22727435192889026</v>
      </c>
      <c r="F32" s="81">
        <f>SUM([4]dad!$M$7)</f>
        <v>7742592121</v>
      </c>
      <c r="G32" s="153">
        <f t="shared" si="1"/>
        <v>91.543363383161264</v>
      </c>
      <c r="H32" s="81">
        <f t="shared" si="2"/>
        <v>352422089</v>
      </c>
      <c r="I32" s="175">
        <f t="shared" si="3"/>
        <v>4.1668091064847399</v>
      </c>
      <c r="J32" s="81">
        <f>SUM([4]dad!$J$7)</f>
        <v>8095014210</v>
      </c>
      <c r="K32" s="154">
        <f t="shared" si="4"/>
        <v>95.710172489645998</v>
      </c>
      <c r="L32" s="152"/>
      <c r="M32" s="81"/>
      <c r="N32" s="148">
        <f t="shared" si="77"/>
        <v>0</v>
      </c>
      <c r="O32" s="175">
        <f t="shared" si="39"/>
        <v>0</v>
      </c>
      <c r="P32" s="81"/>
      <c r="Q32" s="153">
        <f t="shared" si="6"/>
        <v>0</v>
      </c>
      <c r="R32" s="81">
        <f t="shared" si="7"/>
        <v>0</v>
      </c>
      <c r="S32" s="175">
        <f t="shared" si="8"/>
        <v>0</v>
      </c>
      <c r="T32" s="81"/>
      <c r="U32" s="154">
        <f t="shared" si="9"/>
        <v>0</v>
      </c>
      <c r="V32" s="152"/>
      <c r="W32" s="81"/>
      <c r="X32" s="148">
        <f t="shared" si="78"/>
        <v>0</v>
      </c>
      <c r="Y32" s="175">
        <f t="shared" si="40"/>
        <v>0</v>
      </c>
      <c r="Z32" s="81"/>
      <c r="AA32" s="153">
        <f t="shared" si="11"/>
        <v>0</v>
      </c>
      <c r="AB32" s="81">
        <f t="shared" si="12"/>
        <v>0</v>
      </c>
      <c r="AC32" s="175">
        <f t="shared" si="13"/>
        <v>0</v>
      </c>
      <c r="AD32" s="81"/>
      <c r="AE32" s="154">
        <f t="shared" si="14"/>
        <v>0</v>
      </c>
      <c r="AF32" s="152">
        <f>SUM([4]dad!$D$70)</f>
        <v>9000000000</v>
      </c>
      <c r="AG32" s="81">
        <f>SUM([4]dad!$E$70)</f>
        <v>0</v>
      </c>
      <c r="AH32" s="148">
        <f t="shared" si="79"/>
        <v>9000000000</v>
      </c>
      <c r="AI32" s="175">
        <f t="shared" si="41"/>
        <v>6.3161614583300829E-2</v>
      </c>
      <c r="AJ32" s="81">
        <f>SUM([4]dad!$M$70)</f>
        <v>6964048090</v>
      </c>
      <c r="AK32" s="153">
        <f t="shared" si="16"/>
        <v>77.378312111111114</v>
      </c>
      <c r="AL32" s="81">
        <f t="shared" si="17"/>
        <v>1789178310</v>
      </c>
      <c r="AM32" s="175">
        <f t="shared" si="18"/>
        <v>19.879759</v>
      </c>
      <c r="AN32" s="81">
        <f>SUM([4]dad!$J$70)</f>
        <v>8753226400</v>
      </c>
      <c r="AO32" s="154">
        <f t="shared" si="19"/>
        <v>97.258071111111107</v>
      </c>
      <c r="AP32" s="147">
        <f t="shared" si="80"/>
        <v>17457841000</v>
      </c>
      <c r="AQ32" s="81">
        <f t="shared" si="81"/>
        <v>0</v>
      </c>
      <c r="AR32" s="148">
        <f t="shared" si="82"/>
        <v>17457841000</v>
      </c>
      <c r="AS32" s="175">
        <f t="shared" si="42"/>
        <v>8.5911613679355806E-2</v>
      </c>
      <c r="AT32" s="81">
        <f t="shared" si="83"/>
        <v>14706640211</v>
      </c>
      <c r="AU32" s="153">
        <f t="shared" si="24"/>
        <v>84.240887581688938</v>
      </c>
      <c r="AV32" s="81">
        <f t="shared" si="25"/>
        <v>2141600399</v>
      </c>
      <c r="AW32" s="175">
        <f t="shared" si="26"/>
        <v>12.267269469346182</v>
      </c>
      <c r="AX32" s="81">
        <f t="shared" si="84"/>
        <v>16848240610</v>
      </c>
      <c r="AY32" s="154">
        <f t="shared" si="28"/>
        <v>96.508157051035113</v>
      </c>
      <c r="AZ32" s="152"/>
      <c r="BA32" s="81"/>
      <c r="BB32" s="148">
        <f t="shared" si="85"/>
        <v>0</v>
      </c>
      <c r="BC32" s="175" t="e">
        <f t="shared" si="43"/>
        <v>#REF!</v>
      </c>
      <c r="BD32" s="147">
        <f t="shared" si="86"/>
        <v>17457841000</v>
      </c>
      <c r="BE32" s="148">
        <f t="shared" si="87"/>
        <v>0</v>
      </c>
      <c r="BF32" s="148">
        <f t="shared" si="88"/>
        <v>17457841000</v>
      </c>
      <c r="BG32" s="175" t="e">
        <f t="shared" si="46"/>
        <v>#REF!</v>
      </c>
      <c r="BH32" s="148">
        <f t="shared" si="89"/>
        <v>14706640211</v>
      </c>
      <c r="BI32" s="153">
        <f t="shared" si="32"/>
        <v>84.240887581688938</v>
      </c>
      <c r="BJ32" s="81">
        <f t="shared" si="33"/>
        <v>2141600399</v>
      </c>
      <c r="BK32" s="175">
        <f t="shared" si="34"/>
        <v>12.267269469346182</v>
      </c>
      <c r="BL32" s="148">
        <f t="shared" si="90"/>
        <v>16848240610</v>
      </c>
      <c r="BM32" s="154">
        <f t="shared" si="36"/>
        <v>96.508157051035113</v>
      </c>
      <c r="BN32" s="155">
        <f t="shared" si="37"/>
        <v>609600390</v>
      </c>
    </row>
    <row r="33" spans="1:66" ht="13.5" thickBot="1" x14ac:dyDescent="0.25">
      <c r="A33" s="156" t="s">
        <v>1198</v>
      </c>
      <c r="B33" s="156">
        <f>SUM([4]bom!$D$7)</f>
        <v>47394877000</v>
      </c>
      <c r="C33" s="157">
        <f>SUM([4]bom!$E$7)</f>
        <v>0</v>
      </c>
      <c r="D33" s="148">
        <f t="shared" si="76"/>
        <v>47394877000</v>
      </c>
      <c r="E33" s="176">
        <f t="shared" si="38"/>
        <v>1.2735685093778029</v>
      </c>
      <c r="F33" s="157">
        <f>SUM([4]bom!$M$7)</f>
        <v>38365386141</v>
      </c>
      <c r="G33" s="158">
        <f t="shared" si="1"/>
        <v>80.948382123662853</v>
      </c>
      <c r="H33" s="157">
        <f t="shared" si="2"/>
        <v>1557373745</v>
      </c>
      <c r="I33" s="176">
        <f t="shared" si="3"/>
        <v>3.2859537645809267</v>
      </c>
      <c r="J33" s="157">
        <f>SUM([4]bom!$J$7)</f>
        <v>39922759886</v>
      </c>
      <c r="K33" s="159">
        <f t="shared" si="4"/>
        <v>84.234335888243777</v>
      </c>
      <c r="L33" s="156"/>
      <c r="M33" s="157"/>
      <c r="N33" s="148">
        <f t="shared" si="77"/>
        <v>0</v>
      </c>
      <c r="O33" s="176">
        <f t="shared" si="39"/>
        <v>0</v>
      </c>
      <c r="P33" s="157"/>
      <c r="Q33" s="158">
        <f t="shared" si="6"/>
        <v>0</v>
      </c>
      <c r="R33" s="157">
        <f t="shared" si="7"/>
        <v>0</v>
      </c>
      <c r="S33" s="176">
        <f t="shared" si="8"/>
        <v>0</v>
      </c>
      <c r="T33" s="157"/>
      <c r="U33" s="159">
        <f t="shared" si="9"/>
        <v>0</v>
      </c>
      <c r="V33" s="156"/>
      <c r="W33" s="157"/>
      <c r="X33" s="148">
        <f t="shared" si="78"/>
        <v>0</v>
      </c>
      <c r="Y33" s="176">
        <f t="shared" si="40"/>
        <v>0</v>
      </c>
      <c r="Z33" s="157"/>
      <c r="AA33" s="158">
        <f t="shared" si="11"/>
        <v>0</v>
      </c>
      <c r="AB33" s="157">
        <f t="shared" si="12"/>
        <v>0</v>
      </c>
      <c r="AC33" s="176">
        <f t="shared" si="13"/>
        <v>0</v>
      </c>
      <c r="AD33" s="157"/>
      <c r="AE33" s="159">
        <f t="shared" si="14"/>
        <v>0</v>
      </c>
      <c r="AF33" s="156">
        <f>SUM([4]bom!$D$67)</f>
        <v>32000000000</v>
      </c>
      <c r="AG33" s="157">
        <f>SUM([4]bom!$E$67)</f>
        <v>0</v>
      </c>
      <c r="AH33" s="148">
        <f t="shared" si="79"/>
        <v>32000000000</v>
      </c>
      <c r="AI33" s="176">
        <f t="shared" si="41"/>
        <v>0.22457462962951405</v>
      </c>
      <c r="AJ33" s="157">
        <f>SUM([4]bom!$M$67)</f>
        <v>13504828262</v>
      </c>
      <c r="AK33" s="158">
        <f t="shared" si="16"/>
        <v>42.202588318750003</v>
      </c>
      <c r="AL33" s="157">
        <f t="shared" si="17"/>
        <v>9563312861</v>
      </c>
      <c r="AM33" s="176">
        <f t="shared" si="18"/>
        <v>29.885352690624998</v>
      </c>
      <c r="AN33" s="157">
        <f>SUM([4]bom!$J$67)</f>
        <v>23068141123</v>
      </c>
      <c r="AO33" s="159">
        <f t="shared" si="19"/>
        <v>72.087941009375001</v>
      </c>
      <c r="AP33" s="147">
        <f t="shared" si="80"/>
        <v>79394877000</v>
      </c>
      <c r="AQ33" s="81">
        <f t="shared" si="81"/>
        <v>0</v>
      </c>
      <c r="AR33" s="148">
        <f t="shared" si="82"/>
        <v>79394877000</v>
      </c>
      <c r="AS33" s="176">
        <f t="shared" si="42"/>
        <v>0.39070936669339423</v>
      </c>
      <c r="AT33" s="81">
        <f t="shared" si="83"/>
        <v>51870214403</v>
      </c>
      <c r="AU33" s="158">
        <f t="shared" si="24"/>
        <v>65.331941257368527</v>
      </c>
      <c r="AV33" s="157">
        <f t="shared" si="25"/>
        <v>11120686606</v>
      </c>
      <c r="AW33" s="176">
        <f t="shared" si="26"/>
        <v>14.006806265346313</v>
      </c>
      <c r="AX33" s="81">
        <f t="shared" si="84"/>
        <v>62990901009</v>
      </c>
      <c r="AY33" s="159">
        <f t="shared" si="28"/>
        <v>79.338747522714854</v>
      </c>
      <c r="AZ33" s="156"/>
      <c r="BA33" s="157"/>
      <c r="BB33" s="148">
        <f t="shared" si="85"/>
        <v>0</v>
      </c>
      <c r="BC33" s="176" t="e">
        <f t="shared" si="43"/>
        <v>#REF!</v>
      </c>
      <c r="BD33" s="147">
        <f t="shared" si="86"/>
        <v>79394877000</v>
      </c>
      <c r="BE33" s="148">
        <f t="shared" si="87"/>
        <v>0</v>
      </c>
      <c r="BF33" s="148">
        <f t="shared" si="88"/>
        <v>79394877000</v>
      </c>
      <c r="BG33" s="176" t="e">
        <f t="shared" si="46"/>
        <v>#REF!</v>
      </c>
      <c r="BH33" s="148">
        <f t="shared" si="89"/>
        <v>51870214403</v>
      </c>
      <c r="BI33" s="158">
        <f t="shared" si="32"/>
        <v>65.331941257368527</v>
      </c>
      <c r="BJ33" s="157">
        <f t="shared" si="33"/>
        <v>11120686606</v>
      </c>
      <c r="BK33" s="176">
        <f t="shared" si="34"/>
        <v>14.006806265346313</v>
      </c>
      <c r="BL33" s="148">
        <f t="shared" si="90"/>
        <v>62990901009</v>
      </c>
      <c r="BM33" s="159">
        <f t="shared" si="36"/>
        <v>79.338747522714854</v>
      </c>
      <c r="BN33" s="160">
        <f t="shared" si="37"/>
        <v>16403975991</v>
      </c>
    </row>
    <row r="34" spans="1:66" s="135" customFormat="1" ht="13.5" thickBot="1" x14ac:dyDescent="0.25">
      <c r="A34" s="161" t="s">
        <v>1199</v>
      </c>
      <c r="B34" s="161">
        <f>SUM(B9:B33)-B14-B20</f>
        <v>925712411000</v>
      </c>
      <c r="C34" s="162">
        <f>SUM(C9:C33)-C14-C20</f>
        <v>-2279003572</v>
      </c>
      <c r="D34" s="162">
        <f t="shared" ref="D34" si="91">SUM(D9:D33)-D14-D20</f>
        <v>923433407428</v>
      </c>
      <c r="E34" s="177">
        <f t="shared" si="38"/>
        <v>24.813983760475704</v>
      </c>
      <c r="F34" s="162">
        <f>SUM(F9:F33)-F14-F20</f>
        <v>744401713662.77002</v>
      </c>
      <c r="G34" s="163">
        <f t="shared" si="1"/>
        <v>80.612387171059865</v>
      </c>
      <c r="H34" s="162">
        <f t="shared" si="2"/>
        <v>45777466148.390015</v>
      </c>
      <c r="I34" s="177">
        <f t="shared" si="3"/>
        <v>4.9573110286200341</v>
      </c>
      <c r="J34" s="162">
        <f>SUM(J9:J33)-J14-J20</f>
        <v>790179179811.16003</v>
      </c>
      <c r="K34" s="164">
        <f t="shared" si="4"/>
        <v>85.569698199679905</v>
      </c>
      <c r="L34" s="161">
        <f>SUM(L9:L33)-L14-L20</f>
        <v>0</v>
      </c>
      <c r="M34" s="162">
        <f>SUM(M9:M33)-M14-M20</f>
        <v>0</v>
      </c>
      <c r="N34" s="162">
        <f t="shared" ref="N34" si="92">SUM(N9:N33)-N14-N20</f>
        <v>0</v>
      </c>
      <c r="O34" s="177">
        <f t="shared" si="39"/>
        <v>0</v>
      </c>
      <c r="P34" s="162">
        <f>SUM(P9:P33)-P14-P20</f>
        <v>0</v>
      </c>
      <c r="Q34" s="163">
        <f t="shared" si="6"/>
        <v>0</v>
      </c>
      <c r="R34" s="162">
        <f t="shared" si="7"/>
        <v>0</v>
      </c>
      <c r="S34" s="177">
        <f t="shared" si="8"/>
        <v>0</v>
      </c>
      <c r="T34" s="162">
        <f>SUM(T9:T33)-T14-T20</f>
        <v>0</v>
      </c>
      <c r="U34" s="164">
        <f t="shared" si="9"/>
        <v>0</v>
      </c>
      <c r="V34" s="161">
        <f>SUM(V9:V33)-V14-V20</f>
        <v>307879230000</v>
      </c>
      <c r="W34" s="162">
        <f>SUM(W9:W33)-W14-W20</f>
        <v>0</v>
      </c>
      <c r="X34" s="162">
        <f t="shared" ref="X34" si="93">SUM(X9:X33)-X14-X20</f>
        <v>307879230000</v>
      </c>
      <c r="Y34" s="177">
        <f t="shared" si="40"/>
        <v>55.182416993610914</v>
      </c>
      <c r="Z34" s="162">
        <f>SUM(Z9:Z33)-Z14-Z20</f>
        <v>184131574198</v>
      </c>
      <c r="AA34" s="163">
        <f t="shared" si="11"/>
        <v>59.806429358031068</v>
      </c>
      <c r="AB34" s="162">
        <f t="shared" si="12"/>
        <v>94630810</v>
      </c>
      <c r="AC34" s="177">
        <f t="shared" si="13"/>
        <v>3.0736340999683542E-2</v>
      </c>
      <c r="AD34" s="162">
        <f>SUM(AD9:AD33)-AD14-AD20</f>
        <v>184226205008</v>
      </c>
      <c r="AE34" s="164">
        <f t="shared" si="14"/>
        <v>59.837165699030749</v>
      </c>
      <c r="AF34" s="161">
        <f>SUM(AF9:AF33)-AF14-AF20</f>
        <v>6729172324000</v>
      </c>
      <c r="AG34" s="162">
        <f>SUM(AG9:AG33)-AG14-AG20</f>
        <v>-368855622704</v>
      </c>
      <c r="AH34" s="162">
        <f t="shared" ref="AH34" si="94">SUM(AH9:AH33)-AH14-AH20</f>
        <v>6360316701296</v>
      </c>
      <c r="AI34" s="177">
        <f t="shared" si="41"/>
        <v>44.636430234998805</v>
      </c>
      <c r="AJ34" s="162">
        <f>SUM(AJ9:AJ33)-AJ14-AJ20</f>
        <v>5099852785515.96</v>
      </c>
      <c r="AK34" s="163">
        <f t="shared" si="16"/>
        <v>80.182371806686874</v>
      </c>
      <c r="AL34" s="162">
        <f t="shared" si="17"/>
        <v>666174122829.04004</v>
      </c>
      <c r="AM34" s="177">
        <f t="shared" si="18"/>
        <v>10.473914336581668</v>
      </c>
      <c r="AN34" s="162">
        <f>SUM(AN9:AN33)-AN14-AN20</f>
        <v>5766026908345</v>
      </c>
      <c r="AO34" s="164">
        <f t="shared" si="19"/>
        <v>90.656286143268545</v>
      </c>
      <c r="AP34" s="161">
        <f>SUM(AP9:AP33)-AP14-AP20</f>
        <v>7962763965000</v>
      </c>
      <c r="AQ34" s="162">
        <f>SUM(AQ9:AQ33)-AQ14-AQ20</f>
        <v>-371134626276</v>
      </c>
      <c r="AR34" s="162">
        <f t="shared" ref="AR34" si="95">SUM(AR9:AR33)-AR14-AR20</f>
        <v>7591629338724</v>
      </c>
      <c r="AS34" s="177">
        <f t="shared" si="42"/>
        <v>37.359094228508539</v>
      </c>
      <c r="AT34" s="162">
        <f>SUM(AT9:AT33)-AT14-AT20</f>
        <v>6028386073376.7295</v>
      </c>
      <c r="AU34" s="163">
        <f t="shared" si="24"/>
        <v>79.408329943437153</v>
      </c>
      <c r="AV34" s="162">
        <f t="shared" si="25"/>
        <v>712046219787.43066</v>
      </c>
      <c r="AW34" s="177">
        <f t="shared" si="26"/>
        <v>9.3793596607169345</v>
      </c>
      <c r="AX34" s="162">
        <f>SUM(AX9:AX33)-AX14-AX20</f>
        <v>6740432293164.1602</v>
      </c>
      <c r="AY34" s="164">
        <f t="shared" si="28"/>
        <v>88.787689604154082</v>
      </c>
      <c r="AZ34" s="161">
        <f>SUM(AZ9:AZ33)-AZ14-AZ20</f>
        <v>0</v>
      </c>
      <c r="BA34" s="162">
        <f>SUM(BA9:BA33)-BA14-BA20</f>
        <v>0</v>
      </c>
      <c r="BB34" s="162">
        <f t="shared" ref="BB34" si="96">SUM(BB9:BB33)-BB14-BB20</f>
        <v>0</v>
      </c>
      <c r="BC34" s="177" t="e">
        <f t="shared" si="43"/>
        <v>#REF!</v>
      </c>
      <c r="BD34" s="161">
        <f>SUM(BD9:BD33)-BD14-BD20</f>
        <v>7962763965000</v>
      </c>
      <c r="BE34" s="162">
        <f>SUM(BE9:BE33)-BE14-BE20</f>
        <v>-371134626276</v>
      </c>
      <c r="BF34" s="162">
        <f t="shared" ref="BF34" si="97">SUM(BF9:BF33)-BF14-BF20</f>
        <v>7591629338724</v>
      </c>
      <c r="BG34" s="177" t="e">
        <f t="shared" si="46"/>
        <v>#REF!</v>
      </c>
      <c r="BH34" s="162">
        <f>SUM(BH9:BH33)-BH14-BH20</f>
        <v>6028386073376.7295</v>
      </c>
      <c r="BI34" s="163">
        <f t="shared" si="32"/>
        <v>79.408329943437153</v>
      </c>
      <c r="BJ34" s="162">
        <f t="shared" si="33"/>
        <v>712046219787.43066</v>
      </c>
      <c r="BK34" s="177">
        <f t="shared" si="34"/>
        <v>9.3793596607169345</v>
      </c>
      <c r="BL34" s="162">
        <f>SUM(BL9:BL33)-BL14-BL20</f>
        <v>6740432293164.1602</v>
      </c>
      <c r="BM34" s="164">
        <f t="shared" si="36"/>
        <v>88.787689604154082</v>
      </c>
      <c r="BN34" s="165">
        <f t="shared" si="37"/>
        <v>851197045559.83984</v>
      </c>
    </row>
    <row r="35" spans="1:66" x14ac:dyDescent="0.2">
      <c r="A35" s="147" t="s">
        <v>1200</v>
      </c>
      <c r="B35" s="147">
        <f>SUM([5]ipe!$D$8)</f>
        <v>8547325000</v>
      </c>
      <c r="C35" s="148">
        <f>SUM([5]ipe!$E$8)</f>
        <v>0</v>
      </c>
      <c r="D35" s="148">
        <f t="shared" ref="D35:D54" si="98">SUM(B35:C35)</f>
        <v>8547325000</v>
      </c>
      <c r="E35" s="174">
        <f t="shared" si="38"/>
        <v>0.22967891570681004</v>
      </c>
      <c r="F35" s="148">
        <f>SUM([5]ipe!$M$8)</f>
        <v>7761782774</v>
      </c>
      <c r="G35" s="149">
        <f t="shared" si="1"/>
        <v>90.80949623420193</v>
      </c>
      <c r="H35" s="148">
        <f t="shared" si="2"/>
        <v>353596672</v>
      </c>
      <c r="I35" s="174">
        <f t="shared" si="3"/>
        <v>4.136927892644775</v>
      </c>
      <c r="J35" s="148">
        <f>SUM([5]ipe!$J$8)</f>
        <v>8115379446</v>
      </c>
      <c r="K35" s="150">
        <f t="shared" si="4"/>
        <v>94.946424126846708</v>
      </c>
      <c r="L35" s="147"/>
      <c r="M35" s="148"/>
      <c r="N35" s="148">
        <f t="shared" ref="N35:N54" si="99">SUM(L35:M35)</f>
        <v>0</v>
      </c>
      <c r="O35" s="174">
        <f t="shared" si="39"/>
        <v>0</v>
      </c>
      <c r="P35" s="148"/>
      <c r="Q35" s="149">
        <f t="shared" si="6"/>
        <v>0</v>
      </c>
      <c r="R35" s="148">
        <f t="shared" si="7"/>
        <v>0</v>
      </c>
      <c r="S35" s="174">
        <f t="shared" si="8"/>
        <v>0</v>
      </c>
      <c r="T35" s="148"/>
      <c r="U35" s="150">
        <f t="shared" si="9"/>
        <v>0</v>
      </c>
      <c r="V35" s="147"/>
      <c r="W35" s="148"/>
      <c r="X35" s="148">
        <f t="shared" ref="X35:X54" si="100">SUM(V35:W35)</f>
        <v>0</v>
      </c>
      <c r="Y35" s="174">
        <f t="shared" si="40"/>
        <v>0</v>
      </c>
      <c r="Z35" s="148"/>
      <c r="AA35" s="149">
        <f t="shared" si="11"/>
        <v>0</v>
      </c>
      <c r="AB35" s="148">
        <f t="shared" si="12"/>
        <v>0</v>
      </c>
      <c r="AC35" s="174">
        <f t="shared" si="13"/>
        <v>0</v>
      </c>
      <c r="AD35" s="148"/>
      <c r="AE35" s="150">
        <f t="shared" si="14"/>
        <v>0</v>
      </c>
      <c r="AF35" s="147">
        <f>SUM([5]ipe!$D$66)</f>
        <v>47738200000</v>
      </c>
      <c r="AG35" s="148">
        <f>SUM([5]ipe!$E$66)</f>
        <v>0</v>
      </c>
      <c r="AH35" s="148">
        <f t="shared" ref="AH35:AH54" si="101">SUM(AF35:AG35)</f>
        <v>47738200000</v>
      </c>
      <c r="AI35" s="174">
        <f t="shared" si="41"/>
        <v>0.33502464325561465</v>
      </c>
      <c r="AJ35" s="148">
        <f>SUM([5]ipe!$M$66)</f>
        <v>23963860335</v>
      </c>
      <c r="AK35" s="149">
        <f t="shared" si="16"/>
        <v>50.198500016758061</v>
      </c>
      <c r="AL35" s="148">
        <f t="shared" si="17"/>
        <v>20626790230</v>
      </c>
      <c r="AM35" s="174">
        <f t="shared" si="18"/>
        <v>43.208144064920759</v>
      </c>
      <c r="AN35" s="148">
        <f>SUM([5]ipe!$J$66)</f>
        <v>44590650565</v>
      </c>
      <c r="AO35" s="150">
        <f t="shared" si="19"/>
        <v>93.40664408167882</v>
      </c>
      <c r="AP35" s="147">
        <f t="shared" ref="AP35:AP54" si="102">SUM(B35+L35+V35+AF35)</f>
        <v>56285525000</v>
      </c>
      <c r="AQ35" s="81">
        <f t="shared" ref="AQ35:AQ54" si="103">SUM(C35+M35+W35+AG35)</f>
        <v>0</v>
      </c>
      <c r="AR35" s="148">
        <f t="shared" ref="AR35:AR54" si="104">SUM(AP35:AQ35)</f>
        <v>56285525000</v>
      </c>
      <c r="AS35" s="174">
        <f t="shared" si="42"/>
        <v>0.27698615650925695</v>
      </c>
      <c r="AT35" s="81">
        <f t="shared" ref="AT35:AT54" si="105">SUM(F35+P35+Z35+AJ35)</f>
        <v>31725643109</v>
      </c>
      <c r="AU35" s="149">
        <f t="shared" si="24"/>
        <v>56.365545331592806</v>
      </c>
      <c r="AV35" s="148">
        <f t="shared" si="25"/>
        <v>20980386902</v>
      </c>
      <c r="AW35" s="174">
        <f t="shared" si="26"/>
        <v>37.274924417956484</v>
      </c>
      <c r="AX35" s="81">
        <f t="shared" ref="AX35:AX54" si="106">SUM(J35+T35+AD35+AN35)</f>
        <v>52706030011</v>
      </c>
      <c r="AY35" s="150">
        <f t="shared" si="28"/>
        <v>93.640469749549283</v>
      </c>
      <c r="AZ35" s="147"/>
      <c r="BA35" s="148"/>
      <c r="BB35" s="148">
        <f t="shared" ref="BB35:BB54" si="107">SUM(AZ35:BA35)</f>
        <v>0</v>
      </c>
      <c r="BC35" s="174" t="e">
        <f t="shared" si="43"/>
        <v>#REF!</v>
      </c>
      <c r="BD35" s="147">
        <f t="shared" ref="BD35:BD54" si="108">SUM(AP35+AZ35)</f>
        <v>56285525000</v>
      </c>
      <c r="BE35" s="148">
        <f t="shared" ref="BE35:BE54" si="109">SUM(AQ35+BA35)</f>
        <v>0</v>
      </c>
      <c r="BF35" s="148">
        <f t="shared" ref="BF35:BF54" si="110">SUM(BD35:BE35)</f>
        <v>56285525000</v>
      </c>
      <c r="BG35" s="174" t="e">
        <f t="shared" si="46"/>
        <v>#REF!</v>
      </c>
      <c r="BH35" s="148">
        <f t="shared" ref="BH35:BH54" si="111">SUM(AT35)</f>
        <v>31725643109</v>
      </c>
      <c r="BI35" s="149">
        <f t="shared" si="32"/>
        <v>56.365545331592806</v>
      </c>
      <c r="BJ35" s="148">
        <f t="shared" si="33"/>
        <v>20980386902</v>
      </c>
      <c r="BK35" s="174">
        <f t="shared" si="34"/>
        <v>37.274924417956484</v>
      </c>
      <c r="BL35" s="148">
        <f t="shared" ref="BL35:BL54" si="112">SUM(AX35)</f>
        <v>52706030011</v>
      </c>
      <c r="BM35" s="150">
        <f t="shared" si="36"/>
        <v>93.640469749549283</v>
      </c>
      <c r="BN35" s="151">
        <f t="shared" si="37"/>
        <v>3579494989</v>
      </c>
    </row>
    <row r="36" spans="1:66" x14ac:dyDescent="0.2">
      <c r="A36" s="152" t="s">
        <v>1201</v>
      </c>
      <c r="B36" s="152">
        <f>SUM([5]ffd!$D$8)</f>
        <v>22743239000</v>
      </c>
      <c r="C36" s="81">
        <f>SUM([5]ffd!$E$8)</f>
        <v>0</v>
      </c>
      <c r="D36" s="148">
        <f t="shared" si="98"/>
        <v>22743239000</v>
      </c>
      <c r="E36" s="175">
        <f t="shared" si="38"/>
        <v>0.61114354177252361</v>
      </c>
      <c r="F36" s="81">
        <f>SUM([5]ffd!$M$8)</f>
        <v>7490515096</v>
      </c>
      <c r="G36" s="153">
        <f t="shared" si="1"/>
        <v>32.935128967338386</v>
      </c>
      <c r="H36" s="81">
        <f t="shared" si="2"/>
        <v>4215860897</v>
      </c>
      <c r="I36" s="175">
        <f t="shared" si="3"/>
        <v>18.536765572397144</v>
      </c>
      <c r="J36" s="81">
        <f>SUM([5]ffd!$J$8)</f>
        <v>11706375993</v>
      </c>
      <c r="K36" s="154">
        <f t="shared" si="4"/>
        <v>51.471894539735516</v>
      </c>
      <c r="L36" s="152"/>
      <c r="M36" s="81"/>
      <c r="N36" s="148">
        <f t="shared" si="99"/>
        <v>0</v>
      </c>
      <c r="O36" s="175">
        <f t="shared" si="39"/>
        <v>0</v>
      </c>
      <c r="P36" s="81"/>
      <c r="Q36" s="153">
        <f t="shared" si="6"/>
        <v>0</v>
      </c>
      <c r="R36" s="81">
        <f t="shared" si="7"/>
        <v>0</v>
      </c>
      <c r="S36" s="175">
        <f t="shared" si="8"/>
        <v>0</v>
      </c>
      <c r="T36" s="81"/>
      <c r="U36" s="154">
        <f t="shared" si="9"/>
        <v>0</v>
      </c>
      <c r="V36" s="152"/>
      <c r="W36" s="81"/>
      <c r="X36" s="148">
        <f t="shared" si="100"/>
        <v>0</v>
      </c>
      <c r="Y36" s="175">
        <f t="shared" si="40"/>
        <v>0</v>
      </c>
      <c r="Z36" s="81"/>
      <c r="AA36" s="153">
        <f t="shared" si="11"/>
        <v>0</v>
      </c>
      <c r="AB36" s="81">
        <f t="shared" si="12"/>
        <v>0</v>
      </c>
      <c r="AC36" s="175">
        <f t="shared" si="13"/>
        <v>0</v>
      </c>
      <c r="AD36" s="81"/>
      <c r="AE36" s="154">
        <f t="shared" si="14"/>
        <v>0</v>
      </c>
      <c r="AF36" s="152">
        <f>SUM([5]ffd!$D$47)</f>
        <v>2294485980000</v>
      </c>
      <c r="AG36" s="81">
        <f>SUM([5]ffd!$E$47)</f>
        <v>-313833537000</v>
      </c>
      <c r="AH36" s="148">
        <f t="shared" si="101"/>
        <v>1980652443000</v>
      </c>
      <c r="AI36" s="175">
        <f t="shared" si="41"/>
        <v>13.900134025359915</v>
      </c>
      <c r="AJ36" s="81">
        <f>SUM([5]ffd!$M$47)</f>
        <v>1385409331469</v>
      </c>
      <c r="AK36" s="153">
        <f t="shared" si="16"/>
        <v>69.947119514344806</v>
      </c>
      <c r="AL36" s="81">
        <f t="shared" si="17"/>
        <v>205474881950</v>
      </c>
      <c r="AM36" s="175">
        <f t="shared" si="18"/>
        <v>10.374100851271866</v>
      </c>
      <c r="AN36" s="81">
        <f>SUM([5]ffd!$J$47)</f>
        <v>1590884213419</v>
      </c>
      <c r="AO36" s="154">
        <f t="shared" si="19"/>
        <v>80.321220365616668</v>
      </c>
      <c r="AP36" s="147">
        <f t="shared" si="102"/>
        <v>2317229219000</v>
      </c>
      <c r="AQ36" s="81">
        <f t="shared" si="103"/>
        <v>-313833537000</v>
      </c>
      <c r="AR36" s="148">
        <f t="shared" si="104"/>
        <v>2003395682000</v>
      </c>
      <c r="AS36" s="175">
        <f t="shared" si="42"/>
        <v>9.8588912500047154</v>
      </c>
      <c r="AT36" s="81">
        <f t="shared" si="105"/>
        <v>1392899846565</v>
      </c>
      <c r="AU36" s="153">
        <f t="shared" si="24"/>
        <v>69.526946627660749</v>
      </c>
      <c r="AV36" s="81">
        <f t="shared" si="25"/>
        <v>209690742847</v>
      </c>
      <c r="AW36" s="175">
        <f t="shared" si="26"/>
        <v>10.466766237494566</v>
      </c>
      <c r="AX36" s="81">
        <f t="shared" si="106"/>
        <v>1602590589412</v>
      </c>
      <c r="AY36" s="154">
        <f t="shared" si="28"/>
        <v>79.993712865155302</v>
      </c>
      <c r="AZ36" s="152"/>
      <c r="BA36" s="81"/>
      <c r="BB36" s="148">
        <f t="shared" si="107"/>
        <v>0</v>
      </c>
      <c r="BC36" s="175" t="e">
        <f t="shared" si="43"/>
        <v>#REF!</v>
      </c>
      <c r="BD36" s="147">
        <f t="shared" si="108"/>
        <v>2317229219000</v>
      </c>
      <c r="BE36" s="148">
        <f t="shared" si="109"/>
        <v>-313833537000</v>
      </c>
      <c r="BF36" s="148">
        <f t="shared" si="110"/>
        <v>2003395682000</v>
      </c>
      <c r="BG36" s="175" t="e">
        <f t="shared" si="46"/>
        <v>#REF!</v>
      </c>
      <c r="BH36" s="148">
        <f t="shared" si="111"/>
        <v>1392899846565</v>
      </c>
      <c r="BI36" s="153">
        <f t="shared" si="32"/>
        <v>69.526946627660749</v>
      </c>
      <c r="BJ36" s="81">
        <f t="shared" si="33"/>
        <v>209690742847</v>
      </c>
      <c r="BK36" s="175">
        <f t="shared" si="34"/>
        <v>10.466766237494566</v>
      </c>
      <c r="BL36" s="148">
        <f t="shared" si="112"/>
        <v>1602590589412</v>
      </c>
      <c r="BM36" s="154">
        <f t="shared" si="36"/>
        <v>79.993712865155302</v>
      </c>
      <c r="BN36" s="155">
        <f t="shared" si="37"/>
        <v>400805092588</v>
      </c>
    </row>
    <row r="37" spans="1:66" x14ac:dyDescent="0.2">
      <c r="A37" s="152" t="s">
        <v>1202</v>
      </c>
      <c r="B37" s="152">
        <f>SUM([5]fop!$D$8)</f>
        <v>4640254000</v>
      </c>
      <c r="C37" s="81">
        <f>SUM([5]fop!$E$8)</f>
        <v>0</v>
      </c>
      <c r="D37" s="148">
        <f t="shared" si="98"/>
        <v>4640254000</v>
      </c>
      <c r="E37" s="175">
        <f t="shared" si="38"/>
        <v>0.12469029869862069</v>
      </c>
      <c r="F37" s="81">
        <f>SUM([5]fop!$M$8)</f>
        <v>4146100155</v>
      </c>
      <c r="G37" s="153">
        <f t="shared" si="1"/>
        <v>89.35071560737839</v>
      </c>
      <c r="H37" s="81">
        <f t="shared" si="2"/>
        <v>345216422</v>
      </c>
      <c r="I37" s="175">
        <f t="shared" si="3"/>
        <v>7.4396018407613038</v>
      </c>
      <c r="J37" s="81">
        <f>SUM([5]fop!$J$8)</f>
        <v>4491316577</v>
      </c>
      <c r="K37" s="154">
        <f t="shared" si="4"/>
        <v>96.790317448139689</v>
      </c>
      <c r="L37" s="152"/>
      <c r="M37" s="81"/>
      <c r="N37" s="148">
        <f t="shared" si="99"/>
        <v>0</v>
      </c>
      <c r="O37" s="175">
        <f t="shared" si="39"/>
        <v>0</v>
      </c>
      <c r="P37" s="81"/>
      <c r="Q37" s="153">
        <f t="shared" si="6"/>
        <v>0</v>
      </c>
      <c r="R37" s="81">
        <f t="shared" si="7"/>
        <v>0</v>
      </c>
      <c r="S37" s="175">
        <f t="shared" si="8"/>
        <v>0</v>
      </c>
      <c r="T37" s="81"/>
      <c r="U37" s="154">
        <f t="shared" si="9"/>
        <v>0</v>
      </c>
      <c r="V37" s="152"/>
      <c r="W37" s="81"/>
      <c r="X37" s="148">
        <f t="shared" si="100"/>
        <v>0</v>
      </c>
      <c r="Y37" s="175">
        <f t="shared" si="40"/>
        <v>0</v>
      </c>
      <c r="Z37" s="81"/>
      <c r="AA37" s="153">
        <f t="shared" si="11"/>
        <v>0</v>
      </c>
      <c r="AB37" s="81">
        <f t="shared" si="12"/>
        <v>0</v>
      </c>
      <c r="AC37" s="175">
        <f t="shared" si="13"/>
        <v>0</v>
      </c>
      <c r="AD37" s="81"/>
      <c r="AE37" s="154">
        <f t="shared" si="14"/>
        <v>0</v>
      </c>
      <c r="AF37" s="152">
        <f>SUM([5]fop!$D$58)</f>
        <v>83721506000</v>
      </c>
      <c r="AG37" s="81">
        <f>SUM([5]fop!$E$58)</f>
        <v>600000000</v>
      </c>
      <c r="AH37" s="148">
        <f t="shared" si="101"/>
        <v>84321506000</v>
      </c>
      <c r="AI37" s="175">
        <f t="shared" si="41"/>
        <v>0.59176471811727649</v>
      </c>
      <c r="AJ37" s="81">
        <f>SUM([5]fop!$M$58)</f>
        <v>22789242535</v>
      </c>
      <c r="AK37" s="153">
        <f t="shared" si="16"/>
        <v>27.026607583360761</v>
      </c>
      <c r="AL37" s="81">
        <f t="shared" si="17"/>
        <v>39345408909</v>
      </c>
      <c r="AM37" s="175">
        <f t="shared" si="18"/>
        <v>46.661179069785589</v>
      </c>
      <c r="AN37" s="81">
        <f>SUM([5]fop!$J$58)</f>
        <v>62134651444</v>
      </c>
      <c r="AO37" s="154">
        <f t="shared" si="19"/>
        <v>73.687786653146347</v>
      </c>
      <c r="AP37" s="147">
        <f t="shared" si="102"/>
        <v>88361760000</v>
      </c>
      <c r="AQ37" s="81">
        <f t="shared" si="103"/>
        <v>600000000</v>
      </c>
      <c r="AR37" s="148">
        <f t="shared" si="104"/>
        <v>88961760000</v>
      </c>
      <c r="AS37" s="175">
        <f t="shared" si="42"/>
        <v>0.43778886274399959</v>
      </c>
      <c r="AT37" s="81">
        <f t="shared" si="105"/>
        <v>26935342690</v>
      </c>
      <c r="AU37" s="153">
        <f t="shared" si="24"/>
        <v>30.277439081690833</v>
      </c>
      <c r="AV37" s="81">
        <f t="shared" si="25"/>
        <v>39690625331</v>
      </c>
      <c r="AW37" s="175">
        <f t="shared" si="26"/>
        <v>44.615377810645832</v>
      </c>
      <c r="AX37" s="81">
        <f t="shared" si="106"/>
        <v>66625968021</v>
      </c>
      <c r="AY37" s="154">
        <f t="shared" si="28"/>
        <v>74.892816892336668</v>
      </c>
      <c r="AZ37" s="152"/>
      <c r="BA37" s="81"/>
      <c r="BB37" s="148">
        <f t="shared" si="107"/>
        <v>0</v>
      </c>
      <c r="BC37" s="175" t="e">
        <f t="shared" si="43"/>
        <v>#REF!</v>
      </c>
      <c r="BD37" s="147">
        <f t="shared" si="108"/>
        <v>88361760000</v>
      </c>
      <c r="BE37" s="148">
        <f t="shared" si="109"/>
        <v>600000000</v>
      </c>
      <c r="BF37" s="148">
        <f t="shared" si="110"/>
        <v>88961760000</v>
      </c>
      <c r="BG37" s="175" t="e">
        <f t="shared" si="46"/>
        <v>#REF!</v>
      </c>
      <c r="BH37" s="148">
        <f t="shared" si="111"/>
        <v>26935342690</v>
      </c>
      <c r="BI37" s="153">
        <f t="shared" si="32"/>
        <v>30.277439081690833</v>
      </c>
      <c r="BJ37" s="81">
        <f t="shared" si="33"/>
        <v>39690625331</v>
      </c>
      <c r="BK37" s="175">
        <f t="shared" si="34"/>
        <v>44.615377810645832</v>
      </c>
      <c r="BL37" s="148">
        <f t="shared" si="112"/>
        <v>66625968021</v>
      </c>
      <c r="BM37" s="154">
        <f t="shared" si="36"/>
        <v>74.892816892336668</v>
      </c>
      <c r="BN37" s="155">
        <f t="shared" si="37"/>
        <v>22335791979</v>
      </c>
    </row>
    <row r="38" spans="1:66" x14ac:dyDescent="0.2">
      <c r="A38" s="152" t="s">
        <v>1203</v>
      </c>
      <c r="B38" s="152">
        <f>SUM([5]idu!$D$8)</f>
        <v>51713737000</v>
      </c>
      <c r="C38" s="81">
        <f>SUM([5]idu!$E$8)</f>
        <v>0</v>
      </c>
      <c r="D38" s="148">
        <f t="shared" si="98"/>
        <v>51713737000</v>
      </c>
      <c r="E38" s="175">
        <f t="shared" si="38"/>
        <v>1.3896224890602782</v>
      </c>
      <c r="F38" s="81">
        <f>SUM([5]idu!$M$8)</f>
        <v>44335682655</v>
      </c>
      <c r="G38" s="153">
        <f t="shared" si="1"/>
        <v>85.732892703151592</v>
      </c>
      <c r="H38" s="81">
        <f t="shared" si="2"/>
        <v>5342799303</v>
      </c>
      <c r="I38" s="175">
        <f t="shared" si="3"/>
        <v>10.331489489920251</v>
      </c>
      <c r="J38" s="81">
        <f>SUM([5]idu!$J$8)</f>
        <v>49678481958</v>
      </c>
      <c r="K38" s="154">
        <f t="shared" si="4"/>
        <v>96.064382193071822</v>
      </c>
      <c r="L38" s="152"/>
      <c r="M38" s="81"/>
      <c r="N38" s="148">
        <f t="shared" si="99"/>
        <v>0</v>
      </c>
      <c r="O38" s="175">
        <f t="shared" si="39"/>
        <v>0</v>
      </c>
      <c r="P38" s="81"/>
      <c r="Q38" s="153">
        <f t="shared" si="6"/>
        <v>0</v>
      </c>
      <c r="R38" s="81">
        <f t="shared" si="7"/>
        <v>0</v>
      </c>
      <c r="S38" s="175">
        <f t="shared" si="8"/>
        <v>0</v>
      </c>
      <c r="T38" s="81"/>
      <c r="U38" s="154">
        <f t="shared" si="9"/>
        <v>0</v>
      </c>
      <c r="V38" s="152"/>
      <c r="W38" s="81"/>
      <c r="X38" s="148">
        <f t="shared" si="100"/>
        <v>0</v>
      </c>
      <c r="Y38" s="175">
        <f t="shared" si="40"/>
        <v>0</v>
      </c>
      <c r="Z38" s="81"/>
      <c r="AA38" s="153">
        <f t="shared" si="11"/>
        <v>0</v>
      </c>
      <c r="AB38" s="81">
        <f t="shared" si="12"/>
        <v>0</v>
      </c>
      <c r="AC38" s="175">
        <f t="shared" si="13"/>
        <v>0</v>
      </c>
      <c r="AD38" s="81"/>
      <c r="AE38" s="154">
        <f t="shared" si="14"/>
        <v>0</v>
      </c>
      <c r="AF38" s="152">
        <f>SUM([5]idu!$D$73)</f>
        <v>1854528317000</v>
      </c>
      <c r="AG38" s="81">
        <f>SUM([5]idu!$E$73)</f>
        <v>-389200884546</v>
      </c>
      <c r="AH38" s="148">
        <f t="shared" si="101"/>
        <v>1465327432454</v>
      </c>
      <c r="AI38" s="175">
        <f t="shared" si="41"/>
        <v>10.28360516966637</v>
      </c>
      <c r="AJ38" s="81">
        <f>SUM([5]idu!$M$73)</f>
        <v>202443565747</v>
      </c>
      <c r="AK38" s="153">
        <f t="shared" si="16"/>
        <v>13.815585599729443</v>
      </c>
      <c r="AL38" s="81">
        <f t="shared" si="17"/>
        <v>913857278860</v>
      </c>
      <c r="AM38" s="175">
        <f t="shared" si="18"/>
        <v>62.365397563707191</v>
      </c>
      <c r="AN38" s="81">
        <f>SUM([5]idu!$J$73)</f>
        <v>1116300844607</v>
      </c>
      <c r="AO38" s="154">
        <f t="shared" si="19"/>
        <v>76.180983163436636</v>
      </c>
      <c r="AP38" s="147">
        <f t="shared" si="102"/>
        <v>1906242054000</v>
      </c>
      <c r="AQ38" s="81">
        <f t="shared" si="103"/>
        <v>-389200884546</v>
      </c>
      <c r="AR38" s="148">
        <f t="shared" si="104"/>
        <v>1517041169454</v>
      </c>
      <c r="AS38" s="175">
        <f t="shared" si="42"/>
        <v>7.4654967292811421</v>
      </c>
      <c r="AT38" s="81">
        <f t="shared" si="105"/>
        <v>246779248402</v>
      </c>
      <c r="AU38" s="153">
        <f t="shared" si="24"/>
        <v>16.26714247252885</v>
      </c>
      <c r="AV38" s="81">
        <f t="shared" si="25"/>
        <v>919200078163</v>
      </c>
      <c r="AW38" s="175">
        <f t="shared" si="26"/>
        <v>60.591636975404583</v>
      </c>
      <c r="AX38" s="81">
        <f t="shared" si="106"/>
        <v>1165979326565</v>
      </c>
      <c r="AY38" s="154">
        <f t="shared" si="28"/>
        <v>76.858779447933429</v>
      </c>
      <c r="AZ38" s="152"/>
      <c r="BA38" s="81"/>
      <c r="BB38" s="148">
        <f t="shared" si="107"/>
        <v>0</v>
      </c>
      <c r="BC38" s="175" t="e">
        <f t="shared" si="43"/>
        <v>#REF!</v>
      </c>
      <c r="BD38" s="147">
        <f t="shared" si="108"/>
        <v>1906242054000</v>
      </c>
      <c r="BE38" s="148">
        <f t="shared" si="109"/>
        <v>-389200884546</v>
      </c>
      <c r="BF38" s="148">
        <f t="shared" si="110"/>
        <v>1517041169454</v>
      </c>
      <c r="BG38" s="175" t="e">
        <f t="shared" si="46"/>
        <v>#REF!</v>
      </c>
      <c r="BH38" s="148">
        <f t="shared" si="111"/>
        <v>246779248402</v>
      </c>
      <c r="BI38" s="153">
        <f t="shared" si="32"/>
        <v>16.26714247252885</v>
      </c>
      <c r="BJ38" s="81">
        <f t="shared" si="33"/>
        <v>919200078163</v>
      </c>
      <c r="BK38" s="175">
        <f t="shared" si="34"/>
        <v>60.591636975404583</v>
      </c>
      <c r="BL38" s="148">
        <f t="shared" si="112"/>
        <v>1165979326565</v>
      </c>
      <c r="BM38" s="154">
        <f t="shared" si="36"/>
        <v>76.858779447933429</v>
      </c>
      <c r="BN38" s="155">
        <f t="shared" si="37"/>
        <v>351061842889</v>
      </c>
    </row>
    <row r="39" spans="1:66" x14ac:dyDescent="0.2">
      <c r="A39" s="152" t="s">
        <v>1204</v>
      </c>
      <c r="B39" s="152">
        <f>SUM([5]fon!$D$8)</f>
        <v>368537910000</v>
      </c>
      <c r="C39" s="81">
        <f>SUM([5]fon!$E$8)</f>
        <v>302751962305</v>
      </c>
      <c r="D39" s="148">
        <f t="shared" si="98"/>
        <v>671289872305</v>
      </c>
      <c r="E39" s="175">
        <f t="shared" si="38"/>
        <v>18.038524333165682</v>
      </c>
      <c r="F39" s="81">
        <f>SUM([5]fon!$M$8)</f>
        <v>619319781953</v>
      </c>
      <c r="G39" s="153">
        <f t="shared" si="1"/>
        <v>92.258174523987535</v>
      </c>
      <c r="H39" s="81">
        <f t="shared" si="2"/>
        <v>2124801353</v>
      </c>
      <c r="I39" s="175">
        <f t="shared" si="3"/>
        <v>0.31652516158244648</v>
      </c>
      <c r="J39" s="81">
        <f>SUM([5]fon!$J$8)</f>
        <v>621444583306</v>
      </c>
      <c r="K39" s="154">
        <f t="shared" si="4"/>
        <v>92.574699685569982</v>
      </c>
      <c r="L39" s="152"/>
      <c r="M39" s="81"/>
      <c r="N39" s="148">
        <f t="shared" si="99"/>
        <v>0</v>
      </c>
      <c r="O39" s="175">
        <f t="shared" si="39"/>
        <v>0</v>
      </c>
      <c r="P39" s="81"/>
      <c r="Q39" s="153">
        <f t="shared" si="6"/>
        <v>0</v>
      </c>
      <c r="R39" s="81">
        <f t="shared" si="7"/>
        <v>0</v>
      </c>
      <c r="S39" s="175">
        <f t="shared" si="8"/>
        <v>0</v>
      </c>
      <c r="T39" s="81"/>
      <c r="U39" s="154">
        <f t="shared" si="9"/>
        <v>0</v>
      </c>
      <c r="V39" s="152">
        <f>SUM([5]fon!$D$79)</f>
        <v>178340000000</v>
      </c>
      <c r="W39" s="81">
        <f>SUM([5]fon!$E$79)</f>
        <v>0</v>
      </c>
      <c r="X39" s="148">
        <f t="shared" si="100"/>
        <v>178340000000</v>
      </c>
      <c r="Y39" s="175">
        <f t="shared" si="40"/>
        <v>31.964586395258205</v>
      </c>
      <c r="Z39" s="81">
        <f>SUM([5]fon!$M$79)</f>
        <v>120735505121</v>
      </c>
      <c r="AA39" s="153">
        <f t="shared" si="11"/>
        <v>67.699621577324208</v>
      </c>
      <c r="AB39" s="81">
        <f t="shared" si="12"/>
        <v>0</v>
      </c>
      <c r="AC39" s="175">
        <f t="shared" si="13"/>
        <v>0</v>
      </c>
      <c r="AD39" s="81">
        <f>SUM([5]fon!$J$79)</f>
        <v>120735505121</v>
      </c>
      <c r="AE39" s="154">
        <f t="shared" si="14"/>
        <v>67.699621577324208</v>
      </c>
      <c r="AF39" s="152">
        <f>SUM([5]fon!$D$82)</f>
        <v>8298750000</v>
      </c>
      <c r="AG39" s="81">
        <f>SUM([5]fon!$E$82)</f>
        <v>0</v>
      </c>
      <c r="AH39" s="148">
        <f t="shared" si="101"/>
        <v>8298750000</v>
      </c>
      <c r="AI39" s="175">
        <f t="shared" si="41"/>
        <v>5.8240272113685314E-2</v>
      </c>
      <c r="AJ39" s="81">
        <f>SUM([5]fon!$M$82)</f>
        <v>2284785067</v>
      </c>
      <c r="AK39" s="153">
        <f t="shared" si="16"/>
        <v>27.531677264648291</v>
      </c>
      <c r="AL39" s="81">
        <f t="shared" si="17"/>
        <v>3421159562</v>
      </c>
      <c r="AM39" s="175">
        <f t="shared" si="18"/>
        <v>41.224998487724058</v>
      </c>
      <c r="AN39" s="81">
        <f>SUM([5]fon!$J$82)</f>
        <v>5705944629</v>
      </c>
      <c r="AO39" s="154">
        <f t="shared" si="19"/>
        <v>68.756675752372345</v>
      </c>
      <c r="AP39" s="147">
        <f t="shared" si="102"/>
        <v>555176660000</v>
      </c>
      <c r="AQ39" s="81">
        <f t="shared" si="103"/>
        <v>302751962305</v>
      </c>
      <c r="AR39" s="148">
        <f t="shared" si="104"/>
        <v>857928622305</v>
      </c>
      <c r="AS39" s="175">
        <f t="shared" si="42"/>
        <v>4.2219443036472333</v>
      </c>
      <c r="AT39" s="81">
        <f t="shared" si="105"/>
        <v>742340072141</v>
      </c>
      <c r="AU39" s="153">
        <f t="shared" si="24"/>
        <v>86.527020178736109</v>
      </c>
      <c r="AV39" s="81">
        <f t="shared" si="25"/>
        <v>5545960915</v>
      </c>
      <c r="AW39" s="175">
        <f t="shared" si="26"/>
        <v>0.64643616855906338</v>
      </c>
      <c r="AX39" s="81">
        <f t="shared" si="106"/>
        <v>747886033056</v>
      </c>
      <c r="AY39" s="154">
        <f t="shared" si="28"/>
        <v>87.173456347295158</v>
      </c>
      <c r="AZ39" s="152"/>
      <c r="BA39" s="81"/>
      <c r="BB39" s="148">
        <f t="shared" si="107"/>
        <v>0</v>
      </c>
      <c r="BC39" s="175" t="e">
        <f t="shared" si="43"/>
        <v>#REF!</v>
      </c>
      <c r="BD39" s="147">
        <f t="shared" si="108"/>
        <v>555176660000</v>
      </c>
      <c r="BE39" s="148">
        <f t="shared" si="109"/>
        <v>302751962305</v>
      </c>
      <c r="BF39" s="148">
        <f t="shared" si="110"/>
        <v>857928622305</v>
      </c>
      <c r="BG39" s="175" t="e">
        <f t="shared" si="46"/>
        <v>#REF!</v>
      </c>
      <c r="BH39" s="148">
        <f t="shared" si="111"/>
        <v>742340072141</v>
      </c>
      <c r="BI39" s="153">
        <f t="shared" si="32"/>
        <v>86.527020178736109</v>
      </c>
      <c r="BJ39" s="81">
        <f t="shared" si="33"/>
        <v>5545960915</v>
      </c>
      <c r="BK39" s="175">
        <f t="shared" si="34"/>
        <v>0.64643616855906338</v>
      </c>
      <c r="BL39" s="148">
        <f t="shared" si="112"/>
        <v>747886033056</v>
      </c>
      <c r="BM39" s="154">
        <f t="shared" si="36"/>
        <v>87.173456347295158</v>
      </c>
      <c r="BN39" s="155">
        <f t="shared" si="37"/>
        <v>110042589249</v>
      </c>
    </row>
    <row r="40" spans="1:66" x14ac:dyDescent="0.2">
      <c r="A40" s="152" t="s">
        <v>1205</v>
      </c>
      <c r="B40" s="152">
        <f>SUM([5]cvp!$D$8)</f>
        <v>8944431000</v>
      </c>
      <c r="C40" s="81">
        <f>SUM([5]cvp!$E$8)</f>
        <v>0</v>
      </c>
      <c r="D40" s="148">
        <f t="shared" si="98"/>
        <v>8944431000</v>
      </c>
      <c r="E40" s="175">
        <f t="shared" si="38"/>
        <v>0.24034972505367216</v>
      </c>
      <c r="F40" s="81">
        <f>SUM([5]cvp!$M$8)</f>
        <v>8226617067</v>
      </c>
      <c r="G40" s="153">
        <f t="shared" si="1"/>
        <v>91.974738996812661</v>
      </c>
      <c r="H40" s="81">
        <f t="shared" si="2"/>
        <v>389510215</v>
      </c>
      <c r="I40" s="175">
        <f t="shared" si="3"/>
        <v>4.3547791357549741</v>
      </c>
      <c r="J40" s="81">
        <f>SUM([5]cvp!$J$8)</f>
        <v>8616127282</v>
      </c>
      <c r="K40" s="154">
        <f t="shared" si="4"/>
        <v>96.329518132567628</v>
      </c>
      <c r="L40" s="152"/>
      <c r="M40" s="81"/>
      <c r="N40" s="148">
        <f t="shared" si="99"/>
        <v>0</v>
      </c>
      <c r="O40" s="175">
        <f t="shared" si="39"/>
        <v>0</v>
      </c>
      <c r="P40" s="81"/>
      <c r="Q40" s="153">
        <f t="shared" si="6"/>
        <v>0</v>
      </c>
      <c r="R40" s="81">
        <f t="shared" si="7"/>
        <v>0</v>
      </c>
      <c r="S40" s="175">
        <f t="shared" si="8"/>
        <v>0</v>
      </c>
      <c r="T40" s="81"/>
      <c r="U40" s="154">
        <f t="shared" si="9"/>
        <v>0</v>
      </c>
      <c r="V40" s="152"/>
      <c r="W40" s="81"/>
      <c r="X40" s="148">
        <f t="shared" si="100"/>
        <v>0</v>
      </c>
      <c r="Y40" s="175">
        <f t="shared" si="40"/>
        <v>0</v>
      </c>
      <c r="Z40" s="81"/>
      <c r="AA40" s="153">
        <f t="shared" si="11"/>
        <v>0</v>
      </c>
      <c r="AB40" s="81">
        <f t="shared" si="12"/>
        <v>0</v>
      </c>
      <c r="AC40" s="175">
        <f t="shared" si="13"/>
        <v>0</v>
      </c>
      <c r="AD40" s="81"/>
      <c r="AE40" s="154">
        <f t="shared" si="14"/>
        <v>0</v>
      </c>
      <c r="AF40" s="152">
        <f>SUM([5]cvp!$D$71)</f>
        <v>76376135000</v>
      </c>
      <c r="AG40" s="81">
        <f>SUM([5]cvp!$E$71)</f>
        <v>40609478173</v>
      </c>
      <c r="AH40" s="148">
        <f t="shared" si="101"/>
        <v>116985613173</v>
      </c>
      <c r="AI40" s="175">
        <f t="shared" si="41"/>
        <v>0.82100002344712741</v>
      </c>
      <c r="AJ40" s="81">
        <f>SUM([5]cvp!$M$71)</f>
        <v>75306953943</v>
      </c>
      <c r="AK40" s="153">
        <f t="shared" si="16"/>
        <v>64.372833462551498</v>
      </c>
      <c r="AL40" s="81">
        <f t="shared" si="17"/>
        <v>17698887562</v>
      </c>
      <c r="AM40" s="175">
        <f t="shared" si="18"/>
        <v>15.1291146679948</v>
      </c>
      <c r="AN40" s="81">
        <f>SUM([5]cvp!$J$71)</f>
        <v>93005841505</v>
      </c>
      <c r="AO40" s="154">
        <f t="shared" si="19"/>
        <v>79.501948130546296</v>
      </c>
      <c r="AP40" s="147">
        <f t="shared" si="102"/>
        <v>85320566000</v>
      </c>
      <c r="AQ40" s="81">
        <f t="shared" si="103"/>
        <v>40609478173</v>
      </c>
      <c r="AR40" s="148">
        <f t="shared" si="104"/>
        <v>125930044173</v>
      </c>
      <c r="AS40" s="175">
        <f t="shared" si="42"/>
        <v>0.61971313094299507</v>
      </c>
      <c r="AT40" s="81">
        <f t="shared" si="105"/>
        <v>83533571010</v>
      </c>
      <c r="AU40" s="153">
        <f t="shared" si="24"/>
        <v>66.333313514321773</v>
      </c>
      <c r="AV40" s="81">
        <f t="shared" si="25"/>
        <v>18088397777</v>
      </c>
      <c r="AW40" s="175">
        <f t="shared" si="26"/>
        <v>14.363846130436153</v>
      </c>
      <c r="AX40" s="81">
        <f t="shared" si="106"/>
        <v>101621968787</v>
      </c>
      <c r="AY40" s="154">
        <f t="shared" si="28"/>
        <v>80.697159644757932</v>
      </c>
      <c r="AZ40" s="152"/>
      <c r="BA40" s="81"/>
      <c r="BB40" s="148">
        <f t="shared" si="107"/>
        <v>0</v>
      </c>
      <c r="BC40" s="175" t="e">
        <f t="shared" si="43"/>
        <v>#REF!</v>
      </c>
      <c r="BD40" s="147">
        <f t="shared" si="108"/>
        <v>85320566000</v>
      </c>
      <c r="BE40" s="148">
        <f t="shared" si="109"/>
        <v>40609478173</v>
      </c>
      <c r="BF40" s="148">
        <f t="shared" si="110"/>
        <v>125930044173</v>
      </c>
      <c r="BG40" s="175" t="e">
        <f t="shared" si="46"/>
        <v>#REF!</v>
      </c>
      <c r="BH40" s="148">
        <f t="shared" si="111"/>
        <v>83533571010</v>
      </c>
      <c r="BI40" s="153">
        <f t="shared" si="32"/>
        <v>66.333313514321773</v>
      </c>
      <c r="BJ40" s="81">
        <f t="shared" si="33"/>
        <v>18088397777</v>
      </c>
      <c r="BK40" s="175">
        <f t="shared" si="34"/>
        <v>14.363846130436153</v>
      </c>
      <c r="BL40" s="148">
        <f t="shared" si="112"/>
        <v>101621968787</v>
      </c>
      <c r="BM40" s="154">
        <f t="shared" si="36"/>
        <v>80.697159644757932</v>
      </c>
      <c r="BN40" s="155">
        <f t="shared" si="37"/>
        <v>24308075386</v>
      </c>
    </row>
    <row r="41" spans="1:66" x14ac:dyDescent="0.2">
      <c r="A41" s="152" t="s">
        <v>1206</v>
      </c>
      <c r="B41" s="152">
        <f>SUM([5]idr!$D$8)</f>
        <v>26290347000</v>
      </c>
      <c r="C41" s="81">
        <f>SUM([5]idr!$E$8)</f>
        <v>0</v>
      </c>
      <c r="D41" s="148">
        <f t="shared" si="98"/>
        <v>26290347000</v>
      </c>
      <c r="E41" s="175">
        <f t="shared" si="38"/>
        <v>0.70645943526375632</v>
      </c>
      <c r="F41" s="81">
        <f>SUM([5]idr!$M$8)</f>
        <v>23437589512</v>
      </c>
      <c r="G41" s="153">
        <f t="shared" si="1"/>
        <v>89.149030676544513</v>
      </c>
      <c r="H41" s="81">
        <f t="shared" si="2"/>
        <v>822526483</v>
      </c>
      <c r="I41" s="175">
        <f t="shared" si="3"/>
        <v>3.1286254342706092</v>
      </c>
      <c r="J41" s="81">
        <f>SUM([5]idr!$J$8)</f>
        <v>24260115995</v>
      </c>
      <c r="K41" s="154">
        <f t="shared" si="4"/>
        <v>92.277656110815116</v>
      </c>
      <c r="L41" s="152"/>
      <c r="M41" s="81"/>
      <c r="N41" s="148">
        <f t="shared" si="99"/>
        <v>0</v>
      </c>
      <c r="O41" s="175">
        <f t="shared" si="39"/>
        <v>0</v>
      </c>
      <c r="P41" s="81"/>
      <c r="Q41" s="153">
        <f t="shared" si="6"/>
        <v>0</v>
      </c>
      <c r="R41" s="81">
        <f t="shared" si="7"/>
        <v>0</v>
      </c>
      <c r="S41" s="175">
        <f t="shared" si="8"/>
        <v>0</v>
      </c>
      <c r="T41" s="81"/>
      <c r="U41" s="154">
        <f t="shared" si="9"/>
        <v>0</v>
      </c>
      <c r="V41" s="152"/>
      <c r="W41" s="81"/>
      <c r="X41" s="148">
        <f t="shared" si="100"/>
        <v>0</v>
      </c>
      <c r="Y41" s="175">
        <f t="shared" si="40"/>
        <v>0</v>
      </c>
      <c r="Z41" s="81"/>
      <c r="AA41" s="153">
        <f t="shared" si="11"/>
        <v>0</v>
      </c>
      <c r="AB41" s="81">
        <f t="shared" si="12"/>
        <v>0</v>
      </c>
      <c r="AC41" s="175">
        <f t="shared" si="13"/>
        <v>0</v>
      </c>
      <c r="AD41" s="81"/>
      <c r="AE41" s="154">
        <f t="shared" si="14"/>
        <v>0</v>
      </c>
      <c r="AF41" s="152">
        <f>SUM([5]idr!$D$77)</f>
        <v>210690875000</v>
      </c>
      <c r="AG41" s="81">
        <f>SUM([5]idr!$E$77)</f>
        <v>-31070000000</v>
      </c>
      <c r="AH41" s="148">
        <f t="shared" si="101"/>
        <v>179620875000</v>
      </c>
      <c r="AI41" s="175">
        <f t="shared" si="41"/>
        <v>1.2605716086516952</v>
      </c>
      <c r="AJ41" s="81">
        <f>SUM([5]idr!$M$77)</f>
        <v>88093930982</v>
      </c>
      <c r="AK41" s="153">
        <f t="shared" si="16"/>
        <v>49.044372477308109</v>
      </c>
      <c r="AL41" s="81">
        <f t="shared" si="17"/>
        <v>43687810372</v>
      </c>
      <c r="AM41" s="175">
        <f t="shared" si="18"/>
        <v>24.322234468571651</v>
      </c>
      <c r="AN41" s="81">
        <f>SUM([5]idr!$J$77)</f>
        <v>131781741354</v>
      </c>
      <c r="AO41" s="154">
        <f t="shared" si="19"/>
        <v>73.366606945879766</v>
      </c>
      <c r="AP41" s="147">
        <f t="shared" si="102"/>
        <v>236981222000</v>
      </c>
      <c r="AQ41" s="81">
        <f t="shared" si="103"/>
        <v>-31070000000</v>
      </c>
      <c r="AR41" s="148">
        <f t="shared" si="104"/>
        <v>205911222000</v>
      </c>
      <c r="AS41" s="175">
        <f t="shared" si="42"/>
        <v>1.0133077370052845</v>
      </c>
      <c r="AT41" s="81">
        <f t="shared" si="105"/>
        <v>111531520494</v>
      </c>
      <c r="AU41" s="153">
        <f t="shared" si="24"/>
        <v>54.164857753114589</v>
      </c>
      <c r="AV41" s="81">
        <f t="shared" si="25"/>
        <v>44510336855</v>
      </c>
      <c r="AW41" s="175">
        <f t="shared" si="26"/>
        <v>21.616275413585765</v>
      </c>
      <c r="AX41" s="81">
        <f t="shared" si="106"/>
        <v>156041857349</v>
      </c>
      <c r="AY41" s="154">
        <f t="shared" si="28"/>
        <v>75.781133166700357</v>
      </c>
      <c r="AZ41" s="152"/>
      <c r="BA41" s="81"/>
      <c r="BB41" s="148">
        <f t="shared" si="107"/>
        <v>0</v>
      </c>
      <c r="BC41" s="175" t="e">
        <f t="shared" si="43"/>
        <v>#REF!</v>
      </c>
      <c r="BD41" s="147">
        <f t="shared" si="108"/>
        <v>236981222000</v>
      </c>
      <c r="BE41" s="148">
        <f t="shared" si="109"/>
        <v>-31070000000</v>
      </c>
      <c r="BF41" s="148">
        <f t="shared" si="110"/>
        <v>205911222000</v>
      </c>
      <c r="BG41" s="175" t="e">
        <f t="shared" si="46"/>
        <v>#REF!</v>
      </c>
      <c r="BH41" s="148">
        <f t="shared" si="111"/>
        <v>111531520494</v>
      </c>
      <c r="BI41" s="153">
        <f t="shared" si="32"/>
        <v>54.164857753114589</v>
      </c>
      <c r="BJ41" s="81">
        <f t="shared" si="33"/>
        <v>44510336855</v>
      </c>
      <c r="BK41" s="175">
        <f t="shared" si="34"/>
        <v>21.616275413585765</v>
      </c>
      <c r="BL41" s="148">
        <f t="shared" si="112"/>
        <v>156041857349</v>
      </c>
      <c r="BM41" s="154">
        <f t="shared" si="36"/>
        <v>75.781133166700357</v>
      </c>
      <c r="BN41" s="155">
        <f t="shared" si="37"/>
        <v>49869364651</v>
      </c>
    </row>
    <row r="42" spans="1:66" x14ac:dyDescent="0.2">
      <c r="A42" s="152" t="s">
        <v>1207</v>
      </c>
      <c r="B42" s="152">
        <f>SUM([5]idp!$D$8)</f>
        <v>5112974000</v>
      </c>
      <c r="C42" s="81">
        <f>SUM([5]idp!$E$8)</f>
        <v>0</v>
      </c>
      <c r="D42" s="148">
        <f t="shared" si="98"/>
        <v>5112974000</v>
      </c>
      <c r="E42" s="175">
        <f t="shared" si="38"/>
        <v>0.1373929649752538</v>
      </c>
      <c r="F42" s="81">
        <f>SUM([5]idp!$M$8)</f>
        <v>3633365537</v>
      </c>
      <c r="G42" s="153">
        <f t="shared" si="1"/>
        <v>71.061686153694509</v>
      </c>
      <c r="H42" s="81">
        <f t="shared" si="2"/>
        <v>186006923</v>
      </c>
      <c r="I42" s="175">
        <f t="shared" si="3"/>
        <v>3.6379399347620383</v>
      </c>
      <c r="J42" s="81">
        <f>SUM([5]idp!$J$8)</f>
        <v>3819372460</v>
      </c>
      <c r="K42" s="154">
        <f t="shared" si="4"/>
        <v>74.69962608845654</v>
      </c>
      <c r="L42" s="152"/>
      <c r="M42" s="81"/>
      <c r="N42" s="148">
        <f t="shared" si="99"/>
        <v>0</v>
      </c>
      <c r="O42" s="175">
        <f t="shared" si="39"/>
        <v>0</v>
      </c>
      <c r="P42" s="81"/>
      <c r="Q42" s="153">
        <f t="shared" si="6"/>
        <v>0</v>
      </c>
      <c r="R42" s="81">
        <f t="shared" si="7"/>
        <v>0</v>
      </c>
      <c r="S42" s="175">
        <f t="shared" si="8"/>
        <v>0</v>
      </c>
      <c r="T42" s="81"/>
      <c r="U42" s="154">
        <f t="shared" si="9"/>
        <v>0</v>
      </c>
      <c r="V42" s="152"/>
      <c r="W42" s="81"/>
      <c r="X42" s="148">
        <f t="shared" si="100"/>
        <v>0</v>
      </c>
      <c r="Y42" s="175">
        <f t="shared" si="40"/>
        <v>0</v>
      </c>
      <c r="Z42" s="81"/>
      <c r="AA42" s="153">
        <f t="shared" si="11"/>
        <v>0</v>
      </c>
      <c r="AB42" s="81">
        <f t="shared" si="12"/>
        <v>0</v>
      </c>
      <c r="AC42" s="175">
        <f t="shared" si="13"/>
        <v>0</v>
      </c>
      <c r="AD42" s="81"/>
      <c r="AE42" s="154">
        <f t="shared" si="14"/>
        <v>0</v>
      </c>
      <c r="AF42" s="152">
        <f>SUM([5]idp!$D$72)</f>
        <v>22996133000</v>
      </c>
      <c r="AG42" s="81">
        <f>SUM([5]idp!$E$72)</f>
        <v>515525087</v>
      </c>
      <c r="AH42" s="148">
        <f t="shared" si="101"/>
        <v>23511658087</v>
      </c>
      <c r="AI42" s="175">
        <f t="shared" si="41"/>
        <v>0.16500380958949359</v>
      </c>
      <c r="AJ42" s="81">
        <f>SUM([5]idp!$M$72)</f>
        <v>9721075793</v>
      </c>
      <c r="AK42" s="153">
        <f t="shared" si="16"/>
        <v>41.345768797033287</v>
      </c>
      <c r="AL42" s="81">
        <f t="shared" si="17"/>
        <v>9155159366</v>
      </c>
      <c r="AM42" s="175">
        <f t="shared" si="18"/>
        <v>38.938807854908561</v>
      </c>
      <c r="AN42" s="81">
        <f>SUM([5]idp!$J$72)</f>
        <v>18876235159</v>
      </c>
      <c r="AO42" s="154">
        <f t="shared" si="19"/>
        <v>80.284576651941848</v>
      </c>
      <c r="AP42" s="147">
        <f t="shared" si="102"/>
        <v>28109107000</v>
      </c>
      <c r="AQ42" s="81">
        <f t="shared" si="103"/>
        <v>515525087</v>
      </c>
      <c r="AR42" s="148">
        <f t="shared" si="104"/>
        <v>28624632087</v>
      </c>
      <c r="AS42" s="175">
        <f t="shared" si="42"/>
        <v>0.14086440205132103</v>
      </c>
      <c r="AT42" s="81">
        <f t="shared" si="105"/>
        <v>13354441330</v>
      </c>
      <c r="AU42" s="153">
        <f t="shared" si="24"/>
        <v>46.653669781366297</v>
      </c>
      <c r="AV42" s="81">
        <f t="shared" si="25"/>
        <v>9341166289</v>
      </c>
      <c r="AW42" s="175">
        <f t="shared" si="26"/>
        <v>32.633314764043135</v>
      </c>
      <c r="AX42" s="81">
        <f t="shared" si="106"/>
        <v>22695607619</v>
      </c>
      <c r="AY42" s="154">
        <f t="shared" si="28"/>
        <v>79.286984545409439</v>
      </c>
      <c r="AZ42" s="152"/>
      <c r="BA42" s="81"/>
      <c r="BB42" s="148">
        <f t="shared" si="107"/>
        <v>0</v>
      </c>
      <c r="BC42" s="175" t="e">
        <f t="shared" si="43"/>
        <v>#REF!</v>
      </c>
      <c r="BD42" s="147">
        <f t="shared" si="108"/>
        <v>28109107000</v>
      </c>
      <c r="BE42" s="148">
        <f t="shared" si="109"/>
        <v>515525087</v>
      </c>
      <c r="BF42" s="148">
        <f t="shared" si="110"/>
        <v>28624632087</v>
      </c>
      <c r="BG42" s="175" t="e">
        <f t="shared" si="46"/>
        <v>#REF!</v>
      </c>
      <c r="BH42" s="148">
        <f t="shared" si="111"/>
        <v>13354441330</v>
      </c>
      <c r="BI42" s="153">
        <f t="shared" si="32"/>
        <v>46.653669781366297</v>
      </c>
      <c r="BJ42" s="81">
        <f t="shared" si="33"/>
        <v>9341166289</v>
      </c>
      <c r="BK42" s="175">
        <f t="shared" si="34"/>
        <v>32.633314764043135</v>
      </c>
      <c r="BL42" s="148">
        <f t="shared" si="112"/>
        <v>22695607619</v>
      </c>
      <c r="BM42" s="154">
        <f t="shared" si="36"/>
        <v>79.286984545409439</v>
      </c>
      <c r="BN42" s="155">
        <f t="shared" si="37"/>
        <v>5929024468</v>
      </c>
    </row>
    <row r="43" spans="1:66" x14ac:dyDescent="0.2">
      <c r="A43" s="152" t="s">
        <v>1208</v>
      </c>
      <c r="B43" s="152">
        <f>SUM([5]idi!$D$8)</f>
        <v>11207303000</v>
      </c>
      <c r="C43" s="81">
        <f>SUM([5]idi!$E$8)</f>
        <v>0</v>
      </c>
      <c r="D43" s="148">
        <f t="shared" si="98"/>
        <v>11207303000</v>
      </c>
      <c r="E43" s="175">
        <f t="shared" si="38"/>
        <v>0.30115635020754206</v>
      </c>
      <c r="F43" s="81">
        <f>SUM([5]idi!$M$8)</f>
        <v>9976422164</v>
      </c>
      <c r="G43" s="153">
        <f t="shared" si="1"/>
        <v>89.017153939712344</v>
      </c>
      <c r="H43" s="81">
        <f t="shared" si="2"/>
        <v>210005603</v>
      </c>
      <c r="I43" s="175">
        <f t="shared" si="3"/>
        <v>1.8738281904219061</v>
      </c>
      <c r="J43" s="81">
        <f>SUM([5]idi!$J$8)</f>
        <v>10186427767</v>
      </c>
      <c r="K43" s="154">
        <f t="shared" si="4"/>
        <v>90.890982130134262</v>
      </c>
      <c r="L43" s="152"/>
      <c r="M43" s="81"/>
      <c r="N43" s="148">
        <f t="shared" si="99"/>
        <v>0</v>
      </c>
      <c r="O43" s="175">
        <f t="shared" si="39"/>
        <v>0</v>
      </c>
      <c r="P43" s="81"/>
      <c r="Q43" s="153">
        <f t="shared" si="6"/>
        <v>0</v>
      </c>
      <c r="R43" s="81">
        <f t="shared" si="7"/>
        <v>0</v>
      </c>
      <c r="S43" s="175">
        <f t="shared" si="8"/>
        <v>0</v>
      </c>
      <c r="T43" s="81"/>
      <c r="U43" s="154">
        <f t="shared" si="9"/>
        <v>0</v>
      </c>
      <c r="V43" s="152"/>
      <c r="W43" s="81"/>
      <c r="X43" s="148">
        <f t="shared" si="100"/>
        <v>0</v>
      </c>
      <c r="Y43" s="175">
        <f t="shared" si="40"/>
        <v>0</v>
      </c>
      <c r="Z43" s="81"/>
      <c r="AA43" s="153">
        <f t="shared" si="11"/>
        <v>0</v>
      </c>
      <c r="AB43" s="81">
        <f t="shared" si="12"/>
        <v>0</v>
      </c>
      <c r="AC43" s="175">
        <f t="shared" si="13"/>
        <v>0</v>
      </c>
      <c r="AD43" s="81"/>
      <c r="AE43" s="154">
        <f t="shared" si="14"/>
        <v>0</v>
      </c>
      <c r="AF43" s="152">
        <f>SUM([5]idi!$D$70)</f>
        <v>77100400000</v>
      </c>
      <c r="AG43" s="81">
        <f>SUM([5]idi!$E$70)</f>
        <v>6137899000</v>
      </c>
      <c r="AH43" s="148">
        <f t="shared" si="101"/>
        <v>83238299000</v>
      </c>
      <c r="AI43" s="175">
        <f t="shared" si="41"/>
        <v>0.58416281777861723</v>
      </c>
      <c r="AJ43" s="81">
        <f>SUM([5]idi!$M$70)</f>
        <v>55379254802</v>
      </c>
      <c r="AK43" s="153">
        <f t="shared" si="16"/>
        <v>66.530978488640187</v>
      </c>
      <c r="AL43" s="81">
        <f t="shared" si="17"/>
        <v>15235755068</v>
      </c>
      <c r="AM43" s="175">
        <f t="shared" si="18"/>
        <v>18.303779931879674</v>
      </c>
      <c r="AN43" s="81">
        <f>SUM([5]idi!$J$70)</f>
        <v>70615009870</v>
      </c>
      <c r="AO43" s="154">
        <f t="shared" si="19"/>
        <v>84.834758420519861</v>
      </c>
      <c r="AP43" s="147">
        <f t="shared" si="102"/>
        <v>88307703000</v>
      </c>
      <c r="AQ43" s="81">
        <f t="shared" si="103"/>
        <v>6137899000</v>
      </c>
      <c r="AR43" s="148">
        <f t="shared" si="104"/>
        <v>94445602000</v>
      </c>
      <c r="AS43" s="175">
        <f t="shared" si="42"/>
        <v>0.46477534494318029</v>
      </c>
      <c r="AT43" s="81">
        <f t="shared" si="105"/>
        <v>65355676966</v>
      </c>
      <c r="AU43" s="153">
        <f t="shared" si="24"/>
        <v>69.199280413290182</v>
      </c>
      <c r="AV43" s="81">
        <f t="shared" si="25"/>
        <v>15445760671</v>
      </c>
      <c r="AW43" s="175">
        <f t="shared" si="26"/>
        <v>16.354134384150569</v>
      </c>
      <c r="AX43" s="81">
        <f t="shared" si="106"/>
        <v>80801437637</v>
      </c>
      <c r="AY43" s="154">
        <f t="shared" si="28"/>
        <v>85.553414797440752</v>
      </c>
      <c r="AZ43" s="152"/>
      <c r="BA43" s="81"/>
      <c r="BB43" s="148">
        <f t="shared" si="107"/>
        <v>0</v>
      </c>
      <c r="BC43" s="175" t="e">
        <f t="shared" si="43"/>
        <v>#REF!</v>
      </c>
      <c r="BD43" s="147">
        <f t="shared" si="108"/>
        <v>88307703000</v>
      </c>
      <c r="BE43" s="148">
        <f t="shared" si="109"/>
        <v>6137899000</v>
      </c>
      <c r="BF43" s="148">
        <f t="shared" si="110"/>
        <v>94445602000</v>
      </c>
      <c r="BG43" s="175" t="e">
        <f t="shared" si="46"/>
        <v>#REF!</v>
      </c>
      <c r="BH43" s="148">
        <f t="shared" si="111"/>
        <v>65355676966</v>
      </c>
      <c r="BI43" s="153">
        <f t="shared" si="32"/>
        <v>69.199280413290182</v>
      </c>
      <c r="BJ43" s="81">
        <f t="shared" si="33"/>
        <v>15445760671</v>
      </c>
      <c r="BK43" s="175">
        <f t="shared" si="34"/>
        <v>16.354134384150569</v>
      </c>
      <c r="BL43" s="148">
        <f t="shared" si="112"/>
        <v>80801437637</v>
      </c>
      <c r="BM43" s="154">
        <f t="shared" si="36"/>
        <v>85.553414797440752</v>
      </c>
      <c r="BN43" s="155">
        <f t="shared" si="37"/>
        <v>13644164363</v>
      </c>
    </row>
    <row r="44" spans="1:66" x14ac:dyDescent="0.2">
      <c r="A44" s="152" t="s">
        <v>1209</v>
      </c>
      <c r="B44" s="152">
        <f>SUM([5]fga!$D$8)</f>
        <v>3519601000</v>
      </c>
      <c r="C44" s="81">
        <f>SUM([5]fga!$E$8)</f>
        <v>0</v>
      </c>
      <c r="D44" s="148">
        <f t="shared" si="98"/>
        <v>3519601000</v>
      </c>
      <c r="E44" s="175">
        <f t="shared" si="38"/>
        <v>9.4576740840041112E-2</v>
      </c>
      <c r="F44" s="81">
        <f>SUM([5]fga!$M$8)</f>
        <v>2999180570</v>
      </c>
      <c r="G44" s="153">
        <f t="shared" si="1"/>
        <v>85.213652627101766</v>
      </c>
      <c r="H44" s="81">
        <f t="shared" si="2"/>
        <v>167079106</v>
      </c>
      <c r="I44" s="175">
        <f t="shared" si="3"/>
        <v>4.7471036063462879</v>
      </c>
      <c r="J44" s="81">
        <f>SUM([5]fga!$J$8)</f>
        <v>3166259676</v>
      </c>
      <c r="K44" s="154">
        <f t="shared" si="4"/>
        <v>89.960756233448052</v>
      </c>
      <c r="L44" s="152"/>
      <c r="M44" s="81"/>
      <c r="N44" s="148">
        <f t="shared" si="99"/>
        <v>0</v>
      </c>
      <c r="O44" s="175">
        <f t="shared" si="39"/>
        <v>0</v>
      </c>
      <c r="P44" s="81"/>
      <c r="Q44" s="153">
        <f t="shared" si="6"/>
        <v>0</v>
      </c>
      <c r="R44" s="81">
        <f t="shared" si="7"/>
        <v>0</v>
      </c>
      <c r="S44" s="175">
        <f t="shared" si="8"/>
        <v>0</v>
      </c>
      <c r="T44" s="81"/>
      <c r="U44" s="154">
        <f t="shared" si="9"/>
        <v>0</v>
      </c>
      <c r="V44" s="152"/>
      <c r="W44" s="81"/>
      <c r="X44" s="148">
        <f t="shared" si="100"/>
        <v>0</v>
      </c>
      <c r="Y44" s="175">
        <f t="shared" si="40"/>
        <v>0</v>
      </c>
      <c r="Z44" s="81"/>
      <c r="AA44" s="153">
        <f t="shared" si="11"/>
        <v>0</v>
      </c>
      <c r="AB44" s="81">
        <f t="shared" si="12"/>
        <v>0</v>
      </c>
      <c r="AC44" s="175">
        <f t="shared" si="13"/>
        <v>0</v>
      </c>
      <c r="AD44" s="81"/>
      <c r="AE44" s="154">
        <f t="shared" si="14"/>
        <v>0</v>
      </c>
      <c r="AF44" s="152">
        <f>SUM([5]fga!$D$72)</f>
        <v>3320000000</v>
      </c>
      <c r="AG44" s="81">
        <f>SUM([5]fga!$E$72)</f>
        <v>0</v>
      </c>
      <c r="AH44" s="148">
        <f t="shared" si="101"/>
        <v>3320000000</v>
      </c>
      <c r="AI44" s="175">
        <f t="shared" si="41"/>
        <v>2.3299617824062084E-2</v>
      </c>
      <c r="AJ44" s="81">
        <f>SUM([5]fga!$M$72)</f>
        <v>2591990669</v>
      </c>
      <c r="AK44" s="153">
        <f t="shared" si="16"/>
        <v>78.07200810240964</v>
      </c>
      <c r="AL44" s="81">
        <f t="shared" si="17"/>
        <v>586762462</v>
      </c>
      <c r="AM44" s="175">
        <f t="shared" si="18"/>
        <v>17.673568132530121</v>
      </c>
      <c r="AN44" s="81">
        <f>SUM([5]fga!$J$72)</f>
        <v>3178753131</v>
      </c>
      <c r="AO44" s="154">
        <f t="shared" si="19"/>
        <v>95.745576234939762</v>
      </c>
      <c r="AP44" s="147">
        <f t="shared" si="102"/>
        <v>6839601000</v>
      </c>
      <c r="AQ44" s="81">
        <f t="shared" si="103"/>
        <v>0</v>
      </c>
      <c r="AR44" s="148">
        <f t="shared" si="104"/>
        <v>6839601000</v>
      </c>
      <c r="AS44" s="175">
        <f t="shared" si="42"/>
        <v>3.3658294793321566E-2</v>
      </c>
      <c r="AT44" s="81">
        <f t="shared" si="105"/>
        <v>5591171239</v>
      </c>
      <c r="AU44" s="153">
        <f t="shared" si="24"/>
        <v>81.747038153248994</v>
      </c>
      <c r="AV44" s="81">
        <f t="shared" si="25"/>
        <v>753841568</v>
      </c>
      <c r="AW44" s="175">
        <f t="shared" si="26"/>
        <v>11.021718489134088</v>
      </c>
      <c r="AX44" s="81">
        <f t="shared" si="106"/>
        <v>6345012807</v>
      </c>
      <c r="AY44" s="154">
        <f t="shared" si="28"/>
        <v>92.768756642383082</v>
      </c>
      <c r="AZ44" s="152"/>
      <c r="BA44" s="81"/>
      <c r="BB44" s="148">
        <f t="shared" si="107"/>
        <v>0</v>
      </c>
      <c r="BC44" s="175" t="e">
        <f t="shared" si="43"/>
        <v>#REF!</v>
      </c>
      <c r="BD44" s="147">
        <f t="shared" si="108"/>
        <v>6839601000</v>
      </c>
      <c r="BE44" s="148">
        <f t="shared" si="109"/>
        <v>0</v>
      </c>
      <c r="BF44" s="148">
        <f t="shared" si="110"/>
        <v>6839601000</v>
      </c>
      <c r="BG44" s="175" t="e">
        <f t="shared" si="46"/>
        <v>#REF!</v>
      </c>
      <c r="BH44" s="148">
        <f t="shared" si="111"/>
        <v>5591171239</v>
      </c>
      <c r="BI44" s="153">
        <f t="shared" si="32"/>
        <v>81.747038153248994</v>
      </c>
      <c r="BJ44" s="81">
        <f t="shared" si="33"/>
        <v>753841568</v>
      </c>
      <c r="BK44" s="175">
        <f t="shared" si="34"/>
        <v>11.021718489134088</v>
      </c>
      <c r="BL44" s="148">
        <f t="shared" si="112"/>
        <v>6345012807</v>
      </c>
      <c r="BM44" s="154">
        <f t="shared" si="36"/>
        <v>92.768756642383082</v>
      </c>
      <c r="BN44" s="155">
        <f t="shared" si="37"/>
        <v>494588193</v>
      </c>
    </row>
    <row r="45" spans="1:66" x14ac:dyDescent="0.2">
      <c r="A45" s="152" t="s">
        <v>1210</v>
      </c>
      <c r="B45" s="152">
        <f>SUM([5]orq!$D$8)</f>
        <v>19423432000</v>
      </c>
      <c r="C45" s="81">
        <f>SUM([5]orq!$E$8)</f>
        <v>550231569</v>
      </c>
      <c r="D45" s="148">
        <f t="shared" si="98"/>
        <v>19973663569</v>
      </c>
      <c r="E45" s="175">
        <f t="shared" si="38"/>
        <v>0.53672106667530872</v>
      </c>
      <c r="F45" s="81">
        <f>SUM([5]orq!$M$8)</f>
        <v>19593815678</v>
      </c>
      <c r="G45" s="153">
        <f t="shared" si="1"/>
        <v>98.098256287897328</v>
      </c>
      <c r="H45" s="81">
        <f t="shared" si="2"/>
        <v>141204702</v>
      </c>
      <c r="I45" s="175">
        <f t="shared" si="3"/>
        <v>0.70695444284520681</v>
      </c>
      <c r="J45" s="81">
        <f>SUM([5]orq!$J$8)</f>
        <v>19735020380</v>
      </c>
      <c r="K45" s="154">
        <f t="shared" si="4"/>
        <v>98.80521073074253</v>
      </c>
      <c r="L45" s="152"/>
      <c r="M45" s="81"/>
      <c r="N45" s="148">
        <f t="shared" si="99"/>
        <v>0</v>
      </c>
      <c r="O45" s="175">
        <f t="shared" si="39"/>
        <v>0</v>
      </c>
      <c r="P45" s="81"/>
      <c r="Q45" s="153">
        <f t="shared" si="6"/>
        <v>0</v>
      </c>
      <c r="R45" s="81">
        <f t="shared" si="7"/>
        <v>0</v>
      </c>
      <c r="S45" s="175">
        <f t="shared" si="8"/>
        <v>0</v>
      </c>
      <c r="T45" s="81"/>
      <c r="U45" s="154">
        <f t="shared" si="9"/>
        <v>0</v>
      </c>
      <c r="V45" s="152"/>
      <c r="W45" s="81"/>
      <c r="X45" s="148">
        <f t="shared" si="100"/>
        <v>0</v>
      </c>
      <c r="Y45" s="175">
        <f t="shared" si="40"/>
        <v>0</v>
      </c>
      <c r="Z45" s="81"/>
      <c r="AA45" s="153">
        <f t="shared" si="11"/>
        <v>0</v>
      </c>
      <c r="AB45" s="81">
        <f t="shared" si="12"/>
        <v>0</v>
      </c>
      <c r="AC45" s="175">
        <f t="shared" si="13"/>
        <v>0</v>
      </c>
      <c r="AD45" s="81"/>
      <c r="AE45" s="154">
        <f t="shared" si="14"/>
        <v>0</v>
      </c>
      <c r="AF45" s="152">
        <f>SUM([5]orq!$D$76)</f>
        <v>14917000000</v>
      </c>
      <c r="AG45" s="81">
        <f>SUM([5]orq!$E$76)</f>
        <v>299947433</v>
      </c>
      <c r="AH45" s="148">
        <f t="shared" si="101"/>
        <v>15216947433</v>
      </c>
      <c r="AI45" s="175">
        <f t="shared" si="41"/>
        <v>0.10679188543305501</v>
      </c>
      <c r="AJ45" s="81">
        <f>SUM([5]orq!$M$76)</f>
        <v>13587797089</v>
      </c>
      <c r="AK45" s="153">
        <f t="shared" si="16"/>
        <v>89.293842597714644</v>
      </c>
      <c r="AL45" s="81">
        <f t="shared" si="17"/>
        <v>1149789585</v>
      </c>
      <c r="AM45" s="175">
        <f t="shared" si="18"/>
        <v>7.5559805280428742</v>
      </c>
      <c r="AN45" s="81">
        <f>SUM([5]orq!$J$76)</f>
        <v>14737586674</v>
      </c>
      <c r="AO45" s="154">
        <f t="shared" si="19"/>
        <v>96.849823125757524</v>
      </c>
      <c r="AP45" s="147">
        <f t="shared" si="102"/>
        <v>34340432000</v>
      </c>
      <c r="AQ45" s="81">
        <f t="shared" si="103"/>
        <v>850179002</v>
      </c>
      <c r="AR45" s="148">
        <f t="shared" si="104"/>
        <v>35190611002</v>
      </c>
      <c r="AS45" s="175">
        <f t="shared" si="42"/>
        <v>0.17317617783002562</v>
      </c>
      <c r="AT45" s="81">
        <f t="shared" si="105"/>
        <v>33181612767</v>
      </c>
      <c r="AU45" s="153">
        <f t="shared" si="24"/>
        <v>94.291095898034214</v>
      </c>
      <c r="AV45" s="81">
        <f t="shared" si="25"/>
        <v>1290994287</v>
      </c>
      <c r="AW45" s="175">
        <f t="shared" si="26"/>
        <v>3.668575936139979</v>
      </c>
      <c r="AX45" s="81">
        <f t="shared" si="106"/>
        <v>34472607054</v>
      </c>
      <c r="AY45" s="154">
        <f t="shared" si="28"/>
        <v>97.959671834174202</v>
      </c>
      <c r="AZ45" s="152"/>
      <c r="BA45" s="81"/>
      <c r="BB45" s="148">
        <f t="shared" si="107"/>
        <v>0</v>
      </c>
      <c r="BC45" s="175" t="e">
        <f t="shared" si="43"/>
        <v>#REF!</v>
      </c>
      <c r="BD45" s="147">
        <f t="shared" si="108"/>
        <v>34340432000</v>
      </c>
      <c r="BE45" s="148">
        <f t="shared" si="109"/>
        <v>850179002</v>
      </c>
      <c r="BF45" s="148">
        <f t="shared" si="110"/>
        <v>35190611002</v>
      </c>
      <c r="BG45" s="175" t="e">
        <f t="shared" si="46"/>
        <v>#REF!</v>
      </c>
      <c r="BH45" s="148">
        <f t="shared" si="111"/>
        <v>33181612767</v>
      </c>
      <c r="BI45" s="153">
        <f t="shared" si="32"/>
        <v>94.291095898034214</v>
      </c>
      <c r="BJ45" s="81">
        <f t="shared" si="33"/>
        <v>1290994287</v>
      </c>
      <c r="BK45" s="175">
        <f t="shared" si="34"/>
        <v>3.668575936139979</v>
      </c>
      <c r="BL45" s="148">
        <f t="shared" si="112"/>
        <v>34472607054</v>
      </c>
      <c r="BM45" s="154">
        <f t="shared" si="36"/>
        <v>97.959671834174202</v>
      </c>
      <c r="BN45" s="155">
        <f t="shared" si="37"/>
        <v>718003948</v>
      </c>
    </row>
    <row r="46" spans="1:66" x14ac:dyDescent="0.2">
      <c r="A46" s="152" t="s">
        <v>1211</v>
      </c>
      <c r="B46" s="152">
        <f>SUM([5]fvs!$D$8)</f>
        <v>8180697000</v>
      </c>
      <c r="C46" s="81">
        <f>SUM([5]fvs!$E$8)</f>
        <v>1500000000</v>
      </c>
      <c r="D46" s="148">
        <f t="shared" si="98"/>
        <v>9680697000</v>
      </c>
      <c r="E46" s="175">
        <f t="shared" si="38"/>
        <v>0.26013425138814411</v>
      </c>
      <c r="F46" s="81">
        <f>SUM([5]fvs!$M$8)</f>
        <v>6086015028</v>
      </c>
      <c r="G46" s="153">
        <f t="shared" si="1"/>
        <v>62.867529352483608</v>
      </c>
      <c r="H46" s="81">
        <f t="shared" si="2"/>
        <v>2715502936</v>
      </c>
      <c r="I46" s="175">
        <f t="shared" si="3"/>
        <v>28.050696514930689</v>
      </c>
      <c r="J46" s="81">
        <f>SUM([5]fvs!$J$8)</f>
        <v>8801517964</v>
      </c>
      <c r="K46" s="154">
        <f t="shared" si="4"/>
        <v>90.918225867414307</v>
      </c>
      <c r="L46" s="152"/>
      <c r="M46" s="81"/>
      <c r="N46" s="148">
        <f t="shared" si="99"/>
        <v>0</v>
      </c>
      <c r="O46" s="175">
        <f t="shared" si="39"/>
        <v>0</v>
      </c>
      <c r="P46" s="81"/>
      <c r="Q46" s="153">
        <f t="shared" si="6"/>
        <v>0</v>
      </c>
      <c r="R46" s="81">
        <f t="shared" si="7"/>
        <v>0</v>
      </c>
      <c r="S46" s="175">
        <f t="shared" si="8"/>
        <v>0</v>
      </c>
      <c r="T46" s="81"/>
      <c r="U46" s="154">
        <f t="shared" si="9"/>
        <v>0</v>
      </c>
      <c r="V46" s="152"/>
      <c r="W46" s="81"/>
      <c r="X46" s="148">
        <f t="shared" si="100"/>
        <v>0</v>
      </c>
      <c r="Y46" s="175">
        <f t="shared" si="40"/>
        <v>0</v>
      </c>
      <c r="Z46" s="81"/>
      <c r="AA46" s="153">
        <f t="shared" si="11"/>
        <v>0</v>
      </c>
      <c r="AB46" s="81">
        <f t="shared" si="12"/>
        <v>0</v>
      </c>
      <c r="AC46" s="175">
        <f t="shared" si="13"/>
        <v>0</v>
      </c>
      <c r="AD46" s="81"/>
      <c r="AE46" s="154">
        <f t="shared" si="14"/>
        <v>0</v>
      </c>
      <c r="AF46" s="152">
        <f>SUM([5]fvs!$D$67)</f>
        <v>177079921000</v>
      </c>
      <c r="AG46" s="81">
        <f>SUM([5]fvs!$E$67)</f>
        <v>-10655613019</v>
      </c>
      <c r="AH46" s="148">
        <f t="shared" si="101"/>
        <v>166424307981</v>
      </c>
      <c r="AI46" s="175">
        <f t="shared" si="41"/>
        <v>1.1679586664431645</v>
      </c>
      <c r="AJ46" s="81">
        <f>SUM([5]fvs!$M$67)</f>
        <v>93829546090</v>
      </c>
      <c r="AK46" s="153">
        <f t="shared" si="16"/>
        <v>56.37971233187411</v>
      </c>
      <c r="AL46" s="81">
        <f t="shared" si="17"/>
        <v>56198719068</v>
      </c>
      <c r="AM46" s="175">
        <f t="shared" si="18"/>
        <v>33.768335737599095</v>
      </c>
      <c r="AN46" s="81">
        <f>SUM([5]fvs!$J$67)</f>
        <v>150028265158</v>
      </c>
      <c r="AO46" s="154">
        <f t="shared" si="19"/>
        <v>90.148048069473191</v>
      </c>
      <c r="AP46" s="147">
        <f t="shared" si="102"/>
        <v>185260618000</v>
      </c>
      <c r="AQ46" s="81">
        <f t="shared" si="103"/>
        <v>-9155613019</v>
      </c>
      <c r="AR46" s="148">
        <f t="shared" si="104"/>
        <v>176105004981</v>
      </c>
      <c r="AS46" s="175">
        <f t="shared" si="42"/>
        <v>0.86662864869308309</v>
      </c>
      <c r="AT46" s="81">
        <f t="shared" si="105"/>
        <v>99915561118</v>
      </c>
      <c r="AU46" s="153">
        <f t="shared" si="24"/>
        <v>56.736355181262397</v>
      </c>
      <c r="AV46" s="81">
        <f t="shared" si="25"/>
        <v>58914222004</v>
      </c>
      <c r="AW46" s="175">
        <f t="shared" si="26"/>
        <v>33.45403045776937</v>
      </c>
      <c r="AX46" s="81">
        <f t="shared" si="106"/>
        <v>158829783122</v>
      </c>
      <c r="AY46" s="154">
        <f t="shared" si="28"/>
        <v>90.190385639031774</v>
      </c>
      <c r="AZ46" s="152"/>
      <c r="BA46" s="81"/>
      <c r="BB46" s="148">
        <f t="shared" si="107"/>
        <v>0</v>
      </c>
      <c r="BC46" s="175" t="e">
        <f t="shared" si="43"/>
        <v>#REF!</v>
      </c>
      <c r="BD46" s="147">
        <f t="shared" si="108"/>
        <v>185260618000</v>
      </c>
      <c r="BE46" s="148">
        <f t="shared" si="109"/>
        <v>-9155613019</v>
      </c>
      <c r="BF46" s="148">
        <f t="shared" si="110"/>
        <v>176105004981</v>
      </c>
      <c r="BG46" s="175" t="e">
        <f t="shared" si="46"/>
        <v>#REF!</v>
      </c>
      <c r="BH46" s="148">
        <f t="shared" si="111"/>
        <v>99915561118</v>
      </c>
      <c r="BI46" s="153">
        <f t="shared" si="32"/>
        <v>56.736355181262397</v>
      </c>
      <c r="BJ46" s="81">
        <f t="shared" si="33"/>
        <v>58914222004</v>
      </c>
      <c r="BK46" s="175">
        <f t="shared" si="34"/>
        <v>33.45403045776937</v>
      </c>
      <c r="BL46" s="148">
        <f t="shared" si="112"/>
        <v>158829783122</v>
      </c>
      <c r="BM46" s="154">
        <f t="shared" si="36"/>
        <v>90.190385639031774</v>
      </c>
      <c r="BN46" s="155">
        <f t="shared" si="37"/>
        <v>17275221859</v>
      </c>
    </row>
    <row r="47" spans="1:66" x14ac:dyDescent="0.2">
      <c r="A47" s="152" t="s">
        <v>1212</v>
      </c>
      <c r="B47" s="152">
        <f>SUM([5]jar!$D$8)</f>
        <v>5784316000</v>
      </c>
      <c r="C47" s="81">
        <f>SUM([5]jar!$E$8)</f>
        <v>0</v>
      </c>
      <c r="D47" s="148">
        <f t="shared" si="98"/>
        <v>5784316000</v>
      </c>
      <c r="E47" s="175">
        <f t="shared" si="38"/>
        <v>0.15543289005455541</v>
      </c>
      <c r="F47" s="81">
        <f>SUM([5]jar!$M$8)</f>
        <v>4979955513</v>
      </c>
      <c r="G47" s="153">
        <f t="shared" si="1"/>
        <v>86.094112302993125</v>
      </c>
      <c r="H47" s="81">
        <f t="shared" si="2"/>
        <v>305057547</v>
      </c>
      <c r="I47" s="175">
        <f t="shared" si="3"/>
        <v>5.2738741624766012</v>
      </c>
      <c r="J47" s="81">
        <f>SUM([5]jar!$J$8)</f>
        <v>5285013060</v>
      </c>
      <c r="K47" s="154">
        <f t="shared" si="4"/>
        <v>91.367986465469727</v>
      </c>
      <c r="L47" s="152"/>
      <c r="M47" s="81"/>
      <c r="N47" s="148">
        <f t="shared" si="99"/>
        <v>0</v>
      </c>
      <c r="O47" s="175">
        <f t="shared" si="39"/>
        <v>0</v>
      </c>
      <c r="P47" s="81"/>
      <c r="Q47" s="153">
        <f t="shared" si="6"/>
        <v>0</v>
      </c>
      <c r="R47" s="81">
        <f t="shared" si="7"/>
        <v>0</v>
      </c>
      <c r="S47" s="175">
        <f t="shared" si="8"/>
        <v>0</v>
      </c>
      <c r="T47" s="81"/>
      <c r="U47" s="154">
        <f t="shared" si="9"/>
        <v>0</v>
      </c>
      <c r="V47" s="152"/>
      <c r="W47" s="81"/>
      <c r="X47" s="148">
        <f t="shared" si="100"/>
        <v>0</v>
      </c>
      <c r="Y47" s="175">
        <f t="shared" si="40"/>
        <v>0</v>
      </c>
      <c r="Z47" s="81"/>
      <c r="AA47" s="153">
        <f t="shared" si="11"/>
        <v>0</v>
      </c>
      <c r="AB47" s="81">
        <f t="shared" si="12"/>
        <v>0</v>
      </c>
      <c r="AC47" s="175">
        <f t="shared" si="13"/>
        <v>0</v>
      </c>
      <c r="AD47" s="81"/>
      <c r="AE47" s="154">
        <f t="shared" si="14"/>
        <v>0</v>
      </c>
      <c r="AF47" s="152">
        <f>SUM([5]jar!$D$68)</f>
        <v>20400000000</v>
      </c>
      <c r="AG47" s="81">
        <f>SUM([5]jar!$E$68)</f>
        <v>4229574673</v>
      </c>
      <c r="AH47" s="148">
        <f t="shared" si="101"/>
        <v>24629574673</v>
      </c>
      <c r="AI47" s="175">
        <f t="shared" si="41"/>
        <v>0.17284930031629483</v>
      </c>
      <c r="AJ47" s="81">
        <f>SUM([5]jar!$M$68)</f>
        <v>15774112288</v>
      </c>
      <c r="AK47" s="153">
        <f t="shared" si="16"/>
        <v>64.045410842162283</v>
      </c>
      <c r="AL47" s="81">
        <f t="shared" si="17"/>
        <v>8750489093</v>
      </c>
      <c r="AM47" s="175">
        <f t="shared" si="18"/>
        <v>35.52838085585239</v>
      </c>
      <c r="AN47" s="81">
        <f>SUM([5]jar!$J$68)</f>
        <v>24524601381</v>
      </c>
      <c r="AO47" s="154">
        <f t="shared" si="19"/>
        <v>99.573791698014674</v>
      </c>
      <c r="AP47" s="147">
        <f t="shared" si="102"/>
        <v>26184316000</v>
      </c>
      <c r="AQ47" s="81">
        <f t="shared" si="103"/>
        <v>4229574673</v>
      </c>
      <c r="AR47" s="148">
        <f t="shared" si="104"/>
        <v>30413890673</v>
      </c>
      <c r="AS47" s="175">
        <f t="shared" si="42"/>
        <v>0.14966950529478065</v>
      </c>
      <c r="AT47" s="81">
        <f t="shared" si="105"/>
        <v>20754067801</v>
      </c>
      <c r="AU47" s="153">
        <f t="shared" si="24"/>
        <v>68.23877952393795</v>
      </c>
      <c r="AV47" s="81">
        <f t="shared" si="25"/>
        <v>9055546640</v>
      </c>
      <c r="AW47" s="175">
        <f t="shared" si="26"/>
        <v>29.774377561102639</v>
      </c>
      <c r="AX47" s="81">
        <f t="shared" si="106"/>
        <v>29809614441</v>
      </c>
      <c r="AY47" s="154">
        <f t="shared" si="28"/>
        <v>98.013157085040589</v>
      </c>
      <c r="AZ47" s="152"/>
      <c r="BA47" s="81"/>
      <c r="BB47" s="148">
        <f t="shared" si="107"/>
        <v>0</v>
      </c>
      <c r="BC47" s="175" t="e">
        <f t="shared" si="43"/>
        <v>#REF!</v>
      </c>
      <c r="BD47" s="147">
        <f t="shared" si="108"/>
        <v>26184316000</v>
      </c>
      <c r="BE47" s="148">
        <f t="shared" si="109"/>
        <v>4229574673</v>
      </c>
      <c r="BF47" s="148">
        <f t="shared" si="110"/>
        <v>30413890673</v>
      </c>
      <c r="BG47" s="175" t="e">
        <f t="shared" si="46"/>
        <v>#REF!</v>
      </c>
      <c r="BH47" s="148">
        <f t="shared" si="111"/>
        <v>20754067801</v>
      </c>
      <c r="BI47" s="153">
        <f t="shared" si="32"/>
        <v>68.23877952393795</v>
      </c>
      <c r="BJ47" s="81">
        <f t="shared" si="33"/>
        <v>9055546640</v>
      </c>
      <c r="BK47" s="175">
        <f t="shared" si="34"/>
        <v>29.774377561102639</v>
      </c>
      <c r="BL47" s="148">
        <f t="shared" si="112"/>
        <v>29809614441</v>
      </c>
      <c r="BM47" s="154">
        <f t="shared" si="36"/>
        <v>98.013157085040589</v>
      </c>
      <c r="BN47" s="155">
        <f t="shared" si="37"/>
        <v>604276232</v>
      </c>
    </row>
    <row r="48" spans="1:66" x14ac:dyDescent="0.2">
      <c r="A48" s="152" t="s">
        <v>1213</v>
      </c>
      <c r="B48" s="152">
        <f>SUM([5]ide!$D$8)</f>
        <v>4394904000</v>
      </c>
      <c r="C48" s="81">
        <f>SUM([5]ide!$E$8)</f>
        <v>0</v>
      </c>
      <c r="D48" s="148">
        <f t="shared" si="98"/>
        <v>4394904000</v>
      </c>
      <c r="E48" s="175">
        <f t="shared" si="38"/>
        <v>0.11809739133068209</v>
      </c>
      <c r="F48" s="81">
        <f>SUM([5]ide!$M$8)</f>
        <v>4147088612</v>
      </c>
      <c r="G48" s="153">
        <f t="shared" si="1"/>
        <v>94.361301452773489</v>
      </c>
      <c r="H48" s="81">
        <f t="shared" si="2"/>
        <v>52593661</v>
      </c>
      <c r="I48" s="175">
        <f t="shared" si="3"/>
        <v>1.1966964693654287</v>
      </c>
      <c r="J48" s="81">
        <f>SUM([5]ide!$J$8)</f>
        <v>4199682273</v>
      </c>
      <c r="K48" s="154">
        <f t="shared" si="4"/>
        <v>95.55799792213891</v>
      </c>
      <c r="L48" s="152"/>
      <c r="M48" s="81"/>
      <c r="N48" s="148">
        <f t="shared" si="99"/>
        <v>0</v>
      </c>
      <c r="O48" s="175">
        <f t="shared" si="39"/>
        <v>0</v>
      </c>
      <c r="P48" s="81"/>
      <c r="Q48" s="153">
        <f t="shared" si="6"/>
        <v>0</v>
      </c>
      <c r="R48" s="81">
        <f t="shared" si="7"/>
        <v>0</v>
      </c>
      <c r="S48" s="175">
        <f t="shared" si="8"/>
        <v>0</v>
      </c>
      <c r="T48" s="81"/>
      <c r="U48" s="154">
        <f t="shared" si="9"/>
        <v>0</v>
      </c>
      <c r="V48" s="152"/>
      <c r="W48" s="81"/>
      <c r="X48" s="148">
        <f t="shared" si="100"/>
        <v>0</v>
      </c>
      <c r="Y48" s="175">
        <f t="shared" si="40"/>
        <v>0</v>
      </c>
      <c r="Z48" s="81"/>
      <c r="AA48" s="153">
        <f t="shared" si="11"/>
        <v>0</v>
      </c>
      <c r="AB48" s="81">
        <f t="shared" si="12"/>
        <v>0</v>
      </c>
      <c r="AC48" s="175">
        <f t="shared" si="13"/>
        <v>0</v>
      </c>
      <c r="AD48" s="81"/>
      <c r="AE48" s="154">
        <f t="shared" si="14"/>
        <v>0</v>
      </c>
      <c r="AF48" s="152">
        <f>SUM([5]ide!$D$68)</f>
        <v>6026000000</v>
      </c>
      <c r="AG48" s="81">
        <f>SUM([5]ide!$E$68)</f>
        <v>0</v>
      </c>
      <c r="AH48" s="148">
        <f t="shared" si="101"/>
        <v>6026000000</v>
      </c>
      <c r="AI48" s="175">
        <f t="shared" si="41"/>
        <v>4.2290209942107866E-2</v>
      </c>
      <c r="AJ48" s="81">
        <f>SUM([5]ide!$M$68)</f>
        <v>4761085704</v>
      </c>
      <c r="AK48" s="153">
        <f t="shared" si="16"/>
        <v>79.009055824759372</v>
      </c>
      <c r="AL48" s="81">
        <f t="shared" si="17"/>
        <v>532133758</v>
      </c>
      <c r="AM48" s="175">
        <f t="shared" si="18"/>
        <v>8.830629903750415</v>
      </c>
      <c r="AN48" s="81">
        <f>SUM([5]ide!$J$68)</f>
        <v>5293219462</v>
      </c>
      <c r="AO48" s="154">
        <f t="shared" si="19"/>
        <v>87.839685728509792</v>
      </c>
      <c r="AP48" s="147">
        <f t="shared" si="102"/>
        <v>10420904000</v>
      </c>
      <c r="AQ48" s="81">
        <f t="shared" si="103"/>
        <v>0</v>
      </c>
      <c r="AR48" s="148">
        <f t="shared" si="104"/>
        <v>10420904000</v>
      </c>
      <c r="AS48" s="175">
        <f t="shared" si="42"/>
        <v>5.1282210591656413E-2</v>
      </c>
      <c r="AT48" s="81">
        <f t="shared" si="105"/>
        <v>8908174316</v>
      </c>
      <c r="AU48" s="153">
        <f t="shared" si="24"/>
        <v>85.483700032166112</v>
      </c>
      <c r="AV48" s="81">
        <f t="shared" si="25"/>
        <v>584727419</v>
      </c>
      <c r="AW48" s="175">
        <f t="shared" si="26"/>
        <v>5.6111007164061775</v>
      </c>
      <c r="AX48" s="81">
        <f t="shared" si="106"/>
        <v>9492901735</v>
      </c>
      <c r="AY48" s="154">
        <f t="shared" si="28"/>
        <v>91.094800748572297</v>
      </c>
      <c r="AZ48" s="152"/>
      <c r="BA48" s="81"/>
      <c r="BB48" s="148">
        <f t="shared" si="107"/>
        <v>0</v>
      </c>
      <c r="BC48" s="175" t="e">
        <f t="shared" si="43"/>
        <v>#REF!</v>
      </c>
      <c r="BD48" s="147">
        <f t="shared" si="108"/>
        <v>10420904000</v>
      </c>
      <c r="BE48" s="148">
        <f t="shared" si="109"/>
        <v>0</v>
      </c>
      <c r="BF48" s="148">
        <f t="shared" si="110"/>
        <v>10420904000</v>
      </c>
      <c r="BG48" s="175" t="e">
        <f t="shared" si="46"/>
        <v>#REF!</v>
      </c>
      <c r="BH48" s="148">
        <f t="shared" si="111"/>
        <v>8908174316</v>
      </c>
      <c r="BI48" s="153">
        <f t="shared" si="32"/>
        <v>85.483700032166112</v>
      </c>
      <c r="BJ48" s="81">
        <f t="shared" si="33"/>
        <v>584727419</v>
      </c>
      <c r="BK48" s="175">
        <f t="shared" si="34"/>
        <v>5.6111007164061775</v>
      </c>
      <c r="BL48" s="148">
        <f t="shared" si="112"/>
        <v>9492901735</v>
      </c>
      <c r="BM48" s="154">
        <f t="shared" si="36"/>
        <v>91.094800748572297</v>
      </c>
      <c r="BN48" s="155">
        <f t="shared" si="37"/>
        <v>928002265</v>
      </c>
    </row>
    <row r="49" spans="1:86" x14ac:dyDescent="0.2">
      <c r="A49" s="152" t="s">
        <v>1214</v>
      </c>
      <c r="B49" s="152">
        <f>SUM([5]com!$D$8)</f>
        <v>10435593000</v>
      </c>
      <c r="C49" s="81">
        <f>SUM([5]com!$E$8)</f>
        <v>0</v>
      </c>
      <c r="D49" s="148">
        <f t="shared" si="98"/>
        <v>10435593000</v>
      </c>
      <c r="E49" s="175">
        <f t="shared" si="38"/>
        <v>0.28041939261670484</v>
      </c>
      <c r="F49" s="81">
        <f>SUM([5]com!$M$8)</f>
        <v>8902174152</v>
      </c>
      <c r="G49" s="153">
        <f t="shared" si="1"/>
        <v>85.305877222310215</v>
      </c>
      <c r="H49" s="81">
        <f t="shared" si="2"/>
        <v>460264696</v>
      </c>
      <c r="I49" s="175">
        <f t="shared" si="3"/>
        <v>4.410527470743637</v>
      </c>
      <c r="J49" s="81">
        <f>SUM([5]com!$J$8)</f>
        <v>9362438848</v>
      </c>
      <c r="K49" s="154">
        <f t="shared" si="4"/>
        <v>89.71640469305386</v>
      </c>
      <c r="L49" s="152"/>
      <c r="M49" s="81"/>
      <c r="N49" s="148">
        <f t="shared" si="99"/>
        <v>0</v>
      </c>
      <c r="O49" s="175">
        <f t="shared" si="39"/>
        <v>0</v>
      </c>
      <c r="P49" s="81"/>
      <c r="Q49" s="153">
        <f t="shared" si="6"/>
        <v>0</v>
      </c>
      <c r="R49" s="81">
        <f t="shared" si="7"/>
        <v>0</v>
      </c>
      <c r="S49" s="175">
        <f t="shared" si="8"/>
        <v>0</v>
      </c>
      <c r="T49" s="81"/>
      <c r="U49" s="154">
        <f t="shared" si="9"/>
        <v>0</v>
      </c>
      <c r="V49" s="152"/>
      <c r="W49" s="81"/>
      <c r="X49" s="148">
        <f t="shared" si="100"/>
        <v>0</v>
      </c>
      <c r="Y49" s="175">
        <f t="shared" si="40"/>
        <v>0</v>
      </c>
      <c r="Z49" s="81"/>
      <c r="AA49" s="153">
        <f t="shared" si="11"/>
        <v>0</v>
      </c>
      <c r="AB49" s="81">
        <f t="shared" si="12"/>
        <v>0</v>
      </c>
      <c r="AC49" s="175">
        <f t="shared" si="13"/>
        <v>0</v>
      </c>
      <c r="AD49" s="81"/>
      <c r="AE49" s="154">
        <f t="shared" si="14"/>
        <v>0</v>
      </c>
      <c r="AF49" s="152">
        <f>SUM([5]com!$D$69)</f>
        <v>18500000000</v>
      </c>
      <c r="AG49" s="81">
        <f>SUM([5]com!$E$69)</f>
        <v>0</v>
      </c>
      <c r="AH49" s="148">
        <f t="shared" si="101"/>
        <v>18500000000</v>
      </c>
      <c r="AI49" s="175">
        <f t="shared" si="41"/>
        <v>0.12983220775456283</v>
      </c>
      <c r="AJ49" s="81">
        <f>SUM([5]com!$M$69)</f>
        <v>11081769162</v>
      </c>
      <c r="AK49" s="153">
        <f t="shared" si="16"/>
        <v>59.901454929729724</v>
      </c>
      <c r="AL49" s="81">
        <f t="shared" si="17"/>
        <v>7354843849</v>
      </c>
      <c r="AM49" s="175">
        <f t="shared" si="18"/>
        <v>39.755912697297298</v>
      </c>
      <c r="AN49" s="81">
        <f>SUM([5]com!$J$69)</f>
        <v>18436613011</v>
      </c>
      <c r="AO49" s="154">
        <f t="shared" si="19"/>
        <v>99.657367627027028</v>
      </c>
      <c r="AP49" s="147">
        <f t="shared" si="102"/>
        <v>28935593000</v>
      </c>
      <c r="AQ49" s="81">
        <f t="shared" si="103"/>
        <v>0</v>
      </c>
      <c r="AR49" s="148">
        <f t="shared" si="104"/>
        <v>28935593000</v>
      </c>
      <c r="AS49" s="175">
        <f t="shared" si="42"/>
        <v>0.14239466881380533</v>
      </c>
      <c r="AT49" s="81">
        <f t="shared" si="105"/>
        <v>19983943314</v>
      </c>
      <c r="AU49" s="153">
        <f t="shared" si="24"/>
        <v>69.06353470620077</v>
      </c>
      <c r="AV49" s="81">
        <f t="shared" si="25"/>
        <v>7815108545</v>
      </c>
      <c r="AW49" s="175">
        <f t="shared" si="26"/>
        <v>27.008634469665093</v>
      </c>
      <c r="AX49" s="81">
        <f t="shared" si="106"/>
        <v>27799051859</v>
      </c>
      <c r="AY49" s="154">
        <f t="shared" si="28"/>
        <v>96.072169175865866</v>
      </c>
      <c r="AZ49" s="152"/>
      <c r="BA49" s="81"/>
      <c r="BB49" s="148">
        <f t="shared" si="107"/>
        <v>0</v>
      </c>
      <c r="BC49" s="175" t="e">
        <f t="shared" si="43"/>
        <v>#REF!</v>
      </c>
      <c r="BD49" s="147">
        <f t="shared" si="108"/>
        <v>28935593000</v>
      </c>
      <c r="BE49" s="148">
        <f t="shared" si="109"/>
        <v>0</v>
      </c>
      <c r="BF49" s="148">
        <f t="shared" si="110"/>
        <v>28935593000</v>
      </c>
      <c r="BG49" s="175" t="e">
        <f t="shared" si="46"/>
        <v>#REF!</v>
      </c>
      <c r="BH49" s="148">
        <f t="shared" si="111"/>
        <v>19983943314</v>
      </c>
      <c r="BI49" s="153">
        <f t="shared" si="32"/>
        <v>69.06353470620077</v>
      </c>
      <c r="BJ49" s="81">
        <f t="shared" si="33"/>
        <v>7815108545</v>
      </c>
      <c r="BK49" s="175">
        <f t="shared" si="34"/>
        <v>27.008634469665093</v>
      </c>
      <c r="BL49" s="148">
        <f t="shared" si="112"/>
        <v>27799051859</v>
      </c>
      <c r="BM49" s="154">
        <f t="shared" si="36"/>
        <v>96.072169175865866</v>
      </c>
      <c r="BN49" s="155">
        <f t="shared" si="37"/>
        <v>1136541141</v>
      </c>
    </row>
    <row r="50" spans="1:86" x14ac:dyDescent="0.2">
      <c r="A50" s="152" t="s">
        <v>1215</v>
      </c>
      <c r="B50" s="152">
        <f>SUM([5]idt!$D$8)</f>
        <v>4034675000</v>
      </c>
      <c r="C50" s="81">
        <f>SUM([5]idt!$E$8)</f>
        <v>0</v>
      </c>
      <c r="D50" s="148">
        <f t="shared" si="98"/>
        <v>4034675000</v>
      </c>
      <c r="E50" s="175">
        <f t="shared" si="38"/>
        <v>0.10841752001115833</v>
      </c>
      <c r="F50" s="81">
        <f>SUM([5]idt!$M$8)</f>
        <v>3856604284</v>
      </c>
      <c r="G50" s="153">
        <f t="shared" si="1"/>
        <v>95.586491700074973</v>
      </c>
      <c r="H50" s="81">
        <f t="shared" si="2"/>
        <v>105244132</v>
      </c>
      <c r="I50" s="175">
        <f t="shared" si="3"/>
        <v>2.6084909441280897</v>
      </c>
      <c r="J50" s="81">
        <f>SUM([5]idt!$J$8)</f>
        <v>3961848416</v>
      </c>
      <c r="K50" s="154">
        <f t="shared" si="4"/>
        <v>98.194982644203066</v>
      </c>
      <c r="L50" s="152"/>
      <c r="M50" s="81"/>
      <c r="N50" s="148">
        <f t="shared" si="99"/>
        <v>0</v>
      </c>
      <c r="O50" s="175">
        <f t="shared" si="39"/>
        <v>0</v>
      </c>
      <c r="P50" s="81"/>
      <c r="Q50" s="153">
        <f t="shared" si="6"/>
        <v>0</v>
      </c>
      <c r="R50" s="81">
        <f t="shared" si="7"/>
        <v>0</v>
      </c>
      <c r="S50" s="175">
        <f t="shared" si="8"/>
        <v>0</v>
      </c>
      <c r="T50" s="81"/>
      <c r="U50" s="154">
        <f t="shared" si="9"/>
        <v>0</v>
      </c>
      <c r="V50" s="152"/>
      <c r="W50" s="81"/>
      <c r="X50" s="148">
        <f t="shared" si="100"/>
        <v>0</v>
      </c>
      <c r="Y50" s="175">
        <f t="shared" si="40"/>
        <v>0</v>
      </c>
      <c r="Z50" s="81"/>
      <c r="AA50" s="153">
        <f t="shared" si="11"/>
        <v>0</v>
      </c>
      <c r="AB50" s="81">
        <f t="shared" si="12"/>
        <v>0</v>
      </c>
      <c r="AC50" s="175">
        <f t="shared" si="13"/>
        <v>0</v>
      </c>
      <c r="AD50" s="81"/>
      <c r="AE50" s="154">
        <f t="shared" si="14"/>
        <v>0</v>
      </c>
      <c r="AF50" s="152">
        <f>SUM([5]idt!$D$68)</f>
        <v>13500000000</v>
      </c>
      <c r="AG50" s="81">
        <f>SUM([5]idt!$E$68)</f>
        <v>0</v>
      </c>
      <c r="AH50" s="148">
        <f t="shared" si="101"/>
        <v>13500000000</v>
      </c>
      <c r="AI50" s="175">
        <f t="shared" si="41"/>
        <v>9.4742421874951258E-2</v>
      </c>
      <c r="AJ50" s="81">
        <f>SUM([5]idt!$M$68)</f>
        <v>7104499724</v>
      </c>
      <c r="AK50" s="153">
        <f t="shared" si="16"/>
        <v>52.625923881481484</v>
      </c>
      <c r="AL50" s="81">
        <f t="shared" si="17"/>
        <v>6030687259</v>
      </c>
      <c r="AM50" s="175">
        <f t="shared" si="18"/>
        <v>44.671757474074077</v>
      </c>
      <c r="AN50" s="81">
        <f>SUM([5]idt!$J$68)</f>
        <v>13135186983</v>
      </c>
      <c r="AO50" s="154">
        <f t="shared" si="19"/>
        <v>97.297681355555554</v>
      </c>
      <c r="AP50" s="147">
        <f t="shared" si="102"/>
        <v>17534675000</v>
      </c>
      <c r="AQ50" s="81">
        <f t="shared" si="103"/>
        <v>0</v>
      </c>
      <c r="AR50" s="148">
        <f t="shared" si="104"/>
        <v>17534675000</v>
      </c>
      <c r="AS50" s="175">
        <f t="shared" si="42"/>
        <v>8.6289720738839268E-2</v>
      </c>
      <c r="AT50" s="81">
        <f t="shared" si="105"/>
        <v>10961104008</v>
      </c>
      <c r="AU50" s="153">
        <f t="shared" si="24"/>
        <v>62.511018926783649</v>
      </c>
      <c r="AV50" s="81">
        <f t="shared" si="25"/>
        <v>6135931391</v>
      </c>
      <c r="AW50" s="175">
        <f t="shared" si="26"/>
        <v>34.993128706406026</v>
      </c>
      <c r="AX50" s="81">
        <f t="shared" si="106"/>
        <v>17097035399</v>
      </c>
      <c r="AY50" s="154">
        <f t="shared" si="28"/>
        <v>97.50414763318966</v>
      </c>
      <c r="AZ50" s="152"/>
      <c r="BA50" s="81"/>
      <c r="BB50" s="148">
        <f t="shared" si="107"/>
        <v>0</v>
      </c>
      <c r="BC50" s="175" t="e">
        <f t="shared" si="43"/>
        <v>#REF!</v>
      </c>
      <c r="BD50" s="147">
        <f t="shared" si="108"/>
        <v>17534675000</v>
      </c>
      <c r="BE50" s="148">
        <f t="shared" si="109"/>
        <v>0</v>
      </c>
      <c r="BF50" s="148">
        <f t="shared" si="110"/>
        <v>17534675000</v>
      </c>
      <c r="BG50" s="175" t="e">
        <f t="shared" si="46"/>
        <v>#REF!</v>
      </c>
      <c r="BH50" s="148">
        <f t="shared" si="111"/>
        <v>10961104008</v>
      </c>
      <c r="BI50" s="153">
        <f t="shared" si="32"/>
        <v>62.511018926783649</v>
      </c>
      <c r="BJ50" s="81">
        <f t="shared" si="33"/>
        <v>6135931391</v>
      </c>
      <c r="BK50" s="175">
        <f t="shared" si="34"/>
        <v>34.993128706406026</v>
      </c>
      <c r="BL50" s="148">
        <f t="shared" si="112"/>
        <v>17097035399</v>
      </c>
      <c r="BM50" s="154">
        <f t="shared" si="36"/>
        <v>97.50414763318966</v>
      </c>
      <c r="BN50" s="155">
        <f t="shared" si="37"/>
        <v>437639601</v>
      </c>
    </row>
    <row r="51" spans="1:86" x14ac:dyDescent="0.2">
      <c r="A51" s="152" t="s">
        <v>1216</v>
      </c>
      <c r="B51" s="152">
        <f>SUM([5]art!$D$8)</f>
        <v>7804497000</v>
      </c>
      <c r="C51" s="81">
        <f>SUM([5]art!$E$8)</f>
        <v>228772003</v>
      </c>
      <c r="D51" s="148">
        <f t="shared" si="98"/>
        <v>8033269003</v>
      </c>
      <c r="E51" s="175">
        <f t="shared" si="38"/>
        <v>0.21586549174041786</v>
      </c>
      <c r="F51" s="81">
        <f>SUM([5]art!$M$8)</f>
        <v>7031763158</v>
      </c>
      <c r="G51" s="153">
        <f t="shared" si="1"/>
        <v>87.533022426785521</v>
      </c>
      <c r="H51" s="81">
        <f t="shared" si="2"/>
        <v>892300476</v>
      </c>
      <c r="I51" s="175">
        <f t="shared" si="3"/>
        <v>11.10756375352018</v>
      </c>
      <c r="J51" s="81">
        <f>SUM([5]art!$J$8)</f>
        <v>7924063634</v>
      </c>
      <c r="K51" s="154">
        <f t="shared" si="4"/>
        <v>98.640586180305718</v>
      </c>
      <c r="L51" s="152"/>
      <c r="M51" s="81"/>
      <c r="N51" s="148">
        <f t="shared" si="99"/>
        <v>0</v>
      </c>
      <c r="O51" s="175">
        <f t="shared" si="39"/>
        <v>0</v>
      </c>
      <c r="P51" s="81"/>
      <c r="Q51" s="153">
        <f t="shared" si="6"/>
        <v>0</v>
      </c>
      <c r="R51" s="81">
        <f t="shared" si="7"/>
        <v>0</v>
      </c>
      <c r="S51" s="175">
        <f t="shared" si="8"/>
        <v>0</v>
      </c>
      <c r="T51" s="81"/>
      <c r="U51" s="154">
        <f t="shared" si="9"/>
        <v>0</v>
      </c>
      <c r="V51" s="152"/>
      <c r="W51" s="81"/>
      <c r="X51" s="148">
        <f t="shared" si="100"/>
        <v>0</v>
      </c>
      <c r="Y51" s="175">
        <f t="shared" si="40"/>
        <v>0</v>
      </c>
      <c r="Z51" s="81"/>
      <c r="AA51" s="153">
        <f t="shared" si="11"/>
        <v>0</v>
      </c>
      <c r="AB51" s="81">
        <f t="shared" si="12"/>
        <v>0</v>
      </c>
      <c r="AC51" s="175">
        <f t="shared" si="13"/>
        <v>0</v>
      </c>
      <c r="AD51" s="81"/>
      <c r="AE51" s="154">
        <f t="shared" si="14"/>
        <v>0</v>
      </c>
      <c r="AF51" s="152">
        <f>SUM([5]art!$D$68)</f>
        <v>74105681000</v>
      </c>
      <c r="AG51" s="81">
        <f>SUM([5]art!$E$68)</f>
        <v>4900270279</v>
      </c>
      <c r="AH51" s="148">
        <f t="shared" si="101"/>
        <v>79005951279</v>
      </c>
      <c r="AI51" s="175">
        <f t="shared" si="41"/>
        <v>0.55446038271902676</v>
      </c>
      <c r="AJ51" s="81">
        <f>SUM([5]art!$M$68)</f>
        <v>64439375186</v>
      </c>
      <c r="AK51" s="153">
        <f t="shared" si="16"/>
        <v>81.562685016525023</v>
      </c>
      <c r="AL51" s="81">
        <f t="shared" si="17"/>
        <v>8974940818</v>
      </c>
      <c r="AM51" s="175">
        <f t="shared" si="18"/>
        <v>11.359828813789075</v>
      </c>
      <c r="AN51" s="81">
        <f>SUM([5]art!$J$68)</f>
        <v>73414316004</v>
      </c>
      <c r="AO51" s="154">
        <f t="shared" si="19"/>
        <v>92.922513830314102</v>
      </c>
      <c r="AP51" s="147">
        <f t="shared" si="102"/>
        <v>81910178000</v>
      </c>
      <c r="AQ51" s="81">
        <f t="shared" si="103"/>
        <v>5129042282</v>
      </c>
      <c r="AR51" s="148">
        <f t="shared" si="104"/>
        <v>87039220282</v>
      </c>
      <c r="AS51" s="175">
        <f t="shared" si="42"/>
        <v>0.42832787100189168</v>
      </c>
      <c r="AT51" s="81">
        <f t="shared" si="105"/>
        <v>71471138344</v>
      </c>
      <c r="AU51" s="153">
        <f t="shared" si="24"/>
        <v>82.113716221766836</v>
      </c>
      <c r="AV51" s="81">
        <f t="shared" si="25"/>
        <v>9867241294</v>
      </c>
      <c r="AW51" s="175">
        <f t="shared" si="26"/>
        <v>11.33654605594</v>
      </c>
      <c r="AX51" s="81">
        <f t="shared" si="106"/>
        <v>81338379638</v>
      </c>
      <c r="AY51" s="154">
        <f t="shared" si="28"/>
        <v>93.450262277706827</v>
      </c>
      <c r="AZ51" s="152"/>
      <c r="BA51" s="81"/>
      <c r="BB51" s="148">
        <f t="shared" si="107"/>
        <v>0</v>
      </c>
      <c r="BC51" s="175" t="e">
        <f t="shared" si="43"/>
        <v>#REF!</v>
      </c>
      <c r="BD51" s="147">
        <f t="shared" si="108"/>
        <v>81910178000</v>
      </c>
      <c r="BE51" s="148">
        <f t="shared" si="109"/>
        <v>5129042282</v>
      </c>
      <c r="BF51" s="148">
        <f t="shared" si="110"/>
        <v>87039220282</v>
      </c>
      <c r="BG51" s="175" t="e">
        <f t="shared" si="46"/>
        <v>#REF!</v>
      </c>
      <c r="BH51" s="148">
        <f t="shared" si="111"/>
        <v>71471138344</v>
      </c>
      <c r="BI51" s="153">
        <f t="shared" si="32"/>
        <v>82.113716221766836</v>
      </c>
      <c r="BJ51" s="81">
        <f t="shared" si="33"/>
        <v>9867241294</v>
      </c>
      <c r="BK51" s="175">
        <f t="shared" si="34"/>
        <v>11.33654605594</v>
      </c>
      <c r="BL51" s="148">
        <f t="shared" si="112"/>
        <v>81338379638</v>
      </c>
      <c r="BM51" s="154">
        <f t="shared" si="36"/>
        <v>93.450262277706827</v>
      </c>
      <c r="BN51" s="155">
        <f t="shared" si="37"/>
        <v>5700840644</v>
      </c>
    </row>
    <row r="52" spans="1:86" x14ac:dyDescent="0.2">
      <c r="A52" s="152" t="s">
        <v>1217</v>
      </c>
      <c r="B52" s="152">
        <f>SUM([5]cat!$D$8)</f>
        <v>37538439000</v>
      </c>
      <c r="C52" s="81">
        <f>SUM([5]cat!$E$8)</f>
        <v>79279549</v>
      </c>
      <c r="D52" s="148">
        <f t="shared" si="98"/>
        <v>37617718549</v>
      </c>
      <c r="E52" s="175">
        <f t="shared" si="38"/>
        <v>1.0108422000682407</v>
      </c>
      <c r="F52" s="81">
        <f>SUM([5]cat!$M$8)</f>
        <v>31282892306</v>
      </c>
      <c r="G52" s="153">
        <f t="shared" si="1"/>
        <v>83.159993515427061</v>
      </c>
      <c r="H52" s="81">
        <f t="shared" si="2"/>
        <v>3557971645</v>
      </c>
      <c r="I52" s="175">
        <f t="shared" si="3"/>
        <v>9.4582334661403387</v>
      </c>
      <c r="J52" s="81">
        <f>SUM([5]cat!$J$8)</f>
        <v>34840863951</v>
      </c>
      <c r="K52" s="154">
        <f t="shared" si="4"/>
        <v>92.618226981567403</v>
      </c>
      <c r="L52" s="152"/>
      <c r="M52" s="81"/>
      <c r="N52" s="148">
        <f t="shared" si="99"/>
        <v>0</v>
      </c>
      <c r="O52" s="175">
        <f t="shared" si="39"/>
        <v>0</v>
      </c>
      <c r="P52" s="81"/>
      <c r="Q52" s="153">
        <f t="shared" si="6"/>
        <v>0</v>
      </c>
      <c r="R52" s="81">
        <f t="shared" si="7"/>
        <v>0</v>
      </c>
      <c r="S52" s="175">
        <f t="shared" si="8"/>
        <v>0</v>
      </c>
      <c r="T52" s="81"/>
      <c r="U52" s="154">
        <f t="shared" si="9"/>
        <v>0</v>
      </c>
      <c r="V52" s="152"/>
      <c r="W52" s="81"/>
      <c r="X52" s="148">
        <f t="shared" si="100"/>
        <v>0</v>
      </c>
      <c r="Y52" s="175">
        <f t="shared" si="40"/>
        <v>0</v>
      </c>
      <c r="Z52" s="81"/>
      <c r="AA52" s="153">
        <f t="shared" si="11"/>
        <v>0</v>
      </c>
      <c r="AB52" s="81">
        <f t="shared" si="12"/>
        <v>0</v>
      </c>
      <c r="AC52" s="175">
        <f t="shared" si="13"/>
        <v>0</v>
      </c>
      <c r="AD52" s="81"/>
      <c r="AE52" s="154">
        <f t="shared" si="14"/>
        <v>0</v>
      </c>
      <c r="AF52" s="152">
        <f>SUM([5]cat!$D$68)</f>
        <v>14876328000</v>
      </c>
      <c r="AG52" s="81">
        <f>SUM([5]cat!$E$68)</f>
        <v>-1261621840</v>
      </c>
      <c r="AH52" s="148">
        <f t="shared" si="101"/>
        <v>13614706160</v>
      </c>
      <c r="AI52" s="175">
        <f t="shared" si="41"/>
        <v>9.5547424793645738E-2</v>
      </c>
      <c r="AJ52" s="81">
        <f>SUM([5]cat!$M$68)</f>
        <v>8034937115</v>
      </c>
      <c r="AK52" s="153">
        <f t="shared" si="16"/>
        <v>59.01660322722676</v>
      </c>
      <c r="AL52" s="81">
        <f t="shared" si="17"/>
        <v>3161050623</v>
      </c>
      <c r="AM52" s="175">
        <f t="shared" si="18"/>
        <v>23.217912938049043</v>
      </c>
      <c r="AN52" s="81">
        <f>SUM([5]cat!$J$68)</f>
        <v>11195987738</v>
      </c>
      <c r="AO52" s="154">
        <f t="shared" si="19"/>
        <v>82.234516165275792</v>
      </c>
      <c r="AP52" s="147">
        <f t="shared" si="102"/>
        <v>52414767000</v>
      </c>
      <c r="AQ52" s="81">
        <f t="shared" si="103"/>
        <v>-1182342291</v>
      </c>
      <c r="AR52" s="148">
        <f t="shared" si="104"/>
        <v>51232424709</v>
      </c>
      <c r="AS52" s="175">
        <f t="shared" si="42"/>
        <v>0.25211939319737708</v>
      </c>
      <c r="AT52" s="81">
        <f t="shared" si="105"/>
        <v>39317829421</v>
      </c>
      <c r="AU52" s="153">
        <f t="shared" si="24"/>
        <v>76.744033967404704</v>
      </c>
      <c r="AV52" s="81">
        <f t="shared" si="25"/>
        <v>6719022268</v>
      </c>
      <c r="AW52" s="175">
        <f t="shared" si="26"/>
        <v>13.114784838242624</v>
      </c>
      <c r="AX52" s="81">
        <f t="shared" si="106"/>
        <v>46036851689</v>
      </c>
      <c r="AY52" s="154">
        <f t="shared" si="28"/>
        <v>89.858818805647317</v>
      </c>
      <c r="AZ52" s="152"/>
      <c r="BA52" s="81"/>
      <c r="BB52" s="148">
        <f t="shared" si="107"/>
        <v>0</v>
      </c>
      <c r="BC52" s="175" t="e">
        <f t="shared" si="43"/>
        <v>#REF!</v>
      </c>
      <c r="BD52" s="147">
        <f t="shared" si="108"/>
        <v>52414767000</v>
      </c>
      <c r="BE52" s="148">
        <f t="shared" si="109"/>
        <v>-1182342291</v>
      </c>
      <c r="BF52" s="148">
        <f t="shared" si="110"/>
        <v>51232424709</v>
      </c>
      <c r="BG52" s="175" t="e">
        <f t="shared" si="46"/>
        <v>#REF!</v>
      </c>
      <c r="BH52" s="148">
        <f t="shared" si="111"/>
        <v>39317829421</v>
      </c>
      <c r="BI52" s="153">
        <f t="shared" si="32"/>
        <v>76.744033967404704</v>
      </c>
      <c r="BJ52" s="81">
        <f t="shared" si="33"/>
        <v>6719022268</v>
      </c>
      <c r="BK52" s="175">
        <f t="shared" si="34"/>
        <v>13.114784838242624</v>
      </c>
      <c r="BL52" s="148">
        <f t="shared" si="112"/>
        <v>46036851689</v>
      </c>
      <c r="BM52" s="154">
        <f t="shared" si="36"/>
        <v>89.858818805647317</v>
      </c>
      <c r="BN52" s="155">
        <f t="shared" si="37"/>
        <v>5195573020</v>
      </c>
    </row>
    <row r="53" spans="1:86" x14ac:dyDescent="0.2">
      <c r="A53" s="152" t="s">
        <v>1218</v>
      </c>
      <c r="B53" s="152">
        <f>SUM([5]via!$D$8)</f>
        <v>16772128000</v>
      </c>
      <c r="C53" s="81">
        <f>SUM([5]via!$E$8)</f>
        <v>0</v>
      </c>
      <c r="D53" s="148">
        <f t="shared" si="98"/>
        <v>16772128000</v>
      </c>
      <c r="E53" s="175">
        <f t="shared" si="38"/>
        <v>0.4506912014151595</v>
      </c>
      <c r="F53" s="81">
        <f>SUM([5]via!$M$8)</f>
        <v>15160728514</v>
      </c>
      <c r="G53" s="153">
        <f t="shared" si="1"/>
        <v>90.392396921845574</v>
      </c>
      <c r="H53" s="81">
        <f t="shared" si="2"/>
        <v>560178112</v>
      </c>
      <c r="I53" s="175">
        <f t="shared" si="3"/>
        <v>3.3399346344125203</v>
      </c>
      <c r="J53" s="81">
        <f>SUM([5]via!$J$8)</f>
        <v>15720906626</v>
      </c>
      <c r="K53" s="154">
        <f t="shared" si="4"/>
        <v>93.732331556258103</v>
      </c>
      <c r="L53" s="152"/>
      <c r="M53" s="81"/>
      <c r="N53" s="148">
        <f t="shared" si="99"/>
        <v>0</v>
      </c>
      <c r="O53" s="175">
        <f t="shared" si="39"/>
        <v>0</v>
      </c>
      <c r="P53" s="81"/>
      <c r="Q53" s="153">
        <f t="shared" si="6"/>
        <v>0</v>
      </c>
      <c r="R53" s="81">
        <f t="shared" si="7"/>
        <v>0</v>
      </c>
      <c r="S53" s="175">
        <f t="shared" si="8"/>
        <v>0</v>
      </c>
      <c r="T53" s="81"/>
      <c r="U53" s="154">
        <f t="shared" si="9"/>
        <v>0</v>
      </c>
      <c r="V53" s="152"/>
      <c r="W53" s="81"/>
      <c r="X53" s="148">
        <f t="shared" si="100"/>
        <v>0</v>
      </c>
      <c r="Y53" s="175">
        <f t="shared" si="40"/>
        <v>0</v>
      </c>
      <c r="Z53" s="81"/>
      <c r="AA53" s="153">
        <f t="shared" si="11"/>
        <v>0</v>
      </c>
      <c r="AB53" s="81">
        <f t="shared" si="12"/>
        <v>0</v>
      </c>
      <c r="AC53" s="175">
        <f t="shared" si="13"/>
        <v>0</v>
      </c>
      <c r="AD53" s="81"/>
      <c r="AE53" s="154">
        <f t="shared" si="14"/>
        <v>0</v>
      </c>
      <c r="AF53" s="152">
        <f>SUM([5]via!$D$73)</f>
        <v>193824085000</v>
      </c>
      <c r="AG53" s="81">
        <f>SUM([5]via!$E$73)</f>
        <v>-2844000000</v>
      </c>
      <c r="AH53" s="148">
        <f t="shared" si="101"/>
        <v>190980085000</v>
      </c>
      <c r="AI53" s="175">
        <f t="shared" si="41"/>
        <v>1.3402900579840036</v>
      </c>
      <c r="AJ53" s="81">
        <f>SUM([5]via!$M$73)</f>
        <v>46464713683</v>
      </c>
      <c r="AK53" s="153">
        <f t="shared" si="16"/>
        <v>24.329612002738401</v>
      </c>
      <c r="AL53" s="81">
        <f t="shared" si="17"/>
        <v>81582655333</v>
      </c>
      <c r="AM53" s="175">
        <f t="shared" si="18"/>
        <v>42.717886178027406</v>
      </c>
      <c r="AN53" s="81">
        <f>SUM([5]via!$J$73)</f>
        <v>128047369016</v>
      </c>
      <c r="AO53" s="154">
        <f t="shared" si="19"/>
        <v>67.047498180765814</v>
      </c>
      <c r="AP53" s="147">
        <f t="shared" si="102"/>
        <v>210596213000</v>
      </c>
      <c r="AQ53" s="81">
        <f t="shared" si="103"/>
        <v>-2844000000</v>
      </c>
      <c r="AR53" s="148">
        <f t="shared" si="104"/>
        <v>207752213000</v>
      </c>
      <c r="AS53" s="175">
        <f t="shared" si="42"/>
        <v>1.0223674201344395</v>
      </c>
      <c r="AT53" s="81">
        <f t="shared" si="105"/>
        <v>61625442197</v>
      </c>
      <c r="AU53" s="153">
        <f t="shared" si="24"/>
        <v>29.66295343241422</v>
      </c>
      <c r="AV53" s="81">
        <f t="shared" si="25"/>
        <v>82142833445</v>
      </c>
      <c r="AW53" s="175">
        <f t="shared" si="26"/>
        <v>39.538848832864176</v>
      </c>
      <c r="AX53" s="81">
        <f t="shared" si="106"/>
        <v>143768275642</v>
      </c>
      <c r="AY53" s="154">
        <f t="shared" si="28"/>
        <v>69.201802265278403</v>
      </c>
      <c r="AZ53" s="152"/>
      <c r="BA53" s="81"/>
      <c r="BB53" s="148">
        <f t="shared" si="107"/>
        <v>0</v>
      </c>
      <c r="BC53" s="175" t="e">
        <f t="shared" si="43"/>
        <v>#REF!</v>
      </c>
      <c r="BD53" s="147">
        <f t="shared" si="108"/>
        <v>210596213000</v>
      </c>
      <c r="BE53" s="148">
        <f t="shared" si="109"/>
        <v>-2844000000</v>
      </c>
      <c r="BF53" s="148">
        <f t="shared" si="110"/>
        <v>207752213000</v>
      </c>
      <c r="BG53" s="175" t="e">
        <f t="shared" si="46"/>
        <v>#REF!</v>
      </c>
      <c r="BH53" s="148">
        <f t="shared" si="111"/>
        <v>61625442197</v>
      </c>
      <c r="BI53" s="153">
        <f t="shared" si="32"/>
        <v>29.66295343241422</v>
      </c>
      <c r="BJ53" s="81">
        <f t="shared" si="33"/>
        <v>82142833445</v>
      </c>
      <c r="BK53" s="175">
        <f t="shared" si="34"/>
        <v>39.538848832864176</v>
      </c>
      <c r="BL53" s="148">
        <f t="shared" si="112"/>
        <v>143768275642</v>
      </c>
      <c r="BM53" s="154">
        <f t="shared" si="36"/>
        <v>69.201802265278403</v>
      </c>
      <c r="BN53" s="155">
        <f t="shared" si="37"/>
        <v>63983937358</v>
      </c>
    </row>
    <row r="54" spans="1:86" ht="13.5" thickBot="1" x14ac:dyDescent="0.25">
      <c r="A54" s="156" t="s">
        <v>1219</v>
      </c>
      <c r="B54" s="156">
        <f>SUM([5]ues!$D$8)</f>
        <v>192615105000</v>
      </c>
      <c r="C54" s="157">
        <f>SUM([5]ues!$E$8)</f>
        <v>0</v>
      </c>
      <c r="D54" s="148">
        <f t="shared" si="98"/>
        <v>192615105000</v>
      </c>
      <c r="E54" s="176">
        <f t="shared" si="38"/>
        <v>5.1758448947657154</v>
      </c>
      <c r="F54" s="157">
        <f>SUM([5]ues!$M$8)</f>
        <v>135248214234</v>
      </c>
      <c r="G54" s="158">
        <f t="shared" si="1"/>
        <v>70.216826574426761</v>
      </c>
      <c r="H54" s="157">
        <f t="shared" si="2"/>
        <v>16607748867</v>
      </c>
      <c r="I54" s="176">
        <f t="shared" si="3"/>
        <v>8.6222463534207243</v>
      </c>
      <c r="J54" s="157">
        <f>SUM([5]ues!$J$8)</f>
        <v>151855963101</v>
      </c>
      <c r="K54" s="159">
        <f t="shared" si="4"/>
        <v>78.839072927847482</v>
      </c>
      <c r="L54" s="156"/>
      <c r="M54" s="157"/>
      <c r="N54" s="148">
        <f t="shared" si="99"/>
        <v>0</v>
      </c>
      <c r="O54" s="176">
        <f t="shared" si="39"/>
        <v>0</v>
      </c>
      <c r="P54" s="157"/>
      <c r="Q54" s="158">
        <f t="shared" si="6"/>
        <v>0</v>
      </c>
      <c r="R54" s="157">
        <f t="shared" si="7"/>
        <v>0</v>
      </c>
      <c r="S54" s="176">
        <f t="shared" si="8"/>
        <v>0</v>
      </c>
      <c r="T54" s="157"/>
      <c r="U54" s="159">
        <f t="shared" si="9"/>
        <v>0</v>
      </c>
      <c r="V54" s="156"/>
      <c r="W54" s="157"/>
      <c r="X54" s="148">
        <f t="shared" si="100"/>
        <v>0</v>
      </c>
      <c r="Y54" s="176">
        <f t="shared" si="40"/>
        <v>0</v>
      </c>
      <c r="Z54" s="157"/>
      <c r="AA54" s="158">
        <f t="shared" si="11"/>
        <v>0</v>
      </c>
      <c r="AB54" s="157">
        <f t="shared" si="12"/>
        <v>0</v>
      </c>
      <c r="AC54" s="176">
        <f t="shared" si="13"/>
        <v>0</v>
      </c>
      <c r="AD54" s="157"/>
      <c r="AE54" s="159">
        <f t="shared" si="14"/>
        <v>0</v>
      </c>
      <c r="AF54" s="156">
        <f>SUM([5]ues!$D$73)</f>
        <v>195710779000</v>
      </c>
      <c r="AG54" s="157">
        <f>SUM([5]ues!$E$73)</f>
        <v>0</v>
      </c>
      <c r="AH54" s="148">
        <f t="shared" si="101"/>
        <v>195710779000</v>
      </c>
      <c r="AI54" s="176">
        <f t="shared" si="41"/>
        <v>1.3734898658883963</v>
      </c>
      <c r="AJ54" s="157">
        <f>SUM([5]ues!$M$73)</f>
        <v>150413353665</v>
      </c>
      <c r="AK54" s="158">
        <f t="shared" si="16"/>
        <v>76.854915418327579</v>
      </c>
      <c r="AL54" s="157">
        <f t="shared" si="17"/>
        <v>33905638489</v>
      </c>
      <c r="AM54" s="176">
        <f t="shared" si="18"/>
        <v>17.324359272516105</v>
      </c>
      <c r="AN54" s="157">
        <f>SUM([5]ues!$J$73)</f>
        <v>184318992154</v>
      </c>
      <c r="AO54" s="159">
        <f t="shared" si="19"/>
        <v>94.17927469084367</v>
      </c>
      <c r="AP54" s="147">
        <f t="shared" si="102"/>
        <v>388325884000</v>
      </c>
      <c r="AQ54" s="81">
        <f t="shared" si="103"/>
        <v>0</v>
      </c>
      <c r="AR54" s="148">
        <f t="shared" si="104"/>
        <v>388325884000</v>
      </c>
      <c r="AS54" s="176">
        <f t="shared" si="42"/>
        <v>1.9109867782563916</v>
      </c>
      <c r="AT54" s="81">
        <f t="shared" si="105"/>
        <v>285661567899</v>
      </c>
      <c r="AU54" s="158">
        <f t="shared" si="24"/>
        <v>73.562329906136256</v>
      </c>
      <c r="AV54" s="157">
        <f t="shared" si="25"/>
        <v>50513387356</v>
      </c>
      <c r="AW54" s="176">
        <f t="shared" si="26"/>
        <v>13.007988763375867</v>
      </c>
      <c r="AX54" s="81">
        <f t="shared" si="106"/>
        <v>336174955255</v>
      </c>
      <c r="AY54" s="159">
        <f t="shared" si="28"/>
        <v>86.570318669512119</v>
      </c>
      <c r="AZ54" s="156"/>
      <c r="BA54" s="157"/>
      <c r="BB54" s="148">
        <f t="shared" si="107"/>
        <v>0</v>
      </c>
      <c r="BC54" s="176" t="e">
        <f t="shared" si="43"/>
        <v>#REF!</v>
      </c>
      <c r="BD54" s="147">
        <f t="shared" si="108"/>
        <v>388325884000</v>
      </c>
      <c r="BE54" s="148">
        <f t="shared" si="109"/>
        <v>0</v>
      </c>
      <c r="BF54" s="148">
        <f t="shared" si="110"/>
        <v>388325884000</v>
      </c>
      <c r="BG54" s="176" t="e">
        <f t="shared" si="46"/>
        <v>#REF!</v>
      </c>
      <c r="BH54" s="148">
        <f t="shared" si="111"/>
        <v>285661567899</v>
      </c>
      <c r="BI54" s="158">
        <f t="shared" si="32"/>
        <v>73.562329906136256</v>
      </c>
      <c r="BJ54" s="157">
        <f t="shared" si="33"/>
        <v>50513387356</v>
      </c>
      <c r="BK54" s="176">
        <f t="shared" si="34"/>
        <v>13.007988763375867</v>
      </c>
      <c r="BL54" s="148">
        <f t="shared" si="112"/>
        <v>336174955255</v>
      </c>
      <c r="BM54" s="159">
        <f t="shared" si="36"/>
        <v>86.570318669512119</v>
      </c>
      <c r="BN54" s="160">
        <f t="shared" si="37"/>
        <v>52150928745</v>
      </c>
    </row>
    <row r="55" spans="1:86" s="135" customFormat="1" ht="13.5" thickBot="1" x14ac:dyDescent="0.25">
      <c r="A55" s="161" t="s">
        <v>1220</v>
      </c>
      <c r="B55" s="161">
        <f>SUM(B35:B54)</f>
        <v>818240907000</v>
      </c>
      <c r="C55" s="162">
        <f>SUM(C35:C54)</f>
        <v>305110245426</v>
      </c>
      <c r="D55" s="162">
        <f t="shared" ref="D55" si="113">SUM(D35:D54)</f>
        <v>1123351152426</v>
      </c>
      <c r="E55" s="177">
        <f t="shared" si="38"/>
        <v>30.186061094810267</v>
      </c>
      <c r="F55" s="162">
        <f>SUM(F35:F54)</f>
        <v>967616288962</v>
      </c>
      <c r="G55" s="163">
        <f t="shared" si="1"/>
        <v>86.136582214058933</v>
      </c>
      <c r="H55" s="162">
        <f t="shared" si="2"/>
        <v>39555469751</v>
      </c>
      <c r="I55" s="177">
        <f t="shared" si="3"/>
        <v>3.5212025790489134</v>
      </c>
      <c r="J55" s="162">
        <f>SUM(J35:J54)</f>
        <v>1007171758713</v>
      </c>
      <c r="K55" s="164">
        <f t="shared" si="4"/>
        <v>89.657784793107851</v>
      </c>
      <c r="L55" s="161">
        <f>SUM(L35:L54)</f>
        <v>0</v>
      </c>
      <c r="M55" s="162">
        <f>SUM(M35:M54)</f>
        <v>0</v>
      </c>
      <c r="N55" s="162">
        <f t="shared" ref="N55" si="114">SUM(N35:N54)</f>
        <v>0</v>
      </c>
      <c r="O55" s="177">
        <f t="shared" si="39"/>
        <v>0</v>
      </c>
      <c r="P55" s="162">
        <f>SUM(P35:P54)</f>
        <v>0</v>
      </c>
      <c r="Q55" s="163">
        <f t="shared" si="6"/>
        <v>0</v>
      </c>
      <c r="R55" s="162">
        <f t="shared" si="7"/>
        <v>0</v>
      </c>
      <c r="S55" s="177">
        <f t="shared" si="8"/>
        <v>0</v>
      </c>
      <c r="T55" s="162">
        <f>SUM(T35:T54)</f>
        <v>0</v>
      </c>
      <c r="U55" s="164">
        <f t="shared" si="9"/>
        <v>0</v>
      </c>
      <c r="V55" s="161">
        <f>SUM(V35:V54)</f>
        <v>178340000000</v>
      </c>
      <c r="W55" s="162">
        <f>SUM(W35:W54)</f>
        <v>0</v>
      </c>
      <c r="X55" s="162">
        <f t="shared" ref="X55" si="115">SUM(X35:X54)</f>
        <v>178340000000</v>
      </c>
      <c r="Y55" s="177">
        <f t="shared" si="40"/>
        <v>31.964586395258205</v>
      </c>
      <c r="Z55" s="162">
        <f>SUM(Z35:Z54)</f>
        <v>120735505121</v>
      </c>
      <c r="AA55" s="163">
        <f t="shared" si="11"/>
        <v>67.699621577324208</v>
      </c>
      <c r="AB55" s="162">
        <f t="shared" si="12"/>
        <v>0</v>
      </c>
      <c r="AC55" s="177">
        <f t="shared" si="13"/>
        <v>0</v>
      </c>
      <c r="AD55" s="162">
        <f>SUM(AD35:AD54)</f>
        <v>120735505121</v>
      </c>
      <c r="AE55" s="164">
        <f t="shared" si="14"/>
        <v>67.699621577324208</v>
      </c>
      <c r="AF55" s="161">
        <f>SUM(AF35:AF54)</f>
        <v>5408196090000</v>
      </c>
      <c r="AG55" s="162">
        <f>SUM(AG35:AG54)</f>
        <v>-691572961760</v>
      </c>
      <c r="AH55" s="162">
        <f t="shared" ref="AH55" si="116">SUM(AH35:AH54)</f>
        <v>4716623128240</v>
      </c>
      <c r="AI55" s="177">
        <f t="shared" si="41"/>
        <v>33.101059128953061</v>
      </c>
      <c r="AJ55" s="162">
        <f>SUM(AJ35:AJ54)</f>
        <v>2283475181048</v>
      </c>
      <c r="AK55" s="163">
        <f t="shared" si="16"/>
        <v>48.413348257062779</v>
      </c>
      <c r="AL55" s="162">
        <f t="shared" si="17"/>
        <v>1476730842216</v>
      </c>
      <c r="AM55" s="177">
        <f t="shared" si="18"/>
        <v>31.309070113622571</v>
      </c>
      <c r="AN55" s="162">
        <f>SUM(AN35:AN54)</f>
        <v>3760206023264</v>
      </c>
      <c r="AO55" s="164">
        <f t="shared" si="19"/>
        <v>79.722418370685361</v>
      </c>
      <c r="AP55" s="161">
        <f>SUM(AP35:AP54)</f>
        <v>6404776997000</v>
      </c>
      <c r="AQ55" s="162">
        <f>SUM(AQ35:AQ54)</f>
        <v>-386462716334</v>
      </c>
      <c r="AR55" s="162">
        <f t="shared" ref="AR55" si="117">SUM(AR35:AR54)</f>
        <v>6018314280666</v>
      </c>
      <c r="AS55" s="177">
        <f t="shared" si="42"/>
        <v>29.61666860647474</v>
      </c>
      <c r="AT55" s="162">
        <f>SUM(AT35:AT54)</f>
        <v>3371826975131</v>
      </c>
      <c r="AU55" s="163">
        <f t="shared" si="24"/>
        <v>56.026103288807747</v>
      </c>
      <c r="AV55" s="162">
        <f t="shared" si="25"/>
        <v>1516286311967</v>
      </c>
      <c r="AW55" s="177">
        <f t="shared" si="26"/>
        <v>25.194535234527571</v>
      </c>
      <c r="AX55" s="162">
        <f>SUM(AX35:AX54)</f>
        <v>4888113287098</v>
      </c>
      <c r="AY55" s="164">
        <f t="shared" si="28"/>
        <v>81.220638523335325</v>
      </c>
      <c r="AZ55" s="161">
        <f>SUM(AZ35:AZ54)</f>
        <v>0</v>
      </c>
      <c r="BA55" s="162">
        <f>SUM(BA35:BA54)</f>
        <v>0</v>
      </c>
      <c r="BB55" s="162">
        <f t="shared" ref="BB55" si="118">SUM(BB35:BB54)</f>
        <v>0</v>
      </c>
      <c r="BC55" s="177" t="e">
        <f t="shared" si="43"/>
        <v>#REF!</v>
      </c>
      <c r="BD55" s="161">
        <f>SUM(BD35:BD54)</f>
        <v>6404776997000</v>
      </c>
      <c r="BE55" s="162">
        <f>SUM(BE35:BE54)</f>
        <v>-386462716334</v>
      </c>
      <c r="BF55" s="162">
        <f t="shared" ref="BF55" si="119">SUM(BF35:BF54)</f>
        <v>6018314280666</v>
      </c>
      <c r="BG55" s="177" t="e">
        <f t="shared" si="46"/>
        <v>#REF!</v>
      </c>
      <c r="BH55" s="162">
        <f>SUM(BH35:BH54)</f>
        <v>3371826975131</v>
      </c>
      <c r="BI55" s="163">
        <f t="shared" si="32"/>
        <v>56.026103288807747</v>
      </c>
      <c r="BJ55" s="162">
        <f t="shared" si="33"/>
        <v>1516286311967</v>
      </c>
      <c r="BK55" s="177">
        <f t="shared" si="34"/>
        <v>25.194535234527571</v>
      </c>
      <c r="BL55" s="162">
        <f>SUM(BL35:BL54)</f>
        <v>4888113287098</v>
      </c>
      <c r="BM55" s="164">
        <f t="shared" si="36"/>
        <v>81.220638523335325</v>
      </c>
      <c r="BN55" s="165">
        <f t="shared" si="37"/>
        <v>1130200993568</v>
      </c>
    </row>
    <row r="56" spans="1:86" x14ac:dyDescent="0.2">
      <c r="A56" s="147" t="s">
        <v>1221</v>
      </c>
      <c r="B56" s="147">
        <f>SUM([5]uni!$D$8)</f>
        <v>211325320000</v>
      </c>
      <c r="C56" s="148">
        <f>SUM([5]uni!$E$8)</f>
        <v>3637246298</v>
      </c>
      <c r="D56" s="148">
        <f t="shared" ref="D56:D58" si="120">SUM(B56:C56)</f>
        <v>214962566298</v>
      </c>
      <c r="E56" s="174">
        <f t="shared" si="38"/>
        <v>5.7763533204690249</v>
      </c>
      <c r="F56" s="148">
        <f>SUM([5]uni!$M$8)</f>
        <v>186383726397</v>
      </c>
      <c r="G56" s="149">
        <f t="shared" si="1"/>
        <v>86.705201564545192</v>
      </c>
      <c r="H56" s="148">
        <f t="shared" si="2"/>
        <v>15702989863</v>
      </c>
      <c r="I56" s="174">
        <f t="shared" si="3"/>
        <v>7.3049880885917293</v>
      </c>
      <c r="J56" s="148">
        <f>SUM([5]uni!$J$8)</f>
        <v>202086716260</v>
      </c>
      <c r="K56" s="150">
        <f t="shared" si="4"/>
        <v>94.010189653136919</v>
      </c>
      <c r="L56" s="147"/>
      <c r="M56" s="148"/>
      <c r="N56" s="148">
        <f t="shared" ref="N56:N58" si="121">SUM(L56:M56)</f>
        <v>0</v>
      </c>
      <c r="O56" s="174">
        <f t="shared" si="39"/>
        <v>0</v>
      </c>
      <c r="P56" s="148"/>
      <c r="Q56" s="149">
        <f t="shared" si="6"/>
        <v>0</v>
      </c>
      <c r="R56" s="148">
        <f t="shared" si="7"/>
        <v>0</v>
      </c>
      <c r="S56" s="174">
        <f t="shared" si="8"/>
        <v>0</v>
      </c>
      <c r="T56" s="148"/>
      <c r="U56" s="150">
        <f t="shared" si="9"/>
        <v>0</v>
      </c>
      <c r="V56" s="147"/>
      <c r="W56" s="148"/>
      <c r="X56" s="148">
        <f t="shared" ref="X56:X58" si="122">SUM(V56:W56)</f>
        <v>0</v>
      </c>
      <c r="Y56" s="174">
        <f t="shared" si="40"/>
        <v>0</v>
      </c>
      <c r="Z56" s="148"/>
      <c r="AA56" s="149">
        <f t="shared" si="11"/>
        <v>0</v>
      </c>
      <c r="AB56" s="148">
        <f t="shared" si="12"/>
        <v>0</v>
      </c>
      <c r="AC56" s="174">
        <f t="shared" si="13"/>
        <v>0</v>
      </c>
      <c r="AD56" s="148"/>
      <c r="AE56" s="150">
        <f t="shared" si="14"/>
        <v>0</v>
      </c>
      <c r="AF56" s="147">
        <f>SUM([5]uni!$D$79)</f>
        <v>48266956000</v>
      </c>
      <c r="AG56" s="148">
        <f>SUM([5]uni!$E$79)</f>
        <v>-23066250000</v>
      </c>
      <c r="AH56" s="148">
        <f t="shared" ref="AH56:AH58" si="123">SUM(AF56:AG56)</f>
        <v>25200706000</v>
      </c>
      <c r="AI56" s="174">
        <f t="shared" si="41"/>
        <v>0.17685747551100853</v>
      </c>
      <c r="AJ56" s="148">
        <f>SUM([5]uni!$M$79)</f>
        <v>4504401485</v>
      </c>
      <c r="AK56" s="149">
        <f t="shared" si="16"/>
        <v>17.874108308711669</v>
      </c>
      <c r="AL56" s="148">
        <f t="shared" si="17"/>
        <v>4377058820</v>
      </c>
      <c r="AM56" s="174">
        <f t="shared" si="18"/>
        <v>17.368794429806847</v>
      </c>
      <c r="AN56" s="148">
        <f>SUM([5]uni!$J$79)</f>
        <v>8881460305</v>
      </c>
      <c r="AO56" s="150">
        <f t="shared" si="19"/>
        <v>35.242902738518517</v>
      </c>
      <c r="AP56" s="147">
        <f t="shared" ref="AP56:AP58" si="124">SUM(B56+L56+V56+AF56)</f>
        <v>259592276000</v>
      </c>
      <c r="AQ56" s="81">
        <f t="shared" ref="AQ56:AQ58" si="125">SUM(C56+M56+W56+AG56)</f>
        <v>-19429003702</v>
      </c>
      <c r="AR56" s="148">
        <f t="shared" ref="AR56:AR58" si="126">SUM(AP56:AQ56)</f>
        <v>240163272298</v>
      </c>
      <c r="AS56" s="174">
        <f t="shared" si="42"/>
        <v>1.181865172768827</v>
      </c>
      <c r="AT56" s="81">
        <f t="shared" ref="AT56:AT58" si="127">SUM(F56+P56+Z56+AJ56)</f>
        <v>190888127882</v>
      </c>
      <c r="AU56" s="149">
        <f t="shared" si="24"/>
        <v>79.482647806839395</v>
      </c>
      <c r="AV56" s="148">
        <f t="shared" si="25"/>
        <v>20080048683</v>
      </c>
      <c r="AW56" s="174">
        <f t="shared" si="26"/>
        <v>8.3609989532805109</v>
      </c>
      <c r="AX56" s="81">
        <f t="shared" ref="AX56:AX58" si="128">SUM(J56+T56+AD56+AN56)</f>
        <v>210968176565</v>
      </c>
      <c r="AY56" s="150">
        <f t="shared" si="28"/>
        <v>87.843646760119896</v>
      </c>
      <c r="AZ56" s="147"/>
      <c r="BA56" s="148"/>
      <c r="BB56" s="148">
        <f t="shared" ref="BB56:BB58" si="129">SUM(AZ56:BA56)</f>
        <v>0</v>
      </c>
      <c r="BC56" s="174" t="e">
        <f t="shared" si="43"/>
        <v>#REF!</v>
      </c>
      <c r="BD56" s="147">
        <f t="shared" ref="BD56:BD58" si="130">SUM(AP56+AZ56)</f>
        <v>259592276000</v>
      </c>
      <c r="BE56" s="148">
        <f t="shared" ref="BE56:BE58" si="131">SUM(AQ56+BA56)</f>
        <v>-19429003702</v>
      </c>
      <c r="BF56" s="148">
        <f t="shared" ref="BF56:BF58" si="132">SUM(BD56:BE56)</f>
        <v>240163272298</v>
      </c>
      <c r="BG56" s="174" t="e">
        <f t="shared" si="46"/>
        <v>#REF!</v>
      </c>
      <c r="BH56" s="148">
        <f t="shared" ref="BH56:BH58" si="133">SUM(AT56)</f>
        <v>190888127882</v>
      </c>
      <c r="BI56" s="149">
        <f t="shared" si="32"/>
        <v>79.482647806839395</v>
      </c>
      <c r="BJ56" s="148">
        <f t="shared" si="33"/>
        <v>20080048683</v>
      </c>
      <c r="BK56" s="174">
        <f t="shared" si="34"/>
        <v>8.3609989532805109</v>
      </c>
      <c r="BL56" s="148">
        <f t="shared" ref="BL56:BL58" si="134">SUM(AX56)</f>
        <v>210968176565</v>
      </c>
      <c r="BM56" s="150">
        <f t="shared" si="36"/>
        <v>87.843646760119896</v>
      </c>
      <c r="BN56" s="151">
        <f t="shared" si="37"/>
        <v>29195095733</v>
      </c>
    </row>
    <row r="57" spans="1:86" x14ac:dyDescent="0.2">
      <c r="A57" s="152" t="s">
        <v>1222</v>
      </c>
      <c r="B57" s="152">
        <f>SUM([5]con!$D$8)</f>
        <v>94647861000</v>
      </c>
      <c r="C57" s="81">
        <f>SUM([5]con!$E$8)</f>
        <v>0</v>
      </c>
      <c r="D57" s="148">
        <f t="shared" si="120"/>
        <v>94647861000</v>
      </c>
      <c r="E57" s="175">
        <f t="shared" si="38"/>
        <v>2.5433241497718728</v>
      </c>
      <c r="F57" s="81">
        <f>SUM([5]con!$M$8)</f>
        <v>92074155224</v>
      </c>
      <c r="G57" s="153">
        <f t="shared" si="1"/>
        <v>97.280756533948505</v>
      </c>
      <c r="H57" s="81">
        <f t="shared" si="2"/>
        <v>1981051943</v>
      </c>
      <c r="I57" s="175">
        <f t="shared" si="3"/>
        <v>2.0930762957231543</v>
      </c>
      <c r="J57" s="81">
        <f>SUM([5]con!$J$8)</f>
        <v>94055207167</v>
      </c>
      <c r="K57" s="154">
        <f t="shared" si="4"/>
        <v>99.373832829671656</v>
      </c>
      <c r="L57" s="152"/>
      <c r="M57" s="81"/>
      <c r="N57" s="148">
        <f t="shared" si="121"/>
        <v>0</v>
      </c>
      <c r="O57" s="175">
        <f t="shared" si="39"/>
        <v>0</v>
      </c>
      <c r="P57" s="81"/>
      <c r="Q57" s="153">
        <f t="shared" si="6"/>
        <v>0</v>
      </c>
      <c r="R57" s="81">
        <f t="shared" si="7"/>
        <v>0</v>
      </c>
      <c r="S57" s="175">
        <f t="shared" si="8"/>
        <v>0</v>
      </c>
      <c r="T57" s="81"/>
      <c r="U57" s="154">
        <f t="shared" si="9"/>
        <v>0</v>
      </c>
      <c r="V57" s="152"/>
      <c r="W57" s="81"/>
      <c r="X57" s="148">
        <f t="shared" si="122"/>
        <v>0</v>
      </c>
      <c r="Y57" s="175">
        <f t="shared" si="40"/>
        <v>0</v>
      </c>
      <c r="Z57" s="81"/>
      <c r="AA57" s="153">
        <f t="shared" si="11"/>
        <v>0</v>
      </c>
      <c r="AB57" s="81">
        <f t="shared" si="12"/>
        <v>0</v>
      </c>
      <c r="AC57" s="175">
        <f t="shared" si="13"/>
        <v>0</v>
      </c>
      <c r="AD57" s="81"/>
      <c r="AE57" s="154">
        <f t="shared" si="14"/>
        <v>0</v>
      </c>
      <c r="AF57" s="152">
        <f>SUM([5]con!$D$81)</f>
        <v>8163910000</v>
      </c>
      <c r="AG57" s="81">
        <f>SUM([5]con!$E$81)</f>
        <v>0</v>
      </c>
      <c r="AH57" s="148">
        <f t="shared" si="123"/>
        <v>8163910000</v>
      </c>
      <c r="AI57" s="175">
        <f t="shared" si="41"/>
        <v>5.7293970768083943E-2</v>
      </c>
      <c r="AJ57" s="81">
        <f>SUM([5]con!$M$81)</f>
        <v>2747098016</v>
      </c>
      <c r="AK57" s="153">
        <f t="shared" si="16"/>
        <v>33.649293243066133</v>
      </c>
      <c r="AL57" s="81">
        <f t="shared" si="17"/>
        <v>4381400947</v>
      </c>
      <c r="AM57" s="175">
        <f t="shared" si="18"/>
        <v>53.667923176517128</v>
      </c>
      <c r="AN57" s="81">
        <f>SUM([5]con!$J$81)</f>
        <v>7128498963</v>
      </c>
      <c r="AO57" s="154">
        <f t="shared" si="19"/>
        <v>87.317216419583261</v>
      </c>
      <c r="AP57" s="147">
        <f t="shared" si="124"/>
        <v>102811771000</v>
      </c>
      <c r="AQ57" s="81">
        <f t="shared" si="125"/>
        <v>0</v>
      </c>
      <c r="AR57" s="148">
        <f t="shared" si="126"/>
        <v>102811771000</v>
      </c>
      <c r="AS57" s="175">
        <f t="shared" si="42"/>
        <v>0.50594601886008683</v>
      </c>
      <c r="AT57" s="81">
        <f t="shared" si="127"/>
        <v>94821253240</v>
      </c>
      <c r="AU57" s="153">
        <f t="shared" si="24"/>
        <v>92.228012724340687</v>
      </c>
      <c r="AV57" s="81">
        <f t="shared" si="25"/>
        <v>6362452890</v>
      </c>
      <c r="AW57" s="175">
        <f t="shared" si="26"/>
        <v>6.1884479064172524</v>
      </c>
      <c r="AX57" s="81">
        <f t="shared" si="128"/>
        <v>101183706130</v>
      </c>
      <c r="AY57" s="154">
        <f t="shared" si="28"/>
        <v>98.416460630757925</v>
      </c>
      <c r="AZ57" s="152"/>
      <c r="BA57" s="81"/>
      <c r="BB57" s="148">
        <f t="shared" si="129"/>
        <v>0</v>
      </c>
      <c r="BC57" s="175" t="e">
        <f t="shared" si="43"/>
        <v>#REF!</v>
      </c>
      <c r="BD57" s="147">
        <f t="shared" si="130"/>
        <v>102811771000</v>
      </c>
      <c r="BE57" s="148">
        <f t="shared" si="131"/>
        <v>0</v>
      </c>
      <c r="BF57" s="148">
        <f t="shared" si="132"/>
        <v>102811771000</v>
      </c>
      <c r="BG57" s="175" t="e">
        <f t="shared" si="46"/>
        <v>#REF!</v>
      </c>
      <c r="BH57" s="148">
        <f t="shared" si="133"/>
        <v>94821253240</v>
      </c>
      <c r="BI57" s="153">
        <f t="shared" si="32"/>
        <v>92.228012724340687</v>
      </c>
      <c r="BJ57" s="81">
        <f t="shared" si="33"/>
        <v>6362452890</v>
      </c>
      <c r="BK57" s="175">
        <f t="shared" si="34"/>
        <v>6.1884479064172524</v>
      </c>
      <c r="BL57" s="148">
        <f t="shared" si="134"/>
        <v>101183706130</v>
      </c>
      <c r="BM57" s="154">
        <f t="shared" si="36"/>
        <v>98.416460630757925</v>
      </c>
      <c r="BN57" s="155">
        <f t="shared" si="37"/>
        <v>1628064870</v>
      </c>
    </row>
    <row r="58" spans="1:86" ht="13.5" thickBot="1" x14ac:dyDescent="0.25">
      <c r="A58" s="156" t="s">
        <v>1223</v>
      </c>
      <c r="B58" s="156">
        <f>SUM([5]aud!$D$8)</f>
        <v>383924000</v>
      </c>
      <c r="C58" s="156">
        <f>SUM([5]aud!$E$8)</f>
        <v>0</v>
      </c>
      <c r="D58" s="148">
        <f t="shared" si="120"/>
        <v>383924000</v>
      </c>
      <c r="E58" s="176">
        <f t="shared" si="38"/>
        <v>1.0316590048210561E-2</v>
      </c>
      <c r="F58" s="157">
        <f>SUM([5]aud!$M$8)</f>
        <v>64839356</v>
      </c>
      <c r="G58" s="158">
        <f t="shared" si="1"/>
        <v>16.888591492066137</v>
      </c>
      <c r="H58" s="157">
        <f t="shared" si="2"/>
        <v>34621434</v>
      </c>
      <c r="I58" s="176">
        <f t="shared" si="3"/>
        <v>9.0177832070930712</v>
      </c>
      <c r="J58" s="157">
        <f>SUM([5]aud!$J$8)</f>
        <v>99460790</v>
      </c>
      <c r="K58" s="159">
        <f t="shared" si="4"/>
        <v>25.906374699159208</v>
      </c>
      <c r="L58" s="156"/>
      <c r="M58" s="157"/>
      <c r="N58" s="148">
        <f t="shared" si="121"/>
        <v>0</v>
      </c>
      <c r="O58" s="176">
        <f t="shared" si="39"/>
        <v>0</v>
      </c>
      <c r="P58" s="157"/>
      <c r="Q58" s="158">
        <f t="shared" si="6"/>
        <v>0</v>
      </c>
      <c r="R58" s="157">
        <f t="shared" si="7"/>
        <v>0</v>
      </c>
      <c r="S58" s="176">
        <f t="shared" si="8"/>
        <v>0</v>
      </c>
      <c r="T58" s="157"/>
      <c r="U58" s="159">
        <f t="shared" si="9"/>
        <v>0</v>
      </c>
      <c r="V58" s="156"/>
      <c r="W58" s="157"/>
      <c r="X58" s="148">
        <f t="shared" si="122"/>
        <v>0</v>
      </c>
      <c r="Y58" s="176">
        <f t="shared" si="40"/>
        <v>0</v>
      </c>
      <c r="Z58" s="157"/>
      <c r="AA58" s="158">
        <f t="shared" si="11"/>
        <v>0</v>
      </c>
      <c r="AB58" s="157">
        <f t="shared" si="12"/>
        <v>0</v>
      </c>
      <c r="AC58" s="176">
        <f t="shared" si="13"/>
        <v>0</v>
      </c>
      <c r="AD58" s="157"/>
      <c r="AE58" s="159">
        <f t="shared" si="14"/>
        <v>0</v>
      </c>
      <c r="AF58" s="156"/>
      <c r="AG58" s="157"/>
      <c r="AH58" s="148">
        <f t="shared" si="123"/>
        <v>0</v>
      </c>
      <c r="AI58" s="176">
        <f t="shared" si="41"/>
        <v>0</v>
      </c>
      <c r="AJ58" s="157"/>
      <c r="AK58" s="158">
        <f t="shared" si="16"/>
        <v>0</v>
      </c>
      <c r="AL58" s="157">
        <f t="shared" si="17"/>
        <v>0</v>
      </c>
      <c r="AM58" s="176">
        <f t="shared" si="18"/>
        <v>0</v>
      </c>
      <c r="AN58" s="157"/>
      <c r="AO58" s="159">
        <f t="shared" si="19"/>
        <v>0</v>
      </c>
      <c r="AP58" s="147">
        <f t="shared" si="124"/>
        <v>383924000</v>
      </c>
      <c r="AQ58" s="81">
        <f t="shared" si="125"/>
        <v>0</v>
      </c>
      <c r="AR58" s="148">
        <f t="shared" si="126"/>
        <v>383924000</v>
      </c>
      <c r="AS58" s="176">
        <f t="shared" si="42"/>
        <v>1.8893247091798465E-3</v>
      </c>
      <c r="AT58" s="81">
        <f t="shared" si="127"/>
        <v>64839356</v>
      </c>
      <c r="AU58" s="158">
        <f t="shared" si="24"/>
        <v>16.888591492066137</v>
      </c>
      <c r="AV58" s="157">
        <f t="shared" si="25"/>
        <v>34621434</v>
      </c>
      <c r="AW58" s="176">
        <f t="shared" si="26"/>
        <v>9.0177832070930712</v>
      </c>
      <c r="AX58" s="81">
        <f t="shared" si="128"/>
        <v>99460790</v>
      </c>
      <c r="AY58" s="159">
        <f t="shared" si="28"/>
        <v>25.906374699159208</v>
      </c>
      <c r="AZ58" s="156"/>
      <c r="BA58" s="157"/>
      <c r="BB58" s="148">
        <f t="shared" si="129"/>
        <v>0</v>
      </c>
      <c r="BC58" s="176" t="e">
        <f t="shared" si="43"/>
        <v>#REF!</v>
      </c>
      <c r="BD58" s="147">
        <f t="shared" si="130"/>
        <v>383924000</v>
      </c>
      <c r="BE58" s="148">
        <f t="shared" si="131"/>
        <v>0</v>
      </c>
      <c r="BF58" s="148">
        <f t="shared" si="132"/>
        <v>383924000</v>
      </c>
      <c r="BG58" s="176" t="e">
        <f t="shared" si="46"/>
        <v>#REF!</v>
      </c>
      <c r="BH58" s="148">
        <f t="shared" si="133"/>
        <v>64839356</v>
      </c>
      <c r="BI58" s="158">
        <f t="shared" si="32"/>
        <v>16.888591492066137</v>
      </c>
      <c r="BJ58" s="157">
        <f t="shared" si="33"/>
        <v>34621434</v>
      </c>
      <c r="BK58" s="176">
        <f t="shared" si="34"/>
        <v>9.0177832070930712</v>
      </c>
      <c r="BL58" s="148">
        <f t="shared" si="134"/>
        <v>99460790</v>
      </c>
      <c r="BM58" s="159">
        <f t="shared" si="36"/>
        <v>25.906374699159208</v>
      </c>
      <c r="BN58" s="160">
        <f t="shared" si="37"/>
        <v>284463210</v>
      </c>
    </row>
    <row r="59" spans="1:86" ht="13.5" thickBot="1" x14ac:dyDescent="0.25">
      <c r="A59" s="161" t="s">
        <v>1224</v>
      </c>
      <c r="B59" s="161">
        <f>SUM(B55:B58)+B34</f>
        <v>2050310423000</v>
      </c>
      <c r="C59" s="162">
        <f>SUM(C55:C58)+C34</f>
        <v>306468488152</v>
      </c>
      <c r="D59" s="162">
        <f t="shared" ref="D59" si="135">SUM(D55:D58)+D34</f>
        <v>2356778911152</v>
      </c>
      <c r="E59" s="177">
        <f t="shared" si="38"/>
        <v>63.330038915575081</v>
      </c>
      <c r="F59" s="162">
        <f>SUM(F55:F58)+F34</f>
        <v>1990540723601.77</v>
      </c>
      <c r="G59" s="163">
        <f t="shared" si="1"/>
        <v>84.460222984123206</v>
      </c>
      <c r="H59" s="162">
        <f t="shared" si="2"/>
        <v>103051599139.39014</v>
      </c>
      <c r="I59" s="177">
        <f t="shared" si="3"/>
        <v>4.3725611533505377</v>
      </c>
      <c r="J59" s="162">
        <f>SUM(J55:J58)+J34</f>
        <v>2093592322741.1602</v>
      </c>
      <c r="K59" s="164">
        <f t="shared" si="4"/>
        <v>88.832784137473737</v>
      </c>
      <c r="L59" s="161">
        <f>SUM(L55:L58)+L34</f>
        <v>0</v>
      </c>
      <c r="M59" s="162">
        <f>SUM(M55:M58)+M34</f>
        <v>0</v>
      </c>
      <c r="N59" s="162">
        <f t="shared" ref="N59" si="136">SUM(N55:N58)+N34</f>
        <v>0</v>
      </c>
      <c r="O59" s="177">
        <f t="shared" si="39"/>
        <v>0</v>
      </c>
      <c r="P59" s="162">
        <f>SUM(P55:P58)+P34</f>
        <v>0</v>
      </c>
      <c r="Q59" s="163">
        <f t="shared" si="6"/>
        <v>0</v>
      </c>
      <c r="R59" s="162">
        <f t="shared" si="7"/>
        <v>0</v>
      </c>
      <c r="S59" s="177">
        <f t="shared" si="8"/>
        <v>0</v>
      </c>
      <c r="T59" s="162">
        <f>SUM(T55:T58)+T34</f>
        <v>0</v>
      </c>
      <c r="U59" s="164">
        <f t="shared" si="9"/>
        <v>0</v>
      </c>
      <c r="V59" s="161">
        <f>SUM(V55:V58)+V34</f>
        <v>486219230000</v>
      </c>
      <c r="W59" s="162">
        <f>SUM(W55:W58)+W34</f>
        <v>0</v>
      </c>
      <c r="X59" s="162">
        <f t="shared" ref="X59" si="137">SUM(X55:X58)+X34</f>
        <v>486219230000</v>
      </c>
      <c r="Y59" s="177">
        <f t="shared" si="40"/>
        <v>87.147003388869123</v>
      </c>
      <c r="Z59" s="162">
        <f>SUM(Z55:Z58)+Z34</f>
        <v>304867079319</v>
      </c>
      <c r="AA59" s="163">
        <f t="shared" si="11"/>
        <v>62.701567628043009</v>
      </c>
      <c r="AB59" s="162">
        <f t="shared" si="12"/>
        <v>94630810</v>
      </c>
      <c r="AC59" s="177">
        <f t="shared" si="13"/>
        <v>1.9462580696366125E-2</v>
      </c>
      <c r="AD59" s="162">
        <f>SUM(AD55:AD58)+AD34</f>
        <v>304961710129</v>
      </c>
      <c r="AE59" s="164">
        <f t="shared" si="14"/>
        <v>62.721030208739379</v>
      </c>
      <c r="AF59" s="161">
        <f>SUM(AF55:AF58)+AF34</f>
        <v>12193799280000</v>
      </c>
      <c r="AG59" s="162">
        <f>SUM(AG55:AG58)+AG34</f>
        <v>-1083494834464</v>
      </c>
      <c r="AH59" s="162">
        <f t="shared" ref="AH59" si="138">SUM(AH55:AH58)+AH34</f>
        <v>11110304445536</v>
      </c>
      <c r="AI59" s="177">
        <f t="shared" si="41"/>
        <v>77.971640810230966</v>
      </c>
      <c r="AJ59" s="162">
        <f>SUM(AJ55:AJ58)+AJ34</f>
        <v>7390579466064.96</v>
      </c>
      <c r="AK59" s="163">
        <f t="shared" si="16"/>
        <v>66.520044543283547</v>
      </c>
      <c r="AL59" s="162">
        <f t="shared" si="17"/>
        <v>2151663424812.04</v>
      </c>
      <c r="AM59" s="177">
        <f t="shared" si="18"/>
        <v>19.366376820362966</v>
      </c>
      <c r="AN59" s="162">
        <f>SUM(AN55:AN58)+AN34</f>
        <v>9542242890877</v>
      </c>
      <c r="AO59" s="164">
        <f t="shared" si="19"/>
        <v>85.886421363646519</v>
      </c>
      <c r="AP59" s="161">
        <f>SUM(AP55:AP58)+AP34</f>
        <v>14730328933000</v>
      </c>
      <c r="AQ59" s="162">
        <f>SUM(AQ55:AQ58)+AQ34</f>
        <v>-777026346312</v>
      </c>
      <c r="AR59" s="162">
        <f t="shared" ref="AR59" si="139">SUM(AR55:AR58)+AR34</f>
        <v>13953302586688</v>
      </c>
      <c r="AS59" s="177">
        <f t="shared" si="42"/>
        <v>68.665463351321364</v>
      </c>
      <c r="AT59" s="162">
        <f>SUM(AT55:AT58)+AT34</f>
        <v>9685987268985.7305</v>
      </c>
      <c r="AU59" s="163">
        <f t="shared" si="24"/>
        <v>69.417166357637399</v>
      </c>
      <c r="AV59" s="162">
        <f t="shared" si="25"/>
        <v>2254809654761.4297</v>
      </c>
      <c r="AW59" s="177">
        <f t="shared" si="26"/>
        <v>16.159684352524589</v>
      </c>
      <c r="AX59" s="162">
        <f>SUM(AX55:AX58)+AX34</f>
        <v>11940796923747.16</v>
      </c>
      <c r="AY59" s="164">
        <f t="shared" si="28"/>
        <v>85.576850710161992</v>
      </c>
      <c r="AZ59" s="161">
        <f>SUM(AZ55:AZ58)+AZ34</f>
        <v>0</v>
      </c>
      <c r="BA59" s="162">
        <f>SUM(BA55:BA58)+BA34</f>
        <v>0</v>
      </c>
      <c r="BB59" s="162">
        <f t="shared" ref="BB59" si="140">SUM(BB55:BB58)+BB34</f>
        <v>0</v>
      </c>
      <c r="BC59" s="177" t="e">
        <f t="shared" si="43"/>
        <v>#REF!</v>
      </c>
      <c r="BD59" s="161">
        <f>SUM(BD55:BD58)+BD34</f>
        <v>14730328933000</v>
      </c>
      <c r="BE59" s="162">
        <f>SUM(BE55:BE58)+BE34</f>
        <v>-777026346312</v>
      </c>
      <c r="BF59" s="162">
        <f t="shared" ref="BF59" si="141">SUM(BF55:BF58)+BF34</f>
        <v>13953302586688</v>
      </c>
      <c r="BG59" s="177" t="e">
        <f t="shared" si="46"/>
        <v>#REF!</v>
      </c>
      <c r="BH59" s="162">
        <f>SUM(BH55:BH58)+BH34</f>
        <v>9685987268985.7305</v>
      </c>
      <c r="BI59" s="163">
        <f t="shared" si="32"/>
        <v>69.417166357637399</v>
      </c>
      <c r="BJ59" s="162">
        <f t="shared" si="33"/>
        <v>2254809654761.4297</v>
      </c>
      <c r="BK59" s="177">
        <f t="shared" si="34"/>
        <v>16.159684352524589</v>
      </c>
      <c r="BL59" s="162">
        <f>SUM(BL55:BL58)+BL34</f>
        <v>11940796923747.16</v>
      </c>
      <c r="BM59" s="164">
        <f t="shared" si="36"/>
        <v>85.576850710161992</v>
      </c>
      <c r="BN59" s="165">
        <f t="shared" si="37"/>
        <v>2012505662940.8398</v>
      </c>
    </row>
    <row r="60" spans="1:86" hidden="1" x14ac:dyDescent="0.2">
      <c r="A60" s="147" t="s">
        <v>1225</v>
      </c>
      <c r="B60" s="182">
        <f>SUM([3]glot!D9)</f>
        <v>8398070000</v>
      </c>
      <c r="C60" s="148">
        <f>SUM([3]glot!E9)</f>
        <v>0</v>
      </c>
      <c r="D60" s="148">
        <f t="shared" ref="D60:D66" si="142">SUM(B60:C60)</f>
        <v>8398070000</v>
      </c>
      <c r="E60" s="174">
        <f t="shared" si="38"/>
        <v>0.22566821919488148</v>
      </c>
      <c r="F60" s="148">
        <f>SUM([3]glot!$J9)</f>
        <v>6884254804</v>
      </c>
      <c r="G60" s="149">
        <f t="shared" si="1"/>
        <v>81.974248892900391</v>
      </c>
      <c r="H60" s="81">
        <f t="shared" ref="H60:H66" si="143">SUM(J60-F60)</f>
        <v>381813159</v>
      </c>
      <c r="I60" s="175">
        <f t="shared" ref="I60:I66" si="144">IF(OR(H60=0,D60=0),0,(H60/D60)*100)</f>
        <v>4.5464393485646104</v>
      </c>
      <c r="J60" s="148">
        <f>SUM([3]glot!$N9)</f>
        <v>7266067963</v>
      </c>
      <c r="K60" s="154">
        <f t="shared" si="4"/>
        <v>86.52068824146501</v>
      </c>
      <c r="L60" s="182">
        <f>SUM([3]glot!D188)</f>
        <v>44782704000</v>
      </c>
      <c r="M60" s="173">
        <f>SUM([3]glot!E188)</f>
        <v>776260000</v>
      </c>
      <c r="N60" s="148">
        <f t="shared" ref="N60:N66" si="145">SUM(L60:M60)</f>
        <v>45558964000</v>
      </c>
      <c r="O60" s="174">
        <f t="shared" si="39"/>
        <v>2.5420897142768317</v>
      </c>
      <c r="P60" s="173">
        <f>SUM([3]glot!J188)</f>
        <v>35604085845</v>
      </c>
      <c r="Q60" s="149">
        <f t="shared" si="6"/>
        <v>78.149463286741991</v>
      </c>
      <c r="R60" s="81">
        <f t="shared" si="7"/>
        <v>1778277524</v>
      </c>
      <c r="S60" s="175">
        <f t="shared" si="8"/>
        <v>3.9032439894814113</v>
      </c>
      <c r="T60" s="173">
        <f>SUM([3]glot!N188)</f>
        <v>37382363369</v>
      </c>
      <c r="U60" s="154">
        <f t="shared" si="9"/>
        <v>82.052707276223401</v>
      </c>
      <c r="V60" s="182">
        <f>SUM([3]glot!D306)</f>
        <v>1876854000</v>
      </c>
      <c r="W60" s="182">
        <f>SUM([3]glot!E306)</f>
        <v>0</v>
      </c>
      <c r="X60" s="148">
        <f t="shared" ref="X60" si="146">SUM(V60:W60)</f>
        <v>1876854000</v>
      </c>
      <c r="Y60" s="174">
        <f t="shared" si="40"/>
        <v>0.3363959954821461</v>
      </c>
      <c r="Z60" s="182">
        <f>SUM([3]glot!J306)</f>
        <v>1806372116</v>
      </c>
      <c r="AA60" s="149">
        <f t="shared" si="11"/>
        <v>96.244679447628855</v>
      </c>
      <c r="AB60" s="81">
        <f t="shared" si="12"/>
        <v>0</v>
      </c>
      <c r="AC60" s="175">
        <f t="shared" si="13"/>
        <v>0</v>
      </c>
      <c r="AD60" s="182">
        <f>SUM([3]glot!N306)</f>
        <v>1806372116</v>
      </c>
      <c r="AE60" s="154">
        <f t="shared" si="14"/>
        <v>96.244679447628855</v>
      </c>
      <c r="AF60" s="182">
        <f>SUM([3]glot!D324)</f>
        <v>10404304000</v>
      </c>
      <c r="AG60" s="148">
        <f>SUM([3]glot!E324)</f>
        <v>3161544000</v>
      </c>
      <c r="AH60" s="148">
        <f t="shared" ref="AH60:AH66" si="147">SUM(AF60:AG60)</f>
        <v>13565848000</v>
      </c>
      <c r="AI60" s="174">
        <f t="shared" si="41"/>
        <v>9.5204540319071385E-2</v>
      </c>
      <c r="AJ60" s="148">
        <f>SUM([3]glot!J324)</f>
        <v>12636221439</v>
      </c>
      <c r="AK60" s="149">
        <f t="shared" si="16"/>
        <v>93.147302247526284</v>
      </c>
      <c r="AL60" s="81">
        <f t="shared" si="17"/>
        <v>273694209</v>
      </c>
      <c r="AM60" s="175">
        <f t="shared" si="18"/>
        <v>2.0175237773561965</v>
      </c>
      <c r="AN60" s="148">
        <f>SUM([3]glot!N324)</f>
        <v>12909915648</v>
      </c>
      <c r="AO60" s="154">
        <f t="shared" si="19"/>
        <v>95.164826024882487</v>
      </c>
      <c r="AP60" s="147">
        <f t="shared" ref="AP60:AP66" si="148">SUM(B60+L60+V60+AF60)</f>
        <v>65461932000</v>
      </c>
      <c r="AQ60" s="81">
        <f t="shared" ref="AQ60:AQ66" si="149">SUM(C60+M60+W60+AG60)</f>
        <v>3937804000</v>
      </c>
      <c r="AR60" s="148">
        <f t="shared" ref="AR60:AR66" si="150">SUM(AP60:AQ60)</f>
        <v>69399736000</v>
      </c>
      <c r="AS60" s="174">
        <f t="shared" si="42"/>
        <v>0.34152237431199439</v>
      </c>
      <c r="AT60" s="81">
        <f t="shared" ref="AT60:AT66" si="151">SUM(F60+P60+Z60+AJ60)</f>
        <v>56930934204</v>
      </c>
      <c r="AU60" s="149">
        <f t="shared" si="24"/>
        <v>82.033358461190687</v>
      </c>
      <c r="AV60" s="81">
        <f t="shared" si="25"/>
        <v>2433784892</v>
      </c>
      <c r="AW60" s="175">
        <f t="shared" si="26"/>
        <v>3.5069079974598174</v>
      </c>
      <c r="AX60" s="81">
        <f t="shared" ref="AX60:AX66" si="152">SUM(J60+T60+AD60+AN60)</f>
        <v>59364719096</v>
      </c>
      <c r="AY60" s="154">
        <f t="shared" si="28"/>
        <v>85.540266458650507</v>
      </c>
      <c r="AZ60" s="182">
        <f>SUM([3]glot!D1287)</f>
        <v>386441000</v>
      </c>
      <c r="BA60" s="173">
        <f>SUM([3]glot!E1287)</f>
        <v>1267441303</v>
      </c>
      <c r="BB60" s="148">
        <f t="shared" ref="BB60:BB66" si="153">SUM(AZ60:BA60)</f>
        <v>1653882303</v>
      </c>
      <c r="BC60" s="174" t="e">
        <f t="shared" si="43"/>
        <v>#REF!</v>
      </c>
      <c r="BD60" s="147">
        <f t="shared" ref="BD60:BD66" si="154">SUM(AP60+AZ60)</f>
        <v>65848373000</v>
      </c>
      <c r="BE60" s="148">
        <f t="shared" ref="BE60:BE66" si="155">SUM(AQ60+BA60)</f>
        <v>5205245303</v>
      </c>
      <c r="BF60" s="148">
        <f t="shared" ref="BF60:BF66" si="156">SUM(BD60:BE60)</f>
        <v>71053618303</v>
      </c>
      <c r="BG60" s="174" t="e">
        <f t="shared" si="46"/>
        <v>#REF!</v>
      </c>
      <c r="BH60" s="148">
        <f t="shared" ref="BH60:BH66" si="157">SUM(AT60)</f>
        <v>56930934204</v>
      </c>
      <c r="BI60" s="149">
        <f t="shared" si="32"/>
        <v>80.123905810432575</v>
      </c>
      <c r="BJ60" s="81">
        <f t="shared" si="33"/>
        <v>2433784892</v>
      </c>
      <c r="BK60" s="175">
        <f t="shared" si="34"/>
        <v>3.4252793174042222</v>
      </c>
      <c r="BL60" s="148">
        <f t="shared" ref="BL60:BL66" si="158">SUM(AX60)</f>
        <v>59364719096</v>
      </c>
      <c r="BM60" s="154">
        <f t="shared" si="36"/>
        <v>83.549185127836807</v>
      </c>
      <c r="BN60" s="151">
        <f>SUM(BF60-BL60)</f>
        <v>11688899207</v>
      </c>
      <c r="BO60" s="166"/>
      <c r="BP60" s="166"/>
      <c r="BQ60" s="166"/>
      <c r="BR60" s="166"/>
      <c r="BS60" s="167"/>
      <c r="BT60" s="166"/>
      <c r="BU60" s="166"/>
      <c r="BV60" s="166"/>
      <c r="BW60" s="166"/>
      <c r="BX60" s="166"/>
      <c r="BY60" s="166"/>
      <c r="BZ60" s="167"/>
      <c r="CA60" s="166"/>
      <c r="CB60" s="166"/>
      <c r="CC60" s="166"/>
      <c r="CD60" s="166"/>
      <c r="CE60" s="167"/>
      <c r="CF60" s="166"/>
      <c r="CG60" s="167"/>
      <c r="CH60" s="166"/>
    </row>
    <row r="61" spans="1:86" hidden="1" x14ac:dyDescent="0.2">
      <c r="A61" s="152" t="s">
        <v>1226</v>
      </c>
      <c r="B61" s="183">
        <f>SUM([3]gcan!D9)</f>
        <v>8613262562</v>
      </c>
      <c r="C61" s="81">
        <f>SUM([3]gcan!E9)</f>
        <v>138978818</v>
      </c>
      <c r="D61" s="148">
        <f t="shared" si="142"/>
        <v>8752241380</v>
      </c>
      <c r="E61" s="175">
        <f t="shared" si="38"/>
        <v>0.23518531355279865</v>
      </c>
      <c r="F61" s="81">
        <f>SUM([3]gcan!$J9)</f>
        <v>6978100379</v>
      </c>
      <c r="G61" s="153">
        <f t="shared" si="1"/>
        <v>79.729295343086164</v>
      </c>
      <c r="H61" s="81">
        <f t="shared" si="143"/>
        <v>802178350</v>
      </c>
      <c r="I61" s="175">
        <f t="shared" si="144"/>
        <v>9.1654047822890377</v>
      </c>
      <c r="J61" s="81">
        <f>SUM([3]gcan!$N9)</f>
        <v>7780278729</v>
      </c>
      <c r="K61" s="154">
        <f t="shared" si="4"/>
        <v>88.894700125375209</v>
      </c>
      <c r="L61" s="183">
        <f>SUM([3]gcan!D188)</f>
        <v>18480603210</v>
      </c>
      <c r="M61" s="81">
        <f>SUM([3]gcan!E188)</f>
        <v>3265207931</v>
      </c>
      <c r="N61" s="148">
        <f t="shared" si="145"/>
        <v>21745811141</v>
      </c>
      <c r="O61" s="175">
        <f t="shared" si="39"/>
        <v>1.2133683028907909</v>
      </c>
      <c r="P61" s="81">
        <f>SUM([3]gcan!J188)</f>
        <v>18924733195</v>
      </c>
      <c r="Q61" s="153">
        <f t="shared" si="6"/>
        <v>87.027028204613245</v>
      </c>
      <c r="R61" s="81">
        <f t="shared" si="7"/>
        <v>1469709961</v>
      </c>
      <c r="S61" s="175">
        <f t="shared" si="8"/>
        <v>6.7585888218673009</v>
      </c>
      <c r="T61" s="81">
        <f>SUM([3]gcan!N188)</f>
        <v>20394443156</v>
      </c>
      <c r="U61" s="154">
        <f t="shared" si="9"/>
        <v>93.785617026480551</v>
      </c>
      <c r="V61" s="152"/>
      <c r="W61" s="81"/>
      <c r="X61" s="148">
        <f t="shared" ref="X61:X66" si="159">SUM(V61:W61)</f>
        <v>0</v>
      </c>
      <c r="Y61" s="175">
        <f t="shared" si="40"/>
        <v>0</v>
      </c>
      <c r="Z61" s="81"/>
      <c r="AA61" s="153">
        <f t="shared" si="11"/>
        <v>0</v>
      </c>
      <c r="AB61" s="81">
        <f t="shared" si="12"/>
        <v>0</v>
      </c>
      <c r="AC61" s="175">
        <f t="shared" si="13"/>
        <v>0</v>
      </c>
      <c r="AD61" s="81"/>
      <c r="AE61" s="154">
        <f t="shared" si="14"/>
        <v>0</v>
      </c>
      <c r="AF61" s="183">
        <f>SUM([3]gcan!D324)</f>
        <v>16069468653</v>
      </c>
      <c r="AG61" s="81">
        <f>SUM([3]gcan!E324)</f>
        <v>2044002240</v>
      </c>
      <c r="AH61" s="148">
        <f t="shared" si="147"/>
        <v>18113470893</v>
      </c>
      <c r="AI61" s="175">
        <f t="shared" si="41"/>
        <v>0.12711956303438934</v>
      </c>
      <c r="AJ61" s="81">
        <f>SUM([3]gcan!J324)</f>
        <v>9970276769</v>
      </c>
      <c r="AK61" s="153">
        <f t="shared" si="16"/>
        <v>55.043436058701708</v>
      </c>
      <c r="AL61" s="81">
        <f t="shared" si="17"/>
        <v>964987109</v>
      </c>
      <c r="AM61" s="175">
        <f t="shared" si="18"/>
        <v>5.3274555423440235</v>
      </c>
      <c r="AN61" s="81">
        <f>SUM([3]gcan!N324)</f>
        <v>10935263878</v>
      </c>
      <c r="AO61" s="154">
        <f t="shared" si="19"/>
        <v>60.370891601045727</v>
      </c>
      <c r="AP61" s="147">
        <f t="shared" si="148"/>
        <v>43163334425</v>
      </c>
      <c r="AQ61" s="81">
        <f t="shared" si="149"/>
        <v>5448188989</v>
      </c>
      <c r="AR61" s="148">
        <f t="shared" si="150"/>
        <v>48611523414</v>
      </c>
      <c r="AS61" s="175">
        <f t="shared" si="42"/>
        <v>0.2392217010057846</v>
      </c>
      <c r="AT61" s="81">
        <f t="shared" si="151"/>
        <v>35873110343</v>
      </c>
      <c r="AU61" s="153">
        <f t="shared" si="24"/>
        <v>73.795486797413616</v>
      </c>
      <c r="AV61" s="81">
        <f t="shared" si="25"/>
        <v>3236875420</v>
      </c>
      <c r="AW61" s="175">
        <f t="shared" si="26"/>
        <v>6.6586586732391675</v>
      </c>
      <c r="AX61" s="81">
        <f t="shared" si="152"/>
        <v>39109985763</v>
      </c>
      <c r="AY61" s="154">
        <f t="shared" si="28"/>
        <v>80.454145470652776</v>
      </c>
      <c r="AZ61" s="183">
        <f>SUM([3]gcan!D1287)</f>
        <v>0</v>
      </c>
      <c r="BA61" s="81">
        <f>SUM([3]gcan!E1287)</f>
        <v>0</v>
      </c>
      <c r="BB61" s="148">
        <f t="shared" si="153"/>
        <v>0</v>
      </c>
      <c r="BC61" s="175" t="e">
        <f t="shared" si="43"/>
        <v>#REF!</v>
      </c>
      <c r="BD61" s="147">
        <f t="shared" si="154"/>
        <v>43163334425</v>
      </c>
      <c r="BE61" s="148">
        <f t="shared" si="155"/>
        <v>5448188989</v>
      </c>
      <c r="BF61" s="148">
        <f t="shared" si="156"/>
        <v>48611523414</v>
      </c>
      <c r="BG61" s="175" t="e">
        <f t="shared" si="46"/>
        <v>#REF!</v>
      </c>
      <c r="BH61" s="148">
        <f t="shared" si="157"/>
        <v>35873110343</v>
      </c>
      <c r="BI61" s="153">
        <f t="shared" si="32"/>
        <v>73.795486797413616</v>
      </c>
      <c r="BJ61" s="81">
        <f t="shared" si="33"/>
        <v>3236875420</v>
      </c>
      <c r="BK61" s="175">
        <f t="shared" si="34"/>
        <v>6.6586586732391675</v>
      </c>
      <c r="BL61" s="148">
        <f t="shared" si="158"/>
        <v>39109985763</v>
      </c>
      <c r="BM61" s="154">
        <f t="shared" si="36"/>
        <v>80.454145470652776</v>
      </c>
      <c r="BN61" s="155">
        <f t="shared" ref="BN61:BN89" si="160">SUM(BF61-BL61)</f>
        <v>9501537651</v>
      </c>
      <c r="BO61" s="168"/>
      <c r="BP61" s="168"/>
      <c r="BQ61" s="168"/>
      <c r="BR61" s="169"/>
      <c r="BS61" s="168"/>
      <c r="BT61" s="168"/>
      <c r="BU61" s="169"/>
      <c r="BV61" s="168"/>
      <c r="BW61" s="168"/>
      <c r="BX61" s="168"/>
      <c r="BY61" s="169"/>
      <c r="BZ61" s="168"/>
      <c r="CA61" s="168"/>
      <c r="CB61" s="169"/>
      <c r="CC61" s="168"/>
      <c r="CD61" s="169"/>
      <c r="CE61" s="168"/>
      <c r="CF61" s="169"/>
      <c r="CG61" s="168"/>
      <c r="CH61" s="169"/>
    </row>
    <row r="62" spans="1:86" hidden="1" x14ac:dyDescent="0.2">
      <c r="A62" s="152" t="s">
        <v>1227</v>
      </c>
      <c r="B62" s="183">
        <f>SUM([3]gmet!D9)</f>
        <v>8713000000</v>
      </c>
      <c r="C62" s="81">
        <f>SUM([3]gmet!E9)</f>
        <v>328016687</v>
      </c>
      <c r="D62" s="148">
        <f t="shared" si="142"/>
        <v>9041016687</v>
      </c>
      <c r="E62" s="175">
        <f t="shared" si="38"/>
        <v>0.24294512137508936</v>
      </c>
      <c r="F62" s="81">
        <f>SUM([3]gmet!$J9)</f>
        <v>5960321517</v>
      </c>
      <c r="G62" s="153">
        <f t="shared" si="1"/>
        <v>65.925345824992178</v>
      </c>
      <c r="H62" s="81">
        <f t="shared" si="143"/>
        <v>1002527443</v>
      </c>
      <c r="I62" s="175">
        <f t="shared" si="144"/>
        <v>11.088658252799439</v>
      </c>
      <c r="J62" s="81">
        <f>SUM([3]gmet!$N9)</f>
        <v>6962848960</v>
      </c>
      <c r="K62" s="154">
        <f t="shared" si="4"/>
        <v>77.014004077791611</v>
      </c>
      <c r="L62" s="183">
        <f>SUM([3]gmet!D188)</f>
        <v>0</v>
      </c>
      <c r="M62" s="81">
        <f>SUM([3]gmet!E188)</f>
        <v>0</v>
      </c>
      <c r="N62" s="148">
        <f t="shared" si="145"/>
        <v>0</v>
      </c>
      <c r="O62" s="175">
        <f t="shared" si="39"/>
        <v>0</v>
      </c>
      <c r="P62" s="81">
        <f>SUM([3]gmet!J188)</f>
        <v>0</v>
      </c>
      <c r="Q62" s="153">
        <f t="shared" si="6"/>
        <v>0</v>
      </c>
      <c r="R62" s="81">
        <f t="shared" si="7"/>
        <v>0</v>
      </c>
      <c r="S62" s="175">
        <f t="shared" si="8"/>
        <v>0</v>
      </c>
      <c r="T62" s="81">
        <f>SUM([3]gmet!N188)</f>
        <v>0</v>
      </c>
      <c r="U62" s="154">
        <f t="shared" si="9"/>
        <v>0</v>
      </c>
      <c r="V62" s="152"/>
      <c r="W62" s="81"/>
      <c r="X62" s="148">
        <f t="shared" si="159"/>
        <v>0</v>
      </c>
      <c r="Y62" s="175">
        <f t="shared" si="40"/>
        <v>0</v>
      </c>
      <c r="Z62" s="81"/>
      <c r="AA62" s="153">
        <f t="shared" si="11"/>
        <v>0</v>
      </c>
      <c r="AB62" s="81">
        <f t="shared" si="12"/>
        <v>0</v>
      </c>
      <c r="AC62" s="175">
        <f t="shared" si="13"/>
        <v>0</v>
      </c>
      <c r="AD62" s="81"/>
      <c r="AE62" s="154">
        <f t="shared" si="14"/>
        <v>0</v>
      </c>
      <c r="AF62" s="183">
        <f>SUM([3]gmet!D324)</f>
        <v>41934698329</v>
      </c>
      <c r="AG62" s="81">
        <f>SUM([3]gmet!E324)</f>
        <v>27435595236</v>
      </c>
      <c r="AH62" s="148">
        <f t="shared" si="147"/>
        <v>69370293565</v>
      </c>
      <c r="AI62" s="175">
        <f t="shared" si="41"/>
        <v>0.48683774952032932</v>
      </c>
      <c r="AJ62" s="81">
        <f>SUM([3]gmet!J324)</f>
        <v>56842358501</v>
      </c>
      <c r="AK62" s="153">
        <f t="shared" si="16"/>
        <v>81.940490056797415</v>
      </c>
      <c r="AL62" s="81">
        <f t="shared" si="17"/>
        <v>10380501193</v>
      </c>
      <c r="AM62" s="175">
        <f t="shared" si="18"/>
        <v>14.963899761031666</v>
      </c>
      <c r="AN62" s="81">
        <f>SUM([3]gmet!N324)</f>
        <v>67222859694</v>
      </c>
      <c r="AO62" s="154">
        <f t="shared" si="19"/>
        <v>96.90438981782907</v>
      </c>
      <c r="AP62" s="147">
        <f t="shared" si="148"/>
        <v>50647698329</v>
      </c>
      <c r="AQ62" s="81">
        <f t="shared" si="149"/>
        <v>27763611923</v>
      </c>
      <c r="AR62" s="148">
        <f t="shared" si="150"/>
        <v>78411310252</v>
      </c>
      <c r="AS62" s="175">
        <f t="shared" si="42"/>
        <v>0.3858691458160225</v>
      </c>
      <c r="AT62" s="81">
        <f t="shared" si="151"/>
        <v>62802680018</v>
      </c>
      <c r="AU62" s="153">
        <f t="shared" si="24"/>
        <v>80.093904586166659</v>
      </c>
      <c r="AV62" s="81">
        <f t="shared" si="25"/>
        <v>11383028636</v>
      </c>
      <c r="AW62" s="175">
        <f t="shared" si="26"/>
        <v>14.517074895722276</v>
      </c>
      <c r="AX62" s="81">
        <f t="shared" si="152"/>
        <v>74185708654</v>
      </c>
      <c r="AY62" s="154">
        <f t="shared" si="28"/>
        <v>94.610979481888947</v>
      </c>
      <c r="AZ62" s="183">
        <f>SUM([3]gmet!D1287)</f>
        <v>0</v>
      </c>
      <c r="BA62" s="81">
        <f>SUM([3]gmet!E1287)</f>
        <v>0</v>
      </c>
      <c r="BB62" s="148">
        <f t="shared" si="153"/>
        <v>0</v>
      </c>
      <c r="BC62" s="175" t="e">
        <f t="shared" si="43"/>
        <v>#REF!</v>
      </c>
      <c r="BD62" s="147">
        <f t="shared" si="154"/>
        <v>50647698329</v>
      </c>
      <c r="BE62" s="148">
        <f t="shared" si="155"/>
        <v>27763611923</v>
      </c>
      <c r="BF62" s="148">
        <f t="shared" si="156"/>
        <v>78411310252</v>
      </c>
      <c r="BG62" s="175" t="e">
        <f t="shared" si="46"/>
        <v>#REF!</v>
      </c>
      <c r="BH62" s="148">
        <f t="shared" si="157"/>
        <v>62802680018</v>
      </c>
      <c r="BI62" s="153">
        <f t="shared" si="32"/>
        <v>80.093904586166659</v>
      </c>
      <c r="BJ62" s="81">
        <f t="shared" si="33"/>
        <v>11383028636</v>
      </c>
      <c r="BK62" s="175">
        <f t="shared" si="34"/>
        <v>14.517074895722276</v>
      </c>
      <c r="BL62" s="148">
        <f t="shared" si="158"/>
        <v>74185708654</v>
      </c>
      <c r="BM62" s="154">
        <f t="shared" si="36"/>
        <v>94.610979481888947</v>
      </c>
      <c r="BN62" s="155">
        <f t="shared" si="160"/>
        <v>4225601598</v>
      </c>
      <c r="BO62" s="168"/>
      <c r="BP62" s="168"/>
      <c r="BQ62" s="168"/>
      <c r="BR62" s="169"/>
      <c r="BS62" s="168"/>
      <c r="BT62" s="168"/>
      <c r="BU62" s="169"/>
      <c r="BV62" s="168"/>
      <c r="BW62" s="168"/>
      <c r="BX62" s="168"/>
      <c r="BY62" s="169"/>
      <c r="BZ62" s="168"/>
      <c r="CA62" s="168"/>
      <c r="CB62" s="169"/>
      <c r="CC62" s="168"/>
      <c r="CD62" s="169"/>
      <c r="CE62" s="168"/>
      <c r="CF62" s="169"/>
      <c r="CG62" s="168"/>
      <c r="CH62" s="169"/>
    </row>
    <row r="63" spans="1:86" hidden="1" x14ac:dyDescent="0.2">
      <c r="A63" s="152" t="s">
        <v>1228</v>
      </c>
      <c r="B63" s="183">
        <f>SUM([3]gtra!D9)</f>
        <v>69005069697</v>
      </c>
      <c r="C63" s="81">
        <f>SUM([3]gtra!E9)</f>
        <v>-5488571933</v>
      </c>
      <c r="D63" s="148">
        <f t="shared" si="142"/>
        <v>63516497764</v>
      </c>
      <c r="E63" s="175">
        <f t="shared" si="38"/>
        <v>1.7067796457873714</v>
      </c>
      <c r="F63" s="81">
        <f>SUM([3]gtra!$J9)</f>
        <v>51527491085</v>
      </c>
      <c r="G63" s="153">
        <f t="shared" si="1"/>
        <v>81.12457849369153</v>
      </c>
      <c r="H63" s="81">
        <f t="shared" si="143"/>
        <v>7214486000</v>
      </c>
      <c r="I63" s="175">
        <f t="shared" si="144"/>
        <v>11.358444268772388</v>
      </c>
      <c r="J63" s="81">
        <f>SUM([3]gtra!$N9)</f>
        <v>58741977085</v>
      </c>
      <c r="K63" s="154">
        <f t="shared" si="4"/>
        <v>92.483022762463904</v>
      </c>
      <c r="L63" s="183">
        <f>SUM([3]gtra!D188)</f>
        <v>0</v>
      </c>
      <c r="M63" s="81">
        <f>SUM([3]gtra!E188)</f>
        <v>0</v>
      </c>
      <c r="N63" s="148">
        <f t="shared" si="145"/>
        <v>0</v>
      </c>
      <c r="O63" s="175">
        <f t="shared" si="39"/>
        <v>0</v>
      </c>
      <c r="P63" s="81">
        <f>SUM([3]gtra!J188)</f>
        <v>0</v>
      </c>
      <c r="Q63" s="153">
        <f t="shared" si="6"/>
        <v>0</v>
      </c>
      <c r="R63" s="81">
        <f t="shared" si="7"/>
        <v>0</v>
      </c>
      <c r="S63" s="175">
        <f t="shared" si="8"/>
        <v>0</v>
      </c>
      <c r="T63" s="81">
        <f>SUM([3]gtra!N188)</f>
        <v>0</v>
      </c>
      <c r="U63" s="154">
        <f t="shared" si="9"/>
        <v>0</v>
      </c>
      <c r="V63" s="152"/>
      <c r="W63" s="81"/>
      <c r="X63" s="148">
        <f t="shared" si="159"/>
        <v>0</v>
      </c>
      <c r="Y63" s="175">
        <f t="shared" si="40"/>
        <v>0</v>
      </c>
      <c r="Z63" s="81"/>
      <c r="AA63" s="153">
        <f t="shared" si="11"/>
        <v>0</v>
      </c>
      <c r="AB63" s="81">
        <f t="shared" si="12"/>
        <v>0</v>
      </c>
      <c r="AC63" s="175">
        <f t="shared" si="13"/>
        <v>0</v>
      </c>
      <c r="AD63" s="81"/>
      <c r="AE63" s="154">
        <f t="shared" si="14"/>
        <v>0</v>
      </c>
      <c r="AF63" s="183">
        <f>SUM([3]gtra!D324)</f>
        <v>1977447011332</v>
      </c>
      <c r="AG63" s="81">
        <f>SUM([3]gtra!E324)</f>
        <v>-167918984445</v>
      </c>
      <c r="AH63" s="148">
        <f t="shared" si="147"/>
        <v>1809528026887</v>
      </c>
      <c r="AI63" s="175">
        <f t="shared" si="41"/>
        <v>12.69919020132417</v>
      </c>
      <c r="AJ63" s="81">
        <f>SUM([3]gtra!J324)</f>
        <v>1095535922811</v>
      </c>
      <c r="AK63" s="153">
        <f t="shared" si="16"/>
        <v>60.54263357808788</v>
      </c>
      <c r="AL63" s="81">
        <f t="shared" si="17"/>
        <v>653920839579</v>
      </c>
      <c r="AM63" s="175">
        <f t="shared" si="18"/>
        <v>36.137646384177039</v>
      </c>
      <c r="AN63" s="81">
        <f>SUM([3]gtra!N324)</f>
        <v>1749456762390</v>
      </c>
      <c r="AO63" s="154">
        <f t="shared" si="19"/>
        <v>96.680279962264919</v>
      </c>
      <c r="AP63" s="147">
        <f t="shared" si="148"/>
        <v>2046452081029</v>
      </c>
      <c r="AQ63" s="81">
        <f t="shared" si="149"/>
        <v>-173407556378</v>
      </c>
      <c r="AR63" s="148">
        <f t="shared" si="150"/>
        <v>1873044524651</v>
      </c>
      <c r="AS63" s="175">
        <f t="shared" si="42"/>
        <v>9.2174214214718386</v>
      </c>
      <c r="AT63" s="81">
        <f t="shared" si="151"/>
        <v>1147063413896</v>
      </c>
      <c r="AU63" s="153">
        <f t="shared" si="24"/>
        <v>61.240584449519673</v>
      </c>
      <c r="AV63" s="81">
        <f t="shared" si="25"/>
        <v>661135325579</v>
      </c>
      <c r="AW63" s="175">
        <f t="shared" si="26"/>
        <v>35.297363029967897</v>
      </c>
      <c r="AX63" s="81">
        <f t="shared" si="152"/>
        <v>1808198739475</v>
      </c>
      <c r="AY63" s="154">
        <f t="shared" si="28"/>
        <v>96.53794747948757</v>
      </c>
      <c r="AZ63" s="183">
        <f>SUM([3]gtra!D1287)</f>
        <v>83652833553</v>
      </c>
      <c r="BA63" s="81">
        <f>SUM([3]gtra!E1287)</f>
        <v>-83652833553</v>
      </c>
      <c r="BB63" s="148">
        <f t="shared" si="153"/>
        <v>0</v>
      </c>
      <c r="BC63" s="175" t="e">
        <f t="shared" si="43"/>
        <v>#REF!</v>
      </c>
      <c r="BD63" s="147">
        <f t="shared" si="154"/>
        <v>2130104914582</v>
      </c>
      <c r="BE63" s="148">
        <f t="shared" si="155"/>
        <v>-257060389931</v>
      </c>
      <c r="BF63" s="148">
        <f t="shared" si="156"/>
        <v>1873044524651</v>
      </c>
      <c r="BG63" s="175" t="e">
        <f t="shared" si="46"/>
        <v>#REF!</v>
      </c>
      <c r="BH63" s="148">
        <f t="shared" si="157"/>
        <v>1147063413896</v>
      </c>
      <c r="BI63" s="153">
        <f t="shared" si="32"/>
        <v>61.240584449519673</v>
      </c>
      <c r="BJ63" s="81">
        <f t="shared" si="33"/>
        <v>661135325579</v>
      </c>
      <c r="BK63" s="175">
        <f t="shared" si="34"/>
        <v>35.297363029967897</v>
      </c>
      <c r="BL63" s="148">
        <f t="shared" si="158"/>
        <v>1808198739475</v>
      </c>
      <c r="BM63" s="154">
        <f t="shared" si="36"/>
        <v>96.53794747948757</v>
      </c>
      <c r="BN63" s="155">
        <f t="shared" si="160"/>
        <v>64845785176</v>
      </c>
      <c r="BO63" s="168"/>
      <c r="BP63" s="168"/>
      <c r="BQ63" s="168"/>
      <c r="BR63" s="169"/>
      <c r="BS63" s="168"/>
      <c r="BT63" s="168"/>
      <c r="BU63" s="169"/>
      <c r="BV63" s="168"/>
      <c r="BW63" s="168"/>
      <c r="BX63" s="168"/>
      <c r="BY63" s="169"/>
      <c r="BZ63" s="168"/>
      <c r="CA63" s="168"/>
      <c r="CB63" s="169"/>
      <c r="CC63" s="168"/>
      <c r="CD63" s="169"/>
      <c r="CE63" s="168"/>
      <c r="CF63" s="169"/>
      <c r="CG63" s="168"/>
      <c r="CH63" s="169"/>
    </row>
    <row r="64" spans="1:86" hidden="1" x14ac:dyDescent="0.2">
      <c r="A64" s="152" t="s">
        <v>1229</v>
      </c>
      <c r="B64" s="183">
        <f>SUM([3]geru!D9)</f>
        <v>8827035060</v>
      </c>
      <c r="C64" s="81">
        <f>SUM([3]geru!E9)</f>
        <v>3500000000</v>
      </c>
      <c r="D64" s="148">
        <f t="shared" si="142"/>
        <v>12327035060</v>
      </c>
      <c r="E64" s="175">
        <f t="shared" si="38"/>
        <v>0.33124516108380481</v>
      </c>
      <c r="F64" s="81">
        <f>SUM([3]geru!$J9)</f>
        <v>10276490754</v>
      </c>
      <c r="G64" s="153">
        <f t="shared" si="1"/>
        <v>83.365470317726192</v>
      </c>
      <c r="H64" s="81">
        <f t="shared" si="143"/>
        <v>507064591</v>
      </c>
      <c r="I64" s="175">
        <f t="shared" si="144"/>
        <v>4.1134351328761447</v>
      </c>
      <c r="J64" s="81">
        <f>SUM([3]geru!$N9)</f>
        <v>10783555345</v>
      </c>
      <c r="K64" s="154">
        <f t="shared" si="4"/>
        <v>87.478905450602326</v>
      </c>
      <c r="L64" s="183">
        <f>SUM([3]geru!D188)</f>
        <v>0</v>
      </c>
      <c r="M64" s="81">
        <f>SUM([3]geru!E188)</f>
        <v>0</v>
      </c>
      <c r="N64" s="148">
        <f t="shared" si="145"/>
        <v>0</v>
      </c>
      <c r="O64" s="175">
        <f t="shared" si="39"/>
        <v>0</v>
      </c>
      <c r="P64" s="81">
        <f>SUM([3]geru!J188)</f>
        <v>0</v>
      </c>
      <c r="Q64" s="153">
        <f t="shared" si="6"/>
        <v>0</v>
      </c>
      <c r="R64" s="81">
        <f t="shared" si="7"/>
        <v>0</v>
      </c>
      <c r="S64" s="175">
        <f t="shared" si="8"/>
        <v>0</v>
      </c>
      <c r="T64" s="81">
        <f>SUM([3]geru!N188)</f>
        <v>0</v>
      </c>
      <c r="U64" s="154">
        <f t="shared" si="9"/>
        <v>0</v>
      </c>
      <c r="V64" s="152"/>
      <c r="W64" s="81"/>
      <c r="X64" s="148">
        <f t="shared" si="159"/>
        <v>0</v>
      </c>
      <c r="Y64" s="175">
        <f t="shared" si="40"/>
        <v>0</v>
      </c>
      <c r="Z64" s="81"/>
      <c r="AA64" s="153">
        <f t="shared" si="11"/>
        <v>0</v>
      </c>
      <c r="AB64" s="81">
        <f t="shared" si="12"/>
        <v>0</v>
      </c>
      <c r="AC64" s="175">
        <f t="shared" si="13"/>
        <v>0</v>
      </c>
      <c r="AD64" s="81"/>
      <c r="AE64" s="154">
        <f t="shared" si="14"/>
        <v>0</v>
      </c>
      <c r="AF64" s="183">
        <f>SUM([3]geru!D324)</f>
        <v>10490748414</v>
      </c>
      <c r="AG64" s="81">
        <f>SUM([3]geru!E324)</f>
        <v>11094384854</v>
      </c>
      <c r="AH64" s="148">
        <f t="shared" si="147"/>
        <v>21585133268</v>
      </c>
      <c r="AI64" s="175">
        <f t="shared" si="41"/>
        <v>0.15148354091140009</v>
      </c>
      <c r="AJ64" s="81">
        <f>SUM([3]geru!J324)</f>
        <v>12558535338</v>
      </c>
      <c r="AK64" s="153">
        <f t="shared" si="16"/>
        <v>58.18141209541686</v>
      </c>
      <c r="AL64" s="81">
        <f t="shared" si="17"/>
        <v>5836128255</v>
      </c>
      <c r="AM64" s="175">
        <f t="shared" si="18"/>
        <v>27.037721669534793</v>
      </c>
      <c r="AN64" s="81">
        <f>SUM([3]geru!N324)</f>
        <v>18394663593</v>
      </c>
      <c r="AO64" s="154">
        <f t="shared" si="19"/>
        <v>85.21913376495165</v>
      </c>
      <c r="AP64" s="147">
        <f t="shared" si="148"/>
        <v>19317783474</v>
      </c>
      <c r="AQ64" s="81">
        <f t="shared" si="149"/>
        <v>14594384854</v>
      </c>
      <c r="AR64" s="148">
        <f t="shared" si="150"/>
        <v>33912168328</v>
      </c>
      <c r="AS64" s="175">
        <f t="shared" si="42"/>
        <v>0.16688484586521449</v>
      </c>
      <c r="AT64" s="81">
        <f t="shared" si="151"/>
        <v>22835026092</v>
      </c>
      <c r="AU64" s="153">
        <f t="shared" si="24"/>
        <v>67.335788944955127</v>
      </c>
      <c r="AV64" s="81">
        <f t="shared" si="25"/>
        <v>6343192846</v>
      </c>
      <c r="AW64" s="175">
        <f t="shared" si="26"/>
        <v>18.704769287084083</v>
      </c>
      <c r="AX64" s="81">
        <f t="shared" si="152"/>
        <v>29178218938</v>
      </c>
      <c r="AY64" s="154">
        <f t="shared" si="28"/>
        <v>86.040558232039217</v>
      </c>
      <c r="AZ64" s="183">
        <f>SUM([3]geru!D1287)</f>
        <v>0</v>
      </c>
      <c r="BA64" s="81">
        <f>SUM([3]geru!E1287)</f>
        <v>0</v>
      </c>
      <c r="BB64" s="148">
        <f t="shared" si="153"/>
        <v>0</v>
      </c>
      <c r="BC64" s="175" t="e">
        <f t="shared" si="43"/>
        <v>#REF!</v>
      </c>
      <c r="BD64" s="147">
        <f t="shared" si="154"/>
        <v>19317783474</v>
      </c>
      <c r="BE64" s="148">
        <f t="shared" si="155"/>
        <v>14594384854</v>
      </c>
      <c r="BF64" s="148">
        <f t="shared" si="156"/>
        <v>33912168328</v>
      </c>
      <c r="BG64" s="175" t="e">
        <f t="shared" si="46"/>
        <v>#REF!</v>
      </c>
      <c r="BH64" s="148">
        <f t="shared" si="157"/>
        <v>22835026092</v>
      </c>
      <c r="BI64" s="153">
        <f t="shared" si="32"/>
        <v>67.335788944955127</v>
      </c>
      <c r="BJ64" s="81">
        <f t="shared" si="33"/>
        <v>6343192846</v>
      </c>
      <c r="BK64" s="175">
        <f t="shared" si="34"/>
        <v>18.704769287084083</v>
      </c>
      <c r="BL64" s="148">
        <f t="shared" si="158"/>
        <v>29178218938</v>
      </c>
      <c r="BM64" s="154">
        <f t="shared" si="36"/>
        <v>86.040558232039217</v>
      </c>
      <c r="BN64" s="155">
        <f t="shared" si="160"/>
        <v>4733949390</v>
      </c>
      <c r="BO64" s="168"/>
      <c r="BP64" s="168"/>
      <c r="BQ64" s="168"/>
      <c r="BR64" s="169"/>
      <c r="BS64" s="168"/>
      <c r="BT64" s="168"/>
      <c r="BU64" s="169"/>
      <c r="BV64" s="168"/>
      <c r="BW64" s="168"/>
      <c r="BX64" s="168"/>
      <c r="BY64" s="169"/>
      <c r="BZ64" s="168"/>
      <c r="CA64" s="168"/>
      <c r="CB64" s="169"/>
      <c r="CC64" s="168"/>
      <c r="CD64" s="169"/>
      <c r="CE64" s="168"/>
      <c r="CF64" s="169"/>
      <c r="CG64" s="168"/>
      <c r="CH64" s="169"/>
    </row>
    <row r="65" spans="1:86" hidden="1" x14ac:dyDescent="0.2">
      <c r="A65" s="152" t="s">
        <v>1230</v>
      </c>
      <c r="B65" s="183">
        <f>SUM([3]gagu!D9)</f>
        <v>12498738283</v>
      </c>
      <c r="C65" s="81">
        <f>SUM([3]gagu!E9)</f>
        <v>1369361083</v>
      </c>
      <c r="D65" s="148">
        <f t="shared" si="142"/>
        <v>13868099366</v>
      </c>
      <c r="E65" s="175">
        <f t="shared" si="38"/>
        <v>0.37265577537968658</v>
      </c>
      <c r="F65" s="81">
        <f>SUM([3]gagu!$J9)</f>
        <v>12157993099</v>
      </c>
      <c r="G65" s="153">
        <f t="shared" si="1"/>
        <v>87.668776940028152</v>
      </c>
      <c r="H65" s="81">
        <f t="shared" si="143"/>
        <v>1451569336</v>
      </c>
      <c r="I65" s="175">
        <f t="shared" si="144"/>
        <v>10.466966652681828</v>
      </c>
      <c r="J65" s="81">
        <f>SUM([3]gagu!$N9)</f>
        <v>13609562435</v>
      </c>
      <c r="K65" s="154">
        <f t="shared" si="4"/>
        <v>98.135743592709986</v>
      </c>
      <c r="L65" s="183">
        <f>SUM([3]gagu!D188)</f>
        <v>97501261717</v>
      </c>
      <c r="M65" s="81">
        <f>SUM([3]gagu!E188)</f>
        <v>27477067313</v>
      </c>
      <c r="N65" s="148">
        <f t="shared" si="145"/>
        <v>124978329030</v>
      </c>
      <c r="O65" s="175">
        <f t="shared" si="39"/>
        <v>6.9735151294192859</v>
      </c>
      <c r="P65" s="81">
        <f>SUM([3]gagu!J188)</f>
        <v>98905198153</v>
      </c>
      <c r="Q65" s="153">
        <f t="shared" si="6"/>
        <v>79.137878479123074</v>
      </c>
      <c r="R65" s="81">
        <f t="shared" si="7"/>
        <v>16761680801</v>
      </c>
      <c r="S65" s="175">
        <f t="shared" si="8"/>
        <v>13.41166979194969</v>
      </c>
      <c r="T65" s="81">
        <f>SUM([3]gagu!N188)</f>
        <v>115666878954</v>
      </c>
      <c r="U65" s="154">
        <f t="shared" si="9"/>
        <v>92.549548271072766</v>
      </c>
      <c r="V65" s="152"/>
      <c r="W65" s="81"/>
      <c r="X65" s="148">
        <f t="shared" si="159"/>
        <v>0</v>
      </c>
      <c r="Y65" s="175">
        <f t="shared" si="40"/>
        <v>0</v>
      </c>
      <c r="Z65" s="81"/>
      <c r="AA65" s="153">
        <f t="shared" si="11"/>
        <v>0</v>
      </c>
      <c r="AB65" s="81">
        <f t="shared" si="12"/>
        <v>0</v>
      </c>
      <c r="AC65" s="175">
        <f t="shared" si="13"/>
        <v>0</v>
      </c>
      <c r="AD65" s="81"/>
      <c r="AE65" s="154">
        <f t="shared" si="14"/>
        <v>0</v>
      </c>
      <c r="AF65" s="183">
        <f>SUM([3]gagu!D324)</f>
        <v>0</v>
      </c>
      <c r="AG65" s="81">
        <f>SUM([3]gagu!E324)</f>
        <v>0</v>
      </c>
      <c r="AH65" s="148">
        <f t="shared" si="147"/>
        <v>0</v>
      </c>
      <c r="AI65" s="175">
        <f t="shared" si="41"/>
        <v>0</v>
      </c>
      <c r="AJ65" s="81">
        <f>SUM([3]gagu!J324)</f>
        <v>0</v>
      </c>
      <c r="AK65" s="153">
        <f t="shared" si="16"/>
        <v>0</v>
      </c>
      <c r="AL65" s="81">
        <f t="shared" si="17"/>
        <v>0</v>
      </c>
      <c r="AM65" s="175">
        <f t="shared" si="18"/>
        <v>0</v>
      </c>
      <c r="AN65" s="81">
        <f>SUM([3]gagu!N324)</f>
        <v>0</v>
      </c>
      <c r="AO65" s="154">
        <f t="shared" si="19"/>
        <v>0</v>
      </c>
      <c r="AP65" s="147">
        <f t="shared" si="148"/>
        <v>110000000000</v>
      </c>
      <c r="AQ65" s="81">
        <f t="shared" si="149"/>
        <v>28846428396</v>
      </c>
      <c r="AR65" s="148">
        <f t="shared" si="150"/>
        <v>138846428396</v>
      </c>
      <c r="AS65" s="175">
        <f t="shared" si="42"/>
        <v>0.68327582529337338</v>
      </c>
      <c r="AT65" s="81">
        <f t="shared" si="151"/>
        <v>111063191252</v>
      </c>
      <c r="AU65" s="153">
        <f t="shared" si="24"/>
        <v>79.989951873475491</v>
      </c>
      <c r="AV65" s="81">
        <f t="shared" si="25"/>
        <v>18213250137</v>
      </c>
      <c r="AW65" s="175">
        <f t="shared" si="26"/>
        <v>13.117550337740413</v>
      </c>
      <c r="AX65" s="81">
        <f t="shared" si="152"/>
        <v>129276441389</v>
      </c>
      <c r="AY65" s="154">
        <f t="shared" si="28"/>
        <v>93.107502211215902</v>
      </c>
      <c r="AZ65" s="183" t="e">
        <f>SUM([3]gagu!D1287)</f>
        <v>#REF!</v>
      </c>
      <c r="BA65" s="183" t="e">
        <f>SUM([3]gagu!E1287)</f>
        <v>#REF!</v>
      </c>
      <c r="BB65" s="148" t="e">
        <f t="shared" si="153"/>
        <v>#REF!</v>
      </c>
      <c r="BC65" s="175" t="e">
        <f t="shared" si="43"/>
        <v>#REF!</v>
      </c>
      <c r="BD65" s="147" t="e">
        <f t="shared" si="154"/>
        <v>#REF!</v>
      </c>
      <c r="BE65" s="148" t="e">
        <f t="shared" si="155"/>
        <v>#REF!</v>
      </c>
      <c r="BF65" s="148" t="e">
        <f t="shared" si="156"/>
        <v>#REF!</v>
      </c>
      <c r="BG65" s="175" t="e">
        <f t="shared" si="46"/>
        <v>#REF!</v>
      </c>
      <c r="BH65" s="148">
        <f t="shared" si="157"/>
        <v>111063191252</v>
      </c>
      <c r="BI65" s="153" t="e">
        <f t="shared" si="32"/>
        <v>#REF!</v>
      </c>
      <c r="BJ65" s="81">
        <f t="shared" si="33"/>
        <v>18213250137</v>
      </c>
      <c r="BK65" s="175" t="e">
        <f t="shared" si="34"/>
        <v>#REF!</v>
      </c>
      <c r="BL65" s="148">
        <f t="shared" si="158"/>
        <v>129276441389</v>
      </c>
      <c r="BM65" s="154" t="e">
        <f t="shared" si="36"/>
        <v>#REF!</v>
      </c>
      <c r="BN65" s="155" t="e">
        <f t="shared" si="160"/>
        <v>#REF!</v>
      </c>
      <c r="BO65" s="168"/>
      <c r="BP65" s="168"/>
      <c r="BQ65" s="168"/>
      <c r="BR65" s="169"/>
      <c r="BS65" s="168"/>
      <c r="BT65" s="168"/>
      <c r="BU65" s="169"/>
      <c r="BV65" s="168"/>
      <c r="BW65" s="168"/>
      <c r="BX65" s="168"/>
      <c r="BY65" s="169"/>
      <c r="BZ65" s="168"/>
      <c r="CA65" s="168"/>
      <c r="CB65" s="169"/>
      <c r="CC65" s="168"/>
      <c r="CD65" s="169"/>
      <c r="CE65" s="168"/>
      <c r="CF65" s="169"/>
      <c r="CG65" s="168"/>
      <c r="CH65" s="169"/>
    </row>
    <row r="66" spans="1:86" ht="13.5" hidden="1" thickBot="1" x14ac:dyDescent="0.25">
      <c r="A66" s="156" t="s">
        <v>1231</v>
      </c>
      <c r="B66" s="183">
        <f>SUM([3]geab!D9)</f>
        <v>902307851087</v>
      </c>
      <c r="C66" s="81">
        <f>SUM([3]geab!E9)</f>
        <v>24223561851</v>
      </c>
      <c r="D66" s="148">
        <f t="shared" si="142"/>
        <v>926531412938</v>
      </c>
      <c r="E66" s="176">
        <f t="shared" si="38"/>
        <v>24.897231624151242</v>
      </c>
      <c r="F66" s="81">
        <f>SUM([3]geab!$J9)</f>
        <v>806538367191</v>
      </c>
      <c r="G66" s="158">
        <f t="shared" si="1"/>
        <v>87.049219910795458</v>
      </c>
      <c r="H66" s="157">
        <f t="shared" si="143"/>
        <v>97111975102</v>
      </c>
      <c r="I66" s="176">
        <f t="shared" si="144"/>
        <v>10.481239356371219</v>
      </c>
      <c r="J66" s="81">
        <f>SUM([3]geab!$N9)</f>
        <v>903650342293</v>
      </c>
      <c r="K66" s="159">
        <f t="shared" si="4"/>
        <v>97.530459267166677</v>
      </c>
      <c r="L66" s="183">
        <f>SUM([3]geab!D188)</f>
        <v>352558548063</v>
      </c>
      <c r="M66" s="81">
        <f>SUM([3]geab!E188)</f>
        <v>43467497327</v>
      </c>
      <c r="N66" s="148">
        <f t="shared" si="145"/>
        <v>396026045390</v>
      </c>
      <c r="O66" s="176">
        <f t="shared" si="39"/>
        <v>22.097379926629777</v>
      </c>
      <c r="P66" s="81">
        <f>SUM([3]geab!J188)</f>
        <v>317990146102</v>
      </c>
      <c r="Q66" s="158">
        <f t="shared" si="6"/>
        <v>80.295260830344745</v>
      </c>
      <c r="R66" s="157">
        <f t="shared" si="7"/>
        <v>63355357158</v>
      </c>
      <c r="S66" s="176">
        <f t="shared" si="8"/>
        <v>15.99777537247801</v>
      </c>
      <c r="T66" s="81">
        <f>SUM([3]geab!N188)</f>
        <v>381345503260</v>
      </c>
      <c r="U66" s="159">
        <f t="shared" si="9"/>
        <v>96.293036202822762</v>
      </c>
      <c r="V66" s="183">
        <f>SUM([3]geab!D306)</f>
        <v>64097267369</v>
      </c>
      <c r="W66" s="81">
        <f>SUM([3]geab!E306)</f>
        <v>5736595838</v>
      </c>
      <c r="X66" s="148">
        <f t="shared" si="159"/>
        <v>69833863207</v>
      </c>
      <c r="Y66" s="176">
        <f t="shared" si="40"/>
        <v>12.516600615648732</v>
      </c>
      <c r="Z66" s="81">
        <f>SUM([3]geab!$J306)</f>
        <v>69022524369</v>
      </c>
      <c r="AA66" s="158">
        <f t="shared" si="11"/>
        <v>98.838187090416227</v>
      </c>
      <c r="AB66" s="157">
        <f t="shared" si="12"/>
        <v>33694548</v>
      </c>
      <c r="AC66" s="176">
        <f t="shared" si="13"/>
        <v>4.8249583300473242E-2</v>
      </c>
      <c r="AD66" s="81">
        <f>SUM([3]geab!$N306)</f>
        <v>69056218917</v>
      </c>
      <c r="AE66" s="159">
        <f t="shared" si="14"/>
        <v>98.886436673716688</v>
      </c>
      <c r="AF66" s="183">
        <f>SUM([3]geab!D324)</f>
        <v>879723640895</v>
      </c>
      <c r="AG66" s="81">
        <f>SUM([3]geab!E324)</f>
        <v>237118798191</v>
      </c>
      <c r="AH66" s="148">
        <f t="shared" si="147"/>
        <v>1116842439086</v>
      </c>
      <c r="AI66" s="176">
        <f t="shared" si="41"/>
        <v>7.8379524097581736</v>
      </c>
      <c r="AJ66" s="81">
        <f>SUM([3]geab!J324)</f>
        <v>582653757670</v>
      </c>
      <c r="AK66" s="158">
        <f t="shared" si="16"/>
        <v>52.16973650704314</v>
      </c>
      <c r="AL66" s="157">
        <f t="shared" si="17"/>
        <v>338049199380</v>
      </c>
      <c r="AM66" s="176">
        <f t="shared" si="18"/>
        <v>30.268298154630678</v>
      </c>
      <c r="AN66" s="81">
        <f>SUM([3]geab!N324)</f>
        <v>920702957050</v>
      </c>
      <c r="AO66" s="159">
        <f t="shared" si="19"/>
        <v>82.438034661673825</v>
      </c>
      <c r="AP66" s="147">
        <f t="shared" si="148"/>
        <v>2198687307414</v>
      </c>
      <c r="AQ66" s="81">
        <f t="shared" si="149"/>
        <v>310546453207</v>
      </c>
      <c r="AR66" s="148">
        <f t="shared" si="150"/>
        <v>2509233760621</v>
      </c>
      <c r="AS66" s="176">
        <f t="shared" si="42"/>
        <v>12.34816616061909</v>
      </c>
      <c r="AT66" s="81">
        <f t="shared" si="151"/>
        <v>1776204795332</v>
      </c>
      <c r="AU66" s="158">
        <f t="shared" si="24"/>
        <v>70.786740685826516</v>
      </c>
      <c r="AV66" s="157">
        <f t="shared" si="25"/>
        <v>498550226188</v>
      </c>
      <c r="AW66" s="176">
        <f t="shared" si="26"/>
        <v>19.868624199628808</v>
      </c>
      <c r="AX66" s="81">
        <f t="shared" si="152"/>
        <v>2274755021520</v>
      </c>
      <c r="AY66" s="159">
        <f t="shared" si="28"/>
        <v>90.655364885455313</v>
      </c>
      <c r="AZ66" s="183">
        <f>SUM([3]geab!D1287)</f>
        <v>59514000000</v>
      </c>
      <c r="BA66" s="187">
        <f>SUM([3]geab!E1287)</f>
        <v>83869011993</v>
      </c>
      <c r="BB66" s="148">
        <f t="shared" si="153"/>
        <v>143383011993</v>
      </c>
      <c r="BC66" s="176" t="e">
        <f t="shared" si="43"/>
        <v>#REF!</v>
      </c>
      <c r="BD66" s="147">
        <f t="shared" si="154"/>
        <v>2258201307414</v>
      </c>
      <c r="BE66" s="148">
        <f t="shared" si="155"/>
        <v>394415465200</v>
      </c>
      <c r="BF66" s="148">
        <f t="shared" si="156"/>
        <v>2652616772614</v>
      </c>
      <c r="BG66" s="176" t="e">
        <f t="shared" si="46"/>
        <v>#REF!</v>
      </c>
      <c r="BH66" s="148">
        <f t="shared" si="157"/>
        <v>1776204795332</v>
      </c>
      <c r="BI66" s="158">
        <f t="shared" si="32"/>
        <v>66.960475168135687</v>
      </c>
      <c r="BJ66" s="157">
        <f t="shared" si="33"/>
        <v>498550226188</v>
      </c>
      <c r="BK66" s="176">
        <f t="shared" si="34"/>
        <v>18.794657084849376</v>
      </c>
      <c r="BL66" s="148">
        <f t="shared" si="158"/>
        <v>2274755021520</v>
      </c>
      <c r="BM66" s="159">
        <f t="shared" si="36"/>
        <v>85.755132252985064</v>
      </c>
      <c r="BN66" s="160">
        <f t="shared" si="160"/>
        <v>377861751094</v>
      </c>
      <c r="BO66" s="168"/>
      <c r="BP66" s="168"/>
      <c r="BQ66" s="168"/>
      <c r="BR66" s="169"/>
      <c r="BS66" s="168"/>
      <c r="BT66" s="168"/>
      <c r="BU66" s="169"/>
      <c r="BV66" s="168"/>
      <c r="BW66" s="168"/>
      <c r="BX66" s="168"/>
      <c r="BY66" s="169"/>
      <c r="BZ66" s="168"/>
      <c r="CA66" s="168"/>
      <c r="CB66" s="169"/>
      <c r="CC66" s="168"/>
      <c r="CD66" s="169"/>
      <c r="CE66" s="168"/>
      <c r="CF66" s="169"/>
      <c r="CG66" s="168"/>
      <c r="CH66" s="169"/>
    </row>
    <row r="67" spans="1:86" ht="13.5" hidden="1" thickBot="1" x14ac:dyDescent="0.25">
      <c r="A67" s="161" t="s">
        <v>1232</v>
      </c>
      <c r="B67" s="161">
        <f>SUM(B60:B66)</f>
        <v>1018363026689</v>
      </c>
      <c r="C67" s="162">
        <f>SUM(C60:C66)</f>
        <v>24071346506</v>
      </c>
      <c r="D67" s="162">
        <f>SUM(D60:D66)</f>
        <v>1042434373195</v>
      </c>
      <c r="E67" s="177">
        <f t="shared" si="38"/>
        <v>28.011710860524875</v>
      </c>
      <c r="F67" s="162">
        <f>SUM(F60:F66)</f>
        <v>900323018829</v>
      </c>
      <c r="G67" s="177">
        <f t="shared" si="1"/>
        <v>86.367357214973921</v>
      </c>
      <c r="H67" s="162">
        <f>SUM(H60:H66)</f>
        <v>108471613981</v>
      </c>
      <c r="I67" s="177">
        <f t="shared" si="3"/>
        <v>10.405606028563783</v>
      </c>
      <c r="J67" s="162">
        <f>SUM(J60:J66)</f>
        <v>1008794632810</v>
      </c>
      <c r="K67" s="164">
        <f t="shared" si="4"/>
        <v>96.772963243537703</v>
      </c>
      <c r="L67" s="161">
        <f>SUM(L60:L66)</f>
        <v>513323116990</v>
      </c>
      <c r="M67" s="162">
        <f>SUM(M60:M66)</f>
        <v>74986032571</v>
      </c>
      <c r="N67" s="162">
        <f>SUM(N60:N66)</f>
        <v>588309149561</v>
      </c>
      <c r="O67" s="177">
        <f t="shared" si="39"/>
        <v>32.826353073216694</v>
      </c>
      <c r="P67" s="162">
        <f>SUM(P60:P66)</f>
        <v>471424163295</v>
      </c>
      <c r="Q67" s="177">
        <f t="shared" si="6"/>
        <v>80.132046840811441</v>
      </c>
      <c r="R67" s="162">
        <f>SUM(R60:R66)</f>
        <v>83365025444</v>
      </c>
      <c r="S67" s="177">
        <f t="shared" si="8"/>
        <v>14.170275187154152</v>
      </c>
      <c r="T67" s="161">
        <f>SUM(T60:T66)</f>
        <v>554789188739</v>
      </c>
      <c r="U67" s="164">
        <f t="shared" si="9"/>
        <v>94.302322027965602</v>
      </c>
      <c r="V67" s="161">
        <f>SUM(V60:V66)</f>
        <v>65974121369</v>
      </c>
      <c r="W67" s="162">
        <f>SUM(W60:W66)</f>
        <v>5736595838</v>
      </c>
      <c r="X67" s="162">
        <f>SUM(X60:X66)</f>
        <v>71710717207</v>
      </c>
      <c r="Y67" s="177">
        <f t="shared" si="40"/>
        <v>12.852996611130877</v>
      </c>
      <c r="Z67" s="162">
        <f>SUM(Z60:Z66)</f>
        <v>70828896485</v>
      </c>
      <c r="AA67" s="177">
        <f t="shared" si="11"/>
        <v>98.770308321621528</v>
      </c>
      <c r="AB67" s="162">
        <f>SUM(AB60:AB66)</f>
        <v>33694548</v>
      </c>
      <c r="AC67" s="177">
        <f t="shared" si="13"/>
        <v>4.6986767546526399E-2</v>
      </c>
      <c r="AD67" s="162">
        <f>SUM(AD60:AD66)</f>
        <v>70862591033</v>
      </c>
      <c r="AE67" s="164">
        <f t="shared" si="14"/>
        <v>98.817295089168056</v>
      </c>
      <c r="AF67" s="161">
        <f>SUM(AF60:AF66)</f>
        <v>2936069871623</v>
      </c>
      <c r="AG67" s="162">
        <f>SUM(AG60:AG66)</f>
        <v>112935340076</v>
      </c>
      <c r="AH67" s="162">
        <f>SUM(AH60:AH66)</f>
        <v>3049005211699</v>
      </c>
      <c r="AI67" s="177">
        <f t="shared" si="41"/>
        <v>21.397788004867532</v>
      </c>
      <c r="AJ67" s="162">
        <f>SUM(AJ60:AJ66)</f>
        <v>1770197072528</v>
      </c>
      <c r="AK67" s="177">
        <f t="shared" si="16"/>
        <v>58.058184542806714</v>
      </c>
      <c r="AL67" s="162">
        <f>SUM(AL60:AL66)</f>
        <v>1009425349725</v>
      </c>
      <c r="AM67" s="177">
        <f t="shared" si="18"/>
        <v>33.106711193927971</v>
      </c>
      <c r="AN67" s="162">
        <f>SUM(AN60:AN66)</f>
        <v>2779622422253</v>
      </c>
      <c r="AO67" s="164">
        <f t="shared" si="19"/>
        <v>91.164895736734692</v>
      </c>
      <c r="AP67" s="161">
        <f>SUM(AP60:AP66)</f>
        <v>4533730136671</v>
      </c>
      <c r="AQ67" s="162">
        <f>SUM(AQ60:AQ66)</f>
        <v>217729314991</v>
      </c>
      <c r="AR67" s="162">
        <f>SUM(AR60:AR66)</f>
        <v>4751459451662</v>
      </c>
      <c r="AS67" s="177">
        <f t="shared" si="42"/>
        <v>23.382361474383316</v>
      </c>
      <c r="AT67" s="162">
        <f>SUM(AT60:AT66)</f>
        <v>3212773151137</v>
      </c>
      <c r="AU67" s="177">
        <f t="shared" si="24"/>
        <v>67.616554109773858</v>
      </c>
      <c r="AV67" s="162">
        <f>SUM(AV60:AV66)</f>
        <v>1201295683698</v>
      </c>
      <c r="AW67" s="177">
        <f t="shared" si="26"/>
        <v>25.282667271374947</v>
      </c>
      <c r="AX67" s="162">
        <f>SUM(AX60:AX66)</f>
        <v>4414068834835</v>
      </c>
      <c r="AY67" s="164">
        <f t="shared" si="28"/>
        <v>92.899221381148806</v>
      </c>
      <c r="AZ67" s="161" t="e">
        <f>SUM(AZ60:AZ66)</f>
        <v>#REF!</v>
      </c>
      <c r="BA67" s="162" t="e">
        <f>SUM(BA60:BA66)</f>
        <v>#REF!</v>
      </c>
      <c r="BB67" s="162" t="e">
        <f>SUM(BB60:BB66)</f>
        <v>#REF!</v>
      </c>
      <c r="BC67" s="177" t="e">
        <f t="shared" si="43"/>
        <v>#REF!</v>
      </c>
      <c r="BD67" s="161" t="e">
        <f>SUM(BD60:BD66)</f>
        <v>#REF!</v>
      </c>
      <c r="BE67" s="162" t="e">
        <f>SUM(BE60:BE66)</f>
        <v>#REF!</v>
      </c>
      <c r="BF67" s="162" t="e">
        <f>SUM(BF60:BF66)</f>
        <v>#REF!</v>
      </c>
      <c r="BG67" s="177" t="e">
        <f t="shared" si="46"/>
        <v>#REF!</v>
      </c>
      <c r="BH67" s="162">
        <f>SUM(BH60:BH66)</f>
        <v>3212773151137</v>
      </c>
      <c r="BI67" s="177" t="e">
        <f t="shared" si="32"/>
        <v>#REF!</v>
      </c>
      <c r="BJ67" s="162">
        <f>SUM(BJ60:BJ66)</f>
        <v>1201295683698</v>
      </c>
      <c r="BK67" s="177" t="e">
        <f t="shared" si="34"/>
        <v>#REF!</v>
      </c>
      <c r="BL67" s="162">
        <f>SUM(BL60:BL66)</f>
        <v>4414068834835</v>
      </c>
      <c r="BM67" s="164" t="e">
        <f t="shared" si="36"/>
        <v>#REF!</v>
      </c>
      <c r="BN67" s="165" t="e">
        <f t="shared" si="160"/>
        <v>#REF!</v>
      </c>
      <c r="BO67" s="168"/>
      <c r="BP67" s="168"/>
      <c r="BQ67" s="168"/>
      <c r="BR67" s="169"/>
      <c r="BS67" s="168"/>
      <c r="BT67" s="168"/>
      <c r="BU67" s="169"/>
      <c r="BV67" s="168"/>
      <c r="BW67" s="168"/>
      <c r="BX67" s="168"/>
      <c r="BY67" s="169"/>
      <c r="BZ67" s="168"/>
      <c r="CA67" s="168"/>
      <c r="CB67" s="169"/>
      <c r="CC67" s="168"/>
      <c r="CD67" s="169"/>
      <c r="CE67" s="168"/>
      <c r="CF67" s="169"/>
      <c r="CG67" s="168"/>
      <c r="CH67" s="169"/>
    </row>
    <row r="68" spans="1:86" hidden="1" x14ac:dyDescent="0.2">
      <c r="A68" s="170" t="s">
        <v>1233</v>
      </c>
      <c r="B68" s="182">
        <f>SUM('[6]G VICTORIA'!M$10)</f>
        <v>14803000000</v>
      </c>
      <c r="C68" s="148">
        <f>SUM('[6]G VICTORIA'!N$10)</f>
        <v>2513813801.5</v>
      </c>
      <c r="D68" s="148">
        <f t="shared" ref="D68:D89" si="161">SUM(B68:C68)</f>
        <v>17316813801.5</v>
      </c>
      <c r="E68" s="174">
        <f t="shared" si="38"/>
        <v>0.46532769228094673</v>
      </c>
      <c r="F68" s="148">
        <f>SUM('[6]G VICTORIA'!$U$10)</f>
        <v>16290294815.5</v>
      </c>
      <c r="G68" s="149">
        <f t="shared" si="1"/>
        <v>94.072125520509545</v>
      </c>
      <c r="H68" s="148">
        <f t="shared" ref="H68:H89" si="162">SUM(J68-F68)</f>
        <v>499751763</v>
      </c>
      <c r="I68" s="174">
        <f t="shared" si="3"/>
        <v>2.8859336869275052</v>
      </c>
      <c r="J68" s="148">
        <f>SUM('[6]G VICTORIA'!$R$10)</f>
        <v>16790046578.5</v>
      </c>
      <c r="K68" s="150">
        <f t="shared" si="4"/>
        <v>96.958059207437046</v>
      </c>
      <c r="L68" s="182">
        <f>SUM('[6]G VICTORIA'!$M$99)</f>
        <v>57164000000</v>
      </c>
      <c r="M68" s="148">
        <f>SUM('[6]G VICTORIA'!$N$99)</f>
        <v>11306706079</v>
      </c>
      <c r="N68" s="148">
        <f t="shared" ref="N68:N89" si="163">SUM(L68:M68)</f>
        <v>68470706079</v>
      </c>
      <c r="O68" s="174">
        <f t="shared" si="39"/>
        <v>3.8205143921336324</v>
      </c>
      <c r="P68" s="148">
        <f>SUM('[6]G VICTORIA'!$U$99)</f>
        <v>63451703092</v>
      </c>
      <c r="Q68" s="149">
        <f t="shared" si="6"/>
        <v>92.669853614173064</v>
      </c>
      <c r="R68" s="148">
        <f t="shared" ref="R68:R89" si="164">SUM(T68-P68)</f>
        <v>2482104406</v>
      </c>
      <c r="S68" s="174">
        <f t="shared" si="8"/>
        <v>3.6250603332996194</v>
      </c>
      <c r="T68" s="148">
        <f>SUM('[6]G VICTORIA'!$R$99)</f>
        <v>65933807498</v>
      </c>
      <c r="U68" s="150">
        <f t="shared" si="9"/>
        <v>96.294913947472679</v>
      </c>
      <c r="V68" s="147"/>
      <c r="W68" s="148"/>
      <c r="X68" s="148">
        <f t="shared" ref="X68:X89" si="165">SUM(V68:W68)</f>
        <v>0</v>
      </c>
      <c r="Y68" s="174">
        <f t="shared" si="40"/>
        <v>0</v>
      </c>
      <c r="Z68" s="148"/>
      <c r="AA68" s="149">
        <f t="shared" si="11"/>
        <v>0</v>
      </c>
      <c r="AB68" s="148">
        <f t="shared" ref="AB68:AB89" si="166">SUM(AD68-Z68)</f>
        <v>0</v>
      </c>
      <c r="AC68" s="174">
        <f t="shared" si="13"/>
        <v>0</v>
      </c>
      <c r="AD68" s="148"/>
      <c r="AE68" s="150">
        <f t="shared" si="14"/>
        <v>0</v>
      </c>
      <c r="AF68" s="182">
        <f>SUM('[6]G VICTORIA'!$M$171)</f>
        <v>0</v>
      </c>
      <c r="AG68" s="148">
        <f>SUM('[6]G VICTORIA'!$N$171)</f>
        <v>1148976739</v>
      </c>
      <c r="AH68" s="148">
        <f t="shared" ref="AH68:AH89" si="167">SUM(AF68:AG68)</f>
        <v>1148976739</v>
      </c>
      <c r="AI68" s="174">
        <f t="shared" si="41"/>
        <v>8.0634695504328696E-3</v>
      </c>
      <c r="AJ68" s="148">
        <f>SUM('[6]G VICTORIA'!$U$171)</f>
        <v>260718339</v>
      </c>
      <c r="AK68" s="149">
        <f t="shared" si="16"/>
        <v>22.691350499133126</v>
      </c>
      <c r="AL68" s="148">
        <f t="shared" ref="AL68:AL89" si="168">SUM(AN68-AJ68)</f>
        <v>877335391</v>
      </c>
      <c r="AM68" s="174">
        <f t="shared" si="18"/>
        <v>76.357976730110295</v>
      </c>
      <c r="AN68" s="148">
        <f>SUM('[6]G VICTORIA'!$R$171)</f>
        <v>1138053730</v>
      </c>
      <c r="AO68" s="150">
        <f t="shared" si="19"/>
        <v>99.049327229243417</v>
      </c>
      <c r="AP68" s="147">
        <f t="shared" ref="AP68:AP89" si="169">SUM(B68+L68+V68+AF68)</f>
        <v>71967000000</v>
      </c>
      <c r="AQ68" s="81">
        <f t="shared" ref="AQ68:AQ89" si="170">SUM(C68+M68+W68+AG68)</f>
        <v>14969496619.5</v>
      </c>
      <c r="AR68" s="148">
        <f t="shared" ref="AR68:AR89" si="171">SUM(AP68:AQ68)</f>
        <v>86936496619.5</v>
      </c>
      <c r="AS68" s="174">
        <f t="shared" si="42"/>
        <v>0.42782235857292472</v>
      </c>
      <c r="AT68" s="81">
        <f t="shared" ref="AT68:AT89" si="172">SUM(F68+P68+Z68+AJ68)</f>
        <v>80002716246.5</v>
      </c>
      <c r="AU68" s="149">
        <f t="shared" si="24"/>
        <v>92.024315859715998</v>
      </c>
      <c r="AV68" s="148">
        <f t="shared" ref="AV68:AV89" si="173">SUM(AX68-AT68)</f>
        <v>3859191560</v>
      </c>
      <c r="AW68" s="174">
        <f t="shared" si="26"/>
        <v>4.4390925676367514</v>
      </c>
      <c r="AX68" s="81">
        <f t="shared" ref="AX68:AX89" si="174">SUM(J68+T68+AD68+AN68)</f>
        <v>83861907806.5</v>
      </c>
      <c r="AY68" s="150">
        <f t="shared" si="28"/>
        <v>96.463408427352746</v>
      </c>
      <c r="AZ68" s="182">
        <f>SUM('[6]G VICTORIA'!BK$208)</f>
        <v>0</v>
      </c>
      <c r="BA68" s="182">
        <f>SUM('[6]G VICTORIA'!N$208)</f>
        <v>3494359351</v>
      </c>
      <c r="BB68" s="148">
        <f t="shared" ref="BB68:BB89" si="175">SUM(AZ68:BA68)</f>
        <v>3494359351</v>
      </c>
      <c r="BC68" s="174" t="e">
        <f t="shared" si="43"/>
        <v>#REF!</v>
      </c>
      <c r="BD68" s="147">
        <f t="shared" ref="BD68:BD89" si="176">SUM(AP68+AZ68)</f>
        <v>71967000000</v>
      </c>
      <c r="BE68" s="148">
        <f t="shared" ref="BE68:BE89" si="177">SUM(AQ68+BA68)</f>
        <v>18463855970.5</v>
      </c>
      <c r="BF68" s="148">
        <f t="shared" ref="BF68:BF89" si="178">SUM(BD68:BE68)</f>
        <v>90430855970.5</v>
      </c>
      <c r="BG68" s="174" t="e">
        <f t="shared" si="46"/>
        <v>#REF!</v>
      </c>
      <c r="BH68" s="148">
        <f t="shared" ref="BH68:BH89" si="179">SUM(AT68)</f>
        <v>80002716246.5</v>
      </c>
      <c r="BI68" s="149">
        <f t="shared" si="32"/>
        <v>88.468383261348507</v>
      </c>
      <c r="BJ68" s="148">
        <f t="shared" ref="BJ68:BJ89" si="180">SUM(BL68-BH68)</f>
        <v>3859191560</v>
      </c>
      <c r="BK68" s="174">
        <f t="shared" si="34"/>
        <v>4.2675605782819641</v>
      </c>
      <c r="BL68" s="148">
        <f t="shared" ref="BL68:BL89" si="181">SUM(AX68)</f>
        <v>83861907806.5</v>
      </c>
      <c r="BM68" s="150">
        <f t="shared" si="36"/>
        <v>92.73594383963048</v>
      </c>
      <c r="BN68" s="160">
        <f t="shared" si="160"/>
        <v>6568948164</v>
      </c>
    </row>
    <row r="69" spans="1:86" hidden="1" x14ac:dyDescent="0.2">
      <c r="A69" s="171" t="s">
        <v>1234</v>
      </c>
      <c r="B69" s="182">
        <f>SUM('[6]G TUNAL'!M$10)</f>
        <v>20927000000</v>
      </c>
      <c r="C69" s="148">
        <f>SUM('[6]G TUNAL'!N$10)</f>
        <v>5145599732</v>
      </c>
      <c r="D69" s="148">
        <f t="shared" si="161"/>
        <v>26072599732</v>
      </c>
      <c r="E69" s="175">
        <f t="shared" si="38"/>
        <v>0.70060825300353335</v>
      </c>
      <c r="F69" s="148">
        <f>SUM('[6]G TUNAL'!$U$10)</f>
        <v>22836345568</v>
      </c>
      <c r="G69" s="153">
        <f t="shared" si="1"/>
        <v>87.587527913344175</v>
      </c>
      <c r="H69" s="81">
        <f t="shared" si="162"/>
        <v>2635532890</v>
      </c>
      <c r="I69" s="175">
        <f t="shared" si="3"/>
        <v>10.108439193216698</v>
      </c>
      <c r="J69" s="148">
        <f>SUM('[6]G TUNAL'!$R$10)</f>
        <v>25471878458</v>
      </c>
      <c r="K69" s="154">
        <f t="shared" si="4"/>
        <v>97.695967106560872</v>
      </c>
      <c r="L69" s="182">
        <f>SUM('[6]G TUNAL'!$M$99)</f>
        <v>73833000000</v>
      </c>
      <c r="M69" s="148">
        <f>SUM('[6]G TUNAL'!$N$99)</f>
        <v>26453672173</v>
      </c>
      <c r="N69" s="148">
        <f t="shared" si="163"/>
        <v>100286672173</v>
      </c>
      <c r="O69" s="175">
        <f t="shared" si="39"/>
        <v>5.5957751324203917</v>
      </c>
      <c r="P69" s="148">
        <f>SUM('[6]G TUNAL'!$U$99)</f>
        <v>82353347299</v>
      </c>
      <c r="Q69" s="153">
        <f t="shared" si="6"/>
        <v>82.117938021650545</v>
      </c>
      <c r="R69" s="81">
        <f t="shared" si="164"/>
        <v>15817228417</v>
      </c>
      <c r="S69" s="175">
        <f t="shared" si="8"/>
        <v>15.772014440477609</v>
      </c>
      <c r="T69" s="148">
        <f>SUM('[6]G TUNAL'!$R$99)</f>
        <v>98170575716</v>
      </c>
      <c r="U69" s="154">
        <f t="shared" si="9"/>
        <v>97.88995246212815</v>
      </c>
      <c r="V69" s="152"/>
      <c r="W69" s="81"/>
      <c r="X69" s="148">
        <f t="shared" si="165"/>
        <v>0</v>
      </c>
      <c r="Y69" s="175">
        <f t="shared" si="40"/>
        <v>0</v>
      </c>
      <c r="Z69" s="81"/>
      <c r="AA69" s="153">
        <f t="shared" si="11"/>
        <v>0</v>
      </c>
      <c r="AB69" s="81">
        <f t="shared" si="166"/>
        <v>0</v>
      </c>
      <c r="AC69" s="175">
        <f t="shared" si="13"/>
        <v>0</v>
      </c>
      <c r="AD69" s="81"/>
      <c r="AE69" s="154">
        <f t="shared" si="14"/>
        <v>0</v>
      </c>
      <c r="AF69" s="182">
        <f>SUM('[6]G TUNAL'!$M$171)</f>
        <v>0</v>
      </c>
      <c r="AG69" s="148">
        <f>SUM('[6]G TUNAL'!$N$171)</f>
        <v>1459756413</v>
      </c>
      <c r="AH69" s="148">
        <f t="shared" si="167"/>
        <v>1459756413</v>
      </c>
      <c r="AI69" s="175">
        <f t="shared" si="41"/>
        <v>1.0244507993711969E-2</v>
      </c>
      <c r="AJ69" s="148">
        <f>SUM('[6]G TUNAL'!$U$171)</f>
        <v>937311065</v>
      </c>
      <c r="AK69" s="153">
        <f t="shared" si="16"/>
        <v>64.21010085331271</v>
      </c>
      <c r="AL69" s="81">
        <f t="shared" si="168"/>
        <v>522445348</v>
      </c>
      <c r="AM69" s="175">
        <f t="shared" si="18"/>
        <v>35.78989914668729</v>
      </c>
      <c r="AN69" s="148">
        <f>SUM('[6]G TUNAL'!$R$171)</f>
        <v>1459756413</v>
      </c>
      <c r="AO69" s="154">
        <f t="shared" si="19"/>
        <v>100</v>
      </c>
      <c r="AP69" s="147">
        <f t="shared" si="169"/>
        <v>94760000000</v>
      </c>
      <c r="AQ69" s="81">
        <f t="shared" si="170"/>
        <v>33059028318</v>
      </c>
      <c r="AR69" s="148">
        <f t="shared" si="171"/>
        <v>127819028318</v>
      </c>
      <c r="AS69" s="175">
        <f t="shared" si="42"/>
        <v>0.62900899267708166</v>
      </c>
      <c r="AT69" s="81">
        <f t="shared" si="172"/>
        <v>106127003932</v>
      </c>
      <c r="AU69" s="153">
        <f t="shared" si="24"/>
        <v>83.029111806395079</v>
      </c>
      <c r="AV69" s="81">
        <f t="shared" si="173"/>
        <v>18975206655</v>
      </c>
      <c r="AW69" s="175">
        <f t="shared" si="26"/>
        <v>14.845369194789782</v>
      </c>
      <c r="AX69" s="81">
        <f t="shared" si="174"/>
        <v>125102210587</v>
      </c>
      <c r="AY69" s="154">
        <f t="shared" si="28"/>
        <v>97.874481001184847</v>
      </c>
      <c r="AZ69" s="182">
        <f>SUM('[6]G TUNAL'!BK$208)</f>
        <v>0</v>
      </c>
      <c r="BA69" s="182">
        <f>SUM('[6]G TUNAL'!N$208)</f>
        <v>0</v>
      </c>
      <c r="BB69" s="148">
        <f t="shared" si="175"/>
        <v>0</v>
      </c>
      <c r="BC69" s="175" t="e">
        <f t="shared" si="43"/>
        <v>#REF!</v>
      </c>
      <c r="BD69" s="147">
        <f t="shared" si="176"/>
        <v>94760000000</v>
      </c>
      <c r="BE69" s="148">
        <f t="shared" si="177"/>
        <v>33059028318</v>
      </c>
      <c r="BF69" s="148">
        <f t="shared" si="178"/>
        <v>127819028318</v>
      </c>
      <c r="BG69" s="175" t="e">
        <f t="shared" si="46"/>
        <v>#REF!</v>
      </c>
      <c r="BH69" s="148">
        <f t="shared" si="179"/>
        <v>106127003932</v>
      </c>
      <c r="BI69" s="153">
        <f t="shared" si="32"/>
        <v>83.029111806395079</v>
      </c>
      <c r="BJ69" s="81">
        <f t="shared" si="180"/>
        <v>18975206655</v>
      </c>
      <c r="BK69" s="175">
        <f t="shared" si="34"/>
        <v>14.845369194789782</v>
      </c>
      <c r="BL69" s="148">
        <f t="shared" si="181"/>
        <v>125102210587</v>
      </c>
      <c r="BM69" s="154">
        <f t="shared" si="36"/>
        <v>97.874481001184847</v>
      </c>
      <c r="BN69" s="160">
        <f t="shared" si="160"/>
        <v>2716817731</v>
      </c>
    </row>
    <row r="70" spans="1:86" hidden="1" x14ac:dyDescent="0.2">
      <c r="A70" s="171" t="s">
        <v>1235</v>
      </c>
      <c r="B70" s="182">
        <f>SUM('[6]G SIMON BOLIVAR'!M$10)</f>
        <v>22937000000</v>
      </c>
      <c r="C70" s="148">
        <f>SUM('[6]G SIMON BOLIVAR'!N$10)</f>
        <v>10783660964</v>
      </c>
      <c r="D70" s="148">
        <f t="shared" si="161"/>
        <v>33720660964</v>
      </c>
      <c r="E70" s="175">
        <f t="shared" si="38"/>
        <v>0.90612265792262214</v>
      </c>
      <c r="F70" s="148">
        <f>SUM('[6]G SIMON BOLIVAR'!$U$10)</f>
        <v>29282543952</v>
      </c>
      <c r="G70" s="153">
        <f t="shared" si="1"/>
        <v>86.83858238503062</v>
      </c>
      <c r="H70" s="81">
        <f t="shared" si="162"/>
        <v>4299943696</v>
      </c>
      <c r="I70" s="175">
        <f t="shared" si="3"/>
        <v>12.751658992066014</v>
      </c>
      <c r="J70" s="148">
        <f>SUM('[6]G SIMON BOLIVAR'!$R$10)</f>
        <v>33582487648</v>
      </c>
      <c r="K70" s="154">
        <f t="shared" si="4"/>
        <v>99.590241377096632</v>
      </c>
      <c r="L70" s="182">
        <f>SUM('[6]G SIMON BOLIVAR'!$M$99)</f>
        <v>73341000000</v>
      </c>
      <c r="M70" s="148">
        <f>SUM('[6]G SIMON BOLIVAR'!$N$99)</f>
        <v>33713501989</v>
      </c>
      <c r="N70" s="148">
        <f t="shared" si="163"/>
        <v>107054501989</v>
      </c>
      <c r="O70" s="175">
        <f t="shared" si="39"/>
        <v>5.9734051102054373</v>
      </c>
      <c r="P70" s="148">
        <f>SUM('[6]G SIMON BOLIVAR'!$U$99)</f>
        <v>98003546531</v>
      </c>
      <c r="Q70" s="153">
        <f t="shared" si="6"/>
        <v>91.545469560047081</v>
      </c>
      <c r="R70" s="81">
        <f t="shared" si="164"/>
        <v>8759763866</v>
      </c>
      <c r="S70" s="175">
        <f t="shared" si="8"/>
        <v>8.1825273138910841</v>
      </c>
      <c r="T70" s="148">
        <f>SUM('[6]G SIMON BOLIVAR'!$R$99)</f>
        <v>106763310397</v>
      </c>
      <c r="U70" s="154">
        <f t="shared" si="9"/>
        <v>99.727996873938167</v>
      </c>
      <c r="V70" s="152"/>
      <c r="W70" s="81"/>
      <c r="X70" s="148">
        <f t="shared" si="165"/>
        <v>0</v>
      </c>
      <c r="Y70" s="175">
        <f t="shared" si="40"/>
        <v>0</v>
      </c>
      <c r="Z70" s="81"/>
      <c r="AA70" s="153">
        <f t="shared" si="11"/>
        <v>0</v>
      </c>
      <c r="AB70" s="81">
        <f t="shared" si="166"/>
        <v>0</v>
      </c>
      <c r="AC70" s="175">
        <f t="shared" si="13"/>
        <v>0</v>
      </c>
      <c r="AD70" s="81"/>
      <c r="AE70" s="154">
        <f t="shared" si="14"/>
        <v>0</v>
      </c>
      <c r="AF70" s="182">
        <f>SUM('[6]G SIMON BOLIVAR'!$M$171)</f>
        <v>0</v>
      </c>
      <c r="AG70" s="148">
        <f>SUM('[6]G SIMON BOLIVAR'!$N$171)</f>
        <v>8238004507</v>
      </c>
      <c r="AH70" s="148">
        <f t="shared" si="167"/>
        <v>8238004507</v>
      </c>
      <c r="AI70" s="175">
        <f t="shared" si="41"/>
        <v>5.7813962845181019E-2</v>
      </c>
      <c r="AJ70" s="148">
        <f>SUM('[6]G SIMON BOLIVAR'!$U$171)</f>
        <v>594040894</v>
      </c>
      <c r="AK70" s="153">
        <f t="shared" si="16"/>
        <v>7.2109804442960836</v>
      </c>
      <c r="AL70" s="81">
        <f t="shared" si="168"/>
        <v>4583708783</v>
      </c>
      <c r="AM70" s="175">
        <f t="shared" si="18"/>
        <v>55.641008439666784</v>
      </c>
      <c r="AN70" s="148">
        <f>SUM('[6]G SIMON BOLIVAR'!$R$171)</f>
        <v>5177749677</v>
      </c>
      <c r="AO70" s="154">
        <f t="shared" si="19"/>
        <v>62.851988883962875</v>
      </c>
      <c r="AP70" s="147">
        <f t="shared" si="169"/>
        <v>96278000000</v>
      </c>
      <c r="AQ70" s="81">
        <f t="shared" si="170"/>
        <v>52735167460</v>
      </c>
      <c r="AR70" s="148">
        <f t="shared" si="171"/>
        <v>149013167460</v>
      </c>
      <c r="AS70" s="175">
        <f t="shared" si="42"/>
        <v>0.73330726725948958</v>
      </c>
      <c r="AT70" s="81">
        <f t="shared" si="172"/>
        <v>127880131377</v>
      </c>
      <c r="AU70" s="153">
        <f t="shared" si="24"/>
        <v>85.818007600789514</v>
      </c>
      <c r="AV70" s="81">
        <f t="shared" si="173"/>
        <v>17643416345</v>
      </c>
      <c r="AW70" s="175">
        <f t="shared" si="26"/>
        <v>11.840172681206894</v>
      </c>
      <c r="AX70" s="81">
        <f t="shared" si="174"/>
        <v>145523547722</v>
      </c>
      <c r="AY70" s="154">
        <f t="shared" si="28"/>
        <v>97.658180281996394</v>
      </c>
      <c r="AZ70" s="182">
        <f>SUM('[6]G SIMON BOLIVAR'!BK$208)</f>
        <v>0</v>
      </c>
      <c r="BA70" s="182">
        <f>SUM('[6]G SIMON BOLIVAR'!N$208)</f>
        <v>0</v>
      </c>
      <c r="BB70" s="148">
        <f t="shared" si="175"/>
        <v>0</v>
      </c>
      <c r="BC70" s="175" t="e">
        <f t="shared" si="43"/>
        <v>#REF!</v>
      </c>
      <c r="BD70" s="147">
        <f t="shared" si="176"/>
        <v>96278000000</v>
      </c>
      <c r="BE70" s="148">
        <f t="shared" si="177"/>
        <v>52735167460</v>
      </c>
      <c r="BF70" s="148">
        <f t="shared" si="178"/>
        <v>149013167460</v>
      </c>
      <c r="BG70" s="175" t="e">
        <f t="shared" si="46"/>
        <v>#REF!</v>
      </c>
      <c r="BH70" s="148">
        <f t="shared" si="179"/>
        <v>127880131377</v>
      </c>
      <c r="BI70" s="153">
        <f t="shared" si="32"/>
        <v>85.818007600789514</v>
      </c>
      <c r="BJ70" s="81">
        <f t="shared" si="180"/>
        <v>17643416345</v>
      </c>
      <c r="BK70" s="175">
        <f t="shared" si="34"/>
        <v>11.840172681206894</v>
      </c>
      <c r="BL70" s="148">
        <f t="shared" si="181"/>
        <v>145523547722</v>
      </c>
      <c r="BM70" s="154">
        <f t="shared" si="36"/>
        <v>97.658180281996394</v>
      </c>
      <c r="BN70" s="160">
        <f t="shared" si="160"/>
        <v>3489619738</v>
      </c>
    </row>
    <row r="71" spans="1:86" hidden="1" x14ac:dyDescent="0.2">
      <c r="A71" s="171" t="s">
        <v>1236</v>
      </c>
      <c r="B71" s="182">
        <f>SUM('[6]G KENNEDY'!M$10)</f>
        <v>21018000000</v>
      </c>
      <c r="C71" s="148">
        <f>SUM('[6]G KENNEDY'!N$10)</f>
        <v>5494720001</v>
      </c>
      <c r="D71" s="148">
        <f t="shared" si="161"/>
        <v>26512720001</v>
      </c>
      <c r="E71" s="175">
        <f t="shared" si="38"/>
        <v>0.71243491762252353</v>
      </c>
      <c r="F71" s="148">
        <f>SUM('[6]G KENNEDY'!$U$10)</f>
        <v>22591207258</v>
      </c>
      <c r="G71" s="153">
        <f t="shared" si="1"/>
        <v>85.20893841577896</v>
      </c>
      <c r="H71" s="81">
        <f t="shared" si="162"/>
        <v>3653655928</v>
      </c>
      <c r="I71" s="175">
        <f t="shared" si="3"/>
        <v>13.780766092133106</v>
      </c>
      <c r="J71" s="148">
        <f>SUM('[6]G KENNEDY'!$R$10)</f>
        <v>26244863186</v>
      </c>
      <c r="K71" s="154">
        <f t="shared" si="4"/>
        <v>98.989704507912052</v>
      </c>
      <c r="L71" s="182">
        <f>SUM('[6]G KENNEDY'!$M$99)</f>
        <v>83247000000</v>
      </c>
      <c r="M71" s="148">
        <f>SUM('[6]G KENNEDY'!$N$99)</f>
        <v>21367764377</v>
      </c>
      <c r="N71" s="148">
        <f t="shared" si="163"/>
        <v>104614764377</v>
      </c>
      <c r="O71" s="175">
        <f t="shared" si="39"/>
        <v>5.8372731321165698</v>
      </c>
      <c r="P71" s="148">
        <f>SUM('[6]G KENNEDY'!$U$99)</f>
        <v>89975151141</v>
      </c>
      <c r="Q71" s="153">
        <f t="shared" si="6"/>
        <v>86.006169087908802</v>
      </c>
      <c r="R71" s="81">
        <f t="shared" si="164"/>
        <v>14281257174</v>
      </c>
      <c r="S71" s="175">
        <f t="shared" si="8"/>
        <v>13.651282645473122</v>
      </c>
      <c r="T71" s="148">
        <f>SUM('[6]G KENNEDY'!$R$99)</f>
        <v>104256408315</v>
      </c>
      <c r="U71" s="154">
        <f t="shared" si="9"/>
        <v>99.657451733381919</v>
      </c>
      <c r="V71" s="152"/>
      <c r="W71" s="81"/>
      <c r="X71" s="148">
        <f t="shared" si="165"/>
        <v>0</v>
      </c>
      <c r="Y71" s="175">
        <f t="shared" si="40"/>
        <v>0</v>
      </c>
      <c r="Z71" s="81"/>
      <c r="AA71" s="153">
        <f t="shared" si="11"/>
        <v>0</v>
      </c>
      <c r="AB71" s="81">
        <f t="shared" si="166"/>
        <v>0</v>
      </c>
      <c r="AC71" s="175">
        <f t="shared" si="13"/>
        <v>0</v>
      </c>
      <c r="AD71" s="81"/>
      <c r="AE71" s="154">
        <f t="shared" si="14"/>
        <v>0</v>
      </c>
      <c r="AF71" s="182">
        <f>SUM('[6]G KENNEDY'!$M$171)</f>
        <v>0</v>
      </c>
      <c r="AG71" s="148">
        <f>SUM('[6]G KENNEDY'!$N$171)</f>
        <v>3420916503</v>
      </c>
      <c r="AH71" s="148">
        <f t="shared" si="167"/>
        <v>3420916503</v>
      </c>
      <c r="AI71" s="175">
        <f t="shared" si="41"/>
        <v>2.4007845520459922E-2</v>
      </c>
      <c r="AJ71" s="148">
        <f>SUM('[6]G KENNEDY'!$U$171)</f>
        <v>2101889567</v>
      </c>
      <c r="AK71" s="153">
        <f t="shared" si="16"/>
        <v>61.442293758316843</v>
      </c>
      <c r="AL71" s="81">
        <f t="shared" si="168"/>
        <v>1301576002</v>
      </c>
      <c r="AM71" s="175">
        <f t="shared" si="18"/>
        <v>38.047581718483123</v>
      </c>
      <c r="AN71" s="148">
        <f>SUM('[6]G KENNEDY'!$R$171)</f>
        <v>3403465569</v>
      </c>
      <c r="AO71" s="154">
        <f t="shared" si="19"/>
        <v>99.489875476799966</v>
      </c>
      <c r="AP71" s="147">
        <f t="shared" si="169"/>
        <v>104265000000</v>
      </c>
      <c r="AQ71" s="81">
        <f t="shared" si="170"/>
        <v>30283400881</v>
      </c>
      <c r="AR71" s="148">
        <f t="shared" si="171"/>
        <v>134548400881</v>
      </c>
      <c r="AS71" s="175">
        <f t="shared" si="42"/>
        <v>0.66212484336772048</v>
      </c>
      <c r="AT71" s="81">
        <f t="shared" si="172"/>
        <v>114668247966</v>
      </c>
      <c r="AU71" s="153">
        <f t="shared" si="24"/>
        <v>85.224534230932406</v>
      </c>
      <c r="AV71" s="81">
        <f t="shared" si="173"/>
        <v>19236489104</v>
      </c>
      <c r="AW71" s="175">
        <f t="shared" si="26"/>
        <v>14.297077466579125</v>
      </c>
      <c r="AX71" s="81">
        <f t="shared" si="174"/>
        <v>133904737070</v>
      </c>
      <c r="AY71" s="154">
        <f t="shared" si="28"/>
        <v>99.521611697511531</v>
      </c>
      <c r="AZ71" s="182">
        <f>SUM('[6]G KENNEDY'!BK$208)</f>
        <v>0</v>
      </c>
      <c r="BA71" s="182">
        <f>SUM('[6]G KENNEDY'!N$208)</f>
        <v>0</v>
      </c>
      <c r="BB71" s="148">
        <f t="shared" si="175"/>
        <v>0</v>
      </c>
      <c r="BC71" s="175" t="e">
        <f t="shared" si="43"/>
        <v>#REF!</v>
      </c>
      <c r="BD71" s="147">
        <f t="shared" si="176"/>
        <v>104265000000</v>
      </c>
      <c r="BE71" s="148">
        <f t="shared" si="177"/>
        <v>30283400881</v>
      </c>
      <c r="BF71" s="148">
        <f t="shared" si="178"/>
        <v>134548400881</v>
      </c>
      <c r="BG71" s="175" t="e">
        <f t="shared" si="46"/>
        <v>#REF!</v>
      </c>
      <c r="BH71" s="148">
        <f t="shared" si="179"/>
        <v>114668247966</v>
      </c>
      <c r="BI71" s="153">
        <f t="shared" si="32"/>
        <v>85.224534230932406</v>
      </c>
      <c r="BJ71" s="81">
        <f t="shared" si="180"/>
        <v>19236489104</v>
      </c>
      <c r="BK71" s="175">
        <f t="shared" si="34"/>
        <v>14.297077466579125</v>
      </c>
      <c r="BL71" s="148">
        <f t="shared" si="181"/>
        <v>133904737070</v>
      </c>
      <c r="BM71" s="154">
        <f t="shared" si="36"/>
        <v>99.521611697511531</v>
      </c>
      <c r="BN71" s="160">
        <f t="shared" si="160"/>
        <v>643663811</v>
      </c>
    </row>
    <row r="72" spans="1:86" hidden="1" x14ac:dyDescent="0.2">
      <c r="A72" s="171" t="s">
        <v>1237</v>
      </c>
      <c r="B72" s="182">
        <f>SUM('[6]G SANTA CLARA'!M$10)</f>
        <v>14895000000</v>
      </c>
      <c r="C72" s="148">
        <f>SUM('[6]G SANTA CLARA'!N$10)</f>
        <v>2801164347</v>
      </c>
      <c r="D72" s="148">
        <f t="shared" si="161"/>
        <v>17696164347</v>
      </c>
      <c r="E72" s="175">
        <f t="shared" si="38"/>
        <v>0.4755213870290963</v>
      </c>
      <c r="F72" s="148">
        <f>SUM('[6]G SANTA CLARA'!$U$10)</f>
        <v>15797656485</v>
      </c>
      <c r="G72" s="153">
        <f t="shared" si="1"/>
        <v>89.271642007993378</v>
      </c>
      <c r="H72" s="81">
        <f t="shared" si="162"/>
        <v>679542021</v>
      </c>
      <c r="I72" s="175">
        <f t="shared" si="3"/>
        <v>3.8400526106958406</v>
      </c>
      <c r="J72" s="148">
        <f>SUM('[6]G SANTA CLARA'!$R$10)</f>
        <v>16477198506</v>
      </c>
      <c r="K72" s="154">
        <f t="shared" si="4"/>
        <v>93.111694618689228</v>
      </c>
      <c r="L72" s="182">
        <f>SUM('[6]G SANTA CLARA'!$M$99)</f>
        <v>62799000000</v>
      </c>
      <c r="M72" s="148">
        <f>SUM('[6]G SANTA CLARA'!$N$99)</f>
        <v>30075817623</v>
      </c>
      <c r="N72" s="148">
        <f t="shared" si="163"/>
        <v>92874817623</v>
      </c>
      <c r="O72" s="175">
        <f t="shared" si="39"/>
        <v>5.1822099948270317</v>
      </c>
      <c r="P72" s="148">
        <f>SUM('[6]G SANTA CLARA'!$U$99)</f>
        <v>86099065342</v>
      </c>
      <c r="Q72" s="153">
        <f t="shared" si="6"/>
        <v>92.704424671384743</v>
      </c>
      <c r="R72" s="81">
        <f t="shared" si="164"/>
        <v>5278130662.2299957</v>
      </c>
      <c r="S72" s="175">
        <f t="shared" si="8"/>
        <v>5.6830589790820678</v>
      </c>
      <c r="T72" s="148">
        <f>SUM('[6]G SANTA CLARA'!$R$99)</f>
        <v>91377196004.229996</v>
      </c>
      <c r="U72" s="154">
        <f t="shared" si="9"/>
        <v>98.387483650466805</v>
      </c>
      <c r="V72" s="152"/>
      <c r="W72" s="81"/>
      <c r="X72" s="148">
        <f t="shared" si="165"/>
        <v>0</v>
      </c>
      <c r="Y72" s="175">
        <f t="shared" si="40"/>
        <v>0</v>
      </c>
      <c r="Z72" s="81"/>
      <c r="AA72" s="153">
        <f t="shared" si="11"/>
        <v>0</v>
      </c>
      <c r="AB72" s="81">
        <f t="shared" si="166"/>
        <v>0</v>
      </c>
      <c r="AC72" s="175">
        <f t="shared" si="13"/>
        <v>0</v>
      </c>
      <c r="AD72" s="81"/>
      <c r="AE72" s="154">
        <f t="shared" si="14"/>
        <v>0</v>
      </c>
      <c r="AF72" s="182">
        <f>SUM('[6]G SANTA CLARA'!$M$171)</f>
        <v>0</v>
      </c>
      <c r="AG72" s="148">
        <f>SUM('[6]G SANTA CLARA'!$N$171)</f>
        <v>1070642582</v>
      </c>
      <c r="AH72" s="148">
        <f t="shared" si="167"/>
        <v>1070642582</v>
      </c>
      <c r="AI72" s="175">
        <f t="shared" si="41"/>
        <v>7.5137237911948951E-3</v>
      </c>
      <c r="AJ72" s="148">
        <f>SUM('[6]G SANTA CLARA'!$U$171)</f>
        <v>367070705</v>
      </c>
      <c r="AK72" s="153">
        <f t="shared" si="16"/>
        <v>34.285083665764375</v>
      </c>
      <c r="AL72" s="81">
        <f t="shared" si="168"/>
        <v>20630000</v>
      </c>
      <c r="AM72" s="175">
        <f t="shared" si="18"/>
        <v>1.9268802069746187</v>
      </c>
      <c r="AN72" s="148">
        <f>SUM('[6]G SANTA CLARA'!$R$171)</f>
        <v>387700705</v>
      </c>
      <c r="AO72" s="154">
        <f t="shared" si="19"/>
        <v>36.211963872738998</v>
      </c>
      <c r="AP72" s="147">
        <f t="shared" si="169"/>
        <v>77694000000</v>
      </c>
      <c r="AQ72" s="81">
        <f t="shared" si="170"/>
        <v>33947624552</v>
      </c>
      <c r="AR72" s="148">
        <f t="shared" si="171"/>
        <v>111641624552</v>
      </c>
      <c r="AS72" s="175">
        <f t="shared" si="42"/>
        <v>0.54939852637259723</v>
      </c>
      <c r="AT72" s="81">
        <f t="shared" si="172"/>
        <v>102263792532</v>
      </c>
      <c r="AU72" s="153">
        <f t="shared" si="24"/>
        <v>91.600057722528007</v>
      </c>
      <c r="AV72" s="81">
        <f t="shared" si="173"/>
        <v>5978302683.2299957</v>
      </c>
      <c r="AW72" s="175">
        <f t="shared" si="26"/>
        <v>5.354904774290028</v>
      </c>
      <c r="AX72" s="81">
        <f t="shared" si="174"/>
        <v>108242095215.23</v>
      </c>
      <c r="AY72" s="154">
        <f t="shared" si="28"/>
        <v>96.954962496818027</v>
      </c>
      <c r="AZ72" s="182">
        <f>SUM('[6]G SANTA CLARA'!BK$208)</f>
        <v>0</v>
      </c>
      <c r="BA72" s="182">
        <f>SUM('[6]G SANTA CLARA'!N$208)</f>
        <v>0</v>
      </c>
      <c r="BB72" s="148">
        <f t="shared" si="175"/>
        <v>0</v>
      </c>
      <c r="BC72" s="175" t="e">
        <f t="shared" si="43"/>
        <v>#REF!</v>
      </c>
      <c r="BD72" s="147">
        <f t="shared" si="176"/>
        <v>77694000000</v>
      </c>
      <c r="BE72" s="148">
        <f t="shared" si="177"/>
        <v>33947624552</v>
      </c>
      <c r="BF72" s="148">
        <f t="shared" si="178"/>
        <v>111641624552</v>
      </c>
      <c r="BG72" s="175" t="e">
        <f t="shared" si="46"/>
        <v>#REF!</v>
      </c>
      <c r="BH72" s="148">
        <f t="shared" si="179"/>
        <v>102263792532</v>
      </c>
      <c r="BI72" s="153">
        <f t="shared" si="32"/>
        <v>91.600057722528007</v>
      </c>
      <c r="BJ72" s="81">
        <f t="shared" si="180"/>
        <v>5978302683.2299957</v>
      </c>
      <c r="BK72" s="175">
        <f t="shared" si="34"/>
        <v>5.354904774290028</v>
      </c>
      <c r="BL72" s="148">
        <f t="shared" si="181"/>
        <v>108242095215.23</v>
      </c>
      <c r="BM72" s="154">
        <f t="shared" si="36"/>
        <v>96.954962496818027</v>
      </c>
      <c r="BN72" s="160">
        <f t="shared" si="160"/>
        <v>3399529336.7700043</v>
      </c>
    </row>
    <row r="73" spans="1:86" hidden="1" x14ac:dyDescent="0.2">
      <c r="A73" s="171" t="s">
        <v>1238</v>
      </c>
      <c r="B73" s="182">
        <f>SUM('[6]G BOSA'!M$10)</f>
        <v>3747000000</v>
      </c>
      <c r="C73" s="148">
        <f>SUM('[6]G BOSA'!N$10)</f>
        <v>1953871526</v>
      </c>
      <c r="D73" s="148">
        <f t="shared" si="161"/>
        <v>5700871526</v>
      </c>
      <c r="E73" s="175">
        <f t="shared" si="38"/>
        <v>0.15319061702643899</v>
      </c>
      <c r="F73" s="148">
        <f>SUM('[6]G BOSA'!$U$10)</f>
        <v>4439968893</v>
      </c>
      <c r="G73" s="153">
        <f t="shared" si="1"/>
        <v>77.882282958852983</v>
      </c>
      <c r="H73" s="81">
        <f t="shared" si="162"/>
        <v>968765373</v>
      </c>
      <c r="I73" s="175">
        <f t="shared" si="3"/>
        <v>16.993285475418027</v>
      </c>
      <c r="J73" s="148">
        <f>SUM('[6]G BOSA'!$R$10)</f>
        <v>5408734266</v>
      </c>
      <c r="K73" s="154">
        <f t="shared" si="4"/>
        <v>94.875568434271003</v>
      </c>
      <c r="L73" s="182">
        <f>SUM('[6]G BOSA'!$M$99)</f>
        <v>9389000000</v>
      </c>
      <c r="M73" s="148">
        <f>SUM('[6]G BOSA'!$N$99)</f>
        <v>6549840255</v>
      </c>
      <c r="N73" s="148">
        <f t="shared" si="163"/>
        <v>15938840255</v>
      </c>
      <c r="O73" s="175">
        <f t="shared" si="39"/>
        <v>0.88935213429649151</v>
      </c>
      <c r="P73" s="148">
        <f>SUM('[6]G BOSA'!$U$99)</f>
        <v>13206247497</v>
      </c>
      <c r="Q73" s="153">
        <f t="shared" si="6"/>
        <v>82.855761684776354</v>
      </c>
      <c r="R73" s="81">
        <f t="shared" si="164"/>
        <v>2197334956</v>
      </c>
      <c r="S73" s="175">
        <f t="shared" si="8"/>
        <v>13.786040394693696</v>
      </c>
      <c r="T73" s="148">
        <f>SUM('[6]G BOSA'!$R$99)</f>
        <v>15403582453</v>
      </c>
      <c r="U73" s="154">
        <f t="shared" si="9"/>
        <v>96.641802079470054</v>
      </c>
      <c r="V73" s="152"/>
      <c r="W73" s="81"/>
      <c r="X73" s="148">
        <f t="shared" si="165"/>
        <v>0</v>
      </c>
      <c r="Y73" s="175">
        <f t="shared" si="40"/>
        <v>0</v>
      </c>
      <c r="Z73" s="81"/>
      <c r="AA73" s="153">
        <f t="shared" si="11"/>
        <v>0</v>
      </c>
      <c r="AB73" s="81">
        <f t="shared" si="166"/>
        <v>0</v>
      </c>
      <c r="AC73" s="175">
        <f t="shared" si="13"/>
        <v>0</v>
      </c>
      <c r="AD73" s="81"/>
      <c r="AE73" s="154">
        <f t="shared" si="14"/>
        <v>0</v>
      </c>
      <c r="AF73" s="182">
        <f>SUM('[6]G BOSA'!$M$171)</f>
        <v>18746000000</v>
      </c>
      <c r="AG73" s="148">
        <f>SUM('[6]G BOSA'!$N$171)</f>
        <v>809441388</v>
      </c>
      <c r="AH73" s="148">
        <f t="shared" si="167"/>
        <v>19555441388</v>
      </c>
      <c r="AI73" s="175">
        <f t="shared" si="41"/>
        <v>0.13723925021724281</v>
      </c>
      <c r="AJ73" s="148">
        <f>SUM('[6]G BOSA'!$U$171)</f>
        <v>47036100</v>
      </c>
      <c r="AK73" s="153">
        <f t="shared" si="16"/>
        <v>0.24052691558710215</v>
      </c>
      <c r="AL73" s="81">
        <f t="shared" si="168"/>
        <v>2206535912</v>
      </c>
      <c r="AM73" s="175">
        <f t="shared" si="18"/>
        <v>11.283488151558771</v>
      </c>
      <c r="AN73" s="148">
        <f>SUM('[6]G BOSA'!$R$171)</f>
        <v>2253572012</v>
      </c>
      <c r="AO73" s="154">
        <f t="shared" si="19"/>
        <v>11.524015067145871</v>
      </c>
      <c r="AP73" s="147">
        <f t="shared" si="169"/>
        <v>31882000000</v>
      </c>
      <c r="AQ73" s="81">
        <f t="shared" si="170"/>
        <v>9313153169</v>
      </c>
      <c r="AR73" s="148">
        <f t="shared" si="171"/>
        <v>41195153169</v>
      </c>
      <c r="AS73" s="175">
        <f t="shared" si="42"/>
        <v>0.2027250726202065</v>
      </c>
      <c r="AT73" s="81">
        <f t="shared" si="172"/>
        <v>17693252490</v>
      </c>
      <c r="AU73" s="153">
        <f t="shared" si="24"/>
        <v>42.949840281973877</v>
      </c>
      <c r="AV73" s="81">
        <f t="shared" si="173"/>
        <v>5372636241</v>
      </c>
      <c r="AW73" s="175">
        <f t="shared" si="26"/>
        <v>13.041913496374601</v>
      </c>
      <c r="AX73" s="81">
        <f t="shared" si="174"/>
        <v>23065888731</v>
      </c>
      <c r="AY73" s="154">
        <f t="shared" si="28"/>
        <v>55.991753778348475</v>
      </c>
      <c r="AZ73" s="182">
        <f>SUM('[6]G BOSA'!BK$208)</f>
        <v>0</v>
      </c>
      <c r="BA73" s="182">
        <f>SUM('[6]G BOSA'!N$208)</f>
        <v>1524786105</v>
      </c>
      <c r="BB73" s="148">
        <f t="shared" si="175"/>
        <v>1524786105</v>
      </c>
      <c r="BC73" s="175" t="e">
        <f t="shared" si="43"/>
        <v>#REF!</v>
      </c>
      <c r="BD73" s="147">
        <f t="shared" si="176"/>
        <v>31882000000</v>
      </c>
      <c r="BE73" s="148">
        <f t="shared" si="177"/>
        <v>10837939274</v>
      </c>
      <c r="BF73" s="148">
        <f t="shared" si="178"/>
        <v>42719939274</v>
      </c>
      <c r="BG73" s="175" t="e">
        <f t="shared" si="46"/>
        <v>#REF!</v>
      </c>
      <c r="BH73" s="148">
        <f t="shared" si="179"/>
        <v>17693252490</v>
      </c>
      <c r="BI73" s="153">
        <f t="shared" si="32"/>
        <v>41.416848410101508</v>
      </c>
      <c r="BJ73" s="81">
        <f t="shared" si="180"/>
        <v>5372636241</v>
      </c>
      <c r="BK73" s="175">
        <f t="shared" si="34"/>
        <v>12.576413572455305</v>
      </c>
      <c r="BL73" s="148">
        <f t="shared" si="181"/>
        <v>23065888731</v>
      </c>
      <c r="BM73" s="154">
        <f t="shared" si="36"/>
        <v>53.993261982556817</v>
      </c>
      <c r="BN73" s="160">
        <f t="shared" si="160"/>
        <v>19654050543</v>
      </c>
    </row>
    <row r="74" spans="1:86" hidden="1" x14ac:dyDescent="0.2">
      <c r="A74" s="171" t="s">
        <v>1239</v>
      </c>
      <c r="B74" s="182">
        <f>SUM('[6]G ENGATIVA'!M$10)</f>
        <v>16454000000</v>
      </c>
      <c r="C74" s="148">
        <f>SUM('[6]G ENGATIVA'!N$10)</f>
        <v>-659473620</v>
      </c>
      <c r="D74" s="148">
        <f t="shared" si="161"/>
        <v>15794526380</v>
      </c>
      <c r="E74" s="175">
        <f t="shared" si="38"/>
        <v>0.42442163987692139</v>
      </c>
      <c r="F74" s="148">
        <f>SUM('[6]G ENGATIVA'!$U$10)</f>
        <v>14273357965</v>
      </c>
      <c r="G74" s="153">
        <f t="shared" ref="G74:G91" si="182">IF(OR(F74=0,D74=0),0,(F74/D74)*100)</f>
        <v>90.369015325928373</v>
      </c>
      <c r="H74" s="81">
        <f t="shared" si="162"/>
        <v>651006670</v>
      </c>
      <c r="I74" s="175">
        <f t="shared" ref="I74:I89" si="183">IF(OR(H74=0,D74=0),0,(H74/D74)*100)</f>
        <v>4.1217232751236192</v>
      </c>
      <c r="J74" s="148">
        <f>SUM('[6]G ENGATIVA'!$R$10)</f>
        <v>14924364635</v>
      </c>
      <c r="K74" s="154">
        <f t="shared" ref="K74:K91" si="184">IF(OR(J74=0,D74=0),0,(J74/D74)*100)</f>
        <v>94.490738601051987</v>
      </c>
      <c r="L74" s="182">
        <f>SUM('[6]G ENGATIVA'!$M$99)</f>
        <v>54378000000</v>
      </c>
      <c r="M74" s="148">
        <f>SUM('[6]G ENGATIVA'!$N$99)</f>
        <v>9446171128</v>
      </c>
      <c r="N74" s="148">
        <f t="shared" si="163"/>
        <v>63824171128</v>
      </c>
      <c r="O74" s="175">
        <f t="shared" si="39"/>
        <v>3.5612479894567652</v>
      </c>
      <c r="P74" s="148">
        <f>SUM('[6]G ENGATIVA'!$U$99)</f>
        <v>60867479003</v>
      </c>
      <c r="Q74" s="153">
        <f t="shared" ref="Q74:Q91" si="185">IF(OR(P74=0,N74=0),0,(P74/N74)*100)</f>
        <v>95.367441405435059</v>
      </c>
      <c r="R74" s="81">
        <f t="shared" si="164"/>
        <v>2426753659</v>
      </c>
      <c r="S74" s="175">
        <f t="shared" ref="S74:S91" si="186">IF(OR(R74=0,N74=0),0,(R74/N74)*100)</f>
        <v>3.8022486091250944</v>
      </c>
      <c r="T74" s="148">
        <f>SUM('[6]G ENGATIVA'!$R$99)</f>
        <v>63294232662</v>
      </c>
      <c r="U74" s="154">
        <f t="shared" ref="U74:U91" si="187">IF(OR(T74=0,N74=0),0,(T74/N74)*100)</f>
        <v>99.169690014560146</v>
      </c>
      <c r="V74" s="152"/>
      <c r="W74" s="81"/>
      <c r="X74" s="148">
        <f t="shared" si="165"/>
        <v>0</v>
      </c>
      <c r="Y74" s="175">
        <f t="shared" si="40"/>
        <v>0</v>
      </c>
      <c r="Z74" s="81"/>
      <c r="AA74" s="153">
        <f t="shared" ref="AA74:AA91" si="188">IF(OR(Z74=0,X74=0),0,(Z74/X74)*100)</f>
        <v>0</v>
      </c>
      <c r="AB74" s="81">
        <f t="shared" si="166"/>
        <v>0</v>
      </c>
      <c r="AC74" s="175">
        <f t="shared" ref="AC74:AC91" si="189">IF(OR(AB74=0,X74=0),0,(AB74/X74)*100)</f>
        <v>0</v>
      </c>
      <c r="AD74" s="81"/>
      <c r="AE74" s="154">
        <f t="shared" ref="AE74:AE91" si="190">IF(OR(AD74=0,X74=0),0,(AD74/X74)*100)</f>
        <v>0</v>
      </c>
      <c r="AF74" s="182">
        <f>SUM('[6]G ENGATIVA'!$M$171)</f>
        <v>0</v>
      </c>
      <c r="AG74" s="148">
        <f>SUM('[6]G ENGATIVA'!$N$171)</f>
        <v>1745255192</v>
      </c>
      <c r="AH74" s="148">
        <f t="shared" si="167"/>
        <v>1745255192</v>
      </c>
      <c r="AI74" s="175">
        <f t="shared" si="41"/>
        <v>1.2248126198512076E-2</v>
      </c>
      <c r="AJ74" s="148">
        <f>SUM('[6]G ENGATIVA'!$U$171)</f>
        <v>1516450603</v>
      </c>
      <c r="AK74" s="153">
        <f t="shared" ref="AK74:AK91" si="191">IF(OR(AJ74=0,AH74=0),0,(AJ74/AH74)*100)</f>
        <v>86.889906413182004</v>
      </c>
      <c r="AL74" s="81">
        <f t="shared" si="168"/>
        <v>28544797</v>
      </c>
      <c r="AM74" s="175">
        <f t="shared" ref="AM74:AM91" si="192">IF(OR(AL74=0,AH74=0),0,(AL74/AH74)*100)</f>
        <v>1.635565797531803</v>
      </c>
      <c r="AN74" s="148">
        <f>SUM('[6]G ENGATIVA'!$R$171)</f>
        <v>1544995400</v>
      </c>
      <c r="AO74" s="154">
        <f t="shared" ref="AO74:AO91" si="193">IF(OR(AN74=0,AH74=0),0,(AN74/AH74)*100)</f>
        <v>88.525472210713815</v>
      </c>
      <c r="AP74" s="147">
        <f t="shared" si="169"/>
        <v>70832000000</v>
      </c>
      <c r="AQ74" s="81">
        <f t="shared" si="170"/>
        <v>10531952700</v>
      </c>
      <c r="AR74" s="148">
        <f t="shared" si="171"/>
        <v>81363952700</v>
      </c>
      <c r="AS74" s="175">
        <f t="shared" si="42"/>
        <v>0.4003993662095891</v>
      </c>
      <c r="AT74" s="81">
        <f t="shared" si="172"/>
        <v>76657287571</v>
      </c>
      <c r="AU74" s="153">
        <f t="shared" ref="AU74:AU91" si="194">IF(OR(AT74=0,AR74=0),0,(AT74/AR74)*100)</f>
        <v>94.215294399039195</v>
      </c>
      <c r="AV74" s="81">
        <f t="shared" si="173"/>
        <v>3106305126</v>
      </c>
      <c r="AW74" s="175">
        <f t="shared" ref="AW74:AW91" si="195">IF(OR(AV74=0,AR74=0),0,(AV74/AR74)*100)</f>
        <v>3.8177903394803971</v>
      </c>
      <c r="AX74" s="81">
        <f t="shared" si="174"/>
        <v>79763592697</v>
      </c>
      <c r="AY74" s="154">
        <f t="shared" ref="AY74:AY91" si="196">IF(OR(AX74=0,AR74=0),0,(AX74/AR74)*100)</f>
        <v>98.033084738519591</v>
      </c>
      <c r="AZ74" s="182">
        <f>SUM('[6]G ENGATIVA'!BK$208)</f>
        <v>0</v>
      </c>
      <c r="BA74" s="182">
        <f>SUM('[6]G ENGATIVA'!N$208)</f>
        <v>1157818531</v>
      </c>
      <c r="BB74" s="148">
        <f t="shared" si="175"/>
        <v>1157818531</v>
      </c>
      <c r="BC74" s="175" t="e">
        <f t="shared" si="43"/>
        <v>#REF!</v>
      </c>
      <c r="BD74" s="147">
        <f t="shared" si="176"/>
        <v>70832000000</v>
      </c>
      <c r="BE74" s="148">
        <f t="shared" si="177"/>
        <v>11689771231</v>
      </c>
      <c r="BF74" s="148">
        <f t="shared" si="178"/>
        <v>82521771231</v>
      </c>
      <c r="BG74" s="175" t="e">
        <f t="shared" si="46"/>
        <v>#REF!</v>
      </c>
      <c r="BH74" s="148">
        <f t="shared" si="179"/>
        <v>76657287571</v>
      </c>
      <c r="BI74" s="153">
        <f t="shared" ref="BI74:BI91" si="197">IF(OR(BH74=0,BF74=0),0,(BH74/BF74)*100)</f>
        <v>92.89341034187963</v>
      </c>
      <c r="BJ74" s="81">
        <f t="shared" si="180"/>
        <v>3106305126</v>
      </c>
      <c r="BK74" s="175">
        <f t="shared" ref="BK74:BK91" si="198">IF(OR(BJ74=0,BF74=0),0,(BJ74/BF74)*100)</f>
        <v>3.7642249792538265</v>
      </c>
      <c r="BL74" s="148">
        <f t="shared" si="181"/>
        <v>79763592697</v>
      </c>
      <c r="BM74" s="154">
        <f t="shared" ref="BM74:BM91" si="199">IF(OR(BL74=0,BF74=0),0,(BL74/BF74)*100)</f>
        <v>96.657635321133455</v>
      </c>
      <c r="BN74" s="160">
        <f t="shared" si="160"/>
        <v>2758178534</v>
      </c>
    </row>
    <row r="75" spans="1:86" hidden="1" x14ac:dyDescent="0.2">
      <c r="A75" s="171" t="s">
        <v>1240</v>
      </c>
      <c r="B75" s="182">
        <f>SUM('[6]G FONTIBON'!M$10)</f>
        <v>9575000000</v>
      </c>
      <c r="C75" s="148">
        <f>SUM('[6]G FONTIBON'!N$10)</f>
        <v>-825874446</v>
      </c>
      <c r="D75" s="148">
        <f t="shared" si="161"/>
        <v>8749125554</v>
      </c>
      <c r="E75" s="175">
        <f t="shared" ref="E75:E91" si="200">IF(OR(D75=0,D$91=0),0,(D75/D$91)*100)</f>
        <v>0.235101586826927</v>
      </c>
      <c r="F75" s="148">
        <f>SUM('[6]G FONTIBON'!$U$10)</f>
        <v>7962144258</v>
      </c>
      <c r="G75" s="153">
        <f t="shared" si="182"/>
        <v>91.005029118136264</v>
      </c>
      <c r="H75" s="81">
        <f t="shared" si="162"/>
        <v>405779191.28999996</v>
      </c>
      <c r="I75" s="175">
        <f t="shared" si="183"/>
        <v>4.6379399722350803</v>
      </c>
      <c r="J75" s="148">
        <f>SUM('[6]G FONTIBON'!$R$10)</f>
        <v>8367923449.29</v>
      </c>
      <c r="K75" s="154">
        <f t="shared" si="184"/>
        <v>95.642969090371338</v>
      </c>
      <c r="L75" s="182">
        <f>SUM('[6]G FONTIBON'!$M$99)</f>
        <v>38502000000</v>
      </c>
      <c r="M75" s="148">
        <f>SUM('[6]G FONTIBON'!$N$99)</f>
        <v>6474026976</v>
      </c>
      <c r="N75" s="148">
        <f t="shared" si="163"/>
        <v>44976026976</v>
      </c>
      <c r="O75" s="175">
        <f t="shared" ref="O75:O91" si="201">IF(OR(N75=0,N$91=0),0,(N75/N$91)*100)</f>
        <v>2.5095631139620935</v>
      </c>
      <c r="P75" s="148">
        <f>SUM('[6]G FONTIBON'!$U$99)</f>
        <v>38714396610</v>
      </c>
      <c r="Q75" s="153">
        <f t="shared" si="185"/>
        <v>86.077849052026494</v>
      </c>
      <c r="R75" s="81">
        <f t="shared" si="164"/>
        <v>3827458490</v>
      </c>
      <c r="S75" s="175">
        <f t="shared" si="186"/>
        <v>8.5099968746514651</v>
      </c>
      <c r="T75" s="148">
        <f>SUM('[6]G FONTIBON'!$R$99)</f>
        <v>42541855100</v>
      </c>
      <c r="U75" s="154">
        <f t="shared" si="187"/>
        <v>94.587845926677971</v>
      </c>
      <c r="V75" s="152"/>
      <c r="W75" s="81"/>
      <c r="X75" s="148">
        <f t="shared" si="165"/>
        <v>0</v>
      </c>
      <c r="Y75" s="175">
        <f t="shared" ref="Y75:Y91" si="202">IF(OR(X75=0,X$91=0),0,(X75/X$91)*100)</f>
        <v>0</v>
      </c>
      <c r="Z75" s="81"/>
      <c r="AA75" s="153">
        <f t="shared" si="188"/>
        <v>0</v>
      </c>
      <c r="AB75" s="81">
        <f t="shared" si="166"/>
        <v>0</v>
      </c>
      <c r="AC75" s="175">
        <f t="shared" si="189"/>
        <v>0</v>
      </c>
      <c r="AD75" s="81"/>
      <c r="AE75" s="154">
        <f t="shared" si="190"/>
        <v>0</v>
      </c>
      <c r="AF75" s="182">
        <f>SUM('[6]G FONTIBON'!$M$171)</f>
        <v>0</v>
      </c>
      <c r="AG75" s="148">
        <f>SUM('[6]G FONTIBON'!$N$171)</f>
        <v>1103353950</v>
      </c>
      <c r="AH75" s="148">
        <f t="shared" si="167"/>
        <v>1103353950</v>
      </c>
      <c r="AI75" s="175">
        <f t="shared" ref="AI75:AI91" si="203">IF(OR(AH75=0,AH$91=0),0,(AH75/AH$91)*100)</f>
        <v>7.7432907709847308E-3</v>
      </c>
      <c r="AJ75" s="148">
        <f>SUM('[6]G FONTIBON'!$U$171)</f>
        <v>926254250</v>
      </c>
      <c r="AK75" s="153">
        <f t="shared" si="191"/>
        <v>83.948967600106926</v>
      </c>
      <c r="AL75" s="81">
        <f t="shared" si="168"/>
        <v>161177542</v>
      </c>
      <c r="AM75" s="175">
        <f t="shared" si="192"/>
        <v>14.607963473552616</v>
      </c>
      <c r="AN75" s="148">
        <f>SUM('[6]G FONTIBON'!$R$171)</f>
        <v>1087431792</v>
      </c>
      <c r="AO75" s="154">
        <f t="shared" si="193"/>
        <v>98.556931073659541</v>
      </c>
      <c r="AP75" s="147">
        <f t="shared" si="169"/>
        <v>48077000000</v>
      </c>
      <c r="AQ75" s="81">
        <f t="shared" si="170"/>
        <v>6751506480</v>
      </c>
      <c r="AR75" s="148">
        <f t="shared" si="171"/>
        <v>54828506480</v>
      </c>
      <c r="AS75" s="175">
        <f t="shared" ref="AS75:AS91" si="204">IF(OR(AR75=0,AR$91=0),0,(AR75/AR$91)*100)</f>
        <v>0.26981603666374421</v>
      </c>
      <c r="AT75" s="81">
        <f t="shared" si="172"/>
        <v>47602795118</v>
      </c>
      <c r="AU75" s="153">
        <f t="shared" si="194"/>
        <v>86.821250794719802</v>
      </c>
      <c r="AV75" s="81">
        <f t="shared" si="173"/>
        <v>4394415223.2900009</v>
      </c>
      <c r="AW75" s="175">
        <f t="shared" si="195"/>
        <v>8.0148366341019486</v>
      </c>
      <c r="AX75" s="81">
        <f t="shared" si="174"/>
        <v>51997210341.290001</v>
      </c>
      <c r="AY75" s="154">
        <f t="shared" si="196"/>
        <v>94.836087428821756</v>
      </c>
      <c r="AZ75" s="182">
        <f>SUM('[6]G FONTIBON'!BK$208)</f>
        <v>0</v>
      </c>
      <c r="BA75" s="182">
        <f>SUM('[6]G FONTIBON'!N$208)</f>
        <v>0</v>
      </c>
      <c r="BB75" s="148">
        <f t="shared" si="175"/>
        <v>0</v>
      </c>
      <c r="BC75" s="175" t="e">
        <f t="shared" ref="BC75:BC91" si="205">IF(OR(BB75=0,BB$91=0),0,(BB75/BB$91)*100)</f>
        <v>#REF!</v>
      </c>
      <c r="BD75" s="147">
        <f t="shared" si="176"/>
        <v>48077000000</v>
      </c>
      <c r="BE75" s="148">
        <f t="shared" si="177"/>
        <v>6751506480</v>
      </c>
      <c r="BF75" s="148">
        <f t="shared" si="178"/>
        <v>54828506480</v>
      </c>
      <c r="BG75" s="175" t="e">
        <f t="shared" ref="BG75:BG91" si="206">IF(OR(BF75=0,BF$91=0),0,(BF75/BF$91)*100)</f>
        <v>#REF!</v>
      </c>
      <c r="BH75" s="148">
        <f t="shared" si="179"/>
        <v>47602795118</v>
      </c>
      <c r="BI75" s="153">
        <f t="shared" si="197"/>
        <v>86.821250794719802</v>
      </c>
      <c r="BJ75" s="81">
        <f t="shared" si="180"/>
        <v>4394415223.2900009</v>
      </c>
      <c r="BK75" s="175">
        <f t="shared" si="198"/>
        <v>8.0148366341019486</v>
      </c>
      <c r="BL75" s="148">
        <f t="shared" si="181"/>
        <v>51997210341.290001</v>
      </c>
      <c r="BM75" s="154">
        <f t="shared" si="199"/>
        <v>94.836087428821756</v>
      </c>
      <c r="BN75" s="160">
        <f t="shared" si="160"/>
        <v>2831296138.7099991</v>
      </c>
    </row>
    <row r="76" spans="1:86" hidden="1" x14ac:dyDescent="0.2">
      <c r="A76" s="171" t="s">
        <v>1241</v>
      </c>
      <c r="B76" s="182">
        <f>SUM('[6]G MEISSEN'!M$10)</f>
        <v>18089000000</v>
      </c>
      <c r="C76" s="148">
        <f>SUM('[6]G MEISSEN'!N$10)</f>
        <v>7213766941</v>
      </c>
      <c r="D76" s="148">
        <f t="shared" si="161"/>
        <v>25302766941</v>
      </c>
      <c r="E76" s="175">
        <f t="shared" si="200"/>
        <v>0.67992173871837081</v>
      </c>
      <c r="F76" s="148">
        <f>SUM('[6]G MEISSEN'!$U$10)</f>
        <v>20706134704</v>
      </c>
      <c r="G76" s="153">
        <f t="shared" si="182"/>
        <v>81.833479920523132</v>
      </c>
      <c r="H76" s="81">
        <f t="shared" si="162"/>
        <v>3767225731</v>
      </c>
      <c r="I76" s="175">
        <f t="shared" si="183"/>
        <v>14.888591985944736</v>
      </c>
      <c r="J76" s="148">
        <f>SUM('[6]G MEISSEN'!$R$10)</f>
        <v>24473360435</v>
      </c>
      <c r="K76" s="154">
        <f t="shared" si="184"/>
        <v>96.72207190646786</v>
      </c>
      <c r="L76" s="182">
        <f>SUM('[6]G MEISSEN'!$M$99)</f>
        <v>47196000000</v>
      </c>
      <c r="M76" s="148">
        <f>SUM('[6]G MEISSEN'!$N$99)</f>
        <v>22180969548</v>
      </c>
      <c r="N76" s="148">
        <f t="shared" si="163"/>
        <v>69376969548</v>
      </c>
      <c r="O76" s="175">
        <f t="shared" si="201"/>
        <v>3.8710818950068266</v>
      </c>
      <c r="P76" s="148">
        <f>SUM('[6]G MEISSEN'!$U$99)</f>
        <v>61080753277</v>
      </c>
      <c r="Q76" s="153">
        <f t="shared" si="185"/>
        <v>88.041829550856818</v>
      </c>
      <c r="R76" s="81">
        <f t="shared" si="164"/>
        <v>7287698042</v>
      </c>
      <c r="S76" s="175">
        <f t="shared" si="186"/>
        <v>10.504491749178873</v>
      </c>
      <c r="T76" s="148">
        <f>SUM('[6]G MEISSEN'!$R$99)</f>
        <v>68368451319</v>
      </c>
      <c r="U76" s="154">
        <f t="shared" si="187"/>
        <v>98.546321300035686</v>
      </c>
      <c r="V76" s="152"/>
      <c r="W76" s="81"/>
      <c r="X76" s="148">
        <f t="shared" si="165"/>
        <v>0</v>
      </c>
      <c r="Y76" s="175">
        <f t="shared" si="202"/>
        <v>0</v>
      </c>
      <c r="Z76" s="81"/>
      <c r="AA76" s="153">
        <f t="shared" si="188"/>
        <v>0</v>
      </c>
      <c r="AB76" s="81">
        <f t="shared" si="166"/>
        <v>0</v>
      </c>
      <c r="AC76" s="175">
        <f t="shared" si="189"/>
        <v>0</v>
      </c>
      <c r="AD76" s="81"/>
      <c r="AE76" s="154">
        <f t="shared" si="190"/>
        <v>0</v>
      </c>
      <c r="AF76" s="182">
        <f>SUM('[6]G MEISSEN'!$M$171)</f>
        <v>0</v>
      </c>
      <c r="AG76" s="148">
        <f>SUM('[6]G MEISSEN'!$N$171)</f>
        <v>7206815387</v>
      </c>
      <c r="AH76" s="148">
        <f t="shared" si="167"/>
        <v>7206815387</v>
      </c>
      <c r="AI76" s="175">
        <f t="shared" si="203"/>
        <v>5.0577121760743998E-2</v>
      </c>
      <c r="AJ76" s="148">
        <f>SUM('[6]G MEISSEN'!$U$171)</f>
        <v>442485167</v>
      </c>
      <c r="AK76" s="153">
        <f t="shared" si="191"/>
        <v>6.139815483523777</v>
      </c>
      <c r="AL76" s="81">
        <f t="shared" si="168"/>
        <v>5434685754</v>
      </c>
      <c r="AM76" s="175">
        <f t="shared" si="192"/>
        <v>75.410364525270722</v>
      </c>
      <c r="AN76" s="148">
        <f>SUM('[6]G MEISSEN'!$R$171)</f>
        <v>5877170921</v>
      </c>
      <c r="AO76" s="154">
        <f t="shared" si="193"/>
        <v>81.550180008794499</v>
      </c>
      <c r="AP76" s="147">
        <f t="shared" si="169"/>
        <v>65285000000</v>
      </c>
      <c r="AQ76" s="81">
        <f t="shared" si="170"/>
        <v>36601551876</v>
      </c>
      <c r="AR76" s="148">
        <f t="shared" si="171"/>
        <v>101886551876</v>
      </c>
      <c r="AS76" s="175">
        <f t="shared" si="204"/>
        <v>0.50139293191480871</v>
      </c>
      <c r="AT76" s="81">
        <f t="shared" si="172"/>
        <v>82229373148</v>
      </c>
      <c r="AU76" s="153">
        <f t="shared" si="194"/>
        <v>80.706797544857949</v>
      </c>
      <c r="AV76" s="81">
        <f t="shared" si="173"/>
        <v>16489609527</v>
      </c>
      <c r="AW76" s="175">
        <f t="shared" si="195"/>
        <v>16.184284602219645</v>
      </c>
      <c r="AX76" s="81">
        <f t="shared" si="174"/>
        <v>98718982675</v>
      </c>
      <c r="AY76" s="154">
        <f t="shared" si="196"/>
        <v>96.891082147077611</v>
      </c>
      <c r="AZ76" s="182">
        <f>SUM('[6]G MEISSEN'!BK$208)</f>
        <v>0</v>
      </c>
      <c r="BA76" s="182">
        <f>SUM('[6]G MEISSEN'!N$208)</f>
        <v>0</v>
      </c>
      <c r="BB76" s="148">
        <f t="shared" si="175"/>
        <v>0</v>
      </c>
      <c r="BC76" s="175" t="e">
        <f t="shared" si="205"/>
        <v>#REF!</v>
      </c>
      <c r="BD76" s="147">
        <f t="shared" si="176"/>
        <v>65285000000</v>
      </c>
      <c r="BE76" s="148">
        <f t="shared" si="177"/>
        <v>36601551876</v>
      </c>
      <c r="BF76" s="148">
        <f t="shared" si="178"/>
        <v>101886551876</v>
      </c>
      <c r="BG76" s="175" t="e">
        <f t="shared" si="206"/>
        <v>#REF!</v>
      </c>
      <c r="BH76" s="148">
        <f t="shared" si="179"/>
        <v>82229373148</v>
      </c>
      <c r="BI76" s="153">
        <f t="shared" si="197"/>
        <v>80.706797544857949</v>
      </c>
      <c r="BJ76" s="81">
        <f t="shared" si="180"/>
        <v>16489609527</v>
      </c>
      <c r="BK76" s="175">
        <f t="shared" si="198"/>
        <v>16.184284602219645</v>
      </c>
      <c r="BL76" s="148">
        <f t="shared" si="181"/>
        <v>98718982675</v>
      </c>
      <c r="BM76" s="154">
        <f t="shared" si="199"/>
        <v>96.891082147077611</v>
      </c>
      <c r="BN76" s="160">
        <f t="shared" si="160"/>
        <v>3167569201</v>
      </c>
    </row>
    <row r="77" spans="1:86" hidden="1" x14ac:dyDescent="0.2">
      <c r="A77" s="171" t="s">
        <v>1242</v>
      </c>
      <c r="B77" s="182">
        <f>SUM('[6]G TUNJUELITO'!M$10)</f>
        <v>9046000000</v>
      </c>
      <c r="C77" s="148">
        <f>SUM('[6]G TUNJUELITO'!N$10)</f>
        <v>2280752143</v>
      </c>
      <c r="D77" s="148">
        <f t="shared" si="161"/>
        <v>11326752143</v>
      </c>
      <c r="E77" s="175">
        <f t="shared" si="200"/>
        <v>0.30436612047442058</v>
      </c>
      <c r="F77" s="148">
        <f>SUM('[6]G TUNJUELITO'!$U$10)</f>
        <v>9374375018.2000008</v>
      </c>
      <c r="G77" s="153">
        <f t="shared" si="182"/>
        <v>82.763133684296434</v>
      </c>
      <c r="H77" s="81">
        <f t="shared" si="162"/>
        <v>1430690996.7333336</v>
      </c>
      <c r="I77" s="175">
        <f t="shared" si="183"/>
        <v>12.631078871250034</v>
      </c>
      <c r="J77" s="148">
        <f>SUM('[6]G TUNJUELITO'!$R$10)</f>
        <v>10805066014.933334</v>
      </c>
      <c r="K77" s="154">
        <f t="shared" si="184"/>
        <v>95.39421255554646</v>
      </c>
      <c r="L77" s="182">
        <f>SUM('[6]G TUNJUELITO'!$M$99)</f>
        <v>22637000000</v>
      </c>
      <c r="M77" s="148">
        <f>SUM('[6]G TUNJUELITO'!$N$99)</f>
        <v>13288470361</v>
      </c>
      <c r="N77" s="148">
        <f t="shared" si="163"/>
        <v>35925470361</v>
      </c>
      <c r="O77" s="175">
        <f t="shared" si="201"/>
        <v>2.0045620151778536</v>
      </c>
      <c r="P77" s="148">
        <f>SUM('[6]G TUNJUELITO'!$U$99)</f>
        <v>32482911313.318668</v>
      </c>
      <c r="Q77" s="153">
        <f t="shared" si="185"/>
        <v>90.41749763304837</v>
      </c>
      <c r="R77" s="81">
        <f t="shared" si="164"/>
        <v>2806390060.2999992</v>
      </c>
      <c r="S77" s="175">
        <f t="shared" si="186"/>
        <v>7.8117002563912488</v>
      </c>
      <c r="T77" s="148">
        <f>SUM('[6]G TUNJUELITO'!$R$99)</f>
        <v>35289301373.618668</v>
      </c>
      <c r="U77" s="154">
        <f t="shared" si="187"/>
        <v>98.229197889439618</v>
      </c>
      <c r="V77" s="152"/>
      <c r="W77" s="81"/>
      <c r="X77" s="148">
        <f t="shared" si="165"/>
        <v>0</v>
      </c>
      <c r="Y77" s="175">
        <f t="shared" si="202"/>
        <v>0</v>
      </c>
      <c r="Z77" s="81"/>
      <c r="AA77" s="153">
        <f t="shared" si="188"/>
        <v>0</v>
      </c>
      <c r="AB77" s="81">
        <f t="shared" si="166"/>
        <v>0</v>
      </c>
      <c r="AC77" s="175">
        <f t="shared" si="189"/>
        <v>0</v>
      </c>
      <c r="AD77" s="81"/>
      <c r="AE77" s="154">
        <f t="shared" si="190"/>
        <v>0</v>
      </c>
      <c r="AF77" s="182">
        <f>SUM('[6]G TUNJUELITO'!$M$171)</f>
        <v>0</v>
      </c>
      <c r="AG77" s="148">
        <f>SUM('[6]G TUNJUELITO'!$N$171)</f>
        <v>1230778293</v>
      </c>
      <c r="AH77" s="148">
        <f t="shared" si="167"/>
        <v>1230778293</v>
      </c>
      <c r="AI77" s="175">
        <f t="shared" si="203"/>
        <v>8.6375493533287669E-3</v>
      </c>
      <c r="AJ77" s="148">
        <f>SUM('[6]G TUNJUELITO'!$U$171)</f>
        <v>312869852</v>
      </c>
      <c r="AK77" s="153">
        <f t="shared" si="191"/>
        <v>25.420488302355849</v>
      </c>
      <c r="AL77" s="81">
        <f t="shared" si="168"/>
        <v>434109987</v>
      </c>
      <c r="AM77" s="175">
        <f t="shared" si="192"/>
        <v>35.271176739871215</v>
      </c>
      <c r="AN77" s="148">
        <f>SUM('[6]G TUNJUELITO'!$R$171)</f>
        <v>746979839</v>
      </c>
      <c r="AO77" s="154">
        <f t="shared" si="193"/>
        <v>60.691665042227058</v>
      </c>
      <c r="AP77" s="147">
        <f t="shared" si="169"/>
        <v>31683000000</v>
      </c>
      <c r="AQ77" s="81">
        <f t="shared" si="170"/>
        <v>16800000797</v>
      </c>
      <c r="AR77" s="148">
        <f t="shared" si="171"/>
        <v>48483000797</v>
      </c>
      <c r="AS77" s="175">
        <f t="shared" si="204"/>
        <v>0.23858922958960183</v>
      </c>
      <c r="AT77" s="81">
        <f t="shared" si="172"/>
        <v>42170156183.518669</v>
      </c>
      <c r="AU77" s="153">
        <f t="shared" si="194"/>
        <v>86.979261783086756</v>
      </c>
      <c r="AV77" s="81">
        <f t="shared" si="173"/>
        <v>4671191044.0333328</v>
      </c>
      <c r="AW77" s="175">
        <f t="shared" si="195"/>
        <v>9.6346986928300318</v>
      </c>
      <c r="AX77" s="81">
        <f t="shared" si="174"/>
        <v>46841347227.552002</v>
      </c>
      <c r="AY77" s="154">
        <f t="shared" si="196"/>
        <v>96.613960475916798</v>
      </c>
      <c r="AZ77" s="182">
        <f>SUM('[6]G TUNJUELITO'!BK$208)</f>
        <v>0</v>
      </c>
      <c r="BA77" s="182">
        <f>SUM('[6]G TUNJUELITO'!N$208)</f>
        <v>426028222</v>
      </c>
      <c r="BB77" s="148">
        <f t="shared" si="175"/>
        <v>426028222</v>
      </c>
      <c r="BC77" s="175" t="e">
        <f t="shared" si="205"/>
        <v>#REF!</v>
      </c>
      <c r="BD77" s="147">
        <f t="shared" si="176"/>
        <v>31683000000</v>
      </c>
      <c r="BE77" s="148">
        <f t="shared" si="177"/>
        <v>17226029019</v>
      </c>
      <c r="BF77" s="148">
        <f t="shared" si="178"/>
        <v>48909029019</v>
      </c>
      <c r="BG77" s="175" t="e">
        <f t="shared" si="206"/>
        <v>#REF!</v>
      </c>
      <c r="BH77" s="148">
        <f t="shared" si="179"/>
        <v>42170156183.518669</v>
      </c>
      <c r="BI77" s="153">
        <f t="shared" si="197"/>
        <v>86.221618031174913</v>
      </c>
      <c r="BJ77" s="81">
        <f t="shared" si="180"/>
        <v>4671191044.0333328</v>
      </c>
      <c r="BK77" s="175">
        <f t="shared" si="198"/>
        <v>9.5507744433419148</v>
      </c>
      <c r="BL77" s="148">
        <f t="shared" si="181"/>
        <v>46841347227.552002</v>
      </c>
      <c r="BM77" s="154">
        <f t="shared" si="199"/>
        <v>95.77239247451682</v>
      </c>
      <c r="BN77" s="160">
        <f t="shared" si="160"/>
        <v>2067681791.447998</v>
      </c>
    </row>
    <row r="78" spans="1:86" hidden="1" x14ac:dyDescent="0.2">
      <c r="A78" s="171" t="s">
        <v>1243</v>
      </c>
      <c r="B78" s="182">
        <f>SUM('[6]G CENTRO ORIENTE'!M$10)</f>
        <v>8329000000</v>
      </c>
      <c r="C78" s="148">
        <f>SUM('[6]G CENTRO ORIENTE'!N$10)</f>
        <v>1383035326</v>
      </c>
      <c r="D78" s="148">
        <f t="shared" si="161"/>
        <v>9712035326</v>
      </c>
      <c r="E78" s="175">
        <f t="shared" si="200"/>
        <v>0.26097635727925583</v>
      </c>
      <c r="F78" s="148">
        <f>SUM('[6]G CENTRO ORIENTE'!$U$10)</f>
        <v>7036984945</v>
      </c>
      <c r="G78" s="153">
        <f t="shared" si="182"/>
        <v>72.456335966585215</v>
      </c>
      <c r="H78" s="81">
        <f t="shared" si="162"/>
        <v>2241390530</v>
      </c>
      <c r="I78" s="175">
        <f t="shared" si="183"/>
        <v>23.078484115472627</v>
      </c>
      <c r="J78" s="148">
        <f>SUM('[6]G CENTRO ORIENTE'!$R$10)</f>
        <v>9278375475</v>
      </c>
      <c r="K78" s="154">
        <f t="shared" si="184"/>
        <v>95.534820082057848</v>
      </c>
      <c r="L78" s="182">
        <f>SUM('[6]G CENTRO ORIENTE'!$M$99)</f>
        <v>28829000000</v>
      </c>
      <c r="M78" s="148">
        <f>SUM('[6]G CENTRO ORIENTE'!$N$99)</f>
        <v>10376474100</v>
      </c>
      <c r="N78" s="148">
        <f t="shared" si="163"/>
        <v>39205474100</v>
      </c>
      <c r="O78" s="175">
        <f t="shared" si="201"/>
        <v>2.1875789900085687</v>
      </c>
      <c r="P78" s="148">
        <f>SUM('[6]G CENTRO ORIENTE'!$U$99)</f>
        <v>33644778300</v>
      </c>
      <c r="Q78" s="153">
        <f t="shared" si="185"/>
        <v>85.816532186764192</v>
      </c>
      <c r="R78" s="81">
        <f t="shared" si="164"/>
        <v>4661098032</v>
      </c>
      <c r="S78" s="175">
        <f t="shared" si="186"/>
        <v>11.888895974350683</v>
      </c>
      <c r="T78" s="148">
        <f>SUM('[6]G CENTRO ORIENTE'!$R$99)</f>
        <v>38305876332</v>
      </c>
      <c r="U78" s="154">
        <f t="shared" si="187"/>
        <v>97.705428161114881</v>
      </c>
      <c r="V78" s="152"/>
      <c r="W78" s="81"/>
      <c r="X78" s="148">
        <f t="shared" si="165"/>
        <v>0</v>
      </c>
      <c r="Y78" s="175">
        <f t="shared" si="202"/>
        <v>0</v>
      </c>
      <c r="Z78" s="81"/>
      <c r="AA78" s="153">
        <f t="shared" si="188"/>
        <v>0</v>
      </c>
      <c r="AB78" s="81">
        <f t="shared" si="166"/>
        <v>0</v>
      </c>
      <c r="AC78" s="175">
        <f t="shared" si="189"/>
        <v>0</v>
      </c>
      <c r="AD78" s="81"/>
      <c r="AE78" s="154">
        <f t="shared" si="190"/>
        <v>0</v>
      </c>
      <c r="AF78" s="182">
        <f>SUM('[6]G CENTRO ORIENTE'!$M$171)</f>
        <v>0</v>
      </c>
      <c r="AG78" s="148">
        <f>SUM('[6]G CENTRO ORIENTE'!$N$171)</f>
        <v>1658050884</v>
      </c>
      <c r="AH78" s="148">
        <f t="shared" si="167"/>
        <v>1658050884</v>
      </c>
      <c r="AI78" s="175">
        <f t="shared" si="203"/>
        <v>1.1636130099412136E-2</v>
      </c>
      <c r="AJ78" s="148">
        <f>SUM('[6]G CENTRO ORIENTE'!$U$171)</f>
        <v>1150294449</v>
      </c>
      <c r="AK78" s="153">
        <f t="shared" si="191"/>
        <v>69.376305642981706</v>
      </c>
      <c r="AL78" s="81">
        <f t="shared" si="168"/>
        <v>368900369</v>
      </c>
      <c r="AM78" s="175">
        <f t="shared" si="192"/>
        <v>22.249037864871703</v>
      </c>
      <c r="AN78" s="148">
        <f>SUM('[6]G CENTRO ORIENTE'!$R$171)</f>
        <v>1519194818</v>
      </c>
      <c r="AO78" s="154">
        <f t="shared" si="193"/>
        <v>91.625343507853401</v>
      </c>
      <c r="AP78" s="147">
        <f t="shared" si="169"/>
        <v>37158000000</v>
      </c>
      <c r="AQ78" s="81">
        <f t="shared" si="170"/>
        <v>13417560310</v>
      </c>
      <c r="AR78" s="148">
        <f t="shared" si="171"/>
        <v>50575560310</v>
      </c>
      <c r="AS78" s="175">
        <f t="shared" si="204"/>
        <v>0.24888690411200795</v>
      </c>
      <c r="AT78" s="81">
        <f t="shared" si="172"/>
        <v>41832057694</v>
      </c>
      <c r="AU78" s="153">
        <f t="shared" si="194"/>
        <v>82.712000495086556</v>
      </c>
      <c r="AV78" s="81">
        <f t="shared" si="173"/>
        <v>7271388931</v>
      </c>
      <c r="AW78" s="175">
        <f t="shared" si="195"/>
        <v>14.377278049774315</v>
      </c>
      <c r="AX78" s="81">
        <f t="shared" si="174"/>
        <v>49103446625</v>
      </c>
      <c r="AY78" s="154">
        <f t="shared" si="196"/>
        <v>97.089278544860875</v>
      </c>
      <c r="AZ78" s="182">
        <f>SUM('[6]G CENTRO ORIENTE'!BK$208)</f>
        <v>0</v>
      </c>
      <c r="BA78" s="182">
        <f>SUM('[6]G CENTRO ORIENTE'!N$208)</f>
        <v>0</v>
      </c>
      <c r="BB78" s="148">
        <f t="shared" si="175"/>
        <v>0</v>
      </c>
      <c r="BC78" s="175" t="e">
        <f t="shared" si="205"/>
        <v>#REF!</v>
      </c>
      <c r="BD78" s="147">
        <f t="shared" si="176"/>
        <v>37158000000</v>
      </c>
      <c r="BE78" s="148">
        <f t="shared" si="177"/>
        <v>13417560310</v>
      </c>
      <c r="BF78" s="148">
        <f t="shared" si="178"/>
        <v>50575560310</v>
      </c>
      <c r="BG78" s="175" t="e">
        <f t="shared" si="206"/>
        <v>#REF!</v>
      </c>
      <c r="BH78" s="148">
        <f t="shared" si="179"/>
        <v>41832057694</v>
      </c>
      <c r="BI78" s="153">
        <f t="shared" si="197"/>
        <v>82.712000495086556</v>
      </c>
      <c r="BJ78" s="81">
        <f t="shared" si="180"/>
        <v>7271388931</v>
      </c>
      <c r="BK78" s="175">
        <f t="shared" si="198"/>
        <v>14.377278049774315</v>
      </c>
      <c r="BL78" s="148">
        <f t="shared" si="181"/>
        <v>49103446625</v>
      </c>
      <c r="BM78" s="154">
        <f t="shared" si="199"/>
        <v>97.089278544860875</v>
      </c>
      <c r="BN78" s="160">
        <f t="shared" si="160"/>
        <v>1472113685</v>
      </c>
    </row>
    <row r="79" spans="1:86" hidden="1" x14ac:dyDescent="0.2">
      <c r="A79" s="171" t="s">
        <v>1244</v>
      </c>
      <c r="B79" s="182">
        <f>SUM('[6]G SAN BLAS'!M$10)</f>
        <v>5784000000</v>
      </c>
      <c r="C79" s="148">
        <f>SUM('[6]G SAN BLAS'!N$10)</f>
        <v>4724234893</v>
      </c>
      <c r="D79" s="148">
        <f t="shared" si="161"/>
        <v>10508234893</v>
      </c>
      <c r="E79" s="175">
        <f t="shared" si="200"/>
        <v>0.2823713847568341</v>
      </c>
      <c r="F79" s="148">
        <f>SUM('[6]G SAN BLAS'!$U$10)</f>
        <v>7726779985</v>
      </c>
      <c r="G79" s="153">
        <f t="shared" si="182"/>
        <v>73.530712471484151</v>
      </c>
      <c r="H79" s="81">
        <f t="shared" si="162"/>
        <v>1901121206</v>
      </c>
      <c r="I79" s="175">
        <f t="shared" si="183"/>
        <v>18.091727348676045</v>
      </c>
      <c r="J79" s="148">
        <f>SUM('[6]G SAN BLAS'!$R$10)</f>
        <v>9627901191</v>
      </c>
      <c r="K79" s="154">
        <f t="shared" si="184"/>
        <v>91.622439820160196</v>
      </c>
      <c r="L79" s="182">
        <f>SUM('[6]G SAN BLAS'!$M$99)</f>
        <v>22125000000</v>
      </c>
      <c r="M79" s="148">
        <f>SUM('[6]G SAN BLAS'!$N$99)</f>
        <v>17706756001</v>
      </c>
      <c r="N79" s="148">
        <f t="shared" si="163"/>
        <v>39831756001</v>
      </c>
      <c r="O79" s="175">
        <f t="shared" si="201"/>
        <v>2.2225241388659884</v>
      </c>
      <c r="P79" s="148">
        <f>SUM('[6]G SAN BLAS'!$U$99)</f>
        <v>32177431160</v>
      </c>
      <c r="Q79" s="153">
        <f t="shared" si="185"/>
        <v>80.783360791806842</v>
      </c>
      <c r="R79" s="81">
        <f t="shared" si="164"/>
        <v>5647118085</v>
      </c>
      <c r="S79" s="175">
        <f t="shared" si="186"/>
        <v>14.17742688737656</v>
      </c>
      <c r="T79" s="148">
        <f>SUM('[6]G SAN BLAS'!$R$99)</f>
        <v>37824549245</v>
      </c>
      <c r="U79" s="154">
        <f t="shared" si="187"/>
        <v>94.960787679183383</v>
      </c>
      <c r="V79" s="152"/>
      <c r="W79" s="81"/>
      <c r="X79" s="148">
        <f t="shared" si="165"/>
        <v>0</v>
      </c>
      <c r="Y79" s="175">
        <f t="shared" si="202"/>
        <v>0</v>
      </c>
      <c r="Z79" s="81"/>
      <c r="AA79" s="153">
        <f t="shared" si="188"/>
        <v>0</v>
      </c>
      <c r="AB79" s="81">
        <f t="shared" si="166"/>
        <v>0</v>
      </c>
      <c r="AC79" s="175">
        <f t="shared" si="189"/>
        <v>0</v>
      </c>
      <c r="AD79" s="81"/>
      <c r="AE79" s="154">
        <f t="shared" si="190"/>
        <v>0</v>
      </c>
      <c r="AF79" s="182">
        <f>SUM('[6]G SAN BLAS'!$M$171)</f>
        <v>0</v>
      </c>
      <c r="AG79" s="148">
        <f>SUM('[6]G SAN BLAS'!$N$171)</f>
        <v>480000000</v>
      </c>
      <c r="AH79" s="148">
        <f t="shared" si="167"/>
        <v>480000000</v>
      </c>
      <c r="AI79" s="175">
        <f t="shared" si="203"/>
        <v>3.3686194444427107E-3</v>
      </c>
      <c r="AJ79" s="148">
        <f>SUM('[6]G SAN BLAS'!$U$171)</f>
        <v>0</v>
      </c>
      <c r="AK79" s="153">
        <f t="shared" si="191"/>
        <v>0</v>
      </c>
      <c r="AL79" s="81">
        <f t="shared" si="168"/>
        <v>218711000</v>
      </c>
      <c r="AM79" s="175">
        <f t="shared" si="192"/>
        <v>45.564791666666665</v>
      </c>
      <c r="AN79" s="148">
        <f>SUM('[6]G SAN BLAS'!$R$171)</f>
        <v>218711000</v>
      </c>
      <c r="AO79" s="154">
        <f t="shared" si="193"/>
        <v>45.564791666666665</v>
      </c>
      <c r="AP79" s="147">
        <f t="shared" si="169"/>
        <v>27909000000</v>
      </c>
      <c r="AQ79" s="81">
        <f t="shared" si="170"/>
        <v>22910990894</v>
      </c>
      <c r="AR79" s="148">
        <f t="shared" si="171"/>
        <v>50819990894</v>
      </c>
      <c r="AS79" s="175">
        <f t="shared" si="204"/>
        <v>0.25008976911141007</v>
      </c>
      <c r="AT79" s="81">
        <f t="shared" si="172"/>
        <v>39904211145</v>
      </c>
      <c r="AU79" s="153">
        <f t="shared" si="194"/>
        <v>78.520697156817548</v>
      </c>
      <c r="AV79" s="81">
        <f t="shared" si="173"/>
        <v>7766950291</v>
      </c>
      <c r="AW79" s="175">
        <f t="shared" si="195"/>
        <v>15.283257935248853</v>
      </c>
      <c r="AX79" s="81">
        <f t="shared" si="174"/>
        <v>47671161436</v>
      </c>
      <c r="AY79" s="154">
        <f t="shared" si="196"/>
        <v>93.803955092066417</v>
      </c>
      <c r="AZ79" s="182">
        <f>SUM('[6]G SAN BLAS'!BK$208)</f>
        <v>0</v>
      </c>
      <c r="BA79" s="182">
        <f>SUM('[6]G SAN BLAS'!N$208)</f>
        <v>5392488278</v>
      </c>
      <c r="BB79" s="148">
        <f t="shared" si="175"/>
        <v>5392488278</v>
      </c>
      <c r="BC79" s="175" t="e">
        <f t="shared" si="205"/>
        <v>#REF!</v>
      </c>
      <c r="BD79" s="147">
        <f t="shared" si="176"/>
        <v>27909000000</v>
      </c>
      <c r="BE79" s="148">
        <f t="shared" si="177"/>
        <v>28303479172</v>
      </c>
      <c r="BF79" s="148">
        <f t="shared" si="178"/>
        <v>56212479172</v>
      </c>
      <c r="BG79" s="175" t="e">
        <f t="shared" si="206"/>
        <v>#REF!</v>
      </c>
      <c r="BH79" s="148">
        <f t="shared" si="179"/>
        <v>39904211145</v>
      </c>
      <c r="BI79" s="153">
        <f t="shared" si="197"/>
        <v>70.988171546215469</v>
      </c>
      <c r="BJ79" s="81">
        <f t="shared" si="180"/>
        <v>7766950291</v>
      </c>
      <c r="BK79" s="175">
        <f t="shared" si="198"/>
        <v>13.817128163364828</v>
      </c>
      <c r="BL79" s="148">
        <f t="shared" si="181"/>
        <v>47671161436</v>
      </c>
      <c r="BM79" s="154">
        <f t="shared" si="199"/>
        <v>84.805299709580297</v>
      </c>
      <c r="BN79" s="160">
        <f t="shared" si="160"/>
        <v>8541317736</v>
      </c>
    </row>
    <row r="80" spans="1:86" hidden="1" x14ac:dyDescent="0.2">
      <c r="A80" s="171" t="s">
        <v>1245</v>
      </c>
      <c r="B80" s="182">
        <f>SUM('[6]G CHAPINERO'!M$10)</f>
        <v>5547000000</v>
      </c>
      <c r="C80" s="148">
        <f>SUM('[6]G CHAPINERO'!N$10)</f>
        <v>882000000</v>
      </c>
      <c r="D80" s="148">
        <f t="shared" si="161"/>
        <v>6429000000</v>
      </c>
      <c r="E80" s="175">
        <f t="shared" si="200"/>
        <v>0.1727564763337163</v>
      </c>
      <c r="F80" s="148">
        <f>SUM('[6]G CHAPINERO'!$U$10)</f>
        <v>5424643653</v>
      </c>
      <c r="G80" s="153">
        <f t="shared" si="182"/>
        <v>84.377720531964542</v>
      </c>
      <c r="H80" s="81">
        <f t="shared" si="162"/>
        <v>414813542</v>
      </c>
      <c r="I80" s="175">
        <f t="shared" si="183"/>
        <v>6.4522249494478139</v>
      </c>
      <c r="J80" s="148">
        <f>SUM('[6]G CHAPINERO'!$R$10)</f>
        <v>5839457195</v>
      </c>
      <c r="K80" s="154">
        <f t="shared" si="184"/>
        <v>90.829945481412352</v>
      </c>
      <c r="L80" s="182">
        <f>SUM('[6]G CHAPINERO'!$M$99)</f>
        <v>18330000000</v>
      </c>
      <c r="M80" s="148">
        <f>SUM('[6]G CHAPINERO'!$N$99)</f>
        <v>4241659551</v>
      </c>
      <c r="N80" s="148">
        <f t="shared" si="163"/>
        <v>22571659551</v>
      </c>
      <c r="O80" s="175">
        <f t="shared" si="201"/>
        <v>1.2594488228212459</v>
      </c>
      <c r="P80" s="148">
        <f>SUM('[6]G CHAPINERO'!$U$99)</f>
        <v>19199948532</v>
      </c>
      <c r="Q80" s="153">
        <f t="shared" si="185"/>
        <v>85.062192651888452</v>
      </c>
      <c r="R80" s="81">
        <f t="shared" si="164"/>
        <v>1168808593</v>
      </c>
      <c r="S80" s="175">
        <f t="shared" si="186"/>
        <v>5.1782129282922744</v>
      </c>
      <c r="T80" s="148">
        <f>SUM('[6]G CHAPINERO'!$R$99)</f>
        <v>20368757125</v>
      </c>
      <c r="U80" s="154">
        <f t="shared" si="187"/>
        <v>90.24040558018072</v>
      </c>
      <c r="V80" s="152"/>
      <c r="W80" s="81"/>
      <c r="X80" s="148">
        <f t="shared" si="165"/>
        <v>0</v>
      </c>
      <c r="Y80" s="175">
        <f t="shared" si="202"/>
        <v>0</v>
      </c>
      <c r="Z80" s="81"/>
      <c r="AA80" s="153">
        <f t="shared" si="188"/>
        <v>0</v>
      </c>
      <c r="AB80" s="81">
        <f t="shared" si="166"/>
        <v>0</v>
      </c>
      <c r="AC80" s="175">
        <f t="shared" si="189"/>
        <v>0</v>
      </c>
      <c r="AD80" s="81"/>
      <c r="AE80" s="154">
        <f t="shared" si="190"/>
        <v>0</v>
      </c>
      <c r="AF80" s="182">
        <f>SUM('[6]G CHAPINERO'!$M$171)</f>
        <v>0</v>
      </c>
      <c r="AG80" s="148">
        <f>SUM('[6]G CHAPINERO'!$N$171)</f>
        <v>784483924</v>
      </c>
      <c r="AH80" s="148">
        <f t="shared" si="167"/>
        <v>784483924</v>
      </c>
      <c r="AI80" s="175">
        <f t="shared" si="203"/>
        <v>5.5054745838314951E-3</v>
      </c>
      <c r="AJ80" s="148">
        <f>SUM('[6]G CHAPINERO'!$U$171)</f>
        <v>599104773</v>
      </c>
      <c r="AK80" s="153">
        <f t="shared" si="191"/>
        <v>76.369286185652925</v>
      </c>
      <c r="AL80" s="81">
        <f t="shared" si="168"/>
        <v>135461464</v>
      </c>
      <c r="AM80" s="175">
        <f t="shared" si="192"/>
        <v>17.267589539540392</v>
      </c>
      <c r="AN80" s="148">
        <f>SUM('[6]G CHAPINERO'!$R$171)</f>
        <v>734566237</v>
      </c>
      <c r="AO80" s="154">
        <f t="shared" si="193"/>
        <v>93.63687572519332</v>
      </c>
      <c r="AP80" s="147">
        <f t="shared" si="169"/>
        <v>23877000000</v>
      </c>
      <c r="AQ80" s="81">
        <f t="shared" si="170"/>
        <v>5908143475</v>
      </c>
      <c r="AR80" s="148">
        <f t="shared" si="171"/>
        <v>29785143475</v>
      </c>
      <c r="AS80" s="175">
        <f t="shared" si="204"/>
        <v>0.14657538349721397</v>
      </c>
      <c r="AT80" s="81">
        <f t="shared" si="172"/>
        <v>25223696958</v>
      </c>
      <c r="AU80" s="153">
        <f t="shared" si="194"/>
        <v>84.685497584295248</v>
      </c>
      <c r="AV80" s="81">
        <f t="shared" si="173"/>
        <v>1719083599</v>
      </c>
      <c r="AW80" s="175">
        <f t="shared" si="195"/>
        <v>5.771614296378675</v>
      </c>
      <c r="AX80" s="81">
        <f t="shared" si="174"/>
        <v>26942780557</v>
      </c>
      <c r="AY80" s="154">
        <f t="shared" si="196"/>
        <v>90.457111880673921</v>
      </c>
      <c r="AZ80" s="182">
        <f>SUM('[6]G CHAPINERO'!BK$208)</f>
        <v>0</v>
      </c>
      <c r="BA80" s="182">
        <f>SUM('[6]G CHAPINERO'!N$208)</f>
        <v>773726099</v>
      </c>
      <c r="BB80" s="148">
        <f t="shared" si="175"/>
        <v>773726099</v>
      </c>
      <c r="BC80" s="175" t="e">
        <f t="shared" si="205"/>
        <v>#REF!</v>
      </c>
      <c r="BD80" s="147">
        <f t="shared" si="176"/>
        <v>23877000000</v>
      </c>
      <c r="BE80" s="148">
        <f t="shared" si="177"/>
        <v>6681869574</v>
      </c>
      <c r="BF80" s="148">
        <f t="shared" si="178"/>
        <v>30558869574</v>
      </c>
      <c r="BG80" s="175" t="e">
        <f t="shared" si="206"/>
        <v>#REF!</v>
      </c>
      <c r="BH80" s="148">
        <f t="shared" si="179"/>
        <v>25223696958</v>
      </c>
      <c r="BI80" s="153">
        <f t="shared" si="197"/>
        <v>82.541328621202481</v>
      </c>
      <c r="BJ80" s="81">
        <f t="shared" si="180"/>
        <v>1719083599</v>
      </c>
      <c r="BK80" s="175">
        <f t="shared" si="198"/>
        <v>5.6254816456385717</v>
      </c>
      <c r="BL80" s="148">
        <f t="shared" si="181"/>
        <v>26942780557</v>
      </c>
      <c r="BM80" s="154">
        <f t="shared" si="199"/>
        <v>88.166810266841054</v>
      </c>
      <c r="BN80" s="160">
        <f t="shared" si="160"/>
        <v>3616089017</v>
      </c>
    </row>
    <row r="81" spans="1:66" hidden="1" x14ac:dyDescent="0.2">
      <c r="A81" s="171" t="s">
        <v>1246</v>
      </c>
      <c r="B81" s="182">
        <f>SUM('[6]G SUBA'!M$10)</f>
        <v>15052000000</v>
      </c>
      <c r="C81" s="148">
        <f>SUM('[6]G SUBA'!N$10)</f>
        <v>4899743689</v>
      </c>
      <c r="D81" s="148">
        <f t="shared" si="161"/>
        <v>19951743689</v>
      </c>
      <c r="E81" s="175">
        <f t="shared" si="200"/>
        <v>0.5361320479740399</v>
      </c>
      <c r="F81" s="148">
        <f>SUM('[6]G SUBA'!$U$10)</f>
        <v>14848545577</v>
      </c>
      <c r="G81" s="153">
        <f t="shared" si="182"/>
        <v>74.422295156019132</v>
      </c>
      <c r="H81" s="81">
        <f t="shared" si="162"/>
        <v>3184846369</v>
      </c>
      <c r="I81" s="175">
        <f t="shared" si="183"/>
        <v>15.962747009204525</v>
      </c>
      <c r="J81" s="148">
        <f>SUM('[6]G SUBA'!$R$10)</f>
        <v>18033391946</v>
      </c>
      <c r="K81" s="154">
        <f t="shared" si="184"/>
        <v>90.385042165223666</v>
      </c>
      <c r="L81" s="182">
        <f>SUM('[6]G SUBA'!$M$99)</f>
        <v>61263000000</v>
      </c>
      <c r="M81" s="148">
        <f>SUM('[6]G SUBA'!$N$99)</f>
        <v>41052236817</v>
      </c>
      <c r="N81" s="148">
        <f t="shared" si="163"/>
        <v>102315236817</v>
      </c>
      <c r="O81" s="175">
        <f t="shared" si="201"/>
        <v>5.7089645657064096</v>
      </c>
      <c r="P81" s="148">
        <f>SUM('[6]G SUBA'!$U$99)</f>
        <v>90331077901</v>
      </c>
      <c r="Q81" s="153">
        <f t="shared" si="185"/>
        <v>88.287024211814369</v>
      </c>
      <c r="R81" s="81">
        <f t="shared" si="164"/>
        <v>10201829426</v>
      </c>
      <c r="S81" s="175">
        <f t="shared" si="186"/>
        <v>9.9709776797437222</v>
      </c>
      <c r="T81" s="148">
        <f>SUM('[6]G SUBA'!$R$99)</f>
        <v>100532907327</v>
      </c>
      <c r="U81" s="154">
        <f t="shared" si="187"/>
        <v>98.258001891558095</v>
      </c>
      <c r="V81" s="152"/>
      <c r="W81" s="81"/>
      <c r="X81" s="148">
        <f t="shared" si="165"/>
        <v>0</v>
      </c>
      <c r="Y81" s="175">
        <f t="shared" si="202"/>
        <v>0</v>
      </c>
      <c r="Z81" s="81"/>
      <c r="AA81" s="153">
        <f t="shared" si="188"/>
        <v>0</v>
      </c>
      <c r="AB81" s="81">
        <f t="shared" si="166"/>
        <v>0</v>
      </c>
      <c r="AC81" s="175">
        <f t="shared" si="189"/>
        <v>0</v>
      </c>
      <c r="AD81" s="81"/>
      <c r="AE81" s="154">
        <f t="shared" si="190"/>
        <v>0</v>
      </c>
      <c r="AF81" s="182">
        <f>SUM('[6]G SUBA'!$M$171)</f>
        <v>0</v>
      </c>
      <c r="AG81" s="148">
        <f>SUM('[6]G SUBA'!$N$171)</f>
        <v>0</v>
      </c>
      <c r="AH81" s="148">
        <f t="shared" si="167"/>
        <v>0</v>
      </c>
      <c r="AI81" s="175">
        <f t="shared" si="203"/>
        <v>0</v>
      </c>
      <c r="AJ81" s="148">
        <f>SUM('[6]G SUBA'!$U$171)</f>
        <v>0</v>
      </c>
      <c r="AK81" s="153">
        <f t="shared" si="191"/>
        <v>0</v>
      </c>
      <c r="AL81" s="81">
        <f t="shared" si="168"/>
        <v>0</v>
      </c>
      <c r="AM81" s="175">
        <f t="shared" si="192"/>
        <v>0</v>
      </c>
      <c r="AN81" s="148">
        <f>SUM('[6]G SUBA'!$R$171)</f>
        <v>0</v>
      </c>
      <c r="AO81" s="154">
        <f t="shared" si="193"/>
        <v>0</v>
      </c>
      <c r="AP81" s="147">
        <f t="shared" si="169"/>
        <v>76315000000</v>
      </c>
      <c r="AQ81" s="81">
        <f t="shared" si="170"/>
        <v>45951980506</v>
      </c>
      <c r="AR81" s="148">
        <f t="shared" si="171"/>
        <v>122266980506</v>
      </c>
      <c r="AS81" s="175">
        <f t="shared" si="204"/>
        <v>0.6016868635115189</v>
      </c>
      <c r="AT81" s="81">
        <f t="shared" si="172"/>
        <v>105179623478</v>
      </c>
      <c r="AU81" s="153">
        <f t="shared" si="194"/>
        <v>86.024553025449521</v>
      </c>
      <c r="AV81" s="81">
        <f t="shared" si="173"/>
        <v>13386675795</v>
      </c>
      <c r="AW81" s="175">
        <f t="shared" si="195"/>
        <v>10.948725272840999</v>
      </c>
      <c r="AX81" s="81">
        <f t="shared" si="174"/>
        <v>118566299273</v>
      </c>
      <c r="AY81" s="154">
        <f t="shared" si="196"/>
        <v>96.973278298290523</v>
      </c>
      <c r="AZ81" s="182">
        <f>SUM('[6]G SUBA'!BK$208)</f>
        <v>0</v>
      </c>
      <c r="BA81" s="182">
        <f>SUM('[6]G SUBA'!N$208)</f>
        <v>3703643521.8483276</v>
      </c>
      <c r="BB81" s="148">
        <f t="shared" si="175"/>
        <v>3703643521.8483276</v>
      </c>
      <c r="BC81" s="175" t="e">
        <f t="shared" si="205"/>
        <v>#REF!</v>
      </c>
      <c r="BD81" s="147">
        <f t="shared" si="176"/>
        <v>76315000000</v>
      </c>
      <c r="BE81" s="148">
        <f t="shared" si="177"/>
        <v>49655624027.848328</v>
      </c>
      <c r="BF81" s="148">
        <f t="shared" si="178"/>
        <v>125970624027.84833</v>
      </c>
      <c r="BG81" s="175" t="e">
        <f t="shared" si="206"/>
        <v>#REF!</v>
      </c>
      <c r="BH81" s="148">
        <f t="shared" si="179"/>
        <v>105179623478</v>
      </c>
      <c r="BI81" s="153">
        <f t="shared" si="197"/>
        <v>83.495357977069276</v>
      </c>
      <c r="BJ81" s="81">
        <f t="shared" si="180"/>
        <v>13386675795</v>
      </c>
      <c r="BK81" s="175">
        <f t="shared" si="198"/>
        <v>10.626823434676808</v>
      </c>
      <c r="BL81" s="148">
        <f t="shared" si="181"/>
        <v>118566299273</v>
      </c>
      <c r="BM81" s="154">
        <f t="shared" si="199"/>
        <v>94.12218141174607</v>
      </c>
      <c r="BN81" s="160">
        <f t="shared" si="160"/>
        <v>7404324754.8483276</v>
      </c>
    </row>
    <row r="82" spans="1:66" hidden="1" x14ac:dyDescent="0.2">
      <c r="A82" s="171" t="s">
        <v>1247</v>
      </c>
      <c r="B82" s="182">
        <f>SUM('[6]G USAQUEN'!M$10)</f>
        <v>5564000000</v>
      </c>
      <c r="C82" s="148">
        <f>SUM('[6]G USAQUEN'!N$10)</f>
        <v>560157102</v>
      </c>
      <c r="D82" s="148">
        <f t="shared" si="161"/>
        <v>6124157102</v>
      </c>
      <c r="E82" s="175">
        <f t="shared" si="200"/>
        <v>0.16456490923248149</v>
      </c>
      <c r="F82" s="148">
        <f>SUM('[6]G USAQUEN'!$U$10)</f>
        <v>5687172220</v>
      </c>
      <c r="G82" s="153">
        <f t="shared" si="182"/>
        <v>92.864570997741197</v>
      </c>
      <c r="H82" s="81">
        <f t="shared" si="162"/>
        <v>200107903</v>
      </c>
      <c r="I82" s="175">
        <f t="shared" si="183"/>
        <v>3.2675174667653391</v>
      </c>
      <c r="J82" s="148">
        <f>SUM('[6]G USAQUEN'!$R$10)</f>
        <v>5887280123</v>
      </c>
      <c r="K82" s="154">
        <f t="shared" si="184"/>
        <v>96.132088464506538</v>
      </c>
      <c r="L82" s="182">
        <f>SUM('[6]G USAQUEN'!$M$99)</f>
        <v>16805000000</v>
      </c>
      <c r="M82" s="148">
        <f>SUM('[6]G USAQUEN'!$N$99)</f>
        <v>8051712139</v>
      </c>
      <c r="N82" s="148">
        <f t="shared" si="163"/>
        <v>24856712139</v>
      </c>
      <c r="O82" s="175">
        <f t="shared" si="201"/>
        <v>1.3869497177172854</v>
      </c>
      <c r="P82" s="148">
        <f>SUM('[6]G USAQUEN'!$U$99)</f>
        <v>23621511948</v>
      </c>
      <c r="Q82" s="153">
        <f t="shared" si="185"/>
        <v>95.030717722872211</v>
      </c>
      <c r="R82" s="81">
        <f t="shared" si="164"/>
        <v>635637367</v>
      </c>
      <c r="S82" s="175">
        <f t="shared" si="186"/>
        <v>2.5572061318708745</v>
      </c>
      <c r="T82" s="148">
        <f>SUM('[6]G USAQUEN'!$R$99)</f>
        <v>24257149315</v>
      </c>
      <c r="U82" s="154">
        <f t="shared" si="187"/>
        <v>97.587923854743082</v>
      </c>
      <c r="V82" s="152"/>
      <c r="W82" s="81"/>
      <c r="X82" s="148">
        <f t="shared" si="165"/>
        <v>0</v>
      </c>
      <c r="Y82" s="175">
        <f t="shared" si="202"/>
        <v>0</v>
      </c>
      <c r="Z82" s="81"/>
      <c r="AA82" s="153">
        <f t="shared" si="188"/>
        <v>0</v>
      </c>
      <c r="AB82" s="81">
        <f t="shared" si="166"/>
        <v>0</v>
      </c>
      <c r="AC82" s="175">
        <f t="shared" si="189"/>
        <v>0</v>
      </c>
      <c r="AD82" s="81"/>
      <c r="AE82" s="154">
        <f t="shared" si="190"/>
        <v>0</v>
      </c>
      <c r="AF82" s="182">
        <f>SUM('[6]G USAQUEN'!$M$171)</f>
        <v>0</v>
      </c>
      <c r="AG82" s="148">
        <f>SUM('[6]G USAQUEN'!$N$171)</f>
        <v>484294514</v>
      </c>
      <c r="AH82" s="148">
        <f t="shared" si="167"/>
        <v>484294514</v>
      </c>
      <c r="AI82" s="175">
        <f t="shared" si="203"/>
        <v>3.3987581597861097E-3</v>
      </c>
      <c r="AJ82" s="148">
        <f>SUM('[6]G USAQUEN'!$U$171)</f>
        <v>460826697</v>
      </c>
      <c r="AK82" s="153">
        <f t="shared" si="191"/>
        <v>95.15422613273708</v>
      </c>
      <c r="AL82" s="81">
        <f t="shared" si="168"/>
        <v>1000851</v>
      </c>
      <c r="AM82" s="175">
        <f t="shared" si="192"/>
        <v>0.20666164308439802</v>
      </c>
      <c r="AN82" s="148">
        <f>SUM('[6]G USAQUEN'!$R$171)</f>
        <v>461827548</v>
      </c>
      <c r="AO82" s="154">
        <f t="shared" si="193"/>
        <v>95.360887775821467</v>
      </c>
      <c r="AP82" s="147">
        <f t="shared" si="169"/>
        <v>22369000000</v>
      </c>
      <c r="AQ82" s="81">
        <f t="shared" si="170"/>
        <v>9096163755</v>
      </c>
      <c r="AR82" s="148">
        <f t="shared" si="171"/>
        <v>31465163755</v>
      </c>
      <c r="AS82" s="175">
        <f t="shared" si="204"/>
        <v>0.15484291516214568</v>
      </c>
      <c r="AT82" s="81">
        <f t="shared" si="172"/>
        <v>29769510865</v>
      </c>
      <c r="AU82" s="153">
        <f t="shared" si="194"/>
        <v>94.611015206521685</v>
      </c>
      <c r="AV82" s="81">
        <f t="shared" si="173"/>
        <v>836746121</v>
      </c>
      <c r="AW82" s="175">
        <f t="shared" si="195"/>
        <v>2.6592778207519614</v>
      </c>
      <c r="AX82" s="81">
        <f t="shared" si="174"/>
        <v>30606256986</v>
      </c>
      <c r="AY82" s="154">
        <f t="shared" si="196"/>
        <v>97.270293027273652</v>
      </c>
      <c r="AZ82" s="182">
        <f>SUM('[6]G USAQUEN'!BK$208)</f>
        <v>0</v>
      </c>
      <c r="BA82" s="182">
        <f>SUM('[6]G USAQUEN'!N$208)</f>
        <v>487557295</v>
      </c>
      <c r="BB82" s="148">
        <f t="shared" si="175"/>
        <v>487557295</v>
      </c>
      <c r="BC82" s="175" t="e">
        <f t="shared" si="205"/>
        <v>#REF!</v>
      </c>
      <c r="BD82" s="147">
        <f t="shared" si="176"/>
        <v>22369000000</v>
      </c>
      <c r="BE82" s="148">
        <f t="shared" si="177"/>
        <v>9583721050</v>
      </c>
      <c r="BF82" s="148">
        <f t="shared" si="178"/>
        <v>31952721050</v>
      </c>
      <c r="BG82" s="175" t="e">
        <f t="shared" si="206"/>
        <v>#REF!</v>
      </c>
      <c r="BH82" s="148">
        <f t="shared" si="179"/>
        <v>29769510865</v>
      </c>
      <c r="BI82" s="153">
        <f t="shared" si="197"/>
        <v>93.167373189958738</v>
      </c>
      <c r="BJ82" s="81">
        <f t="shared" si="180"/>
        <v>836746121</v>
      </c>
      <c r="BK82" s="175">
        <f t="shared" si="198"/>
        <v>2.6187006724424178</v>
      </c>
      <c r="BL82" s="148">
        <f t="shared" si="181"/>
        <v>30606256986</v>
      </c>
      <c r="BM82" s="154">
        <f t="shared" si="199"/>
        <v>95.786073862401139</v>
      </c>
      <c r="BN82" s="160">
        <f t="shared" si="160"/>
        <v>1346464064</v>
      </c>
    </row>
    <row r="83" spans="1:66" hidden="1" x14ac:dyDescent="0.2">
      <c r="A83" s="171" t="s">
        <v>1248</v>
      </c>
      <c r="B83" s="182">
        <f>SUM('[6]G USME'!M$10)</f>
        <v>8229000000</v>
      </c>
      <c r="C83" s="148">
        <f>SUM('[6]G USME'!N$10)</f>
        <v>1339697467</v>
      </c>
      <c r="D83" s="148">
        <f t="shared" si="161"/>
        <v>9568697467</v>
      </c>
      <c r="E83" s="175">
        <f t="shared" si="200"/>
        <v>0.25712466285616375</v>
      </c>
      <c r="F83" s="148">
        <f>SUM('[6]G USME'!$U$10)</f>
        <v>7453256847</v>
      </c>
      <c r="G83" s="153">
        <f t="shared" si="182"/>
        <v>77.892073322459865</v>
      </c>
      <c r="H83" s="81">
        <f t="shared" si="162"/>
        <v>20581619</v>
      </c>
      <c r="I83" s="175">
        <f t="shared" si="183"/>
        <v>0.21509321483912267</v>
      </c>
      <c r="J83" s="148">
        <f>SUM('[6]G USME'!$R$10)</f>
        <v>7473838466</v>
      </c>
      <c r="K83" s="154">
        <f t="shared" si="184"/>
        <v>78.107166537298994</v>
      </c>
      <c r="L83" s="182">
        <f>SUM('[6]G USME'!$M$99)</f>
        <v>23236000000</v>
      </c>
      <c r="M83" s="148">
        <f>SUM('[6]G USME'!$N$99)</f>
        <v>13657007682</v>
      </c>
      <c r="N83" s="148">
        <f t="shared" si="163"/>
        <v>36893007682</v>
      </c>
      <c r="O83" s="175">
        <f t="shared" si="201"/>
        <v>2.0585484638577021</v>
      </c>
      <c r="P83" s="148">
        <f>SUM('[6]G USME'!$U$99)</f>
        <v>33589442775</v>
      </c>
      <c r="Q83" s="153">
        <f t="shared" si="185"/>
        <v>91.045552763073317</v>
      </c>
      <c r="R83" s="81">
        <f t="shared" si="164"/>
        <v>114049067</v>
      </c>
      <c r="S83" s="175">
        <f t="shared" si="186"/>
        <v>0.30913464140155816</v>
      </c>
      <c r="T83" s="148">
        <f>SUM('[6]G USME'!$R$99)</f>
        <v>33703491842</v>
      </c>
      <c r="U83" s="154">
        <f t="shared" si="187"/>
        <v>91.354687404474859</v>
      </c>
      <c r="V83" s="152"/>
      <c r="W83" s="81"/>
      <c r="X83" s="148">
        <f t="shared" si="165"/>
        <v>0</v>
      </c>
      <c r="Y83" s="175">
        <f t="shared" si="202"/>
        <v>0</v>
      </c>
      <c r="Z83" s="81"/>
      <c r="AA83" s="153">
        <f t="shared" si="188"/>
        <v>0</v>
      </c>
      <c r="AB83" s="81">
        <f t="shared" si="166"/>
        <v>0</v>
      </c>
      <c r="AC83" s="175">
        <f t="shared" si="189"/>
        <v>0</v>
      </c>
      <c r="AD83" s="81"/>
      <c r="AE83" s="154">
        <f t="shared" si="190"/>
        <v>0</v>
      </c>
      <c r="AF83" s="182">
        <f>SUM('[6]G USME'!$M$171)</f>
        <v>13922000000</v>
      </c>
      <c r="AG83" s="148">
        <f>SUM('[6]G USME'!$N$171)</f>
        <v>852148657</v>
      </c>
      <c r="AH83" s="148">
        <f t="shared" si="167"/>
        <v>14774148657</v>
      </c>
      <c r="AI83" s="175">
        <f t="shared" si="203"/>
        <v>0.10368434258553617</v>
      </c>
      <c r="AJ83" s="148">
        <f>SUM('[6]G USME'!$U$171)</f>
        <v>182339213</v>
      </c>
      <c r="AK83" s="153">
        <f t="shared" si="191"/>
        <v>1.2341774624936346</v>
      </c>
      <c r="AL83" s="81">
        <f t="shared" si="168"/>
        <v>626543787</v>
      </c>
      <c r="AM83" s="175">
        <f t="shared" si="192"/>
        <v>4.2408114440025155</v>
      </c>
      <c r="AN83" s="148">
        <f>SUM('[6]G USME'!$R$171)</f>
        <v>808883000</v>
      </c>
      <c r="AO83" s="154">
        <f t="shared" si="193"/>
        <v>5.4749889064961508</v>
      </c>
      <c r="AP83" s="147">
        <f t="shared" si="169"/>
        <v>45387000000</v>
      </c>
      <c r="AQ83" s="81">
        <f t="shared" si="170"/>
        <v>15848853806</v>
      </c>
      <c r="AR83" s="148">
        <f t="shared" si="171"/>
        <v>61235853806</v>
      </c>
      <c r="AS83" s="175">
        <f t="shared" si="204"/>
        <v>0.30134717205332451</v>
      </c>
      <c r="AT83" s="81">
        <f t="shared" si="172"/>
        <v>41225038835</v>
      </c>
      <c r="AU83" s="153">
        <f t="shared" si="194"/>
        <v>67.321734364322197</v>
      </c>
      <c r="AV83" s="81">
        <f t="shared" si="173"/>
        <v>761174473</v>
      </c>
      <c r="AW83" s="175">
        <f t="shared" si="195"/>
        <v>1.2430209194297519</v>
      </c>
      <c r="AX83" s="81">
        <f t="shared" si="174"/>
        <v>41986213308</v>
      </c>
      <c r="AY83" s="154">
        <f t="shared" si="196"/>
        <v>68.56475528375195</v>
      </c>
      <c r="AZ83" s="182">
        <f>SUM('[6]G USME'!BK$208)</f>
        <v>0</v>
      </c>
      <c r="BA83" s="182">
        <f>SUM('[6]G USME'!N$208)</f>
        <v>7927010645</v>
      </c>
      <c r="BB83" s="148">
        <f t="shared" si="175"/>
        <v>7927010645</v>
      </c>
      <c r="BC83" s="175" t="e">
        <f t="shared" si="205"/>
        <v>#REF!</v>
      </c>
      <c r="BD83" s="147">
        <f t="shared" si="176"/>
        <v>45387000000</v>
      </c>
      <c r="BE83" s="148">
        <f t="shared" si="177"/>
        <v>23775864451</v>
      </c>
      <c r="BF83" s="148">
        <f t="shared" si="178"/>
        <v>69162864451</v>
      </c>
      <c r="BG83" s="175" t="e">
        <f t="shared" si="206"/>
        <v>#REF!</v>
      </c>
      <c r="BH83" s="148">
        <f t="shared" si="179"/>
        <v>41225038835</v>
      </c>
      <c r="BI83" s="153">
        <f t="shared" si="197"/>
        <v>59.605742420062448</v>
      </c>
      <c r="BJ83" s="81">
        <f t="shared" si="180"/>
        <v>761174473</v>
      </c>
      <c r="BK83" s="175">
        <f t="shared" si="198"/>
        <v>1.1005537133865695</v>
      </c>
      <c r="BL83" s="148">
        <f t="shared" si="181"/>
        <v>41986213308</v>
      </c>
      <c r="BM83" s="154">
        <f t="shared" si="199"/>
        <v>60.706296133449023</v>
      </c>
      <c r="BN83" s="160">
        <f t="shared" si="160"/>
        <v>27176651143</v>
      </c>
    </row>
    <row r="84" spans="1:66" hidden="1" x14ac:dyDescent="0.2">
      <c r="A84" s="171" t="s">
        <v>1249</v>
      </c>
      <c r="B84" s="182">
        <f>SUM('[6]G DEL SUR'!M$10)</f>
        <v>11682000000</v>
      </c>
      <c r="C84" s="148">
        <f>SUM('[6]G DEL SUR'!N$10)</f>
        <v>126066449</v>
      </c>
      <c r="D84" s="148">
        <f t="shared" si="161"/>
        <v>11808066449</v>
      </c>
      <c r="E84" s="175">
        <f t="shared" si="200"/>
        <v>0.31729972811379964</v>
      </c>
      <c r="F84" s="148">
        <f>SUM('[6]G DEL SUR'!$U$10)</f>
        <v>10687208404</v>
      </c>
      <c r="G84" s="153">
        <f t="shared" si="182"/>
        <v>90.507691925336999</v>
      </c>
      <c r="H84" s="81">
        <f t="shared" si="162"/>
        <v>685724600</v>
      </c>
      <c r="I84" s="175">
        <f t="shared" si="183"/>
        <v>5.8072555990576475</v>
      </c>
      <c r="J84" s="148">
        <f>SUM('[6]G DEL SUR'!$R$10)</f>
        <v>11372933004</v>
      </c>
      <c r="K84" s="154">
        <f t="shared" si="184"/>
        <v>96.31494752439464</v>
      </c>
      <c r="L84" s="182">
        <f>SUM('[6]G DEL SUR'!$M$99)</f>
        <v>37650000000</v>
      </c>
      <c r="M84" s="148">
        <f>SUM('[6]G DEL SUR'!$N$99)</f>
        <v>4167590833</v>
      </c>
      <c r="N84" s="148">
        <f t="shared" si="163"/>
        <v>41817590833</v>
      </c>
      <c r="O84" s="175">
        <f t="shared" si="201"/>
        <v>2.3333293428798432</v>
      </c>
      <c r="P84" s="148">
        <f>SUM('[6]G DEL SUR'!$U$99)</f>
        <v>37800743427</v>
      </c>
      <c r="Q84" s="153">
        <f t="shared" si="185"/>
        <v>90.394359584124729</v>
      </c>
      <c r="R84" s="81">
        <f t="shared" si="164"/>
        <v>2232268978</v>
      </c>
      <c r="S84" s="175">
        <f t="shared" si="186"/>
        <v>5.3381099521362758</v>
      </c>
      <c r="T84" s="148">
        <f>SUM('[6]G DEL SUR'!$R$99)</f>
        <v>40033012405</v>
      </c>
      <c r="U84" s="154">
        <f t="shared" si="187"/>
        <v>95.732469536261007</v>
      </c>
      <c r="V84" s="152"/>
      <c r="W84" s="81"/>
      <c r="X84" s="148">
        <f t="shared" si="165"/>
        <v>0</v>
      </c>
      <c r="Y84" s="175">
        <f t="shared" si="202"/>
        <v>0</v>
      </c>
      <c r="Z84" s="81"/>
      <c r="AA84" s="153">
        <f t="shared" si="188"/>
        <v>0</v>
      </c>
      <c r="AB84" s="81">
        <f t="shared" si="166"/>
        <v>0</v>
      </c>
      <c r="AC84" s="175">
        <f t="shared" si="189"/>
        <v>0</v>
      </c>
      <c r="AD84" s="81"/>
      <c r="AE84" s="154">
        <f t="shared" si="190"/>
        <v>0</v>
      </c>
      <c r="AF84" s="182">
        <f>SUM('[6]G DEL SUR'!$M$171)</f>
        <v>0</v>
      </c>
      <c r="AG84" s="148">
        <f>SUM('[6]G DEL SUR'!$N$171)</f>
        <v>10515858811</v>
      </c>
      <c r="AH84" s="148">
        <f t="shared" si="167"/>
        <v>10515858811</v>
      </c>
      <c r="AI84" s="175">
        <f t="shared" si="203"/>
        <v>7.3799846803643349E-2</v>
      </c>
      <c r="AJ84" s="148">
        <f>SUM('[6]G DEL SUR'!$U$171)</f>
        <v>505125677</v>
      </c>
      <c r="AK84" s="153">
        <f t="shared" si="191"/>
        <v>4.8034657566115166</v>
      </c>
      <c r="AL84" s="81">
        <f t="shared" si="168"/>
        <v>120107564</v>
      </c>
      <c r="AM84" s="175">
        <f t="shared" si="192"/>
        <v>1.1421564910548512</v>
      </c>
      <c r="AN84" s="148">
        <f>SUM('[6]G DEL SUR'!$R$171)</f>
        <v>625233241</v>
      </c>
      <c r="AO84" s="154">
        <f t="shared" si="193"/>
        <v>5.9456222476663676</v>
      </c>
      <c r="AP84" s="147">
        <f t="shared" si="169"/>
        <v>49332000000</v>
      </c>
      <c r="AQ84" s="81">
        <f t="shared" si="170"/>
        <v>14809516093</v>
      </c>
      <c r="AR84" s="148">
        <f t="shared" si="171"/>
        <v>64141516093</v>
      </c>
      <c r="AS84" s="175">
        <f t="shared" si="204"/>
        <v>0.31564619882779321</v>
      </c>
      <c r="AT84" s="81">
        <f t="shared" si="172"/>
        <v>48993077508</v>
      </c>
      <c r="AU84" s="153">
        <f t="shared" si="194"/>
        <v>76.382786831798626</v>
      </c>
      <c r="AV84" s="81">
        <f t="shared" si="173"/>
        <v>3038101142</v>
      </c>
      <c r="AW84" s="175">
        <f t="shared" si="195"/>
        <v>4.7365596060981776</v>
      </c>
      <c r="AX84" s="81">
        <f t="shared" si="174"/>
        <v>52031178650</v>
      </c>
      <c r="AY84" s="154">
        <f t="shared" si="196"/>
        <v>81.119346437896795</v>
      </c>
      <c r="AZ84" s="182">
        <f>SUM('[6]G DEL SUR'!BK$208)</f>
        <v>0</v>
      </c>
      <c r="BA84" s="182">
        <f>SUM('[6]G DEL SUR'!N$208)</f>
        <v>0</v>
      </c>
      <c r="BB84" s="148">
        <f t="shared" si="175"/>
        <v>0</v>
      </c>
      <c r="BC84" s="175" t="e">
        <f t="shared" si="205"/>
        <v>#REF!</v>
      </c>
      <c r="BD84" s="147">
        <f t="shared" si="176"/>
        <v>49332000000</v>
      </c>
      <c r="BE84" s="148">
        <f t="shared" si="177"/>
        <v>14809516093</v>
      </c>
      <c r="BF84" s="148">
        <f t="shared" si="178"/>
        <v>64141516093</v>
      </c>
      <c r="BG84" s="175" t="e">
        <f t="shared" si="206"/>
        <v>#REF!</v>
      </c>
      <c r="BH84" s="148">
        <f t="shared" si="179"/>
        <v>48993077508</v>
      </c>
      <c r="BI84" s="153">
        <f t="shared" si="197"/>
        <v>76.382786831798626</v>
      </c>
      <c r="BJ84" s="81">
        <f t="shared" si="180"/>
        <v>3038101142</v>
      </c>
      <c r="BK84" s="175">
        <f t="shared" si="198"/>
        <v>4.7365596060981776</v>
      </c>
      <c r="BL84" s="148">
        <f t="shared" si="181"/>
        <v>52031178650</v>
      </c>
      <c r="BM84" s="154">
        <f t="shared" si="199"/>
        <v>81.119346437896795</v>
      </c>
      <c r="BN84" s="160">
        <f t="shared" si="160"/>
        <v>12110337443</v>
      </c>
    </row>
    <row r="85" spans="1:66" hidden="1" x14ac:dyDescent="0.2">
      <c r="A85" s="171" t="s">
        <v>1250</v>
      </c>
      <c r="B85" s="182">
        <f>SUM('[6]G NAZARETH'!M$10)</f>
        <v>3727000000</v>
      </c>
      <c r="C85" s="148">
        <f>SUM('[6]G NAZARETH'!N$10)</f>
        <v>-1912139</v>
      </c>
      <c r="D85" s="148">
        <f t="shared" si="161"/>
        <v>3725087861</v>
      </c>
      <c r="E85" s="175">
        <f t="shared" si="200"/>
        <v>0.10009846833097844</v>
      </c>
      <c r="F85" s="148">
        <f>SUM('[6]G NAZARETH'!$U$10)</f>
        <v>2904903031</v>
      </c>
      <c r="G85" s="153">
        <f t="shared" si="182"/>
        <v>77.982134634005078</v>
      </c>
      <c r="H85" s="81">
        <f t="shared" si="162"/>
        <v>156397604</v>
      </c>
      <c r="I85" s="175">
        <f t="shared" si="183"/>
        <v>4.1984943667346162</v>
      </c>
      <c r="J85" s="148">
        <f>SUM('[6]G NAZARETH'!$R$10)</f>
        <v>3061300635</v>
      </c>
      <c r="K85" s="154">
        <f t="shared" si="184"/>
        <v>82.180629000739685</v>
      </c>
      <c r="L85" s="182">
        <f>SUM('[6]G NAZARETH'!$M$99)</f>
        <v>7924000000</v>
      </c>
      <c r="M85" s="148">
        <f>SUM('[6]G NAZARETH'!$N$99)</f>
        <v>-203053798</v>
      </c>
      <c r="N85" s="148">
        <f t="shared" si="163"/>
        <v>7720946202</v>
      </c>
      <c r="O85" s="175">
        <f t="shared" si="201"/>
        <v>0.4308117700961982</v>
      </c>
      <c r="P85" s="148">
        <f>SUM('[6]G NAZARETH'!$U$99)</f>
        <v>5898130356</v>
      </c>
      <c r="Q85" s="153">
        <f t="shared" si="185"/>
        <v>76.391289379430901</v>
      </c>
      <c r="R85" s="81">
        <f t="shared" si="164"/>
        <v>262788091</v>
      </c>
      <c r="S85" s="175">
        <f t="shared" si="186"/>
        <v>3.4035736569687343</v>
      </c>
      <c r="T85" s="148">
        <f>SUM('[6]G NAZARETH'!$R$99)</f>
        <v>6160918447</v>
      </c>
      <c r="U85" s="154">
        <f t="shared" si="187"/>
        <v>79.794863036399647</v>
      </c>
      <c r="V85" s="152"/>
      <c r="W85" s="81"/>
      <c r="X85" s="148">
        <f t="shared" si="165"/>
        <v>0</v>
      </c>
      <c r="Y85" s="175">
        <f t="shared" si="202"/>
        <v>0</v>
      </c>
      <c r="Z85" s="81"/>
      <c r="AA85" s="153">
        <f t="shared" si="188"/>
        <v>0</v>
      </c>
      <c r="AB85" s="81">
        <f t="shared" si="166"/>
        <v>0</v>
      </c>
      <c r="AC85" s="175">
        <f t="shared" si="189"/>
        <v>0</v>
      </c>
      <c r="AD85" s="81"/>
      <c r="AE85" s="154">
        <f t="shared" si="190"/>
        <v>0</v>
      </c>
      <c r="AF85" s="182">
        <f>SUM('[6]G NAZARETH'!$M$171)</f>
        <v>0</v>
      </c>
      <c r="AG85" s="148">
        <f>SUM('[6]G NAZARETH'!$N$171)</f>
        <v>0</v>
      </c>
      <c r="AH85" s="148">
        <f t="shared" si="167"/>
        <v>0</v>
      </c>
      <c r="AI85" s="175">
        <f t="shared" si="203"/>
        <v>0</v>
      </c>
      <c r="AJ85" s="148">
        <f>SUM('[6]G NAZARETH'!$U$171)</f>
        <v>0</v>
      </c>
      <c r="AK85" s="153">
        <f t="shared" si="191"/>
        <v>0</v>
      </c>
      <c r="AL85" s="81">
        <f t="shared" si="168"/>
        <v>0</v>
      </c>
      <c r="AM85" s="175">
        <f t="shared" si="192"/>
        <v>0</v>
      </c>
      <c r="AN85" s="148">
        <f>SUM('[6]G NAZARETH'!$R$171)</f>
        <v>0</v>
      </c>
      <c r="AO85" s="154">
        <f t="shared" si="193"/>
        <v>0</v>
      </c>
      <c r="AP85" s="147">
        <f t="shared" si="169"/>
        <v>11651000000</v>
      </c>
      <c r="AQ85" s="81">
        <f t="shared" si="170"/>
        <v>-204965937</v>
      </c>
      <c r="AR85" s="148">
        <f t="shared" si="171"/>
        <v>11446034063</v>
      </c>
      <c r="AS85" s="175">
        <f t="shared" si="204"/>
        <v>5.6326968299299063E-2</v>
      </c>
      <c r="AT85" s="81">
        <f t="shared" si="172"/>
        <v>8803033387</v>
      </c>
      <c r="AU85" s="153">
        <f t="shared" si="194"/>
        <v>76.909026642305207</v>
      </c>
      <c r="AV85" s="81">
        <f t="shared" si="173"/>
        <v>419185695</v>
      </c>
      <c r="AW85" s="175">
        <f t="shared" si="195"/>
        <v>3.6622789403977332</v>
      </c>
      <c r="AX85" s="81">
        <f t="shared" si="174"/>
        <v>9222219082</v>
      </c>
      <c r="AY85" s="154">
        <f t="shared" si="196"/>
        <v>80.571305582702948</v>
      </c>
      <c r="AZ85" s="182">
        <f>SUM('[6]G NAZARETH'!BK$208)</f>
        <v>0</v>
      </c>
      <c r="BA85" s="182">
        <f>SUM('[6]G NAZARETH'!N$208)</f>
        <v>0</v>
      </c>
      <c r="BB85" s="148">
        <f t="shared" si="175"/>
        <v>0</v>
      </c>
      <c r="BC85" s="175" t="e">
        <f t="shared" si="205"/>
        <v>#REF!</v>
      </c>
      <c r="BD85" s="147">
        <f t="shared" si="176"/>
        <v>11651000000</v>
      </c>
      <c r="BE85" s="148">
        <f t="shared" si="177"/>
        <v>-204965937</v>
      </c>
      <c r="BF85" s="148">
        <f t="shared" si="178"/>
        <v>11446034063</v>
      </c>
      <c r="BG85" s="175" t="e">
        <f t="shared" si="206"/>
        <v>#REF!</v>
      </c>
      <c r="BH85" s="148">
        <f t="shared" si="179"/>
        <v>8803033387</v>
      </c>
      <c r="BI85" s="153">
        <f t="shared" si="197"/>
        <v>76.909026642305207</v>
      </c>
      <c r="BJ85" s="81">
        <f t="shared" si="180"/>
        <v>419185695</v>
      </c>
      <c r="BK85" s="175">
        <f t="shared" si="198"/>
        <v>3.6622789403977332</v>
      </c>
      <c r="BL85" s="148">
        <f t="shared" si="181"/>
        <v>9222219082</v>
      </c>
      <c r="BM85" s="154">
        <f t="shared" si="199"/>
        <v>80.571305582702948</v>
      </c>
      <c r="BN85" s="160">
        <f t="shared" si="160"/>
        <v>2223814981</v>
      </c>
    </row>
    <row r="86" spans="1:66" hidden="1" x14ac:dyDescent="0.2">
      <c r="A86" s="171" t="s">
        <v>1251</v>
      </c>
      <c r="B86" s="182">
        <f>SUM('[6]G PABLO VI'!M$10)</f>
        <v>18768000000</v>
      </c>
      <c r="C86" s="148">
        <f>SUM('[6]G PABLO VI'!N$10)</f>
        <v>2102081760</v>
      </c>
      <c r="D86" s="148">
        <f t="shared" si="161"/>
        <v>20870081760</v>
      </c>
      <c r="E86" s="175">
        <f t="shared" si="200"/>
        <v>0.56080911271646672</v>
      </c>
      <c r="F86" s="148">
        <f>SUM('[6]G PABLO VI'!$U$10)</f>
        <v>18303790907</v>
      </c>
      <c r="G86" s="153">
        <f t="shared" si="182"/>
        <v>87.703494013528001</v>
      </c>
      <c r="H86" s="81">
        <f t="shared" si="162"/>
        <v>1042820192</v>
      </c>
      <c r="I86" s="175">
        <f t="shared" si="183"/>
        <v>4.9967230794403941</v>
      </c>
      <c r="J86" s="148">
        <f>SUM('[6]G PABLO VI'!$R$10)</f>
        <v>19346611099</v>
      </c>
      <c r="K86" s="154">
        <f t="shared" si="184"/>
        <v>92.700217092968401</v>
      </c>
      <c r="L86" s="182">
        <f>SUM('[6]G PABLO VI'!$M$99)</f>
        <v>48801000000</v>
      </c>
      <c r="M86" s="148">
        <f>SUM('[6]G PABLO VI'!$N$99)</f>
        <v>14464758053</v>
      </c>
      <c r="N86" s="148">
        <f t="shared" si="163"/>
        <v>63265758053</v>
      </c>
      <c r="O86" s="175">
        <f t="shared" si="201"/>
        <v>3.5300897714104726</v>
      </c>
      <c r="P86" s="148">
        <f>SUM('[6]G PABLO VI'!$U$99)</f>
        <v>58944574654</v>
      </c>
      <c r="Q86" s="153">
        <f t="shared" si="185"/>
        <v>93.169791160361996</v>
      </c>
      <c r="R86" s="81">
        <f t="shared" si="164"/>
        <v>2237356484</v>
      </c>
      <c r="S86" s="175">
        <f t="shared" si="186"/>
        <v>3.5364414382353342</v>
      </c>
      <c r="T86" s="148">
        <f>SUM('[6]G PABLO VI'!$R$99)</f>
        <v>61181931138</v>
      </c>
      <c r="U86" s="154">
        <f t="shared" si="187"/>
        <v>96.706232598597325</v>
      </c>
      <c r="V86" s="152"/>
      <c r="W86" s="81"/>
      <c r="X86" s="148">
        <f t="shared" si="165"/>
        <v>0</v>
      </c>
      <c r="Y86" s="175">
        <f t="shared" si="202"/>
        <v>0</v>
      </c>
      <c r="Z86" s="81"/>
      <c r="AA86" s="153">
        <f t="shared" si="188"/>
        <v>0</v>
      </c>
      <c r="AB86" s="81">
        <f t="shared" si="166"/>
        <v>0</v>
      </c>
      <c r="AC86" s="175">
        <f t="shared" si="189"/>
        <v>0</v>
      </c>
      <c r="AD86" s="81"/>
      <c r="AE86" s="154">
        <f t="shared" si="190"/>
        <v>0</v>
      </c>
      <c r="AF86" s="182">
        <f>SUM('[6]G PABLO VI'!$M$171)</f>
        <v>0</v>
      </c>
      <c r="AG86" s="148">
        <f>SUM('[6]G PABLO VI'!$N$171)</f>
        <v>2810801927</v>
      </c>
      <c r="AH86" s="148">
        <f t="shared" si="167"/>
        <v>2810801927</v>
      </c>
      <c r="AI86" s="175">
        <f t="shared" si="203"/>
        <v>1.972608755368592E-2</v>
      </c>
      <c r="AJ86" s="148">
        <f>SUM('[6]G PABLO VI'!$U$171)</f>
        <v>1727483703</v>
      </c>
      <c r="AK86" s="153">
        <f t="shared" si="191"/>
        <v>61.458749063964191</v>
      </c>
      <c r="AL86" s="81">
        <f t="shared" si="168"/>
        <v>579783094</v>
      </c>
      <c r="AM86" s="175">
        <f t="shared" si="192"/>
        <v>20.626963729842355</v>
      </c>
      <c r="AN86" s="148">
        <f>SUM('[6]G PABLO VI'!$R$171)</f>
        <v>2307266797</v>
      </c>
      <c r="AO86" s="154">
        <f t="shared" si="193"/>
        <v>82.08571279380655</v>
      </c>
      <c r="AP86" s="147">
        <f t="shared" si="169"/>
        <v>67569000000</v>
      </c>
      <c r="AQ86" s="81">
        <f t="shared" si="170"/>
        <v>19377641740</v>
      </c>
      <c r="AR86" s="148">
        <f t="shared" si="171"/>
        <v>86946641740</v>
      </c>
      <c r="AS86" s="175">
        <f t="shared" si="204"/>
        <v>0.42787228362798313</v>
      </c>
      <c r="AT86" s="81">
        <f t="shared" si="172"/>
        <v>78975849264</v>
      </c>
      <c r="AU86" s="153">
        <f t="shared" si="194"/>
        <v>90.832547046687111</v>
      </c>
      <c r="AV86" s="81">
        <f t="shared" si="173"/>
        <v>3859959770</v>
      </c>
      <c r="AW86" s="175">
        <f t="shared" si="195"/>
        <v>4.4394581466902325</v>
      </c>
      <c r="AX86" s="81">
        <f t="shared" si="174"/>
        <v>82835809034</v>
      </c>
      <c r="AY86" s="154">
        <f t="shared" si="196"/>
        <v>95.272005193377353</v>
      </c>
      <c r="AZ86" s="182">
        <f>SUM('[6]G PABLO VI'!BK$208)</f>
        <v>0</v>
      </c>
      <c r="BA86" s="182">
        <f>SUM('[6]G PABLO VI'!N$208)</f>
        <v>0</v>
      </c>
      <c r="BB86" s="148">
        <f t="shared" si="175"/>
        <v>0</v>
      </c>
      <c r="BC86" s="175" t="e">
        <f t="shared" si="205"/>
        <v>#REF!</v>
      </c>
      <c r="BD86" s="147">
        <f t="shared" si="176"/>
        <v>67569000000</v>
      </c>
      <c r="BE86" s="148">
        <f t="shared" si="177"/>
        <v>19377641740</v>
      </c>
      <c r="BF86" s="148">
        <f t="shared" si="178"/>
        <v>86946641740</v>
      </c>
      <c r="BG86" s="175" t="e">
        <f t="shared" si="206"/>
        <v>#REF!</v>
      </c>
      <c r="BH86" s="148">
        <f t="shared" si="179"/>
        <v>78975849264</v>
      </c>
      <c r="BI86" s="153">
        <f t="shared" si="197"/>
        <v>90.832547046687111</v>
      </c>
      <c r="BJ86" s="81">
        <f t="shared" si="180"/>
        <v>3859959770</v>
      </c>
      <c r="BK86" s="175">
        <f t="shared" si="198"/>
        <v>4.4394581466902325</v>
      </c>
      <c r="BL86" s="148">
        <f t="shared" si="181"/>
        <v>82835809034</v>
      </c>
      <c r="BM86" s="154">
        <f t="shared" si="199"/>
        <v>95.272005193377353</v>
      </c>
      <c r="BN86" s="160">
        <f t="shared" si="160"/>
        <v>4110832706</v>
      </c>
    </row>
    <row r="87" spans="1:66" hidden="1" x14ac:dyDescent="0.2">
      <c r="A87" s="171" t="s">
        <v>1252</v>
      </c>
      <c r="B87" s="182">
        <f>SUM('[6]G SAN CRISTOBAL'!M$10)</f>
        <v>8699000000</v>
      </c>
      <c r="C87" s="148">
        <f>SUM('[6]G SAN CRISTOBAL'!N$10)</f>
        <v>1808117308</v>
      </c>
      <c r="D87" s="148">
        <f t="shared" si="161"/>
        <v>10507117308</v>
      </c>
      <c r="E87" s="175">
        <f t="shared" si="200"/>
        <v>0.28234135364054797</v>
      </c>
      <c r="F87" s="148">
        <f>SUM('[6]G SAN CRISTOBAL'!$U$10)</f>
        <v>8135348738</v>
      </c>
      <c r="G87" s="153">
        <f t="shared" si="182"/>
        <v>77.427028741801891</v>
      </c>
      <c r="H87" s="81">
        <f t="shared" si="162"/>
        <v>1637304237</v>
      </c>
      <c r="I87" s="175">
        <f t="shared" si="183"/>
        <v>15.582811050880485</v>
      </c>
      <c r="J87" s="148">
        <f>SUM('[6]G SAN CRISTOBAL'!$R$10)</f>
        <v>9772652975</v>
      </c>
      <c r="K87" s="154">
        <f t="shared" si="184"/>
        <v>93.009839792682371</v>
      </c>
      <c r="L87" s="182">
        <f>SUM('[6]G SAN CRISTOBAL'!$M$99)</f>
        <v>25827000000</v>
      </c>
      <c r="M87" s="148">
        <f>SUM('[6]G SAN CRISTOBAL'!$N$99)</f>
        <v>5102909600</v>
      </c>
      <c r="N87" s="148">
        <f t="shared" si="163"/>
        <v>30929909600</v>
      </c>
      <c r="O87" s="175">
        <f t="shared" si="201"/>
        <v>1.7258207420535778</v>
      </c>
      <c r="P87" s="148">
        <f>SUM('[6]G SAN CRISTOBAL'!$U$99)</f>
        <v>27970934197</v>
      </c>
      <c r="Q87" s="153">
        <f t="shared" si="185"/>
        <v>90.433287903951708</v>
      </c>
      <c r="R87" s="81">
        <f t="shared" si="164"/>
        <v>1673491920</v>
      </c>
      <c r="S87" s="175">
        <f t="shared" si="186"/>
        <v>5.4105942812066932</v>
      </c>
      <c r="T87" s="148">
        <f>SUM('[6]G SAN CRISTOBAL'!$R$99)</f>
        <v>29644426117</v>
      </c>
      <c r="U87" s="154">
        <f t="shared" si="187"/>
        <v>95.843882185158407</v>
      </c>
      <c r="V87" s="152"/>
      <c r="W87" s="81"/>
      <c r="X87" s="148">
        <f t="shared" si="165"/>
        <v>0</v>
      </c>
      <c r="Y87" s="175">
        <f t="shared" si="202"/>
        <v>0</v>
      </c>
      <c r="Z87" s="81"/>
      <c r="AA87" s="153">
        <f t="shared" si="188"/>
        <v>0</v>
      </c>
      <c r="AB87" s="81">
        <f t="shared" si="166"/>
        <v>0</v>
      </c>
      <c r="AC87" s="175">
        <f t="shared" si="189"/>
        <v>0</v>
      </c>
      <c r="AD87" s="81"/>
      <c r="AE87" s="154">
        <f t="shared" si="190"/>
        <v>0</v>
      </c>
      <c r="AF87" s="182">
        <f>SUM('[6]G SAN CRISTOBAL'!$M$171)</f>
        <v>0</v>
      </c>
      <c r="AG87" s="148">
        <f>SUM('[6]G SAN CRISTOBAL'!$N$171)</f>
        <v>599722671</v>
      </c>
      <c r="AH87" s="148">
        <f t="shared" si="167"/>
        <v>599722671</v>
      </c>
      <c r="AI87" s="175">
        <f t="shared" si="203"/>
        <v>4.2088280225077478E-3</v>
      </c>
      <c r="AJ87" s="148">
        <f>SUM('[6]G SAN CRISTOBAL'!$U$171)</f>
        <v>114898290</v>
      </c>
      <c r="AK87" s="153">
        <f t="shared" si="191"/>
        <v>19.158570378607546</v>
      </c>
      <c r="AL87" s="81">
        <f t="shared" si="168"/>
        <v>415816932</v>
      </c>
      <c r="AM87" s="175">
        <f t="shared" si="192"/>
        <v>69.334869616759903</v>
      </c>
      <c r="AN87" s="148">
        <f>SUM('[6]G SAN CRISTOBAL'!$R$171)</f>
        <v>530715222</v>
      </c>
      <c r="AO87" s="154">
        <f t="shared" si="193"/>
        <v>88.493439995367467</v>
      </c>
      <c r="AP87" s="147">
        <f t="shared" si="169"/>
        <v>34526000000</v>
      </c>
      <c r="AQ87" s="81">
        <f t="shared" si="170"/>
        <v>7510749579</v>
      </c>
      <c r="AR87" s="148">
        <f t="shared" si="171"/>
        <v>42036749579</v>
      </c>
      <c r="AS87" s="175">
        <f t="shared" si="204"/>
        <v>0.20686664463073476</v>
      </c>
      <c r="AT87" s="81">
        <f t="shared" si="172"/>
        <v>36221181225</v>
      </c>
      <c r="AU87" s="153">
        <f t="shared" si="194"/>
        <v>86.16551371777507</v>
      </c>
      <c r="AV87" s="81">
        <f t="shared" si="173"/>
        <v>3726613089</v>
      </c>
      <c r="AW87" s="175">
        <f t="shared" si="195"/>
        <v>8.8651314060249753</v>
      </c>
      <c r="AX87" s="81">
        <f t="shared" si="174"/>
        <v>39947794314</v>
      </c>
      <c r="AY87" s="154">
        <f t="shared" si="196"/>
        <v>95.030645123800056</v>
      </c>
      <c r="AZ87" s="182">
        <f>SUM('[6]G SAN CRISTOBAL'!BK$208)</f>
        <v>0</v>
      </c>
      <c r="BA87" s="182">
        <f>SUM('[6]G SAN CRISTOBAL'!N$208)</f>
        <v>11617691340</v>
      </c>
      <c r="BB87" s="148">
        <f t="shared" si="175"/>
        <v>11617691340</v>
      </c>
      <c r="BC87" s="175" t="e">
        <f t="shared" si="205"/>
        <v>#REF!</v>
      </c>
      <c r="BD87" s="147">
        <f t="shared" si="176"/>
        <v>34526000000</v>
      </c>
      <c r="BE87" s="148">
        <f t="shared" si="177"/>
        <v>19128440919</v>
      </c>
      <c r="BF87" s="148">
        <f t="shared" si="178"/>
        <v>53654440919</v>
      </c>
      <c r="BG87" s="175" t="e">
        <f t="shared" si="206"/>
        <v>#REF!</v>
      </c>
      <c r="BH87" s="148">
        <f t="shared" si="179"/>
        <v>36221181225</v>
      </c>
      <c r="BI87" s="153">
        <f t="shared" si="197"/>
        <v>67.508263257614956</v>
      </c>
      <c r="BJ87" s="81">
        <f t="shared" si="180"/>
        <v>3726613089</v>
      </c>
      <c r="BK87" s="175">
        <f t="shared" si="198"/>
        <v>6.9455818105083251</v>
      </c>
      <c r="BL87" s="148">
        <f t="shared" si="181"/>
        <v>39947794314</v>
      </c>
      <c r="BM87" s="154">
        <f t="shared" si="199"/>
        <v>74.453845068123286</v>
      </c>
      <c r="BN87" s="160">
        <f t="shared" si="160"/>
        <v>13706646605</v>
      </c>
    </row>
    <row r="88" spans="1:66" hidden="1" x14ac:dyDescent="0.2">
      <c r="A88" s="171" t="s">
        <v>1253</v>
      </c>
      <c r="B88" s="182">
        <f>SUM('[6]G RAFAEL URIBE'!M$10)</f>
        <v>8960000000</v>
      </c>
      <c r="C88" s="148">
        <f>SUM('[6]G RAFAEL URIBE'!N$10)</f>
        <v>533746373</v>
      </c>
      <c r="D88" s="148">
        <f t="shared" si="161"/>
        <v>9493746373</v>
      </c>
      <c r="E88" s="175">
        <f t="shared" si="200"/>
        <v>0.25511061916401923</v>
      </c>
      <c r="F88" s="148">
        <f>SUM('[6]G RAFAEL URIBE'!$U$10)</f>
        <v>8675456371</v>
      </c>
      <c r="G88" s="153">
        <f t="shared" si="182"/>
        <v>91.38074717977301</v>
      </c>
      <c r="H88" s="81">
        <f t="shared" si="162"/>
        <v>597076889</v>
      </c>
      <c r="I88" s="175">
        <f t="shared" si="183"/>
        <v>6.2891598905367134</v>
      </c>
      <c r="J88" s="148">
        <f>SUM('[6]G RAFAEL URIBE'!$R$10)</f>
        <v>9272533260</v>
      </c>
      <c r="K88" s="154">
        <f t="shared" si="184"/>
        <v>97.669907070309719</v>
      </c>
      <c r="L88" s="182">
        <f>SUM('[6]G RAFAEL URIBE'!$M$99)</f>
        <v>24596000000</v>
      </c>
      <c r="M88" s="148">
        <f>SUM('[6]G RAFAEL URIBE'!$N$99)</f>
        <v>11337656285</v>
      </c>
      <c r="N88" s="148">
        <f t="shared" si="163"/>
        <v>35933656285</v>
      </c>
      <c r="O88" s="175">
        <f t="shared" si="201"/>
        <v>2.0050187716836039</v>
      </c>
      <c r="P88" s="148">
        <f>SUM('[6]G RAFAEL URIBE'!$U$99)</f>
        <v>32979294272.599998</v>
      </c>
      <c r="Q88" s="153">
        <f t="shared" si="185"/>
        <v>91.778287216396464</v>
      </c>
      <c r="R88" s="81">
        <f t="shared" si="164"/>
        <v>2448034949.4000015</v>
      </c>
      <c r="S88" s="175">
        <f t="shared" si="186"/>
        <v>6.8126519883864392</v>
      </c>
      <c r="T88" s="148">
        <f>SUM('[6]G RAFAEL URIBE'!$R$99)</f>
        <v>35427329222</v>
      </c>
      <c r="U88" s="154">
        <f t="shared" si="187"/>
        <v>98.590939204782899</v>
      </c>
      <c r="V88" s="152"/>
      <c r="W88" s="81"/>
      <c r="X88" s="148">
        <f t="shared" si="165"/>
        <v>0</v>
      </c>
      <c r="Y88" s="175">
        <f t="shared" si="202"/>
        <v>0</v>
      </c>
      <c r="Z88" s="81"/>
      <c r="AA88" s="153">
        <f t="shared" si="188"/>
        <v>0</v>
      </c>
      <c r="AB88" s="81">
        <f t="shared" si="166"/>
        <v>0</v>
      </c>
      <c r="AC88" s="175">
        <f t="shared" si="189"/>
        <v>0</v>
      </c>
      <c r="AD88" s="81"/>
      <c r="AE88" s="154">
        <f t="shared" si="190"/>
        <v>0</v>
      </c>
      <c r="AF88" s="182">
        <f>SUM('[6]G RAFAEL URIBE'!$M$171)</f>
        <v>0</v>
      </c>
      <c r="AG88" s="148">
        <f>SUM('[6]G RAFAEL URIBE'!$N$171)</f>
        <v>11461253120</v>
      </c>
      <c r="AH88" s="148">
        <f t="shared" si="167"/>
        <v>11461253120</v>
      </c>
      <c r="AI88" s="175">
        <f t="shared" si="203"/>
        <v>8.0434583578566018E-2</v>
      </c>
      <c r="AJ88" s="148">
        <f>SUM('[6]G RAFAEL URIBE'!$U$171)</f>
        <v>317651650</v>
      </c>
      <c r="AK88" s="153">
        <f t="shared" si="191"/>
        <v>2.7715263477227872</v>
      </c>
      <c r="AL88" s="81">
        <f t="shared" si="168"/>
        <v>485660279</v>
      </c>
      <c r="AM88" s="175">
        <f t="shared" si="192"/>
        <v>4.2374099403887877</v>
      </c>
      <c r="AN88" s="148">
        <f>SUM('[6]G RAFAEL URIBE'!$R$171)</f>
        <v>803311929</v>
      </c>
      <c r="AO88" s="154">
        <f t="shared" si="193"/>
        <v>7.008936288111574</v>
      </c>
      <c r="AP88" s="147">
        <f t="shared" si="169"/>
        <v>33556000000</v>
      </c>
      <c r="AQ88" s="81">
        <f t="shared" si="170"/>
        <v>23332655778</v>
      </c>
      <c r="AR88" s="148">
        <f t="shared" si="171"/>
        <v>56888655778</v>
      </c>
      <c r="AS88" s="175">
        <f t="shared" si="204"/>
        <v>0.27995421758838268</v>
      </c>
      <c r="AT88" s="81">
        <f t="shared" si="172"/>
        <v>41972402293.599998</v>
      </c>
      <c r="AU88" s="153">
        <f t="shared" si="194"/>
        <v>73.779915731163371</v>
      </c>
      <c r="AV88" s="81">
        <f t="shared" si="173"/>
        <v>3530772117.4000015</v>
      </c>
      <c r="AW88" s="175">
        <f t="shared" si="195"/>
        <v>6.2064607945358112</v>
      </c>
      <c r="AX88" s="81">
        <f t="shared" si="174"/>
        <v>45503174411</v>
      </c>
      <c r="AY88" s="154">
        <f t="shared" si="196"/>
        <v>79.986376525699171</v>
      </c>
      <c r="AZ88" s="182">
        <f>SUM('[6]G RAFAEL URIBE'!BK$208)</f>
        <v>0</v>
      </c>
      <c r="BA88" s="182">
        <f>SUM('[6]G RAFAEL URIBE'!N$208)</f>
        <v>0</v>
      </c>
      <c r="BB88" s="148">
        <f t="shared" si="175"/>
        <v>0</v>
      </c>
      <c r="BC88" s="175" t="e">
        <f t="shared" si="205"/>
        <v>#REF!</v>
      </c>
      <c r="BD88" s="147">
        <f t="shared" si="176"/>
        <v>33556000000</v>
      </c>
      <c r="BE88" s="148">
        <f t="shared" si="177"/>
        <v>23332655778</v>
      </c>
      <c r="BF88" s="148">
        <f t="shared" si="178"/>
        <v>56888655778</v>
      </c>
      <c r="BG88" s="175" t="e">
        <f t="shared" si="206"/>
        <v>#REF!</v>
      </c>
      <c r="BH88" s="148">
        <f t="shared" si="179"/>
        <v>41972402293.599998</v>
      </c>
      <c r="BI88" s="153">
        <f t="shared" si="197"/>
        <v>73.779915731163371</v>
      </c>
      <c r="BJ88" s="81">
        <f t="shared" si="180"/>
        <v>3530772117.4000015</v>
      </c>
      <c r="BK88" s="175">
        <f t="shared" si="198"/>
        <v>6.2064607945358112</v>
      </c>
      <c r="BL88" s="148">
        <f t="shared" si="181"/>
        <v>45503174411</v>
      </c>
      <c r="BM88" s="154">
        <f t="shared" si="199"/>
        <v>79.986376525699171</v>
      </c>
      <c r="BN88" s="160">
        <f t="shared" si="160"/>
        <v>11385481367</v>
      </c>
    </row>
    <row r="89" spans="1:66" ht="13.5" hidden="1" thickBot="1" x14ac:dyDescent="0.25">
      <c r="A89" s="172" t="s">
        <v>1254</v>
      </c>
      <c r="B89" s="182">
        <f>SUM('[6]G VISTA HERMOSA'!M$10)</f>
        <v>14875000000</v>
      </c>
      <c r="C89" s="148">
        <f>SUM('[6]G VISTA HERMOSA'!N$10)</f>
        <v>444183488</v>
      </c>
      <c r="D89" s="148">
        <f t="shared" si="161"/>
        <v>15319183488</v>
      </c>
      <c r="E89" s="176">
        <f t="shared" si="200"/>
        <v>0.41164849271994552</v>
      </c>
      <c r="F89" s="148">
        <f>SUM('[6]G VISTA HERMOSA'!$U$10)</f>
        <v>10782077302</v>
      </c>
      <c r="G89" s="158">
        <f t="shared" si="182"/>
        <v>70.382845864115026</v>
      </c>
      <c r="H89" s="157">
        <f t="shared" si="162"/>
        <v>2222216063</v>
      </c>
      <c r="I89" s="176">
        <f t="shared" si="183"/>
        <v>14.506099915447399</v>
      </c>
      <c r="J89" s="148">
        <f>SUM('[6]G VISTA HERMOSA'!$R$10)</f>
        <v>13004293365</v>
      </c>
      <c r="K89" s="159">
        <f t="shared" si="184"/>
        <v>84.888945779562434</v>
      </c>
      <c r="L89" s="182">
        <f>SUM('[6]G VISTA HERMOSA'!$M$99)</f>
        <v>49554000000</v>
      </c>
      <c r="M89" s="186">
        <f>SUM('[6]G VISTA HERMOSA'!$N$99)</f>
        <v>5637731924</v>
      </c>
      <c r="N89" s="148">
        <f t="shared" si="163"/>
        <v>55191731924</v>
      </c>
      <c r="O89" s="176">
        <f t="shared" si="201"/>
        <v>3.079576920079321</v>
      </c>
      <c r="P89" s="186">
        <f>SUM('[6]G VISTA HERMOSA'!$U$99)</f>
        <v>45510976143</v>
      </c>
      <c r="Q89" s="158">
        <f t="shared" si="185"/>
        <v>82.459771702162612</v>
      </c>
      <c r="R89" s="157">
        <f t="shared" si="164"/>
        <v>5979480785</v>
      </c>
      <c r="S89" s="176">
        <f t="shared" si="186"/>
        <v>10.834015488468186</v>
      </c>
      <c r="T89" s="186">
        <f>SUM('[6]G VISTA HERMOSA'!$R$99)</f>
        <v>51490456928</v>
      </c>
      <c r="U89" s="159">
        <f t="shared" si="187"/>
        <v>93.293787190630795</v>
      </c>
      <c r="V89" s="156"/>
      <c r="W89" s="157"/>
      <c r="X89" s="148">
        <f t="shared" si="165"/>
        <v>0</v>
      </c>
      <c r="Y89" s="176">
        <f t="shared" si="202"/>
        <v>0</v>
      </c>
      <c r="Z89" s="157"/>
      <c r="AA89" s="158">
        <f t="shared" si="188"/>
        <v>0</v>
      </c>
      <c r="AB89" s="157">
        <f t="shared" si="166"/>
        <v>0</v>
      </c>
      <c r="AC89" s="176">
        <f t="shared" si="189"/>
        <v>0</v>
      </c>
      <c r="AD89" s="157"/>
      <c r="AE89" s="159">
        <f t="shared" si="190"/>
        <v>0</v>
      </c>
      <c r="AF89" s="182">
        <f>SUM('[6]G VISTA HERMOSA'!$M$171)</f>
        <v>0</v>
      </c>
      <c r="AG89" s="186">
        <f>SUM('[6]G VISTA HERMOSA'!$N$171)</f>
        <v>102546375</v>
      </c>
      <c r="AH89" s="148">
        <f t="shared" si="167"/>
        <v>102546375</v>
      </c>
      <c r="AI89" s="176">
        <f t="shared" si="203"/>
        <v>7.1966606829607072E-4</v>
      </c>
      <c r="AJ89" s="186">
        <f>SUM('[6]G VISTA HERMOSA'!$U$171)</f>
        <v>28710000</v>
      </c>
      <c r="AK89" s="158">
        <f t="shared" si="191"/>
        <v>27.997089121872911</v>
      </c>
      <c r="AL89" s="157">
        <f t="shared" si="168"/>
        <v>71089880</v>
      </c>
      <c r="AM89" s="176">
        <f t="shared" si="192"/>
        <v>69.324615326480327</v>
      </c>
      <c r="AN89" s="186">
        <f>SUM('[6]G VISTA HERMOSA'!$R$171)</f>
        <v>99799880</v>
      </c>
      <c r="AO89" s="159">
        <f t="shared" si="193"/>
        <v>97.321704448353245</v>
      </c>
      <c r="AP89" s="147">
        <f t="shared" si="169"/>
        <v>64429000000</v>
      </c>
      <c r="AQ89" s="81">
        <f t="shared" si="170"/>
        <v>6184461787</v>
      </c>
      <c r="AR89" s="148">
        <f t="shared" si="171"/>
        <v>70613461787</v>
      </c>
      <c r="AS89" s="176">
        <f t="shared" si="204"/>
        <v>0.34749522862573318</v>
      </c>
      <c r="AT89" s="81">
        <f t="shared" si="172"/>
        <v>56321763445</v>
      </c>
      <c r="AU89" s="158">
        <f t="shared" si="194"/>
        <v>79.760660389218998</v>
      </c>
      <c r="AV89" s="157">
        <f t="shared" si="173"/>
        <v>8272786728</v>
      </c>
      <c r="AW89" s="176">
        <f t="shared" si="195"/>
        <v>11.715594333774792</v>
      </c>
      <c r="AX89" s="81">
        <f t="shared" si="174"/>
        <v>64594550173</v>
      </c>
      <c r="AY89" s="159">
        <f t="shared" si="196"/>
        <v>91.476254722993787</v>
      </c>
      <c r="AZ89" s="182">
        <f>SUM('[6]G VISTA HERMOSA'!BK$208)</f>
        <v>0</v>
      </c>
      <c r="BA89" s="182">
        <f>SUM('[6]G VISTA HERMOSA'!N$208)</f>
        <v>0</v>
      </c>
      <c r="BB89" s="148">
        <f t="shared" si="175"/>
        <v>0</v>
      </c>
      <c r="BC89" s="176" t="e">
        <f t="shared" si="205"/>
        <v>#REF!</v>
      </c>
      <c r="BD89" s="147">
        <f t="shared" si="176"/>
        <v>64429000000</v>
      </c>
      <c r="BE89" s="148">
        <f t="shared" si="177"/>
        <v>6184461787</v>
      </c>
      <c r="BF89" s="148">
        <f t="shared" si="178"/>
        <v>70613461787</v>
      </c>
      <c r="BG89" s="176" t="e">
        <f t="shared" si="206"/>
        <v>#REF!</v>
      </c>
      <c r="BH89" s="148">
        <f t="shared" si="179"/>
        <v>56321763445</v>
      </c>
      <c r="BI89" s="158">
        <f t="shared" si="197"/>
        <v>79.760660389218998</v>
      </c>
      <c r="BJ89" s="157">
        <f t="shared" si="180"/>
        <v>8272786728</v>
      </c>
      <c r="BK89" s="176">
        <f t="shared" si="198"/>
        <v>11.715594333774792</v>
      </c>
      <c r="BL89" s="148">
        <f t="shared" si="181"/>
        <v>64594550173</v>
      </c>
      <c r="BM89" s="159">
        <f t="shared" si="199"/>
        <v>91.476254722993787</v>
      </c>
      <c r="BN89" s="160">
        <f t="shared" si="160"/>
        <v>6018911614</v>
      </c>
    </row>
    <row r="90" spans="1:66" ht="13.5" hidden="1" thickBot="1" x14ac:dyDescent="0.25">
      <c r="A90" s="161" t="s">
        <v>1255</v>
      </c>
      <c r="B90" s="161">
        <f>SUM(B68:B89)</f>
        <v>266707000000</v>
      </c>
      <c r="C90" s="162">
        <f>SUM(C68:C89)</f>
        <v>55503153105.5</v>
      </c>
      <c r="D90" s="162">
        <f>SUM(D68:D89)</f>
        <v>322210153105.5</v>
      </c>
      <c r="E90" s="177">
        <f t="shared" si="200"/>
        <v>8.6582502239000494</v>
      </c>
      <c r="F90" s="162">
        <f>SUM(F68:F89)</f>
        <v>271220196896.70001</v>
      </c>
      <c r="G90" s="177">
        <f t="shared" si="182"/>
        <v>84.174938090140031</v>
      </c>
      <c r="H90" s="162">
        <f>SUM(H68:H89)</f>
        <v>33296295014.023335</v>
      </c>
      <c r="I90" s="177">
        <f t="shared" ref="I90:I91" si="207">IF(OR(H90=0,D90=0),0,(H90/D90)*100)</f>
        <v>10.333719993957255</v>
      </c>
      <c r="J90" s="162">
        <f>SUM(J68:J89)</f>
        <v>304516491910.72333</v>
      </c>
      <c r="K90" s="164">
        <f t="shared" si="184"/>
        <v>94.508658084097277</v>
      </c>
      <c r="L90" s="161">
        <f>SUM(L68:L89)</f>
        <v>887426000000</v>
      </c>
      <c r="M90" s="162">
        <f>SUM(M68:M89)</f>
        <v>316450379696</v>
      </c>
      <c r="N90" s="162">
        <f>SUM(N68:N89)</f>
        <v>1203876379696</v>
      </c>
      <c r="O90" s="177">
        <f t="shared" si="201"/>
        <v>67.17364692678332</v>
      </c>
      <c r="P90" s="162">
        <f>SUM(P68:P89)</f>
        <v>1067903444770.9187</v>
      </c>
      <c r="Q90" s="177">
        <f t="shared" si="185"/>
        <v>88.70540719808649</v>
      </c>
      <c r="R90" s="162">
        <f>SUM(R68:R89)</f>
        <v>102426081509.92999</v>
      </c>
      <c r="S90" s="177">
        <f t="shared" si="186"/>
        <v>8.5080231855528545</v>
      </c>
      <c r="T90" s="162">
        <f>SUM(T68:T89)</f>
        <v>1170329526280.8486</v>
      </c>
      <c r="U90" s="164">
        <f t="shared" si="187"/>
        <v>97.213430383639349</v>
      </c>
      <c r="V90" s="161">
        <f>SUM(V68:V89)</f>
        <v>0</v>
      </c>
      <c r="W90" s="162">
        <f>SUM(W68:W89)</f>
        <v>0</v>
      </c>
      <c r="X90" s="162">
        <f>SUM(X68:X89)</f>
        <v>0</v>
      </c>
      <c r="Y90" s="177">
        <f t="shared" si="202"/>
        <v>0</v>
      </c>
      <c r="Z90" s="162">
        <f>SUM(Z68:Z89)</f>
        <v>0</v>
      </c>
      <c r="AA90" s="177">
        <f t="shared" si="188"/>
        <v>0</v>
      </c>
      <c r="AB90" s="162">
        <f>SUM(AB68:AB89)</f>
        <v>0</v>
      </c>
      <c r="AC90" s="177">
        <f t="shared" si="189"/>
        <v>0</v>
      </c>
      <c r="AD90" s="162">
        <f>SUM(AD68:AD89)</f>
        <v>0</v>
      </c>
      <c r="AE90" s="164">
        <f t="shared" si="190"/>
        <v>0</v>
      </c>
      <c r="AF90" s="161">
        <f>SUM(AF68:AF89)</f>
        <v>32668000000</v>
      </c>
      <c r="AG90" s="162">
        <f>SUM(AG68:AG89)</f>
        <v>57183101837</v>
      </c>
      <c r="AH90" s="162">
        <f>SUM(AH68:AH89)</f>
        <v>89851101837</v>
      </c>
      <c r="AI90" s="177">
        <f t="shared" si="203"/>
        <v>0.63057118490150077</v>
      </c>
      <c r="AJ90" s="162">
        <f>SUM(AJ68:AJ89)</f>
        <v>12592560994</v>
      </c>
      <c r="AK90" s="177">
        <f t="shared" si="191"/>
        <v>14.01492106000472</v>
      </c>
      <c r="AL90" s="162">
        <f>SUM(AL68:AL89)</f>
        <v>18593824736</v>
      </c>
      <c r="AM90" s="177">
        <f t="shared" si="192"/>
        <v>20.694041982625087</v>
      </c>
      <c r="AN90" s="162">
        <f>SUM(AN68:AN89)</f>
        <v>31186385730</v>
      </c>
      <c r="AO90" s="164">
        <f t="shared" si="193"/>
        <v>34.708963042629804</v>
      </c>
      <c r="AP90" s="161">
        <f>SUM(AP68:AP89)</f>
        <v>1186801000000</v>
      </c>
      <c r="AQ90" s="162">
        <f>SUM(AQ68:AQ89)</f>
        <v>429136634638.5</v>
      </c>
      <c r="AR90" s="162">
        <f>SUM(AR68:AR89)</f>
        <v>1615937634638.5</v>
      </c>
      <c r="AS90" s="177">
        <f t="shared" si="204"/>
        <v>7.952175174295312</v>
      </c>
      <c r="AT90" s="162">
        <f>SUM(AT68:AT89)</f>
        <v>1351716202661.6187</v>
      </c>
      <c r="AU90" s="177">
        <f t="shared" si="194"/>
        <v>83.649032839315609</v>
      </c>
      <c r="AV90" s="162">
        <f>SUM(AV68:AV89)</f>
        <v>154316201259.95331</v>
      </c>
      <c r="AW90" s="177">
        <f t="shared" si="195"/>
        <v>9.5496384236682044</v>
      </c>
      <c r="AX90" s="162">
        <f>SUM(AX68:AX89)</f>
        <v>1506032403921.572</v>
      </c>
      <c r="AY90" s="164">
        <f t="shared" si="196"/>
        <v>93.198671262983808</v>
      </c>
      <c r="AZ90" s="161">
        <f>SUM(AZ68:AZ89)</f>
        <v>0</v>
      </c>
      <c r="BA90" s="162">
        <f>SUM(BA68:BA89)</f>
        <v>36505109387.848328</v>
      </c>
      <c r="BB90" s="162">
        <f>SUM(BB68:BB89)</f>
        <v>36505109387.848328</v>
      </c>
      <c r="BC90" s="177" t="e">
        <f t="shared" si="205"/>
        <v>#REF!</v>
      </c>
      <c r="BD90" s="161">
        <f>SUM(BD68:BD89)</f>
        <v>1186801000000</v>
      </c>
      <c r="BE90" s="162">
        <f>SUM(BE68:BE89)</f>
        <v>465641744026.34833</v>
      </c>
      <c r="BF90" s="162">
        <f>SUM(BF68:BF89)</f>
        <v>1652442744026.3484</v>
      </c>
      <c r="BG90" s="177" t="e">
        <f t="shared" si="206"/>
        <v>#REF!</v>
      </c>
      <c r="BH90" s="162">
        <f>SUM(BH68:BH89)</f>
        <v>1351716202661.6187</v>
      </c>
      <c r="BI90" s="177">
        <f t="shared" si="197"/>
        <v>81.801091598975574</v>
      </c>
      <c r="BJ90" s="162">
        <f>SUM(BJ68:BJ89)</f>
        <v>154316201259.95331</v>
      </c>
      <c r="BK90" s="177">
        <f t="shared" si="198"/>
        <v>9.338671601047178</v>
      </c>
      <c r="BL90" s="162">
        <f>SUM(BL68:BL89)</f>
        <v>1506032403921.572</v>
      </c>
      <c r="BM90" s="164">
        <f t="shared" si="199"/>
        <v>91.139763200022756</v>
      </c>
      <c r="BN90" s="162">
        <f>SUM(BN68:BN89)</f>
        <v>146410340104.77634</v>
      </c>
    </row>
    <row r="91" spans="1:66" s="135" customFormat="1" ht="13.5" hidden="1" thickBot="1" x14ac:dyDescent="0.25">
      <c r="A91" s="161" t="s">
        <v>1256</v>
      </c>
      <c r="B91" s="161">
        <f>SUM(B59+B67+B90)</f>
        <v>3335380449689</v>
      </c>
      <c r="C91" s="162">
        <f>SUM(C59+C67+C90)</f>
        <v>386042987763.5</v>
      </c>
      <c r="D91" s="162">
        <f>SUM(D59+D67+D90)</f>
        <v>3721423437452.5</v>
      </c>
      <c r="E91" s="177">
        <f t="shared" si="200"/>
        <v>100</v>
      </c>
      <c r="F91" s="162">
        <f>SUM(F59+F67+F90)</f>
        <v>3162083939327.4702</v>
      </c>
      <c r="G91" s="178">
        <f t="shared" si="182"/>
        <v>84.969743230619159</v>
      </c>
      <c r="H91" s="179">
        <f>SUM(H59+H67+H90)</f>
        <v>244819508134.41348</v>
      </c>
      <c r="I91" s="178">
        <f t="shared" si="207"/>
        <v>6.5786522885448546</v>
      </c>
      <c r="J91" s="179">
        <f>SUM(J59+J67+J90)</f>
        <v>3406903447461.8833</v>
      </c>
      <c r="K91" s="180">
        <f t="shared" si="184"/>
        <v>91.548395519163989</v>
      </c>
      <c r="L91" s="161">
        <f>SUM(L59+L67+L90)</f>
        <v>1400749116990</v>
      </c>
      <c r="M91" s="162">
        <f>SUM(M59+M67+M90)</f>
        <v>391436412267</v>
      </c>
      <c r="N91" s="162">
        <f>SUM(N59+N67+N90)</f>
        <v>1792185529257</v>
      </c>
      <c r="O91" s="177">
        <f t="shared" si="201"/>
        <v>100</v>
      </c>
      <c r="P91" s="179">
        <f>SUM(P59+P67+P90)</f>
        <v>1539327608065.9187</v>
      </c>
      <c r="Q91" s="178">
        <f t="shared" si="185"/>
        <v>85.891085656968201</v>
      </c>
      <c r="R91" s="179">
        <f>SUM(R59+R67+R90)</f>
        <v>185791106953.92999</v>
      </c>
      <c r="S91" s="178">
        <f t="shared" si="186"/>
        <v>10.366734019493776</v>
      </c>
      <c r="T91" s="179">
        <f>SUM(T59+T67+T90)</f>
        <v>1725118715019.8486</v>
      </c>
      <c r="U91" s="180">
        <f t="shared" si="187"/>
        <v>96.257819676461963</v>
      </c>
      <c r="V91" s="161">
        <f>SUM(V59+V67+V90)</f>
        <v>552193351369</v>
      </c>
      <c r="W91" s="162">
        <f>SUM(W59+W67+W90)</f>
        <v>5736595838</v>
      </c>
      <c r="X91" s="162">
        <f>SUM(X59+X67+X90)</f>
        <v>557929947207</v>
      </c>
      <c r="Y91" s="177">
        <f t="shared" si="202"/>
        <v>100</v>
      </c>
      <c r="Z91" s="179">
        <f>SUM(Z59+Z67+Z90)</f>
        <v>375695975804</v>
      </c>
      <c r="AA91" s="178">
        <f t="shared" si="188"/>
        <v>67.337481647066241</v>
      </c>
      <c r="AB91" s="179">
        <f>SUM(AB59+AB67+AB90)</f>
        <v>128325358</v>
      </c>
      <c r="AC91" s="178">
        <f t="shared" si="189"/>
        <v>2.3000263499458554E-2</v>
      </c>
      <c r="AD91" s="179">
        <f>SUM(AD59+AD67+AD90)</f>
        <v>375824301162</v>
      </c>
      <c r="AE91" s="180">
        <f t="shared" si="190"/>
        <v>67.36048191056571</v>
      </c>
      <c r="AF91" s="161">
        <f>SUM(AF59+AF67+AF90)</f>
        <v>15162537151623</v>
      </c>
      <c r="AG91" s="162">
        <f>SUM(AG59+AG67+AG90)</f>
        <v>-913376392551</v>
      </c>
      <c r="AH91" s="162">
        <f>SUM(AH59+AH67+AH90)</f>
        <v>14249160759072</v>
      </c>
      <c r="AI91" s="177">
        <f t="shared" si="203"/>
        <v>100</v>
      </c>
      <c r="AJ91" s="179">
        <f>SUM(AJ59+AJ67+AJ90)</f>
        <v>9173369099586.9609</v>
      </c>
      <c r="AK91" s="178">
        <f t="shared" si="191"/>
        <v>64.378311499830332</v>
      </c>
      <c r="AL91" s="179">
        <f>SUM(AL59+AL67+AL90)</f>
        <v>3179682599273.04</v>
      </c>
      <c r="AM91" s="178">
        <f t="shared" si="192"/>
        <v>22.314876314723548</v>
      </c>
      <c r="AN91" s="179">
        <f>SUM(AN59+AN67+AN90)</f>
        <v>12353051698860</v>
      </c>
      <c r="AO91" s="180">
        <f t="shared" si="193"/>
        <v>86.69318781455388</v>
      </c>
      <c r="AP91" s="161">
        <f>SUM(AP59+AP67+AP90)</f>
        <v>20450860069671</v>
      </c>
      <c r="AQ91" s="162">
        <f>SUM(AQ59+AQ67+AQ90)</f>
        <v>-130160396682.5</v>
      </c>
      <c r="AR91" s="162">
        <f>SUM(AR59+AR67+AR90)</f>
        <v>20320699672988.5</v>
      </c>
      <c r="AS91" s="177">
        <f t="shared" si="204"/>
        <v>100</v>
      </c>
      <c r="AT91" s="162">
        <f>SUM(AT59+AT67+AT90)</f>
        <v>14250476622784.35</v>
      </c>
      <c r="AU91" s="178">
        <f t="shared" si="194"/>
        <v>70.127883646284801</v>
      </c>
      <c r="AV91" s="179">
        <f>SUM(AV59+AV67+AV90)</f>
        <v>3610421539719.3828</v>
      </c>
      <c r="AW91" s="178">
        <f t="shared" si="195"/>
        <v>17.76721076449239</v>
      </c>
      <c r="AX91" s="162">
        <f>SUM(AX59+AX67+AX90)</f>
        <v>17860898162503.73</v>
      </c>
      <c r="AY91" s="180">
        <f t="shared" si="196"/>
        <v>87.895094410777176</v>
      </c>
      <c r="AZ91" s="161" t="e">
        <f>SUM(AZ59+AZ67+AZ90)</f>
        <v>#REF!</v>
      </c>
      <c r="BA91" s="162" t="e">
        <f>SUM(BA59+BA67+BA90)</f>
        <v>#REF!</v>
      </c>
      <c r="BB91" s="162" t="e">
        <f>SUM(BB59+BB67+BB90)</f>
        <v>#REF!</v>
      </c>
      <c r="BC91" s="177" t="e">
        <f t="shared" si="205"/>
        <v>#REF!</v>
      </c>
      <c r="BD91" s="161" t="e">
        <f>SUM(BD59+BD67+BD90)</f>
        <v>#REF!</v>
      </c>
      <c r="BE91" s="162" t="e">
        <f>SUM(BE59+BE67+BE90)</f>
        <v>#REF!</v>
      </c>
      <c r="BF91" s="162" t="e">
        <f>SUM(BF59+BF67+BF90)</f>
        <v>#REF!</v>
      </c>
      <c r="BG91" s="177" t="e">
        <f t="shared" si="206"/>
        <v>#REF!</v>
      </c>
      <c r="BH91" s="162">
        <f>SUM(BH59+BH67+BH90)</f>
        <v>14250476622784.35</v>
      </c>
      <c r="BI91" s="178" t="e">
        <f t="shared" si="197"/>
        <v>#REF!</v>
      </c>
      <c r="BJ91" s="179">
        <f>SUM(BJ59+BJ67+BJ90)</f>
        <v>3610421539719.3828</v>
      </c>
      <c r="BK91" s="178" t="e">
        <f t="shared" si="198"/>
        <v>#REF!</v>
      </c>
      <c r="BL91" s="162">
        <f>SUM(BL59+BL67+BL90)</f>
        <v>17860898162503.73</v>
      </c>
      <c r="BM91" s="180" t="e">
        <f t="shared" si="199"/>
        <v>#REF!</v>
      </c>
      <c r="BN91" s="162" t="e">
        <f>SUM(BN59+BN67+BN90)</f>
        <v>#REF!</v>
      </c>
    </row>
    <row r="92" spans="1:66" hidden="1" x14ac:dyDescent="0.2"/>
    <row r="93" spans="1:66" hidden="1" x14ac:dyDescent="0.2">
      <c r="B93" s="131">
        <f>SUM('gas global'!D9)</f>
        <v>3335380449689</v>
      </c>
      <c r="C93" s="131">
        <f>SUM('gas global'!E9)</f>
        <v>386042987764</v>
      </c>
      <c r="D93" s="131">
        <f>SUM('gas global'!F9)</f>
        <v>3721423437453</v>
      </c>
      <c r="E93" s="131">
        <f>SUM('gas global'!G9)</f>
        <v>18.151300214586552</v>
      </c>
      <c r="F93" s="131">
        <f>SUM('gas global'!J9)</f>
        <v>3162083939325.77</v>
      </c>
      <c r="G93" s="131">
        <f>SUM('gas global'!K9)</f>
        <v>84.969743230562045</v>
      </c>
      <c r="H93" s="131">
        <f>SUM('gas global'!L9)</f>
        <v>244819507653.39014</v>
      </c>
      <c r="I93" s="131">
        <f>SUM('gas global'!M9)</f>
        <v>6.5786522756181816</v>
      </c>
      <c r="J93" s="131">
        <f>SUM('gas global'!N9)</f>
        <v>3406903446979.1602</v>
      </c>
      <c r="L93" s="131">
        <f>SUM('gas global'!D188)</f>
        <v>1400749116990</v>
      </c>
      <c r="M93" s="131">
        <f>SUM('gas global'!E188)</f>
        <v>391436412267</v>
      </c>
      <c r="N93" s="131">
        <f>SUM('gas global'!F188)</f>
        <v>1792185529257</v>
      </c>
      <c r="O93" s="131">
        <f>SUM('gas global'!G188)</f>
        <v>8.7414125612230453</v>
      </c>
      <c r="P93" s="131">
        <f>SUM('gas global'!J188)</f>
        <v>1539327608066</v>
      </c>
      <c r="Q93" s="131">
        <f>SUM('gas global'!K188)</f>
        <v>85.891085656972734</v>
      </c>
      <c r="R93" s="131">
        <f>SUM('gas global'!L188)</f>
        <v>185791106954</v>
      </c>
      <c r="S93" s="131">
        <f>SUM('gas global'!M188)</f>
        <v>10.366734019497683</v>
      </c>
      <c r="T93" s="131">
        <f>SUM('gas global'!N188)</f>
        <v>1725118715020</v>
      </c>
      <c r="U93" s="131">
        <f>SUM('gas global'!O188)</f>
        <v>96.257819676470419</v>
      </c>
      <c r="V93" s="131">
        <f>SUM('gas global'!D306)</f>
        <v>552193351369</v>
      </c>
      <c r="W93" s="131">
        <f>SUM('gas global'!E306)</f>
        <v>5736595838</v>
      </c>
      <c r="X93" s="131">
        <f>SUM('gas global'!F306)</f>
        <v>557929947207</v>
      </c>
      <c r="Y93" s="131">
        <f>SUM('gas global'!G306)</f>
        <v>2.7213119228898779</v>
      </c>
      <c r="Z93" s="131">
        <f>SUM('gas global'!J306)</f>
        <v>375695975804</v>
      </c>
      <c r="AA93" s="131">
        <f>SUM('gas global'!K306)</f>
        <v>67.337481647066241</v>
      </c>
      <c r="AB93" s="131">
        <f>SUM('gas global'!L306)</f>
        <v>128325358</v>
      </c>
      <c r="AC93" s="131">
        <f>SUM('gas global'!M306)</f>
        <v>2.3000263499458554E-2</v>
      </c>
      <c r="AD93" s="131">
        <f>SUM('gas global'!N306)</f>
        <v>375824301162</v>
      </c>
      <c r="AE93" s="131">
        <f>SUM('gas global'!O306)</f>
        <v>67.36048191056571</v>
      </c>
      <c r="AF93" s="131">
        <f>SUM('gas global'!D324)</f>
        <v>15162537151623</v>
      </c>
      <c r="AG93" s="131">
        <f>SUM('gas global'!E324)</f>
        <v>-913376392551</v>
      </c>
      <c r="AH93" s="131">
        <f>SUM('gas global'!F324)</f>
        <v>14249160759072</v>
      </c>
      <c r="AI93" s="131">
        <f>SUM('gas global'!G324)</f>
        <v>69.500501378268225</v>
      </c>
      <c r="AJ93" s="131">
        <f>SUM('gas global'!J324)</f>
        <v>9173369099587</v>
      </c>
      <c r="AK93" s="131">
        <f>SUM('gas global'!K324)</f>
        <v>64.378311499830616</v>
      </c>
      <c r="AL93" s="131">
        <f>SUM('gas global'!L324)</f>
        <v>3179682599273</v>
      </c>
      <c r="AM93" s="131">
        <f>SUM('gas global'!M324)</f>
        <v>22.314876314723268</v>
      </c>
      <c r="AN93" s="131">
        <f>SUM('gas global'!N324)</f>
        <v>12353051698860</v>
      </c>
      <c r="AO93" s="131">
        <f>SUM('gas global'!O324)</f>
        <v>86.69318781455388</v>
      </c>
      <c r="AP93" s="131">
        <f>SUM('gas global'!D8)</f>
        <v>20450860069671</v>
      </c>
      <c r="AQ93" s="131">
        <f>SUM('gas global'!E8)</f>
        <v>-130160396682</v>
      </c>
      <c r="AR93" s="131">
        <f>SUM('gas global'!F8)</f>
        <v>20320699672989</v>
      </c>
      <c r="AS93" s="131">
        <f>SUM('gas global'!G8)</f>
        <v>99.114526076967707</v>
      </c>
      <c r="AT93" s="131">
        <f>SUM('gas global'!J8)</f>
        <v>14250476622782.77</v>
      </c>
      <c r="AU93" s="131">
        <f>SUM('gas global'!K8)</f>
        <v>70.127883646275293</v>
      </c>
      <c r="AV93" s="131">
        <f>SUM('gas global'!L8)</f>
        <v>3610421539238.3906</v>
      </c>
      <c r="AW93" s="131">
        <f>SUM('gas global'!M8)</f>
        <v>17.767210762124947</v>
      </c>
      <c r="AX93" s="131">
        <f>SUM('gas global'!N8)</f>
        <v>17860898162021.16</v>
      </c>
      <c r="AY93" s="131">
        <f>SUM('gas global'!O8)</f>
        <v>87.89509440840024</v>
      </c>
      <c r="AZ93" s="131">
        <f>SUM('gas global'!D1287)</f>
        <v>143553274553</v>
      </c>
      <c r="BA93" s="131">
        <f>SUM('gas global'!E1287)</f>
        <v>37988729131</v>
      </c>
      <c r="BB93" s="131">
        <f>SUM('gas global'!F1287)</f>
        <v>181542003684</v>
      </c>
      <c r="BD93" s="131">
        <f>SUM('gas global'!D7)</f>
        <v>20594413344224</v>
      </c>
      <c r="BE93" s="131">
        <f>SUM('gas global'!E7)</f>
        <v>-92171667551</v>
      </c>
      <c r="BF93" s="131">
        <f>SUM('gas global'!F7)</f>
        <v>20502241676673</v>
      </c>
      <c r="BG93" s="131">
        <f>SUM('gas global'!G7)</f>
        <v>100</v>
      </c>
      <c r="BH93" s="131">
        <f>SUM('gas global'!J7)</f>
        <v>14250476622782.77</v>
      </c>
      <c r="BI93" s="131">
        <f>SUM('gas global'!K7)</f>
        <v>69.506919523813096</v>
      </c>
      <c r="BJ93" s="131">
        <f>SUM('gas global'!L7)</f>
        <v>3610421539238.3906</v>
      </c>
      <c r="BK93" s="131">
        <f>SUM('gas global'!M7)</f>
        <v>17.609886743976141</v>
      </c>
      <c r="BL93" s="131">
        <f>SUM('gas global'!N7)</f>
        <v>17860898162021.16</v>
      </c>
      <c r="BM93" s="131">
        <f>SUM('gas global'!O7)</f>
        <v>87.116806267789229</v>
      </c>
      <c r="BN93" s="131">
        <f>SUM('gas global'!P7)</f>
        <v>2641343514651.8398</v>
      </c>
    </row>
    <row r="94" spans="1:66" hidden="1" x14ac:dyDescent="0.2">
      <c r="B94" s="131">
        <f t="shared" ref="B94:BC94" si="208">SUM(B91-B93)</f>
        <v>0</v>
      </c>
      <c r="C94" s="131">
        <f t="shared" si="208"/>
        <v>-0.5</v>
      </c>
      <c r="D94" s="131">
        <f t="shared" si="208"/>
        <v>-0.5</v>
      </c>
      <c r="E94" s="131">
        <f t="shared" si="208"/>
        <v>81.848699785413444</v>
      </c>
      <c r="F94" s="131">
        <f t="shared" si="208"/>
        <v>1.7001953125</v>
      </c>
      <c r="G94" s="131">
        <f t="shared" si="208"/>
        <v>5.7113425100396853E-11</v>
      </c>
      <c r="H94" s="131">
        <f t="shared" si="208"/>
        <v>481.02334594726562</v>
      </c>
      <c r="I94" s="131">
        <f t="shared" si="208"/>
        <v>1.2926673065294381E-8</v>
      </c>
      <c r="J94" s="131">
        <f t="shared" si="208"/>
        <v>482.72314453125</v>
      </c>
      <c r="K94" s="131">
        <f t="shared" si="208"/>
        <v>91.548395519163989</v>
      </c>
      <c r="L94" s="131">
        <f t="shared" si="208"/>
        <v>0</v>
      </c>
      <c r="M94" s="131">
        <f t="shared" si="208"/>
        <v>0</v>
      </c>
      <c r="N94" s="131">
        <f t="shared" si="208"/>
        <v>0</v>
      </c>
      <c r="O94" s="131">
        <f t="shared" si="208"/>
        <v>91.258587438776956</v>
      </c>
      <c r="P94" s="131">
        <f t="shared" si="208"/>
        <v>-8.1298828125E-2</v>
      </c>
      <c r="Q94" s="131">
        <f t="shared" si="208"/>
        <v>-4.5332626541494392E-12</v>
      </c>
      <c r="R94" s="131">
        <f t="shared" si="208"/>
        <v>-7.000732421875E-2</v>
      </c>
      <c r="S94" s="131">
        <f t="shared" si="208"/>
        <v>-3.9062086898411508E-12</v>
      </c>
      <c r="T94" s="131">
        <f t="shared" si="208"/>
        <v>-0.1513671875</v>
      </c>
      <c r="U94" s="131">
        <f t="shared" si="208"/>
        <v>-8.4554585555451922E-12</v>
      </c>
      <c r="V94" s="131">
        <f t="shared" si="208"/>
        <v>0</v>
      </c>
      <c r="W94" s="131">
        <f t="shared" si="208"/>
        <v>0</v>
      </c>
      <c r="X94" s="131">
        <f t="shared" si="208"/>
        <v>0</v>
      </c>
      <c r="Y94" s="131">
        <f t="shared" si="208"/>
        <v>97.278688077110118</v>
      </c>
      <c r="Z94" s="131">
        <f t="shared" si="208"/>
        <v>0</v>
      </c>
      <c r="AA94" s="131">
        <f t="shared" si="208"/>
        <v>0</v>
      </c>
      <c r="AB94" s="131">
        <f t="shared" si="208"/>
        <v>0</v>
      </c>
      <c r="AC94" s="131">
        <f t="shared" si="208"/>
        <v>0</v>
      </c>
      <c r="AD94" s="131">
        <f t="shared" si="208"/>
        <v>0</v>
      </c>
      <c r="AE94" s="131">
        <f t="shared" si="208"/>
        <v>0</v>
      </c>
      <c r="AF94" s="131">
        <f t="shared" si="208"/>
        <v>0</v>
      </c>
      <c r="AG94" s="131">
        <f t="shared" si="208"/>
        <v>0</v>
      </c>
      <c r="AH94" s="131">
        <f t="shared" si="208"/>
        <v>0</v>
      </c>
      <c r="AI94" s="131">
        <f t="shared" si="208"/>
        <v>30.499498621731775</v>
      </c>
      <c r="AJ94" s="131">
        <f t="shared" si="208"/>
        <v>-3.90625E-2</v>
      </c>
      <c r="AK94" s="131">
        <f t="shared" si="208"/>
        <v>-2.8421709430404007E-13</v>
      </c>
      <c r="AL94" s="131">
        <f t="shared" si="208"/>
        <v>4.00390625E-2</v>
      </c>
      <c r="AM94" s="131">
        <f t="shared" si="208"/>
        <v>2.8066438062523957E-13</v>
      </c>
      <c r="AN94" s="131">
        <f t="shared" si="208"/>
        <v>0</v>
      </c>
      <c r="AO94" s="131">
        <f t="shared" si="208"/>
        <v>0</v>
      </c>
      <c r="AP94" s="131">
        <f t="shared" si="208"/>
        <v>0</v>
      </c>
      <c r="AQ94" s="131">
        <f t="shared" si="208"/>
        <v>-0.5</v>
      </c>
      <c r="AR94" s="131">
        <f t="shared" si="208"/>
        <v>-0.5</v>
      </c>
      <c r="AS94" s="131">
        <f t="shared" si="208"/>
        <v>0.88547392303229344</v>
      </c>
      <c r="AT94" s="131">
        <f t="shared" si="208"/>
        <v>1.580078125</v>
      </c>
      <c r="AU94" s="131">
        <f t="shared" si="208"/>
        <v>9.5070618044701405E-12</v>
      </c>
      <c r="AV94" s="131">
        <f t="shared" si="208"/>
        <v>480.9921875</v>
      </c>
      <c r="AW94" s="131">
        <f t="shared" si="208"/>
        <v>2.3674431304243626E-9</v>
      </c>
      <c r="AX94" s="131">
        <f t="shared" si="208"/>
        <v>482.5703125</v>
      </c>
      <c r="AY94" s="131">
        <f t="shared" si="208"/>
        <v>2.3769359813741175E-9</v>
      </c>
      <c r="AZ94" s="131" t="e">
        <f t="shared" si="208"/>
        <v>#REF!</v>
      </c>
      <c r="BA94" s="131" t="e">
        <f t="shared" si="208"/>
        <v>#REF!</v>
      </c>
      <c r="BB94" s="131" t="e">
        <f t="shared" si="208"/>
        <v>#REF!</v>
      </c>
      <c r="BC94" s="131" t="e">
        <f t="shared" si="208"/>
        <v>#REF!</v>
      </c>
      <c r="BD94" s="131" t="e">
        <f>SUM(BD91-BD93)</f>
        <v>#REF!</v>
      </c>
      <c r="BE94" s="131" t="e">
        <f t="shared" ref="BE94:BN94" si="209">SUM(BE91-BE93)</f>
        <v>#REF!</v>
      </c>
      <c r="BF94" s="131" t="e">
        <f t="shared" si="209"/>
        <v>#REF!</v>
      </c>
      <c r="BG94" s="131" t="e">
        <f t="shared" si="209"/>
        <v>#REF!</v>
      </c>
      <c r="BH94" s="131">
        <f t="shared" si="209"/>
        <v>1.580078125</v>
      </c>
      <c r="BI94" s="131" t="e">
        <f t="shared" si="209"/>
        <v>#REF!</v>
      </c>
      <c r="BJ94" s="131">
        <f t="shared" si="209"/>
        <v>480.9921875</v>
      </c>
      <c r="BK94" s="131" t="e">
        <f t="shared" si="209"/>
        <v>#REF!</v>
      </c>
      <c r="BL94" s="131">
        <f t="shared" si="209"/>
        <v>482.5703125</v>
      </c>
      <c r="BM94" s="131" t="e">
        <f t="shared" si="209"/>
        <v>#REF!</v>
      </c>
      <c r="BN94" s="131" t="e">
        <f t="shared" si="209"/>
        <v>#REF!</v>
      </c>
    </row>
  </sheetData>
  <mergeCells count="43">
    <mergeCell ref="A1:A2"/>
    <mergeCell ref="B1:K1"/>
    <mergeCell ref="L1:U1"/>
    <mergeCell ref="V1:AE1"/>
    <mergeCell ref="AF1:AO1"/>
    <mergeCell ref="AZ1:BC1"/>
    <mergeCell ref="BD1:BN1"/>
    <mergeCell ref="B2:K2"/>
    <mergeCell ref="L2:U2"/>
    <mergeCell ref="V2:AE2"/>
    <mergeCell ref="AF2:AO2"/>
    <mergeCell ref="AP2:AY2"/>
    <mergeCell ref="AZ2:BC2"/>
    <mergeCell ref="BD2:BN2"/>
    <mergeCell ref="AP1:AY1"/>
    <mergeCell ref="A3:A4"/>
    <mergeCell ref="B3:K3"/>
    <mergeCell ref="L3:U3"/>
    <mergeCell ref="V3:AE3"/>
    <mergeCell ref="AF3:AO3"/>
    <mergeCell ref="Z7:AE7"/>
    <mergeCell ref="AZ3:BC3"/>
    <mergeCell ref="BD3:BN3"/>
    <mergeCell ref="B6:K6"/>
    <mergeCell ref="L6:U6"/>
    <mergeCell ref="V6:AE6"/>
    <mergeCell ref="AF6:AO6"/>
    <mergeCell ref="AP6:AY6"/>
    <mergeCell ref="AZ6:BC6"/>
    <mergeCell ref="BD6:BN6"/>
    <mergeCell ref="AP3:AY3"/>
    <mergeCell ref="B7:E7"/>
    <mergeCell ref="F7:K7"/>
    <mergeCell ref="L7:O7"/>
    <mergeCell ref="P7:U7"/>
    <mergeCell ref="V7:Y7"/>
    <mergeCell ref="BH7:BN7"/>
    <mergeCell ref="AF7:AI7"/>
    <mergeCell ref="AJ7:AO7"/>
    <mergeCell ref="AP7:AS7"/>
    <mergeCell ref="AT7:AY7"/>
    <mergeCell ref="AZ7:BC7"/>
    <mergeCell ref="BD7:BG7"/>
  </mergeCells>
  <printOptions horizontalCentered="1" verticalCentered="1"/>
  <pageMargins left="0" right="0" top="0" bottom="0" header="0" footer="0"/>
  <pageSetup scale="70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69"/>
  <sheetViews>
    <sheetView tabSelected="1" workbookViewId="0">
      <selection activeCell="A24" sqref="A24"/>
    </sheetView>
  </sheetViews>
  <sheetFormatPr baseColWidth="10" defaultRowHeight="15.75" x14ac:dyDescent="0.25"/>
  <cols>
    <col min="1" max="1" width="38.25" bestFit="1" customWidth="1"/>
    <col min="2" max="2" width="16" hidden="1" customWidth="1"/>
    <col min="3" max="3" width="14.375" hidden="1" customWidth="1"/>
    <col min="4" max="4" width="16" hidden="1" customWidth="1"/>
    <col min="5" max="5" width="7.375" hidden="1" customWidth="1"/>
    <col min="6" max="6" width="16" hidden="1" customWidth="1"/>
    <col min="7" max="7" width="5.5" hidden="1" customWidth="1"/>
    <col min="8" max="8" width="16" customWidth="1"/>
    <col min="9" max="9" width="14.375" customWidth="1"/>
    <col min="10" max="10" width="17" customWidth="1"/>
    <col min="11" max="11" width="7" customWidth="1"/>
    <col min="12" max="12" width="17" customWidth="1"/>
    <col min="13" max="13" width="6.625" customWidth="1"/>
    <col min="14" max="14" width="16" customWidth="1"/>
    <col min="15" max="15" width="15" customWidth="1"/>
    <col min="16" max="16" width="16" customWidth="1"/>
    <col min="17" max="17" width="7" customWidth="1"/>
    <col min="18" max="18" width="16" customWidth="1"/>
    <col min="19" max="19" width="6.625" customWidth="1"/>
    <col min="20" max="20" width="16" customWidth="1"/>
    <col min="21" max="21" width="15" customWidth="1"/>
    <col min="22" max="22" width="16" customWidth="1"/>
    <col min="23" max="23" width="7" customWidth="1"/>
    <col min="24" max="24" width="16" customWidth="1"/>
    <col min="25" max="25" width="7.875" customWidth="1"/>
    <col min="26" max="26" width="17" customWidth="1"/>
    <col min="27" max="27" width="15" customWidth="1"/>
    <col min="28" max="28" width="17" customWidth="1"/>
    <col min="29" max="29" width="7" customWidth="1"/>
    <col min="30" max="30" width="17" customWidth="1"/>
    <col min="31" max="31" width="6.625" customWidth="1"/>
    <col min="32" max="32" width="13.375" customWidth="1"/>
    <col min="33" max="33" width="17" hidden="1" customWidth="1"/>
    <col min="34" max="34" width="14.375" hidden="1" customWidth="1"/>
    <col min="35" max="35" width="17" hidden="1" customWidth="1"/>
    <col min="36" max="36" width="7" hidden="1" customWidth="1"/>
    <col min="37" max="37" width="17" hidden="1" customWidth="1"/>
    <col min="38" max="38" width="6.625" hidden="1" customWidth="1"/>
    <col min="39" max="39" width="15" hidden="1" customWidth="1"/>
    <col min="41" max="41" width="17" bestFit="1" customWidth="1"/>
    <col min="42" max="42" width="13" bestFit="1" customWidth="1"/>
    <col min="45" max="45" width="16" bestFit="1" customWidth="1"/>
    <col min="46" max="46" width="14.375" bestFit="1" customWidth="1"/>
    <col min="47" max="47" width="16" bestFit="1" customWidth="1"/>
    <col min="48" max="48" width="5.375" bestFit="1" customWidth="1"/>
    <col min="49" max="49" width="16" bestFit="1" customWidth="1"/>
    <col min="50" max="50" width="5.375" bestFit="1" customWidth="1"/>
    <col min="51" max="51" width="14" bestFit="1" customWidth="1"/>
  </cols>
  <sheetData>
    <row r="1" spans="1:42" x14ac:dyDescent="0.25">
      <c r="A1" s="135"/>
      <c r="B1" s="289" t="s">
        <v>1292</v>
      </c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</row>
    <row r="2" spans="1:42" x14ac:dyDescent="0.25">
      <c r="A2" s="188" t="s">
        <v>1293</v>
      </c>
      <c r="B2" s="289" t="s">
        <v>1257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</row>
    <row r="3" spans="1:42" x14ac:dyDescent="0.25">
      <c r="A3" s="188" t="s">
        <v>1161</v>
      </c>
      <c r="B3" s="289" t="s">
        <v>851</v>
      </c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G3" s="88">
        <f>+AG39+AG62</f>
        <v>5860971076799.3398</v>
      </c>
      <c r="AH3" s="88">
        <f t="shared" ref="AH3:AM3" si="0">+AH39+AH62</f>
        <v>683391640968.35999</v>
      </c>
      <c r="AI3" s="88">
        <f t="shared" si="0"/>
        <v>6544362717767.7002</v>
      </c>
      <c r="AJ3" s="88">
        <f t="shared" si="0"/>
        <v>31.927356704107726</v>
      </c>
      <c r="AK3" s="88">
        <f t="shared" si="0"/>
        <v>5878877820198.5801</v>
      </c>
      <c r="AL3" s="88">
        <f t="shared" si="0"/>
        <v>183.42858544880806</v>
      </c>
      <c r="AM3" s="88">
        <f t="shared" si="0"/>
        <v>-665484897569.11987</v>
      </c>
    </row>
    <row r="4" spans="1:42" ht="16.5" thickBot="1" x14ac:dyDescent="0.3">
      <c r="A4" s="189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42" x14ac:dyDescent="0.25">
      <c r="A5" s="190"/>
      <c r="B5" s="290" t="s">
        <v>1258</v>
      </c>
      <c r="C5" s="291"/>
      <c r="D5" s="291"/>
      <c r="E5" s="291"/>
      <c r="F5" s="291"/>
      <c r="G5" s="292"/>
      <c r="H5" s="285" t="s">
        <v>877</v>
      </c>
      <c r="I5" s="283"/>
      <c r="J5" s="283"/>
      <c r="K5" s="283"/>
      <c r="L5" s="283"/>
      <c r="M5" s="284"/>
      <c r="N5" s="285" t="s">
        <v>1043</v>
      </c>
      <c r="O5" s="283"/>
      <c r="P5" s="283"/>
      <c r="Q5" s="283"/>
      <c r="R5" s="283"/>
      <c r="S5" s="284"/>
      <c r="T5" s="285" t="s">
        <v>1113</v>
      </c>
      <c r="U5" s="283"/>
      <c r="V5" s="283"/>
      <c r="W5" s="283"/>
      <c r="X5" s="283"/>
      <c r="Y5" s="284"/>
      <c r="Z5" s="285" t="s">
        <v>1259</v>
      </c>
      <c r="AA5" s="283"/>
      <c r="AB5" s="283"/>
      <c r="AC5" s="283"/>
      <c r="AD5" s="283"/>
      <c r="AE5" s="283"/>
      <c r="AF5" s="284"/>
      <c r="AG5" s="282" t="s">
        <v>1260</v>
      </c>
      <c r="AH5" s="283"/>
      <c r="AI5" s="283"/>
      <c r="AJ5" s="283"/>
      <c r="AK5" s="283"/>
      <c r="AL5" s="283"/>
      <c r="AM5" s="284"/>
    </row>
    <row r="6" spans="1:42" x14ac:dyDescent="0.25">
      <c r="A6" s="191"/>
      <c r="B6" s="293" t="s">
        <v>1261</v>
      </c>
      <c r="C6" s="294"/>
      <c r="D6" s="294"/>
      <c r="E6" s="294"/>
      <c r="F6" s="294" t="s">
        <v>852</v>
      </c>
      <c r="G6" s="295"/>
      <c r="H6" s="286" t="s">
        <v>1261</v>
      </c>
      <c r="I6" s="278"/>
      <c r="J6" s="278"/>
      <c r="K6" s="278"/>
      <c r="L6" s="278" t="s">
        <v>852</v>
      </c>
      <c r="M6" s="279"/>
      <c r="N6" s="286" t="s">
        <v>1261</v>
      </c>
      <c r="O6" s="278"/>
      <c r="P6" s="278"/>
      <c r="Q6" s="278"/>
      <c r="R6" s="278" t="s">
        <v>852</v>
      </c>
      <c r="S6" s="279"/>
      <c r="T6" s="286" t="s">
        <v>1261</v>
      </c>
      <c r="U6" s="278"/>
      <c r="V6" s="278"/>
      <c r="W6" s="278"/>
      <c r="X6" s="278" t="s">
        <v>852</v>
      </c>
      <c r="Y6" s="279"/>
      <c r="Z6" s="286" t="s">
        <v>1261</v>
      </c>
      <c r="AA6" s="278"/>
      <c r="AB6" s="278"/>
      <c r="AC6" s="278"/>
      <c r="AD6" s="278" t="s">
        <v>852</v>
      </c>
      <c r="AE6" s="278"/>
      <c r="AF6" s="279"/>
      <c r="AG6" s="280" t="s">
        <v>1262</v>
      </c>
      <c r="AH6" s="278"/>
      <c r="AI6" s="278"/>
      <c r="AJ6" s="278"/>
      <c r="AK6" s="278" t="s">
        <v>852</v>
      </c>
      <c r="AL6" s="278"/>
      <c r="AM6" s="279"/>
    </row>
    <row r="7" spans="1:42" ht="16.5" thickBot="1" x14ac:dyDescent="0.3">
      <c r="A7" s="192" t="s">
        <v>1169</v>
      </c>
      <c r="B7" s="193" t="s">
        <v>853</v>
      </c>
      <c r="C7" s="194" t="s">
        <v>1170</v>
      </c>
      <c r="D7" s="194" t="s">
        <v>855</v>
      </c>
      <c r="E7" s="194" t="s">
        <v>1263</v>
      </c>
      <c r="F7" s="194" t="s">
        <v>1264</v>
      </c>
      <c r="G7" s="195" t="s">
        <v>858</v>
      </c>
      <c r="H7" s="196" t="s">
        <v>853</v>
      </c>
      <c r="I7" s="197" t="s">
        <v>1265</v>
      </c>
      <c r="J7" s="197" t="s">
        <v>1171</v>
      </c>
      <c r="K7" s="197" t="s">
        <v>1263</v>
      </c>
      <c r="L7" s="197" t="s">
        <v>1266</v>
      </c>
      <c r="M7" s="198" t="s">
        <v>1172</v>
      </c>
      <c r="N7" s="196" t="s">
        <v>853</v>
      </c>
      <c r="O7" s="197" t="s">
        <v>1265</v>
      </c>
      <c r="P7" s="197" t="s">
        <v>1171</v>
      </c>
      <c r="Q7" s="197" t="s">
        <v>1263</v>
      </c>
      <c r="R7" s="197" t="s">
        <v>1266</v>
      </c>
      <c r="S7" s="198" t="s">
        <v>1172</v>
      </c>
      <c r="T7" s="196" t="s">
        <v>853</v>
      </c>
      <c r="U7" s="197" t="s">
        <v>1265</v>
      </c>
      <c r="V7" s="197" t="s">
        <v>1171</v>
      </c>
      <c r="W7" s="197" t="s">
        <v>1263</v>
      </c>
      <c r="X7" s="197" t="s">
        <v>1266</v>
      </c>
      <c r="Y7" s="198" t="s">
        <v>1172</v>
      </c>
      <c r="Z7" s="196" t="s">
        <v>853</v>
      </c>
      <c r="AA7" s="197" t="s">
        <v>1265</v>
      </c>
      <c r="AB7" s="197" t="s">
        <v>1171</v>
      </c>
      <c r="AC7" s="197" t="s">
        <v>1263</v>
      </c>
      <c r="AD7" s="197" t="s">
        <v>1266</v>
      </c>
      <c r="AE7" s="197" t="s">
        <v>1172</v>
      </c>
      <c r="AF7" s="198" t="s">
        <v>861</v>
      </c>
      <c r="AG7" s="199" t="s">
        <v>853</v>
      </c>
      <c r="AH7" s="200" t="s">
        <v>1267</v>
      </c>
      <c r="AI7" s="200" t="s">
        <v>855</v>
      </c>
      <c r="AJ7" s="200" t="s">
        <v>1263</v>
      </c>
      <c r="AK7" s="200" t="s">
        <v>1264</v>
      </c>
      <c r="AL7" s="200" t="s">
        <v>1172</v>
      </c>
      <c r="AM7" s="201" t="s">
        <v>861</v>
      </c>
    </row>
    <row r="8" spans="1:42" s="209" customFormat="1" ht="16.5" thickBot="1" x14ac:dyDescent="0.3">
      <c r="A8" s="202" t="s">
        <v>1268</v>
      </c>
      <c r="B8" s="203"/>
      <c r="C8" s="204"/>
      <c r="D8" s="204"/>
      <c r="E8" s="204"/>
      <c r="F8" s="204"/>
      <c r="G8" s="205"/>
      <c r="H8" s="206">
        <v>6516914941000</v>
      </c>
      <c r="I8" s="162">
        <v>-49863000000</v>
      </c>
      <c r="J8" s="162">
        <f>SUM(H8:I8)</f>
        <v>6467051941000</v>
      </c>
      <c r="K8" s="207">
        <f>IF(OR(J8=0,J$63=0),0,J8/J$63*100)</f>
        <v>62.11400179016762</v>
      </c>
      <c r="L8" s="162">
        <v>6767027057321.4004</v>
      </c>
      <c r="M8" s="208">
        <f t="shared" ref="M8:M39" si="1">IF(OR(L8=0,J8=0),0,L8/J8*100)</f>
        <v>104.63851410284197</v>
      </c>
      <c r="N8" s="206">
        <v>2167799689000</v>
      </c>
      <c r="O8" s="162">
        <v>-62532228266</v>
      </c>
      <c r="P8" s="162">
        <v>2105267460734</v>
      </c>
      <c r="Q8" s="207">
        <f>IF(OR(P8=0,P$63=0),0,P8/P$63*100)</f>
        <v>24.228744323543729</v>
      </c>
      <c r="R8" s="162">
        <v>2162310826692.54</v>
      </c>
      <c r="S8" s="208">
        <f t="shared" ref="S8:S10" si="2">IF(OR(R8=0,P8=0),0,R8/P8*100)</f>
        <v>102.70955434511167</v>
      </c>
      <c r="T8" s="206">
        <v>3574321215000</v>
      </c>
      <c r="U8" s="162">
        <v>-388103116679</v>
      </c>
      <c r="V8" s="162">
        <f>SUM(T8:U8)</f>
        <v>3186218098321</v>
      </c>
      <c r="W8" s="207">
        <f t="shared" ref="W8:W63" si="3">IF(OR(V8=0,V$63=0),0,V8/V$63*100)</f>
        <v>69.942645707046651</v>
      </c>
      <c r="X8" s="162">
        <v>2313178416074.0801</v>
      </c>
      <c r="Y8" s="208">
        <f t="shared" ref="Y8:Y63" si="4">IF(OR(X8=0,V8=0),0,X8/V8*100)</f>
        <v>72.599500244287285</v>
      </c>
      <c r="Z8" s="206">
        <f>SUM(H8+N8+T8)</f>
        <v>12259035845000</v>
      </c>
      <c r="AA8" s="206">
        <f>SUM(I8+O8+U8)</f>
        <v>-500498344945</v>
      </c>
      <c r="AB8" s="162">
        <f>SUM(Z8:AA8)</f>
        <v>11758537500055</v>
      </c>
      <c r="AC8" s="207">
        <f t="shared" ref="AC8:AC63" si="5">IF(OR(AB8=0,AB$63=0),0,AB8/AB$63*100)</f>
        <v>61.459458186425742</v>
      </c>
      <c r="AD8" s="206">
        <f>SUM(L8+R8+X8)</f>
        <v>11242516300088.021</v>
      </c>
      <c r="AE8" s="207">
        <f t="shared" ref="AE8:AE63" si="6">IF(OR(AD8=0,AB8=0),0,AD8/AB8*100)</f>
        <v>95.611518864785992</v>
      </c>
      <c r="AF8" s="165">
        <f>SUM(AD8-AB8)</f>
        <v>-516021199966.97852</v>
      </c>
      <c r="AG8" s="161">
        <f t="shared" ref="AG8:AH10" si="7">SUM(B8+Z8)</f>
        <v>12259035845000</v>
      </c>
      <c r="AH8" s="162">
        <f t="shared" si="7"/>
        <v>-500498344945</v>
      </c>
      <c r="AI8" s="162">
        <f>SUM(AG8:AH8)</f>
        <v>11758537500055</v>
      </c>
      <c r="AJ8" s="256">
        <f t="shared" ref="AJ8:AJ63" si="8">IF(OR(AI8=0,AI$63=0),0,AI8/AI$63*100)</f>
        <v>57.365252702701596</v>
      </c>
      <c r="AK8" s="162">
        <f>SUM(F8+AD8)</f>
        <v>11242516300088.021</v>
      </c>
      <c r="AL8" s="207">
        <f t="shared" ref="AL8:AL63" si="9">IF(OR(AK8=0,AI8=0),0,AK8/AI8*100)</f>
        <v>95.611518864785992</v>
      </c>
      <c r="AM8" s="165">
        <f>SUM(AK8-AI8)</f>
        <v>-516021199966.97852</v>
      </c>
      <c r="AO8" s="210"/>
      <c r="AP8" s="210"/>
    </row>
    <row r="9" spans="1:42" x14ac:dyDescent="0.25">
      <c r="A9" s="211" t="s">
        <v>1269</v>
      </c>
      <c r="B9" s="212"/>
      <c r="C9" s="213"/>
      <c r="D9" s="213"/>
      <c r="E9" s="213"/>
      <c r="F9" s="213"/>
      <c r="G9" s="214"/>
      <c r="H9" s="215">
        <v>6369000000</v>
      </c>
      <c r="I9" s="148">
        <v>0</v>
      </c>
      <c r="J9" s="148">
        <f>SUM(H9:I9)</f>
        <v>6369000000</v>
      </c>
      <c r="K9" s="216">
        <f t="shared" ref="K9:K63" si="10">IF(OR(J9=0,J$63=0),0,J9/J$63*100)</f>
        <v>6.1172243707138883E-2</v>
      </c>
      <c r="L9" s="148">
        <v>5576048982</v>
      </c>
      <c r="M9" s="217">
        <f t="shared" si="1"/>
        <v>87.54983485633538</v>
      </c>
      <c r="N9" s="215"/>
      <c r="O9" s="148"/>
      <c r="P9" s="148"/>
      <c r="Q9" s="149"/>
      <c r="R9" s="148"/>
      <c r="S9" s="150"/>
      <c r="T9" s="215">
        <v>478200000</v>
      </c>
      <c r="U9" s="148">
        <v>0</v>
      </c>
      <c r="V9" s="148">
        <f>SUM(T9:U9)</f>
        <v>478200000</v>
      </c>
      <c r="W9" s="216">
        <f t="shared" si="3"/>
        <v>1.0497264200066723E-2</v>
      </c>
      <c r="X9" s="148">
        <v>640744633</v>
      </c>
      <c r="Y9" s="217">
        <f t="shared" si="4"/>
        <v>133.99093120033459</v>
      </c>
      <c r="Z9" s="215">
        <f>SUM(H9+N9+T9)</f>
        <v>6847200000</v>
      </c>
      <c r="AA9" s="215">
        <f>SUM(I9+O9+U9)</f>
        <v>0</v>
      </c>
      <c r="AB9" s="148">
        <f>SUM(Z9:AA9)</f>
        <v>6847200000</v>
      </c>
      <c r="AC9" s="216">
        <f t="shared" si="5"/>
        <v>3.5788906749000537E-2</v>
      </c>
      <c r="AD9" s="215">
        <f>SUM(L9+R9+X9)</f>
        <v>6216793615</v>
      </c>
      <c r="AE9" s="216">
        <f t="shared" si="6"/>
        <v>90.793223726486744</v>
      </c>
      <c r="AF9" s="151">
        <f>SUM(AD9-AB9)</f>
        <v>-630406385</v>
      </c>
      <c r="AG9" s="257">
        <f t="shared" si="7"/>
        <v>6847200000</v>
      </c>
      <c r="AH9" s="181">
        <f t="shared" si="7"/>
        <v>0</v>
      </c>
      <c r="AI9" s="181">
        <f>SUM(AG9:AH9)</f>
        <v>6847200000</v>
      </c>
      <c r="AJ9" s="258">
        <f t="shared" ref="AJ9" si="11">IF(OR(AI9=0,AI$63=0),0,AI9/AI$63*100)</f>
        <v>3.3404779999562116E-2</v>
      </c>
      <c r="AK9" s="181">
        <f>SUM(F9+AD9)</f>
        <v>6216793615</v>
      </c>
      <c r="AL9" s="216">
        <f t="shared" si="9"/>
        <v>90.793223726486744</v>
      </c>
      <c r="AM9" s="151">
        <f>SUM(AK9-AI9)</f>
        <v>-630406385</v>
      </c>
      <c r="AO9" s="210"/>
      <c r="AP9" s="210"/>
    </row>
    <row r="10" spans="1:42" x14ac:dyDescent="0.25">
      <c r="A10" s="218" t="s">
        <v>1270</v>
      </c>
      <c r="B10" s="219"/>
      <c r="C10" s="220"/>
      <c r="D10" s="220"/>
      <c r="E10" s="220"/>
      <c r="F10" s="220"/>
      <c r="G10" s="221"/>
      <c r="H10" s="222">
        <v>187778519000</v>
      </c>
      <c r="I10" s="81">
        <v>-16534597000</v>
      </c>
      <c r="J10" s="148">
        <f>SUM(H10:I10)</f>
        <v>171243922000</v>
      </c>
      <c r="K10" s="223">
        <f t="shared" si="10"/>
        <v>1.6447440618543383</v>
      </c>
      <c r="L10" s="81">
        <v>190565152051</v>
      </c>
      <c r="M10" s="224">
        <f t="shared" si="1"/>
        <v>111.28287055408602</v>
      </c>
      <c r="N10" s="222">
        <v>638570000000</v>
      </c>
      <c r="O10" s="81">
        <v>-190000550000</v>
      </c>
      <c r="P10" s="81">
        <f>SUM(N10:O10)</f>
        <v>448569450000</v>
      </c>
      <c r="Q10" s="223">
        <f>IF(OR(P10=0,P$63=0),0,P10/P$63*100)</f>
        <v>5.1624198436114224</v>
      </c>
      <c r="R10" s="81">
        <v>441173271331</v>
      </c>
      <c r="S10" s="224">
        <f t="shared" si="2"/>
        <v>98.351163087677946</v>
      </c>
      <c r="T10" s="222">
        <v>751730853000</v>
      </c>
      <c r="U10" s="81">
        <v>-107298390000</v>
      </c>
      <c r="V10" s="148">
        <f t="shared" ref="V10:V27" si="12">SUM(T10:U10)</f>
        <v>644432463000</v>
      </c>
      <c r="W10" s="223">
        <f t="shared" si="3"/>
        <v>14.146335891281311</v>
      </c>
      <c r="X10" s="81">
        <v>642303562677</v>
      </c>
      <c r="Y10" s="224">
        <f t="shared" si="4"/>
        <v>99.669647256271134</v>
      </c>
      <c r="Z10" s="215">
        <f t="shared" ref="Z10:Z27" si="13">SUM(H10+N10+T10)</f>
        <v>1578079372000</v>
      </c>
      <c r="AA10" s="215">
        <f t="shared" ref="AA10:AA27" si="14">SUM(I10+O10+U10)</f>
        <v>-313833537000</v>
      </c>
      <c r="AB10" s="148">
        <f t="shared" ref="AB10:AB27" si="15">SUM(Z10:AA10)</f>
        <v>1264245835000</v>
      </c>
      <c r="AC10" s="223">
        <f t="shared" si="5"/>
        <v>6.6079530752172166</v>
      </c>
      <c r="AD10" s="215">
        <f t="shared" ref="AD10:AD27" si="16">SUM(L10+R10+X10)</f>
        <v>1274041986059</v>
      </c>
      <c r="AE10" s="223">
        <f t="shared" si="6"/>
        <v>100.77486124832676</v>
      </c>
      <c r="AF10" s="155">
        <f t="shared" ref="AF10:AF63" si="17">SUM(AD10-AB10)</f>
        <v>9796151059</v>
      </c>
      <c r="AG10" s="152">
        <f t="shared" si="7"/>
        <v>1578079372000</v>
      </c>
      <c r="AH10" s="81">
        <f t="shared" si="7"/>
        <v>-313833537000</v>
      </c>
      <c r="AI10" s="81">
        <f>SUM(AG10:AH10)</f>
        <v>1264245835000</v>
      </c>
      <c r="AJ10" s="259">
        <f t="shared" ref="AJ10" si="18">IF(OR(AI10=0,AI$63=0),0,AI10/AI$63*100)</f>
        <v>6.1677552844283365</v>
      </c>
      <c r="AK10" s="81">
        <f>SUM(F10+AD10)</f>
        <v>1274041986059</v>
      </c>
      <c r="AL10" s="223">
        <f t="shared" si="9"/>
        <v>100.77486124832676</v>
      </c>
      <c r="AM10" s="155">
        <f t="shared" ref="AM10:AM63" si="19">SUM(AK10-AI10)</f>
        <v>9796151059</v>
      </c>
      <c r="AO10" s="210"/>
      <c r="AP10" s="210"/>
    </row>
    <row r="11" spans="1:42" x14ac:dyDescent="0.25">
      <c r="A11" s="218" t="s">
        <v>1202</v>
      </c>
      <c r="B11" s="219"/>
      <c r="C11" s="220"/>
      <c r="D11" s="220"/>
      <c r="E11" s="220"/>
      <c r="F11" s="220"/>
      <c r="G11" s="221"/>
      <c r="H11" s="222">
        <v>0</v>
      </c>
      <c r="I11" s="81">
        <v>600000000</v>
      </c>
      <c r="J11" s="148">
        <f t="shared" ref="J11:J27" si="20">SUM(H11:I11)</f>
        <v>600000000</v>
      </c>
      <c r="K11" s="223">
        <f t="shared" si="10"/>
        <v>5.7628114655806761E-3</v>
      </c>
      <c r="L11" s="81">
        <v>600000000</v>
      </c>
      <c r="M11" s="224">
        <f t="shared" si="1"/>
        <v>100</v>
      </c>
      <c r="N11" s="222"/>
      <c r="O11" s="81"/>
      <c r="P11" s="81"/>
      <c r="Q11" s="153"/>
      <c r="R11" s="81"/>
      <c r="S11" s="154"/>
      <c r="T11" s="222">
        <v>171788000</v>
      </c>
      <c r="U11" s="81">
        <v>0</v>
      </c>
      <c r="V11" s="148">
        <f t="shared" si="12"/>
        <v>171788000</v>
      </c>
      <c r="W11" s="223">
        <f t="shared" si="3"/>
        <v>3.7710247227123839E-3</v>
      </c>
      <c r="X11" s="81">
        <v>171788000</v>
      </c>
      <c r="Y11" s="224">
        <f t="shared" si="4"/>
        <v>100</v>
      </c>
      <c r="Z11" s="215">
        <f t="shared" si="13"/>
        <v>171788000</v>
      </c>
      <c r="AA11" s="215">
        <f t="shared" si="14"/>
        <v>600000000</v>
      </c>
      <c r="AB11" s="148">
        <f t="shared" si="15"/>
        <v>771788000</v>
      </c>
      <c r="AC11" s="223">
        <f t="shared" si="5"/>
        <v>4.0339772114145389E-3</v>
      </c>
      <c r="AD11" s="215">
        <f t="shared" si="16"/>
        <v>771788000</v>
      </c>
      <c r="AE11" s="223">
        <f t="shared" si="6"/>
        <v>100</v>
      </c>
      <c r="AF11" s="155">
        <f t="shared" si="17"/>
        <v>0</v>
      </c>
      <c r="AG11" s="152">
        <f t="shared" ref="AG11:AG27" si="21">SUM(B11+Z11)</f>
        <v>171788000</v>
      </c>
      <c r="AH11" s="81">
        <f t="shared" ref="AH11:AH27" si="22">SUM(C11+AA11)</f>
        <v>600000000</v>
      </c>
      <c r="AI11" s="81">
        <f t="shared" ref="AI11:AI27" si="23">SUM(AG11:AH11)</f>
        <v>771788000</v>
      </c>
      <c r="AJ11" s="259">
        <f t="shared" ref="AJ11:AJ27" si="24">IF(OR(AI11=0,AI$63=0),0,AI11/AI$63*100)</f>
        <v>3.7652483272435514E-3</v>
      </c>
      <c r="AK11" s="81">
        <f t="shared" ref="AK11:AK27" si="25">SUM(F11+AD11)</f>
        <v>771788000</v>
      </c>
      <c r="AL11" s="223">
        <f t="shared" si="9"/>
        <v>100</v>
      </c>
      <c r="AM11" s="155">
        <f t="shared" si="19"/>
        <v>0</v>
      </c>
      <c r="AO11" s="210"/>
      <c r="AP11" s="210"/>
    </row>
    <row r="12" spans="1:42" x14ac:dyDescent="0.25">
      <c r="A12" s="218" t="s">
        <v>1271</v>
      </c>
      <c r="B12" s="219"/>
      <c r="C12" s="220"/>
      <c r="D12" s="220"/>
      <c r="E12" s="220"/>
      <c r="F12" s="220"/>
      <c r="G12" s="221"/>
      <c r="H12" s="222">
        <v>197019752000</v>
      </c>
      <c r="I12" s="81">
        <v>0</v>
      </c>
      <c r="J12" s="148">
        <f t="shared" si="20"/>
        <v>197019752000</v>
      </c>
      <c r="K12" s="223">
        <f t="shared" si="10"/>
        <v>1.8923128096191024</v>
      </c>
      <c r="L12" s="81">
        <v>258319066420</v>
      </c>
      <c r="M12" s="224">
        <f t="shared" si="1"/>
        <v>131.11328371786803</v>
      </c>
      <c r="N12" s="222"/>
      <c r="O12" s="81"/>
      <c r="P12" s="81"/>
      <c r="Q12" s="153"/>
      <c r="R12" s="81"/>
      <c r="S12" s="154"/>
      <c r="T12" s="222">
        <v>281548059000</v>
      </c>
      <c r="U12" s="81">
        <v>0</v>
      </c>
      <c r="V12" s="148">
        <f t="shared" si="12"/>
        <v>281548059000</v>
      </c>
      <c r="W12" s="223">
        <f t="shared" si="3"/>
        <v>6.1804357179819602</v>
      </c>
      <c r="X12" s="81">
        <v>285667601005</v>
      </c>
      <c r="Y12" s="224">
        <f t="shared" si="4"/>
        <v>101.46317542363168</v>
      </c>
      <c r="Z12" s="215">
        <f t="shared" si="13"/>
        <v>478567811000</v>
      </c>
      <c r="AA12" s="215">
        <f t="shared" si="14"/>
        <v>0</v>
      </c>
      <c r="AB12" s="148">
        <f t="shared" si="15"/>
        <v>478567811000</v>
      </c>
      <c r="AC12" s="223">
        <f t="shared" si="5"/>
        <v>2.5013755638731623</v>
      </c>
      <c r="AD12" s="215">
        <f t="shared" si="16"/>
        <v>543986667425</v>
      </c>
      <c r="AE12" s="223">
        <f t="shared" si="6"/>
        <v>113.66971512110328</v>
      </c>
      <c r="AF12" s="155">
        <f t="shared" si="17"/>
        <v>65418856425</v>
      </c>
      <c r="AG12" s="152">
        <f t="shared" si="21"/>
        <v>478567811000</v>
      </c>
      <c r="AH12" s="81">
        <f t="shared" si="22"/>
        <v>0</v>
      </c>
      <c r="AI12" s="81">
        <f t="shared" si="23"/>
        <v>478567811000</v>
      </c>
      <c r="AJ12" s="259">
        <f t="shared" si="24"/>
        <v>2.3347430250798897</v>
      </c>
      <c r="AK12" s="81">
        <f t="shared" si="25"/>
        <v>543986667425</v>
      </c>
      <c r="AL12" s="223">
        <f t="shared" si="9"/>
        <v>113.66971512110328</v>
      </c>
      <c r="AM12" s="155">
        <f t="shared" si="19"/>
        <v>65418856425</v>
      </c>
      <c r="AO12" s="210"/>
      <c r="AP12" s="210"/>
    </row>
    <row r="13" spans="1:42" ht="26.25" x14ac:dyDescent="0.25">
      <c r="A13" s="218" t="s">
        <v>1272</v>
      </c>
      <c r="B13" s="219"/>
      <c r="C13" s="220"/>
      <c r="D13" s="220"/>
      <c r="E13" s="220"/>
      <c r="F13" s="220"/>
      <c r="G13" s="221"/>
      <c r="H13" s="222">
        <v>13070380000</v>
      </c>
      <c r="I13" s="81">
        <v>0</v>
      </c>
      <c r="J13" s="148">
        <f t="shared" si="20"/>
        <v>13070380000</v>
      </c>
      <c r="K13" s="223">
        <f t="shared" si="10"/>
        <v>0.12553689287249395</v>
      </c>
      <c r="L13" s="81">
        <v>33485224946</v>
      </c>
      <c r="M13" s="224">
        <f t="shared" si="1"/>
        <v>256.19167113733499</v>
      </c>
      <c r="N13" s="222"/>
      <c r="O13" s="81"/>
      <c r="P13" s="81"/>
      <c r="Q13" s="153"/>
      <c r="R13" s="81"/>
      <c r="S13" s="154"/>
      <c r="T13" s="222">
        <v>47841561000</v>
      </c>
      <c r="U13" s="81">
        <v>0</v>
      </c>
      <c r="V13" s="148">
        <f t="shared" si="12"/>
        <v>47841561000</v>
      </c>
      <c r="W13" s="223">
        <f t="shared" si="3"/>
        <v>1.0501997188636729</v>
      </c>
      <c r="X13" s="81">
        <v>95418121825</v>
      </c>
      <c r="Y13" s="224">
        <f t="shared" si="4"/>
        <v>199.44608794223916</v>
      </c>
      <c r="Z13" s="215">
        <f t="shared" si="13"/>
        <v>60911941000</v>
      </c>
      <c r="AA13" s="215">
        <f t="shared" si="14"/>
        <v>0</v>
      </c>
      <c r="AB13" s="148">
        <f t="shared" si="15"/>
        <v>60911941000</v>
      </c>
      <c r="AC13" s="223">
        <f t="shared" si="5"/>
        <v>0.31837419329793532</v>
      </c>
      <c r="AD13" s="215">
        <f t="shared" si="16"/>
        <v>128903346771</v>
      </c>
      <c r="AE13" s="223">
        <f t="shared" si="6"/>
        <v>211.6224580185353</v>
      </c>
      <c r="AF13" s="155">
        <f t="shared" si="17"/>
        <v>67991405771</v>
      </c>
      <c r="AG13" s="152">
        <f t="shared" si="21"/>
        <v>60911941000</v>
      </c>
      <c r="AH13" s="81">
        <f t="shared" si="22"/>
        <v>0</v>
      </c>
      <c r="AI13" s="81">
        <f t="shared" si="23"/>
        <v>60911941000</v>
      </c>
      <c r="AJ13" s="259">
        <f t="shared" si="24"/>
        <v>0.29716526294708895</v>
      </c>
      <c r="AK13" s="81">
        <f t="shared" si="25"/>
        <v>128903346771</v>
      </c>
      <c r="AL13" s="223">
        <f t="shared" si="9"/>
        <v>211.6224580185353</v>
      </c>
      <c r="AM13" s="155">
        <f t="shared" si="19"/>
        <v>67991405771</v>
      </c>
      <c r="AO13" s="210"/>
      <c r="AP13" s="210"/>
    </row>
    <row r="14" spans="1:42" x14ac:dyDescent="0.25">
      <c r="A14" s="218" t="s">
        <v>1273</v>
      </c>
      <c r="B14" s="219"/>
      <c r="C14" s="220"/>
      <c r="D14" s="220"/>
      <c r="E14" s="220"/>
      <c r="F14" s="220"/>
      <c r="G14" s="221"/>
      <c r="H14" s="222">
        <v>1036353000</v>
      </c>
      <c r="I14" s="81">
        <v>49000014764</v>
      </c>
      <c r="J14" s="148">
        <f t="shared" si="20"/>
        <v>50036367764</v>
      </c>
      <c r="K14" s="223">
        <f t="shared" si="10"/>
        <v>0.48058358974398424</v>
      </c>
      <c r="L14" s="81">
        <v>49722220790</v>
      </c>
      <c r="M14" s="224">
        <f t="shared" si="1"/>
        <v>99.372162712765856</v>
      </c>
      <c r="N14" s="222"/>
      <c r="O14" s="81"/>
      <c r="P14" s="81"/>
      <c r="Q14" s="153"/>
      <c r="R14" s="81"/>
      <c r="S14" s="154"/>
      <c r="T14" s="222">
        <v>11444598000</v>
      </c>
      <c r="U14" s="81">
        <v>-8390536591</v>
      </c>
      <c r="V14" s="148">
        <f t="shared" si="12"/>
        <v>3054061409</v>
      </c>
      <c r="W14" s="223">
        <f t="shared" si="3"/>
        <v>6.7041592416355156E-2</v>
      </c>
      <c r="X14" s="81">
        <v>2152369391</v>
      </c>
      <c r="Y14" s="224">
        <f t="shared" si="4"/>
        <v>70.475642194266044</v>
      </c>
      <c r="Z14" s="215">
        <f t="shared" si="13"/>
        <v>12480951000</v>
      </c>
      <c r="AA14" s="215">
        <f t="shared" si="14"/>
        <v>40609478173</v>
      </c>
      <c r="AB14" s="148">
        <f t="shared" si="15"/>
        <v>53090429173</v>
      </c>
      <c r="AC14" s="223">
        <f t="shared" si="5"/>
        <v>0.27749275892874675</v>
      </c>
      <c r="AD14" s="215">
        <f t="shared" si="16"/>
        <v>51874590181</v>
      </c>
      <c r="AE14" s="223">
        <f t="shared" si="6"/>
        <v>97.709871607859725</v>
      </c>
      <c r="AF14" s="155">
        <f t="shared" si="17"/>
        <v>-1215838992</v>
      </c>
      <c r="AG14" s="152">
        <f t="shared" si="21"/>
        <v>12480951000</v>
      </c>
      <c r="AH14" s="81">
        <f t="shared" si="22"/>
        <v>40609478173</v>
      </c>
      <c r="AI14" s="81">
        <f t="shared" si="23"/>
        <v>53090429173</v>
      </c>
      <c r="AJ14" s="259">
        <f t="shared" si="24"/>
        <v>0.25900720098819946</v>
      </c>
      <c r="AK14" s="81">
        <f t="shared" si="25"/>
        <v>51874590181</v>
      </c>
      <c r="AL14" s="223">
        <f t="shared" si="9"/>
        <v>97.709871607859725</v>
      </c>
      <c r="AM14" s="155">
        <f t="shared" si="19"/>
        <v>-1215838992</v>
      </c>
      <c r="AO14" s="210"/>
      <c r="AP14" s="210"/>
    </row>
    <row r="15" spans="1:42" ht="26.25" x14ac:dyDescent="0.25">
      <c r="A15" s="218" t="s">
        <v>1274</v>
      </c>
      <c r="B15" s="219"/>
      <c r="C15" s="220"/>
      <c r="D15" s="220"/>
      <c r="E15" s="220"/>
      <c r="F15" s="220"/>
      <c r="G15" s="221"/>
      <c r="H15" s="222">
        <v>43377952000</v>
      </c>
      <c r="I15" s="81">
        <v>0</v>
      </c>
      <c r="J15" s="148">
        <f t="shared" si="20"/>
        <v>43377952000</v>
      </c>
      <c r="K15" s="223">
        <f t="shared" si="10"/>
        <v>0.41663159856501375</v>
      </c>
      <c r="L15" s="81">
        <v>72690809332</v>
      </c>
      <c r="M15" s="224">
        <f t="shared" si="1"/>
        <v>167.575475513459</v>
      </c>
      <c r="N15" s="222"/>
      <c r="O15" s="81"/>
      <c r="P15" s="81"/>
      <c r="Q15" s="153"/>
      <c r="R15" s="81"/>
      <c r="S15" s="154"/>
      <c r="T15" s="222">
        <v>24093842000</v>
      </c>
      <c r="U15" s="81">
        <v>0</v>
      </c>
      <c r="V15" s="148">
        <f t="shared" si="12"/>
        <v>24093842000</v>
      </c>
      <c r="W15" s="223">
        <f t="shared" si="3"/>
        <v>0.52889883954132999</v>
      </c>
      <c r="X15" s="81">
        <v>25890028210</v>
      </c>
      <c r="Y15" s="224">
        <f t="shared" si="4"/>
        <v>107.45495969468048</v>
      </c>
      <c r="Z15" s="215">
        <f t="shared" si="13"/>
        <v>67471794000</v>
      </c>
      <c r="AA15" s="215">
        <f t="shared" si="14"/>
        <v>0</v>
      </c>
      <c r="AB15" s="148">
        <f t="shared" si="15"/>
        <v>67471794000</v>
      </c>
      <c r="AC15" s="223">
        <f t="shared" si="5"/>
        <v>0.35266119635088422</v>
      </c>
      <c r="AD15" s="215">
        <f t="shared" si="16"/>
        <v>98580837542</v>
      </c>
      <c r="AE15" s="223">
        <f t="shared" si="6"/>
        <v>146.1067383831531</v>
      </c>
      <c r="AF15" s="155">
        <f t="shared" si="17"/>
        <v>31109043542</v>
      </c>
      <c r="AG15" s="152">
        <f t="shared" si="21"/>
        <v>67471794000</v>
      </c>
      <c r="AH15" s="81">
        <f t="shared" si="22"/>
        <v>0</v>
      </c>
      <c r="AI15" s="81">
        <f t="shared" si="23"/>
        <v>67471794000</v>
      </c>
      <c r="AJ15" s="259">
        <f t="shared" si="24"/>
        <v>0.32916819061014357</v>
      </c>
      <c r="AK15" s="81">
        <f t="shared" si="25"/>
        <v>98580837542</v>
      </c>
      <c r="AL15" s="223">
        <f t="shared" si="9"/>
        <v>146.1067383831531</v>
      </c>
      <c r="AM15" s="155">
        <f t="shared" si="19"/>
        <v>31109043542</v>
      </c>
      <c r="AO15" s="210"/>
      <c r="AP15" s="210"/>
    </row>
    <row r="16" spans="1:42" ht="26.25" x14ac:dyDescent="0.25">
      <c r="A16" s="218" t="s">
        <v>1275</v>
      </c>
      <c r="B16" s="219"/>
      <c r="C16" s="220"/>
      <c r="D16" s="220"/>
      <c r="E16" s="220"/>
      <c r="F16" s="220"/>
      <c r="G16" s="221"/>
      <c r="H16" s="222">
        <v>84394000</v>
      </c>
      <c r="I16" s="81">
        <v>617227682</v>
      </c>
      <c r="J16" s="148">
        <f t="shared" si="20"/>
        <v>701621682</v>
      </c>
      <c r="K16" s="223">
        <f t="shared" si="10"/>
        <v>6.7388557892159983E-3</v>
      </c>
      <c r="L16" s="81">
        <v>730338001</v>
      </c>
      <c r="M16" s="224">
        <f t="shared" si="1"/>
        <v>104.09284942821935</v>
      </c>
      <c r="N16" s="222"/>
      <c r="O16" s="81"/>
      <c r="P16" s="81"/>
      <c r="Q16" s="153"/>
      <c r="R16" s="81"/>
      <c r="S16" s="154"/>
      <c r="T16" s="222">
        <v>717526000</v>
      </c>
      <c r="U16" s="81">
        <v>23097405</v>
      </c>
      <c r="V16" s="148">
        <f t="shared" si="12"/>
        <v>740623405</v>
      </c>
      <c r="W16" s="223">
        <f t="shared" si="3"/>
        <v>1.6257882800163149E-2</v>
      </c>
      <c r="X16" s="81">
        <v>780971257</v>
      </c>
      <c r="Y16" s="224">
        <f t="shared" si="4"/>
        <v>105.44782297286433</v>
      </c>
      <c r="Z16" s="215">
        <f t="shared" si="13"/>
        <v>801920000</v>
      </c>
      <c r="AA16" s="215">
        <f t="shared" si="14"/>
        <v>640325087</v>
      </c>
      <c r="AB16" s="148">
        <f t="shared" si="15"/>
        <v>1442245087</v>
      </c>
      <c r="AC16" s="223">
        <f t="shared" si="5"/>
        <v>7.538318572240796E-3</v>
      </c>
      <c r="AD16" s="215">
        <f t="shared" si="16"/>
        <v>1511309258</v>
      </c>
      <c r="AE16" s="223">
        <f t="shared" si="6"/>
        <v>104.78865704744121</v>
      </c>
      <c r="AF16" s="155">
        <f t="shared" si="17"/>
        <v>69064171</v>
      </c>
      <c r="AG16" s="152">
        <f t="shared" si="21"/>
        <v>801920000</v>
      </c>
      <c r="AH16" s="81">
        <f t="shared" si="22"/>
        <v>640325087</v>
      </c>
      <c r="AI16" s="81">
        <f t="shared" si="23"/>
        <v>1442245087</v>
      </c>
      <c r="AJ16" s="259">
        <f t="shared" si="24"/>
        <v>7.036143217181377E-3</v>
      </c>
      <c r="AK16" s="81">
        <f t="shared" si="25"/>
        <v>1511309258</v>
      </c>
      <c r="AL16" s="223">
        <f t="shared" si="9"/>
        <v>104.78865704744121</v>
      </c>
      <c r="AM16" s="155">
        <f t="shared" si="19"/>
        <v>69064171</v>
      </c>
      <c r="AO16" s="210"/>
      <c r="AP16" s="210"/>
    </row>
    <row r="17" spans="1:42" x14ac:dyDescent="0.25">
      <c r="A17" s="218" t="s">
        <v>1208</v>
      </c>
      <c r="B17" s="219"/>
      <c r="C17" s="220"/>
      <c r="D17" s="220"/>
      <c r="E17" s="220"/>
      <c r="F17" s="220"/>
      <c r="G17" s="221"/>
      <c r="H17" s="222">
        <v>16919603000</v>
      </c>
      <c r="I17" s="81">
        <v>6137899000</v>
      </c>
      <c r="J17" s="148">
        <f t="shared" si="20"/>
        <v>23057502000</v>
      </c>
      <c r="K17" s="223">
        <f t="shared" si="10"/>
        <v>0.22146006148874897</v>
      </c>
      <c r="L17" s="81">
        <v>19128713136</v>
      </c>
      <c r="M17" s="224">
        <f t="shared" si="1"/>
        <v>82.960908497373225</v>
      </c>
      <c r="N17" s="222"/>
      <c r="O17" s="81"/>
      <c r="P17" s="81"/>
      <c r="Q17" s="153"/>
      <c r="R17" s="81"/>
      <c r="S17" s="154"/>
      <c r="T17" s="222">
        <v>4296445000</v>
      </c>
      <c r="U17" s="81">
        <v>0</v>
      </c>
      <c r="V17" s="148">
        <f t="shared" si="12"/>
        <v>4296445000</v>
      </c>
      <c r="W17" s="223">
        <f t="shared" si="3"/>
        <v>9.4313923642943692E-2</v>
      </c>
      <c r="X17" s="81">
        <v>4512070444</v>
      </c>
      <c r="Y17" s="224">
        <f t="shared" si="4"/>
        <v>105.01869438570725</v>
      </c>
      <c r="Z17" s="215">
        <f t="shared" si="13"/>
        <v>21216048000</v>
      </c>
      <c r="AA17" s="215">
        <f t="shared" si="14"/>
        <v>6137899000</v>
      </c>
      <c r="AB17" s="148">
        <f t="shared" si="15"/>
        <v>27353947000</v>
      </c>
      <c r="AC17" s="223">
        <f t="shared" si="5"/>
        <v>0.14297345753010035</v>
      </c>
      <c r="AD17" s="215">
        <f t="shared" si="16"/>
        <v>23640783580</v>
      </c>
      <c r="AE17" s="223">
        <f t="shared" si="6"/>
        <v>86.425493110738287</v>
      </c>
      <c r="AF17" s="155">
        <f t="shared" si="17"/>
        <v>-3713163420</v>
      </c>
      <c r="AG17" s="152">
        <f t="shared" si="21"/>
        <v>21216048000</v>
      </c>
      <c r="AH17" s="81">
        <f t="shared" si="22"/>
        <v>6137899000</v>
      </c>
      <c r="AI17" s="81">
        <f t="shared" si="23"/>
        <v>27353947000</v>
      </c>
      <c r="AJ17" s="259">
        <f t="shared" si="24"/>
        <v>0.13344908599934019</v>
      </c>
      <c r="AK17" s="81">
        <f t="shared" si="25"/>
        <v>23640783580</v>
      </c>
      <c r="AL17" s="223">
        <f t="shared" si="9"/>
        <v>86.425493110738287</v>
      </c>
      <c r="AM17" s="155">
        <f t="shared" si="19"/>
        <v>-3713163420</v>
      </c>
      <c r="AO17" s="210"/>
      <c r="AP17" s="210"/>
    </row>
    <row r="18" spans="1:42" x14ac:dyDescent="0.25">
      <c r="A18" s="218" t="s">
        <v>1276</v>
      </c>
      <c r="B18" s="219"/>
      <c r="C18" s="220"/>
      <c r="D18" s="220"/>
      <c r="E18" s="220"/>
      <c r="F18" s="220"/>
      <c r="G18" s="221"/>
      <c r="H18" s="222">
        <v>160000000</v>
      </c>
      <c r="I18" s="81">
        <v>0</v>
      </c>
      <c r="J18" s="148">
        <f t="shared" si="20"/>
        <v>160000000</v>
      </c>
      <c r="K18" s="223">
        <f t="shared" si="10"/>
        <v>1.536749724154847E-3</v>
      </c>
      <c r="L18" s="81">
        <v>242075273</v>
      </c>
      <c r="M18" s="224">
        <f t="shared" si="1"/>
        <v>151.29704562499998</v>
      </c>
      <c r="N18" s="222"/>
      <c r="O18" s="81"/>
      <c r="P18" s="81"/>
      <c r="Q18" s="153"/>
      <c r="R18" s="81"/>
      <c r="S18" s="154"/>
      <c r="T18" s="222">
        <v>99227000</v>
      </c>
      <c r="U18" s="81">
        <v>0</v>
      </c>
      <c r="V18" s="148">
        <f t="shared" si="12"/>
        <v>99227000</v>
      </c>
      <c r="W18" s="223">
        <f t="shared" si="3"/>
        <v>2.1781932973233388E-3</v>
      </c>
      <c r="X18" s="81">
        <v>99227000</v>
      </c>
      <c r="Y18" s="224">
        <f t="shared" si="4"/>
        <v>100</v>
      </c>
      <c r="Z18" s="215">
        <f t="shared" si="13"/>
        <v>259227000</v>
      </c>
      <c r="AA18" s="215">
        <f t="shared" si="14"/>
        <v>0</v>
      </c>
      <c r="AB18" s="148">
        <f t="shared" si="15"/>
        <v>259227000</v>
      </c>
      <c r="AC18" s="223">
        <f t="shared" si="5"/>
        <v>1.3549262369761601E-3</v>
      </c>
      <c r="AD18" s="215">
        <f t="shared" si="16"/>
        <v>341302273</v>
      </c>
      <c r="AE18" s="223">
        <f t="shared" si="6"/>
        <v>131.66154490080123</v>
      </c>
      <c r="AF18" s="155">
        <f t="shared" si="17"/>
        <v>82075273</v>
      </c>
      <c r="AG18" s="152">
        <f t="shared" si="21"/>
        <v>259227000</v>
      </c>
      <c r="AH18" s="81">
        <f t="shared" si="22"/>
        <v>0</v>
      </c>
      <c r="AI18" s="81">
        <f t="shared" si="23"/>
        <v>259227000</v>
      </c>
      <c r="AJ18" s="259">
        <f t="shared" si="24"/>
        <v>1.264665980977113E-3</v>
      </c>
      <c r="AK18" s="81">
        <f t="shared" si="25"/>
        <v>341302273</v>
      </c>
      <c r="AL18" s="223">
        <f t="shared" si="9"/>
        <v>131.66154490080123</v>
      </c>
      <c r="AM18" s="155">
        <f t="shared" si="19"/>
        <v>82075273</v>
      </c>
      <c r="AO18" s="210"/>
      <c r="AP18" s="210"/>
    </row>
    <row r="19" spans="1:42" x14ac:dyDescent="0.25">
      <c r="A19" s="218" t="s">
        <v>1210</v>
      </c>
      <c r="B19" s="219"/>
      <c r="C19" s="220"/>
      <c r="D19" s="220"/>
      <c r="E19" s="220"/>
      <c r="F19" s="220"/>
      <c r="G19" s="221"/>
      <c r="H19" s="222">
        <v>160000000</v>
      </c>
      <c r="I19" s="81">
        <v>299947433</v>
      </c>
      <c r="J19" s="148">
        <f t="shared" si="20"/>
        <v>459947433</v>
      </c>
      <c r="K19" s="223">
        <f t="shared" si="10"/>
        <v>4.4176505674279999E-3</v>
      </c>
      <c r="L19" s="81">
        <v>409739928</v>
      </c>
      <c r="M19" s="224">
        <f t="shared" si="1"/>
        <v>89.0840775710993</v>
      </c>
      <c r="N19" s="222"/>
      <c r="O19" s="81"/>
      <c r="P19" s="81"/>
      <c r="Q19" s="153"/>
      <c r="R19" s="81"/>
      <c r="S19" s="154"/>
      <c r="T19" s="222">
        <v>130671000</v>
      </c>
      <c r="U19" s="81">
        <v>0</v>
      </c>
      <c r="V19" s="148">
        <f t="shared" si="12"/>
        <v>130671000</v>
      </c>
      <c r="W19" s="223">
        <f t="shared" si="3"/>
        <v>2.868440004782348E-3</v>
      </c>
      <c r="X19" s="81">
        <v>138562290</v>
      </c>
      <c r="Y19" s="224">
        <f t="shared" si="4"/>
        <v>106.03905227632757</v>
      </c>
      <c r="Z19" s="215">
        <f t="shared" si="13"/>
        <v>290671000</v>
      </c>
      <c r="AA19" s="215">
        <f t="shared" si="14"/>
        <v>299947433</v>
      </c>
      <c r="AB19" s="148">
        <f t="shared" si="15"/>
        <v>590618433</v>
      </c>
      <c r="AC19" s="223">
        <f t="shared" si="5"/>
        <v>3.0870411296409954E-3</v>
      </c>
      <c r="AD19" s="215">
        <f t="shared" si="16"/>
        <v>548302218</v>
      </c>
      <c r="AE19" s="223">
        <f t="shared" si="6"/>
        <v>92.835270178572287</v>
      </c>
      <c r="AF19" s="155">
        <f t="shared" si="17"/>
        <v>-42316215</v>
      </c>
      <c r="AG19" s="152">
        <f t="shared" si="21"/>
        <v>290671000</v>
      </c>
      <c r="AH19" s="81">
        <f t="shared" si="22"/>
        <v>299947433</v>
      </c>
      <c r="AI19" s="81">
        <f t="shared" si="23"/>
        <v>590618433</v>
      </c>
      <c r="AJ19" s="259">
        <f t="shared" si="24"/>
        <v>2.8813936818044041E-3</v>
      </c>
      <c r="AK19" s="81">
        <f t="shared" si="25"/>
        <v>548302218</v>
      </c>
      <c r="AL19" s="223">
        <f t="shared" si="9"/>
        <v>92.835270178572287</v>
      </c>
      <c r="AM19" s="155">
        <f t="shared" si="19"/>
        <v>-42316215</v>
      </c>
      <c r="AO19" s="210"/>
      <c r="AP19" s="210"/>
    </row>
    <row r="20" spans="1:42" x14ac:dyDescent="0.25">
      <c r="A20" s="218" t="s">
        <v>1277</v>
      </c>
      <c r="B20" s="219"/>
      <c r="C20" s="220"/>
      <c r="D20" s="220"/>
      <c r="E20" s="220"/>
      <c r="F20" s="220"/>
      <c r="G20" s="221"/>
      <c r="H20" s="222">
        <v>150000000</v>
      </c>
      <c r="I20" s="81">
        <v>499386981</v>
      </c>
      <c r="J20" s="148">
        <f t="shared" si="20"/>
        <v>649386981</v>
      </c>
      <c r="K20" s="223">
        <f t="shared" si="10"/>
        <v>6.2371578995093682E-3</v>
      </c>
      <c r="L20" s="81">
        <v>887932982</v>
      </c>
      <c r="M20" s="224">
        <f t="shared" si="1"/>
        <v>136.73402885790222</v>
      </c>
      <c r="N20" s="222"/>
      <c r="O20" s="81"/>
      <c r="P20" s="81"/>
      <c r="Q20" s="153"/>
      <c r="R20" s="81"/>
      <c r="S20" s="154"/>
      <c r="T20" s="222">
        <v>35129476000</v>
      </c>
      <c r="U20" s="81">
        <v>0</v>
      </c>
      <c r="V20" s="148">
        <f t="shared" si="12"/>
        <v>35129476000</v>
      </c>
      <c r="W20" s="223">
        <f t="shared" si="3"/>
        <v>0.77114887240046659</v>
      </c>
      <c r="X20" s="81">
        <v>34636335521</v>
      </c>
      <c r="Y20" s="224">
        <f t="shared" si="4"/>
        <v>98.596220225431196</v>
      </c>
      <c r="Z20" s="215">
        <f t="shared" si="13"/>
        <v>35279476000</v>
      </c>
      <c r="AA20" s="215">
        <f t="shared" si="14"/>
        <v>499386981</v>
      </c>
      <c r="AB20" s="148">
        <f t="shared" si="15"/>
        <v>35778862981</v>
      </c>
      <c r="AC20" s="223">
        <f t="shared" si="5"/>
        <v>0.18700876136410161</v>
      </c>
      <c r="AD20" s="215">
        <f t="shared" si="16"/>
        <v>35524268503</v>
      </c>
      <c r="AE20" s="223">
        <f t="shared" si="6"/>
        <v>99.288422110743994</v>
      </c>
      <c r="AF20" s="155">
        <f t="shared" si="17"/>
        <v>-254594478</v>
      </c>
      <c r="AG20" s="152">
        <f t="shared" si="21"/>
        <v>35279476000</v>
      </c>
      <c r="AH20" s="81">
        <f t="shared" si="22"/>
        <v>499386981</v>
      </c>
      <c r="AI20" s="81">
        <f t="shared" si="23"/>
        <v>35778862981</v>
      </c>
      <c r="AJ20" s="259">
        <f t="shared" si="24"/>
        <v>0.17455091811467199</v>
      </c>
      <c r="AK20" s="81">
        <f t="shared" si="25"/>
        <v>35524268503</v>
      </c>
      <c r="AL20" s="223">
        <f t="shared" si="9"/>
        <v>99.288422110743994</v>
      </c>
      <c r="AM20" s="155">
        <f t="shared" si="19"/>
        <v>-254594478</v>
      </c>
      <c r="AO20" s="210"/>
      <c r="AP20" s="210"/>
    </row>
    <row r="21" spans="1:42" x14ac:dyDescent="0.25">
      <c r="A21" s="218" t="s">
        <v>1278</v>
      </c>
      <c r="B21" s="219"/>
      <c r="C21" s="220"/>
      <c r="D21" s="220"/>
      <c r="E21" s="220"/>
      <c r="F21" s="220"/>
      <c r="G21" s="221"/>
      <c r="H21" s="222">
        <v>3063370000</v>
      </c>
      <c r="I21" s="81">
        <v>4229574673</v>
      </c>
      <c r="J21" s="148">
        <f t="shared" si="20"/>
        <v>7292944673</v>
      </c>
      <c r="K21" s="223">
        <f t="shared" si="10"/>
        <v>7.0046441965683201E-2</v>
      </c>
      <c r="L21" s="81">
        <v>7996576935</v>
      </c>
      <c r="M21" s="224">
        <f t="shared" si="1"/>
        <v>109.64812285776682</v>
      </c>
      <c r="N21" s="222"/>
      <c r="O21" s="81"/>
      <c r="P21" s="81"/>
      <c r="Q21" s="153"/>
      <c r="R21" s="81"/>
      <c r="S21" s="154"/>
      <c r="T21" s="222">
        <v>23645000</v>
      </c>
      <c r="U21" s="81">
        <v>0</v>
      </c>
      <c r="V21" s="148">
        <f t="shared" si="12"/>
        <v>23645000</v>
      </c>
      <c r="W21" s="223">
        <f t="shared" si="3"/>
        <v>5.1904603097151323E-4</v>
      </c>
      <c r="X21" s="81">
        <v>23645000</v>
      </c>
      <c r="Y21" s="224">
        <f t="shared" si="4"/>
        <v>100</v>
      </c>
      <c r="Z21" s="215">
        <f t="shared" si="13"/>
        <v>3087015000</v>
      </c>
      <c r="AA21" s="215">
        <f t="shared" si="14"/>
        <v>4229574673</v>
      </c>
      <c r="AB21" s="148">
        <f t="shared" si="15"/>
        <v>7316589673</v>
      </c>
      <c r="AC21" s="223">
        <f t="shared" si="5"/>
        <v>3.8242310072394176E-2</v>
      </c>
      <c r="AD21" s="215">
        <f t="shared" si="16"/>
        <v>8020221935</v>
      </c>
      <c r="AE21" s="223">
        <f t="shared" si="6"/>
        <v>109.61694304925386</v>
      </c>
      <c r="AF21" s="155">
        <f t="shared" si="17"/>
        <v>703632262</v>
      </c>
      <c r="AG21" s="152">
        <f t="shared" si="21"/>
        <v>3087015000</v>
      </c>
      <c r="AH21" s="81">
        <f t="shared" si="22"/>
        <v>4229574673</v>
      </c>
      <c r="AI21" s="81">
        <f t="shared" si="23"/>
        <v>7316589673</v>
      </c>
      <c r="AJ21" s="259">
        <f t="shared" si="24"/>
        <v>3.5694746520275891E-2</v>
      </c>
      <c r="AK21" s="81">
        <f t="shared" si="25"/>
        <v>8020221935</v>
      </c>
      <c r="AL21" s="223">
        <f t="shared" si="9"/>
        <v>109.61694304925386</v>
      </c>
      <c r="AM21" s="155">
        <f t="shared" si="19"/>
        <v>703632262</v>
      </c>
      <c r="AO21" s="210"/>
      <c r="AP21" s="210"/>
    </row>
    <row r="22" spans="1:42" ht="39" x14ac:dyDescent="0.25">
      <c r="A22" s="218" t="s">
        <v>1279</v>
      </c>
      <c r="B22" s="219"/>
      <c r="C22" s="220"/>
      <c r="D22" s="220"/>
      <c r="E22" s="220"/>
      <c r="F22" s="220"/>
      <c r="G22" s="221"/>
      <c r="H22" s="222">
        <v>110000000</v>
      </c>
      <c r="I22" s="81">
        <v>0</v>
      </c>
      <c r="J22" s="148">
        <f t="shared" si="20"/>
        <v>110000000</v>
      </c>
      <c r="K22" s="223">
        <f t="shared" si="10"/>
        <v>1.0565154353564573E-3</v>
      </c>
      <c r="L22" s="81">
        <v>25276160</v>
      </c>
      <c r="M22" s="224">
        <f t="shared" si="1"/>
        <v>22.978327272727274</v>
      </c>
      <c r="N22" s="222"/>
      <c r="O22" s="81"/>
      <c r="P22" s="81"/>
      <c r="Q22" s="153"/>
      <c r="R22" s="81"/>
      <c r="S22" s="154"/>
      <c r="T22" s="222">
        <v>7918000</v>
      </c>
      <c r="U22" s="81">
        <v>0</v>
      </c>
      <c r="V22" s="148">
        <f t="shared" si="12"/>
        <v>7918000</v>
      </c>
      <c r="W22" s="223">
        <f t="shared" si="3"/>
        <v>1.7381291914706881E-4</v>
      </c>
      <c r="X22" s="81">
        <v>14141263</v>
      </c>
      <c r="Y22" s="224">
        <f t="shared" si="4"/>
        <v>178.59640060621368</v>
      </c>
      <c r="Z22" s="215">
        <f t="shared" si="13"/>
        <v>117918000</v>
      </c>
      <c r="AA22" s="215">
        <f t="shared" si="14"/>
        <v>0</v>
      </c>
      <c r="AB22" s="148">
        <f t="shared" si="15"/>
        <v>117918000</v>
      </c>
      <c r="AC22" s="223">
        <f t="shared" si="5"/>
        <v>6.1633314435515917E-4</v>
      </c>
      <c r="AD22" s="215">
        <f t="shared" si="16"/>
        <v>39417423</v>
      </c>
      <c r="AE22" s="223">
        <f t="shared" si="6"/>
        <v>33.427825268406856</v>
      </c>
      <c r="AF22" s="155">
        <f t="shared" si="17"/>
        <v>-78500577</v>
      </c>
      <c r="AG22" s="152">
        <f t="shared" si="21"/>
        <v>117918000</v>
      </c>
      <c r="AH22" s="81">
        <f t="shared" si="22"/>
        <v>0</v>
      </c>
      <c r="AI22" s="81">
        <f t="shared" si="23"/>
        <v>117918000</v>
      </c>
      <c r="AJ22" s="259">
        <f t="shared" si="24"/>
        <v>5.7527527281054519E-4</v>
      </c>
      <c r="AK22" s="81">
        <f t="shared" si="25"/>
        <v>39417423</v>
      </c>
      <c r="AL22" s="223">
        <f t="shared" si="9"/>
        <v>33.427825268406856</v>
      </c>
      <c r="AM22" s="155">
        <f t="shared" si="19"/>
        <v>-78500577</v>
      </c>
      <c r="AO22" s="210"/>
      <c r="AP22" s="210"/>
    </row>
    <row r="23" spans="1:42" x14ac:dyDescent="0.25">
      <c r="A23" s="218" t="s">
        <v>1280</v>
      </c>
      <c r="B23" s="219"/>
      <c r="C23" s="220"/>
      <c r="D23" s="220"/>
      <c r="E23" s="220"/>
      <c r="F23" s="220"/>
      <c r="G23" s="221"/>
      <c r="H23" s="222">
        <v>200000000</v>
      </c>
      <c r="I23" s="81">
        <v>0</v>
      </c>
      <c r="J23" s="148">
        <f t="shared" si="20"/>
        <v>200000000</v>
      </c>
      <c r="K23" s="223">
        <f t="shared" si="10"/>
        <v>1.9209371551935589E-3</v>
      </c>
      <c r="L23" s="81">
        <v>0</v>
      </c>
      <c r="M23" s="224">
        <f t="shared" si="1"/>
        <v>0</v>
      </c>
      <c r="N23" s="222"/>
      <c r="O23" s="81"/>
      <c r="P23" s="81"/>
      <c r="Q23" s="153"/>
      <c r="R23" s="81"/>
      <c r="S23" s="154"/>
      <c r="T23" s="222"/>
      <c r="U23" s="81"/>
      <c r="V23" s="148">
        <f t="shared" si="12"/>
        <v>0</v>
      </c>
      <c r="W23" s="223">
        <f t="shared" si="3"/>
        <v>0</v>
      </c>
      <c r="X23" s="81"/>
      <c r="Y23" s="224">
        <f t="shared" si="4"/>
        <v>0</v>
      </c>
      <c r="Z23" s="215">
        <f t="shared" si="13"/>
        <v>200000000</v>
      </c>
      <c r="AA23" s="215">
        <f t="shared" si="14"/>
        <v>0</v>
      </c>
      <c r="AB23" s="148">
        <f t="shared" si="15"/>
        <v>200000000</v>
      </c>
      <c r="AC23" s="223">
        <f t="shared" si="5"/>
        <v>1.0453588838941622E-3</v>
      </c>
      <c r="AD23" s="215">
        <f t="shared" si="16"/>
        <v>0</v>
      </c>
      <c r="AE23" s="223">
        <f t="shared" si="6"/>
        <v>0</v>
      </c>
      <c r="AF23" s="155">
        <f t="shared" si="17"/>
        <v>-200000000</v>
      </c>
      <c r="AG23" s="152">
        <f t="shared" si="21"/>
        <v>200000000</v>
      </c>
      <c r="AH23" s="81">
        <f t="shared" si="22"/>
        <v>0</v>
      </c>
      <c r="AI23" s="81">
        <f t="shared" si="23"/>
        <v>200000000</v>
      </c>
      <c r="AJ23" s="259">
        <f t="shared" si="24"/>
        <v>9.7572087859452365E-4</v>
      </c>
      <c r="AK23" s="81">
        <f t="shared" si="25"/>
        <v>0</v>
      </c>
      <c r="AL23" s="223">
        <f t="shared" si="9"/>
        <v>0</v>
      </c>
      <c r="AM23" s="155">
        <f t="shared" si="19"/>
        <v>-200000000</v>
      </c>
      <c r="AO23" s="210"/>
      <c r="AP23" s="210"/>
    </row>
    <row r="24" spans="1:42" ht="26.25" x14ac:dyDescent="0.25">
      <c r="A24" s="218" t="s">
        <v>1281</v>
      </c>
      <c r="B24" s="219"/>
      <c r="C24" s="220"/>
      <c r="D24" s="220"/>
      <c r="E24" s="220"/>
      <c r="F24" s="220"/>
      <c r="G24" s="221"/>
      <c r="H24" s="222">
        <v>11936000000</v>
      </c>
      <c r="I24" s="81">
        <v>4900270279</v>
      </c>
      <c r="J24" s="148">
        <f t="shared" si="20"/>
        <v>16836270279</v>
      </c>
      <c r="K24" s="223">
        <f t="shared" si="10"/>
        <v>0.16170708566906061</v>
      </c>
      <c r="L24" s="81">
        <v>14353810804</v>
      </c>
      <c r="M24" s="224">
        <f t="shared" si="1"/>
        <v>85.255288529690631</v>
      </c>
      <c r="N24" s="222"/>
      <c r="O24" s="81"/>
      <c r="P24" s="81"/>
      <c r="Q24" s="153"/>
      <c r="R24" s="81"/>
      <c r="S24" s="154"/>
      <c r="T24" s="222">
        <v>3902150000</v>
      </c>
      <c r="U24" s="81">
        <v>0</v>
      </c>
      <c r="V24" s="148">
        <f t="shared" si="12"/>
        <v>3902150000</v>
      </c>
      <c r="W24" s="223">
        <f t="shared" si="3"/>
        <v>8.5658510034066007E-2</v>
      </c>
      <c r="X24" s="81">
        <v>3438998859</v>
      </c>
      <c r="Y24" s="224">
        <f t="shared" si="4"/>
        <v>88.130872954653199</v>
      </c>
      <c r="Z24" s="215">
        <f t="shared" si="13"/>
        <v>15838150000</v>
      </c>
      <c r="AA24" s="215">
        <f t="shared" si="14"/>
        <v>4900270279</v>
      </c>
      <c r="AB24" s="148">
        <f t="shared" si="15"/>
        <v>20738420279</v>
      </c>
      <c r="AC24" s="223">
        <f t="shared" si="5"/>
        <v>0.10839545938291752</v>
      </c>
      <c r="AD24" s="215">
        <f t="shared" si="16"/>
        <v>17792809663</v>
      </c>
      <c r="AE24" s="223">
        <f t="shared" si="6"/>
        <v>85.796359720885945</v>
      </c>
      <c r="AF24" s="155">
        <f t="shared" si="17"/>
        <v>-2945610616</v>
      </c>
      <c r="AG24" s="152">
        <f t="shared" si="21"/>
        <v>15838150000</v>
      </c>
      <c r="AH24" s="81">
        <f t="shared" si="22"/>
        <v>4900270279</v>
      </c>
      <c r="AI24" s="81">
        <f t="shared" si="23"/>
        <v>20738420279</v>
      </c>
      <c r="AJ24" s="259">
        <f t="shared" si="24"/>
        <v>0.10117454827644184</v>
      </c>
      <c r="AK24" s="81">
        <f t="shared" si="25"/>
        <v>17792809663</v>
      </c>
      <c r="AL24" s="223">
        <f t="shared" si="9"/>
        <v>85.796359720885945</v>
      </c>
      <c r="AM24" s="155">
        <f t="shared" si="19"/>
        <v>-2945610616</v>
      </c>
      <c r="AO24" s="210"/>
      <c r="AP24" s="210"/>
    </row>
    <row r="25" spans="1:42" ht="26.25" x14ac:dyDescent="0.25">
      <c r="A25" s="218" t="s">
        <v>1282</v>
      </c>
      <c r="B25" s="219"/>
      <c r="C25" s="220"/>
      <c r="D25" s="220"/>
      <c r="E25" s="220"/>
      <c r="F25" s="220"/>
      <c r="G25" s="221"/>
      <c r="H25" s="222">
        <v>3288415000</v>
      </c>
      <c r="I25" s="81">
        <v>-982342291</v>
      </c>
      <c r="J25" s="148">
        <f t="shared" si="20"/>
        <v>2306072709</v>
      </c>
      <c r="K25" s="223">
        <f t="shared" si="10"/>
        <v>2.2149103746479819E-2</v>
      </c>
      <c r="L25" s="81">
        <v>2884493122</v>
      </c>
      <c r="M25" s="224">
        <f t="shared" si="1"/>
        <v>125.08248810814058</v>
      </c>
      <c r="N25" s="222"/>
      <c r="O25" s="81"/>
      <c r="P25" s="81"/>
      <c r="Q25" s="153"/>
      <c r="R25" s="81"/>
      <c r="S25" s="154"/>
      <c r="T25" s="222">
        <v>1181796000</v>
      </c>
      <c r="U25" s="81">
        <v>-200000000</v>
      </c>
      <c r="V25" s="148">
        <f t="shared" si="12"/>
        <v>981796000</v>
      </c>
      <c r="W25" s="223">
        <f t="shared" si="3"/>
        <v>2.1552011715952966E-2</v>
      </c>
      <c r="X25" s="81">
        <v>985353057</v>
      </c>
      <c r="Y25" s="224">
        <f t="shared" si="4"/>
        <v>100.36230102791211</v>
      </c>
      <c r="Z25" s="215">
        <f t="shared" si="13"/>
        <v>4470211000</v>
      </c>
      <c r="AA25" s="215">
        <f t="shared" si="14"/>
        <v>-1182342291</v>
      </c>
      <c r="AB25" s="148">
        <f t="shared" si="15"/>
        <v>3287868709</v>
      </c>
      <c r="AC25" s="223">
        <f t="shared" si="5"/>
        <v>1.7185013820153902E-2</v>
      </c>
      <c r="AD25" s="215">
        <f t="shared" si="16"/>
        <v>3869846179</v>
      </c>
      <c r="AE25" s="223">
        <f t="shared" si="6"/>
        <v>117.70075150528159</v>
      </c>
      <c r="AF25" s="155">
        <f t="shared" si="17"/>
        <v>581977470</v>
      </c>
      <c r="AG25" s="152">
        <f t="shared" si="21"/>
        <v>4470211000</v>
      </c>
      <c r="AH25" s="81">
        <f t="shared" si="22"/>
        <v>-1182342291</v>
      </c>
      <c r="AI25" s="81">
        <f t="shared" si="23"/>
        <v>3287868709</v>
      </c>
      <c r="AJ25" s="259">
        <f t="shared" si="24"/>
        <v>1.6040210727244611E-2</v>
      </c>
      <c r="AK25" s="81">
        <f t="shared" si="25"/>
        <v>3869846179</v>
      </c>
      <c r="AL25" s="223">
        <f t="shared" si="9"/>
        <v>117.70075150528159</v>
      </c>
      <c r="AM25" s="155">
        <f t="shared" si="19"/>
        <v>581977470</v>
      </c>
      <c r="AO25" s="210"/>
      <c r="AP25" s="210"/>
    </row>
    <row r="26" spans="1:42" ht="26.25" x14ac:dyDescent="0.25">
      <c r="A26" s="218" t="s">
        <v>1283</v>
      </c>
      <c r="B26" s="219"/>
      <c r="C26" s="220"/>
      <c r="D26" s="220"/>
      <c r="E26" s="220"/>
      <c r="F26" s="220"/>
      <c r="G26" s="221"/>
      <c r="H26" s="222">
        <v>38000000000</v>
      </c>
      <c r="I26" s="81">
        <v>0</v>
      </c>
      <c r="J26" s="148">
        <f t="shared" si="20"/>
        <v>38000000000</v>
      </c>
      <c r="K26" s="223">
        <f t="shared" si="10"/>
        <v>0.3649780594867762</v>
      </c>
      <c r="L26" s="81">
        <v>52177258210</v>
      </c>
      <c r="M26" s="224">
        <f t="shared" si="1"/>
        <v>137.30857423684211</v>
      </c>
      <c r="N26" s="222"/>
      <c r="O26" s="81"/>
      <c r="P26" s="81"/>
      <c r="Q26" s="153"/>
      <c r="R26" s="81"/>
      <c r="S26" s="154"/>
      <c r="T26" s="222">
        <v>41840048000</v>
      </c>
      <c r="U26" s="81">
        <v>0</v>
      </c>
      <c r="V26" s="148">
        <f t="shared" si="12"/>
        <v>41840048000</v>
      </c>
      <c r="W26" s="223">
        <f t="shared" si="3"/>
        <v>0.91845679213607956</v>
      </c>
      <c r="X26" s="81">
        <v>41840048000</v>
      </c>
      <c r="Y26" s="224">
        <f t="shared" si="4"/>
        <v>100</v>
      </c>
      <c r="Z26" s="215">
        <f t="shared" si="13"/>
        <v>79840048000</v>
      </c>
      <c r="AA26" s="215">
        <f t="shared" si="14"/>
        <v>0</v>
      </c>
      <c r="AB26" s="148">
        <f t="shared" si="15"/>
        <v>79840048000</v>
      </c>
      <c r="AC26" s="223">
        <f t="shared" si="5"/>
        <v>0.41730751733668175</v>
      </c>
      <c r="AD26" s="215">
        <f t="shared" si="16"/>
        <v>94017306210</v>
      </c>
      <c r="AE26" s="223">
        <f t="shared" si="6"/>
        <v>117.7570762607758</v>
      </c>
      <c r="AF26" s="155">
        <f t="shared" si="17"/>
        <v>14177258210</v>
      </c>
      <c r="AG26" s="152">
        <f t="shared" si="21"/>
        <v>79840048000</v>
      </c>
      <c r="AH26" s="81">
        <f t="shared" si="22"/>
        <v>0</v>
      </c>
      <c r="AI26" s="81">
        <f t="shared" si="23"/>
        <v>79840048000</v>
      </c>
      <c r="AJ26" s="259">
        <f t="shared" si="24"/>
        <v>0.38950800890794474</v>
      </c>
      <c r="AK26" s="81">
        <f t="shared" si="25"/>
        <v>94017306210</v>
      </c>
      <c r="AL26" s="223">
        <f t="shared" si="9"/>
        <v>117.7570762607758</v>
      </c>
      <c r="AM26" s="155">
        <f t="shared" si="19"/>
        <v>14177258210</v>
      </c>
      <c r="AO26" s="210"/>
      <c r="AP26" s="210"/>
    </row>
    <row r="27" spans="1:42" ht="27" thickBot="1" x14ac:dyDescent="0.3">
      <c r="A27" s="225" t="s">
        <v>1284</v>
      </c>
      <c r="B27" s="226"/>
      <c r="C27" s="227"/>
      <c r="D27" s="227"/>
      <c r="E27" s="227"/>
      <c r="F27" s="227"/>
      <c r="G27" s="228"/>
      <c r="H27" s="229">
        <v>1000884000</v>
      </c>
      <c r="I27" s="157">
        <v>0</v>
      </c>
      <c r="J27" s="148">
        <f t="shared" si="20"/>
        <v>1000884000</v>
      </c>
      <c r="K27" s="230">
        <f t="shared" si="10"/>
        <v>9.6131763181937502E-3</v>
      </c>
      <c r="L27" s="157">
        <v>2032099488</v>
      </c>
      <c r="M27" s="231">
        <f t="shared" si="1"/>
        <v>203.03046986463963</v>
      </c>
      <c r="N27" s="229"/>
      <c r="O27" s="157"/>
      <c r="P27" s="157"/>
      <c r="Q27" s="158"/>
      <c r="R27" s="157"/>
      <c r="S27" s="159"/>
      <c r="T27" s="229">
        <v>4095067000</v>
      </c>
      <c r="U27" s="157">
        <v>0</v>
      </c>
      <c r="V27" s="148">
        <f t="shared" si="12"/>
        <v>4095067000</v>
      </c>
      <c r="W27" s="230">
        <f t="shared" si="3"/>
        <v>8.9893350514376066E-2</v>
      </c>
      <c r="X27" s="157">
        <v>4389567981</v>
      </c>
      <c r="Y27" s="231">
        <f t="shared" si="4"/>
        <v>107.19160348292225</v>
      </c>
      <c r="Z27" s="215">
        <f t="shared" si="13"/>
        <v>5095951000</v>
      </c>
      <c r="AA27" s="215">
        <f t="shared" si="14"/>
        <v>0</v>
      </c>
      <c r="AB27" s="148">
        <f t="shared" si="15"/>
        <v>5095951000</v>
      </c>
      <c r="AC27" s="230">
        <f t="shared" si="5"/>
        <v>2.6635488248696701E-2</v>
      </c>
      <c r="AD27" s="215">
        <f t="shared" si="16"/>
        <v>6421667469</v>
      </c>
      <c r="AE27" s="230">
        <f t="shared" si="6"/>
        <v>126.01509451327142</v>
      </c>
      <c r="AF27" s="160">
        <f t="shared" si="17"/>
        <v>1325716469</v>
      </c>
      <c r="AG27" s="152">
        <f t="shared" si="21"/>
        <v>5095951000</v>
      </c>
      <c r="AH27" s="81">
        <f t="shared" si="22"/>
        <v>0</v>
      </c>
      <c r="AI27" s="81">
        <f t="shared" si="23"/>
        <v>5095951000</v>
      </c>
      <c r="AJ27" s="259">
        <f t="shared" si="24"/>
        <v>2.486112893497321E-2</v>
      </c>
      <c r="AK27" s="81">
        <f t="shared" si="25"/>
        <v>6421667469</v>
      </c>
      <c r="AL27" s="230">
        <f t="shared" si="9"/>
        <v>126.01509451327142</v>
      </c>
      <c r="AM27" s="160">
        <f t="shared" si="19"/>
        <v>1325716469</v>
      </c>
      <c r="AO27" s="210"/>
      <c r="AP27" s="210"/>
    </row>
    <row r="28" spans="1:42" s="232" customFormat="1" ht="16.5" thickBot="1" x14ac:dyDescent="0.3">
      <c r="A28" s="202" t="s">
        <v>1285</v>
      </c>
      <c r="B28" s="203"/>
      <c r="C28" s="204"/>
      <c r="D28" s="204"/>
      <c r="E28" s="204"/>
      <c r="F28" s="204"/>
      <c r="G28" s="205"/>
      <c r="H28" s="206">
        <f>SUM(H9:H27)</f>
        <v>523724622000</v>
      </c>
      <c r="I28" s="162">
        <f t="shared" ref="I28:J28" si="26">SUM(I9:I27)</f>
        <v>48767381521</v>
      </c>
      <c r="J28" s="162">
        <f t="shared" si="26"/>
        <v>572492003521</v>
      </c>
      <c r="K28" s="207">
        <f t="shared" si="10"/>
        <v>5.4986058030734526</v>
      </c>
      <c r="L28" s="162">
        <f>SUM(L9:L27)</f>
        <v>711826836560</v>
      </c>
      <c r="M28" s="208">
        <f t="shared" si="1"/>
        <v>124.33830205174017</v>
      </c>
      <c r="N28" s="206">
        <f>SUM(N9:N27)</f>
        <v>638570000000</v>
      </c>
      <c r="O28" s="162">
        <f t="shared" ref="O28:P28" si="27">SUM(O9:O27)</f>
        <v>-190000550000</v>
      </c>
      <c r="P28" s="162">
        <f t="shared" si="27"/>
        <v>448569450000</v>
      </c>
      <c r="Q28" s="207">
        <f t="shared" ref="Q28:Q29" si="28">IF(OR(P28=0,P$63=0),0,P28/P$63*100)</f>
        <v>5.1624198436114224</v>
      </c>
      <c r="R28" s="162">
        <f>SUM(R9:R27)</f>
        <v>441173271331</v>
      </c>
      <c r="S28" s="208">
        <f t="shared" ref="S28:S29" si="29">IF(OR(R28=0,P28=0),0,R28/P28*100)</f>
        <v>98.351163087677946</v>
      </c>
      <c r="T28" s="206">
        <f>SUM(T9:T27)</f>
        <v>1208732870000</v>
      </c>
      <c r="U28" s="162">
        <f t="shared" ref="U28:V28" si="30">SUM(U9:U27)</f>
        <v>-115865829186</v>
      </c>
      <c r="V28" s="162">
        <f t="shared" si="30"/>
        <v>1092867040814</v>
      </c>
      <c r="W28" s="207">
        <f t="shared" si="3"/>
        <v>23.990200884503682</v>
      </c>
      <c r="X28" s="162">
        <f>SUM(X9:X27)</f>
        <v>1143103136413</v>
      </c>
      <c r="Y28" s="208">
        <f t="shared" si="4"/>
        <v>104.59672528522617</v>
      </c>
      <c r="Z28" s="206">
        <f>SUM(Z9:Z27)</f>
        <v>2371027492000</v>
      </c>
      <c r="AA28" s="162">
        <f t="shared" ref="AA28:AB28" si="31">SUM(AA9:AA27)</f>
        <v>-257098997665</v>
      </c>
      <c r="AB28" s="162">
        <f t="shared" si="31"/>
        <v>2113928494335</v>
      </c>
      <c r="AC28" s="207">
        <f t="shared" si="5"/>
        <v>11.049069657350513</v>
      </c>
      <c r="AD28" s="162">
        <f t="shared" ref="AD28" si="32">SUM(AD9:AD27)</f>
        <v>2296103244304</v>
      </c>
      <c r="AE28" s="207">
        <f t="shared" si="6"/>
        <v>108.61782933799321</v>
      </c>
      <c r="AF28" s="165">
        <f t="shared" si="17"/>
        <v>182174749969</v>
      </c>
      <c r="AG28" s="206">
        <f t="shared" ref="AG28:AK28" si="33">SUM(AG9:AG27)</f>
        <v>2371027492000</v>
      </c>
      <c r="AH28" s="162">
        <f t="shared" si="33"/>
        <v>-257098997665</v>
      </c>
      <c r="AI28" s="162">
        <f t="shared" si="33"/>
        <v>2113928494335</v>
      </c>
      <c r="AJ28" s="207">
        <f t="shared" si="8"/>
        <v>10.313020838892724</v>
      </c>
      <c r="AK28" s="162">
        <f t="shared" si="33"/>
        <v>2296103244304</v>
      </c>
      <c r="AL28" s="207">
        <f t="shared" si="9"/>
        <v>108.61782933799321</v>
      </c>
      <c r="AM28" s="165">
        <f t="shared" si="19"/>
        <v>182174749969</v>
      </c>
      <c r="AO28" s="210"/>
      <c r="AP28" s="210"/>
    </row>
    <row r="29" spans="1:42" ht="26.25" x14ac:dyDescent="0.25">
      <c r="A29" s="211" t="s">
        <v>1286</v>
      </c>
      <c r="B29" s="212"/>
      <c r="C29" s="213"/>
      <c r="D29" s="213"/>
      <c r="E29" s="213"/>
      <c r="F29" s="213"/>
      <c r="G29" s="214"/>
      <c r="H29" s="215">
        <v>52820062000</v>
      </c>
      <c r="I29" s="148">
        <v>950323847</v>
      </c>
      <c r="J29" s="148">
        <f t="shared" ref="J29:J30" si="34">SUM(H29:I29)</f>
        <v>53770385847</v>
      </c>
      <c r="K29" s="216">
        <f t="shared" si="10"/>
        <v>0.51644766011298093</v>
      </c>
      <c r="L29" s="148">
        <v>64598927504</v>
      </c>
      <c r="M29" s="217">
        <f t="shared" si="1"/>
        <v>120.13848605775657</v>
      </c>
      <c r="N29" s="215">
        <v>15726893000</v>
      </c>
      <c r="O29" s="148">
        <v>2377017697</v>
      </c>
      <c r="P29" s="148">
        <v>18103910697</v>
      </c>
      <c r="Q29" s="216">
        <f t="shared" si="28"/>
        <v>0.20835121034025367</v>
      </c>
      <c r="R29" s="148">
        <v>19132407604</v>
      </c>
      <c r="S29" s="217">
        <f t="shared" si="29"/>
        <v>105.68107589688029</v>
      </c>
      <c r="T29" s="215">
        <v>29088641000</v>
      </c>
      <c r="U29" s="148">
        <v>-22756345246</v>
      </c>
      <c r="V29" s="148">
        <f t="shared" ref="V29:V30" si="35">SUM(T29:U29)</f>
        <v>6332295754</v>
      </c>
      <c r="W29" s="216">
        <f t="shared" si="3"/>
        <v>0.13900414371120601</v>
      </c>
      <c r="X29" s="148">
        <v>3903769440</v>
      </c>
      <c r="Y29" s="217">
        <f t="shared" si="4"/>
        <v>61.648564622618231</v>
      </c>
      <c r="Z29" s="215">
        <f t="shared" ref="Z29:Z30" si="36">SUM(H29+N29+T29)</f>
        <v>97635596000</v>
      </c>
      <c r="AA29" s="215">
        <f t="shared" ref="AA29:AA30" si="37">SUM(I29+O29+U29)</f>
        <v>-19429003702</v>
      </c>
      <c r="AB29" s="148">
        <f t="shared" ref="AB29:AB30" si="38">SUM(Z29:AA29)</f>
        <v>78206592298</v>
      </c>
      <c r="AC29" s="216">
        <f t="shared" si="5"/>
        <v>0.40876978018901539</v>
      </c>
      <c r="AD29" s="215">
        <f t="shared" ref="AD29:AD30" si="39">SUM(L29+R29+X29)</f>
        <v>87635104548</v>
      </c>
      <c r="AE29" s="216">
        <f t="shared" si="6"/>
        <v>112.05590471717962</v>
      </c>
      <c r="AF29" s="151">
        <f t="shared" si="17"/>
        <v>9428512250</v>
      </c>
      <c r="AG29" s="152">
        <f t="shared" ref="AG29:AG30" si="40">SUM(B29+Z29)</f>
        <v>97635596000</v>
      </c>
      <c r="AH29" s="81">
        <f t="shared" ref="AH29:AH30" si="41">SUM(C29+AA29)</f>
        <v>-19429003702</v>
      </c>
      <c r="AI29" s="81">
        <f t="shared" ref="AI29:AI30" si="42">SUM(AG29:AH29)</f>
        <v>78206592298</v>
      </c>
      <c r="AJ29" s="259">
        <f t="shared" si="8"/>
        <v>0.38153902474444135</v>
      </c>
      <c r="AK29" s="81">
        <f t="shared" ref="AK29:AK30" si="43">SUM(F29+AD29)</f>
        <v>87635104548</v>
      </c>
      <c r="AL29" s="216">
        <f t="shared" si="9"/>
        <v>112.05590471717962</v>
      </c>
      <c r="AM29" s="151">
        <f t="shared" si="19"/>
        <v>9428512250</v>
      </c>
      <c r="AO29" s="210"/>
      <c r="AP29" s="210"/>
    </row>
    <row r="30" spans="1:42" ht="16.5" thickBot="1" x14ac:dyDescent="0.3">
      <c r="A30" s="225" t="s">
        <v>1287</v>
      </c>
      <c r="B30" s="226"/>
      <c r="C30" s="227"/>
      <c r="D30" s="227"/>
      <c r="E30" s="227"/>
      <c r="F30" s="227"/>
      <c r="G30" s="228"/>
      <c r="H30" s="229">
        <v>2630000000</v>
      </c>
      <c r="I30" s="157">
        <v>0</v>
      </c>
      <c r="J30" s="148">
        <f t="shared" si="34"/>
        <v>2630000000</v>
      </c>
      <c r="K30" s="230">
        <f t="shared" si="10"/>
        <v>2.5260323590795303E-2</v>
      </c>
      <c r="L30" s="157">
        <v>2630000000</v>
      </c>
      <c r="M30" s="231">
        <f t="shared" si="1"/>
        <v>100</v>
      </c>
      <c r="N30" s="229"/>
      <c r="O30" s="157"/>
      <c r="P30" s="157"/>
      <c r="Q30" s="158"/>
      <c r="R30" s="157"/>
      <c r="S30" s="159"/>
      <c r="T30" s="229"/>
      <c r="U30" s="157"/>
      <c r="V30" s="148">
        <f t="shared" si="35"/>
        <v>0</v>
      </c>
      <c r="W30" s="230">
        <f t="shared" si="3"/>
        <v>0</v>
      </c>
      <c r="X30" s="157"/>
      <c r="Y30" s="231">
        <f t="shared" si="4"/>
        <v>0</v>
      </c>
      <c r="Z30" s="215">
        <f t="shared" si="36"/>
        <v>2630000000</v>
      </c>
      <c r="AA30" s="215">
        <f t="shared" si="37"/>
        <v>0</v>
      </c>
      <c r="AB30" s="148">
        <f t="shared" si="38"/>
        <v>2630000000</v>
      </c>
      <c r="AC30" s="230">
        <f t="shared" si="5"/>
        <v>1.3746469323208235E-2</v>
      </c>
      <c r="AD30" s="215">
        <f t="shared" si="39"/>
        <v>2630000000</v>
      </c>
      <c r="AE30" s="230">
        <f t="shared" si="6"/>
        <v>100</v>
      </c>
      <c r="AF30" s="160">
        <f t="shared" si="17"/>
        <v>0</v>
      </c>
      <c r="AG30" s="152">
        <f t="shared" si="40"/>
        <v>2630000000</v>
      </c>
      <c r="AH30" s="81">
        <f t="shared" si="41"/>
        <v>0</v>
      </c>
      <c r="AI30" s="81">
        <f t="shared" si="42"/>
        <v>2630000000</v>
      </c>
      <c r="AJ30" s="259">
        <f t="shared" si="8"/>
        <v>1.2830729553517986E-2</v>
      </c>
      <c r="AK30" s="81">
        <f t="shared" si="43"/>
        <v>2630000000</v>
      </c>
      <c r="AL30" s="230">
        <f t="shared" si="9"/>
        <v>100</v>
      </c>
      <c r="AM30" s="160">
        <f t="shared" si="19"/>
        <v>0</v>
      </c>
      <c r="AO30" s="210"/>
      <c r="AP30" s="210"/>
    </row>
    <row r="31" spans="1:42" ht="16.5" thickBot="1" x14ac:dyDescent="0.3">
      <c r="A31" s="202" t="s">
        <v>1288</v>
      </c>
      <c r="B31" s="203"/>
      <c r="C31" s="204"/>
      <c r="D31" s="204"/>
      <c r="E31" s="204"/>
      <c r="F31" s="204"/>
      <c r="G31" s="205"/>
      <c r="H31" s="206">
        <f>SUM(H28:H30)+H8</f>
        <v>7096089625000</v>
      </c>
      <c r="I31" s="206">
        <f>SUM(I28:I30)+I8</f>
        <v>-145294632</v>
      </c>
      <c r="J31" s="206">
        <f>SUM(J28:J30)+J8</f>
        <v>7095944330368</v>
      </c>
      <c r="K31" s="207">
        <f t="shared" si="10"/>
        <v>68.154315576944839</v>
      </c>
      <c r="L31" s="206">
        <f>SUM(L28:L30)+L8</f>
        <v>7546082821385.4004</v>
      </c>
      <c r="M31" s="208">
        <f t="shared" si="1"/>
        <v>106.343602346075</v>
      </c>
      <c r="N31" s="206">
        <f>SUM(N28:N30)+N8</f>
        <v>2822096582000</v>
      </c>
      <c r="O31" s="162">
        <v>-145294632</v>
      </c>
      <c r="P31" s="162">
        <v>7095944330368</v>
      </c>
      <c r="Q31" s="207">
        <f t="shared" ref="Q31:Q39" si="44">IF(OR(P31=0,P$63=0),0,P31/P$63*100)</f>
        <v>81.664598024349928</v>
      </c>
      <c r="R31" s="162">
        <v>7546082821385.4004</v>
      </c>
      <c r="S31" s="208">
        <f t="shared" ref="S31:S39" si="45">IF(OR(R31=0,P31=0),0,R31/P31*100)</f>
        <v>106.343602346075</v>
      </c>
      <c r="T31" s="206">
        <f>SUM(T28:T30)+T8</f>
        <v>4812142726000</v>
      </c>
      <c r="U31" s="206">
        <f>SUM(U28:U30)+U8</f>
        <v>-526725291111</v>
      </c>
      <c r="V31" s="206">
        <f>SUM(V28:V30)+V8</f>
        <v>4285417434889</v>
      </c>
      <c r="W31" s="207">
        <f t="shared" si="3"/>
        <v>94.071850735261535</v>
      </c>
      <c r="X31" s="162">
        <v>7546082821385.4004</v>
      </c>
      <c r="Y31" s="208">
        <f t="shared" si="4"/>
        <v>176.08746256432909</v>
      </c>
      <c r="Z31" s="206">
        <f>SUM(Z28:Z30)+Z8</f>
        <v>14730328933000</v>
      </c>
      <c r="AA31" s="206">
        <f t="shared" ref="AA31:AD31" si="46">SUM(AA28:AA30)+AA8</f>
        <v>-777026346312</v>
      </c>
      <c r="AB31" s="206">
        <f t="shared" si="46"/>
        <v>13953302586688</v>
      </c>
      <c r="AC31" s="207">
        <f t="shared" si="5"/>
        <v>72.931044093288477</v>
      </c>
      <c r="AD31" s="206">
        <f t="shared" si="46"/>
        <v>13628884648940.021</v>
      </c>
      <c r="AE31" s="207">
        <f t="shared" si="6"/>
        <v>97.674973822631159</v>
      </c>
      <c r="AF31" s="165">
        <f t="shared" si="17"/>
        <v>-324417937747.97852</v>
      </c>
      <c r="AG31" s="206">
        <f>SUM(AG28:AG30)+AG8</f>
        <v>14730328933000</v>
      </c>
      <c r="AH31" s="206">
        <f t="shared" ref="AH31:AK31" si="47">SUM(AH28:AH30)+AH8</f>
        <v>-777026346312</v>
      </c>
      <c r="AI31" s="206">
        <f t="shared" si="47"/>
        <v>13953302586688</v>
      </c>
      <c r="AJ31" s="207">
        <f t="shared" si="8"/>
        <v>68.072643295892277</v>
      </c>
      <c r="AK31" s="206">
        <f t="shared" si="47"/>
        <v>13628884648940.021</v>
      </c>
      <c r="AL31" s="207">
        <f t="shared" si="9"/>
        <v>97.674973822631159</v>
      </c>
      <c r="AM31" s="165">
        <f t="shared" si="19"/>
        <v>-324417937747.97852</v>
      </c>
      <c r="AO31" s="210"/>
      <c r="AP31" s="210"/>
    </row>
    <row r="32" spans="1:42" hidden="1" x14ac:dyDescent="0.25">
      <c r="A32" s="233" t="s">
        <v>1225</v>
      </c>
      <c r="B32" s="215">
        <f>SUM([3]ilot!$C$8)</f>
        <v>549187000</v>
      </c>
      <c r="C32" s="215">
        <f>SUM([3]ilot!$D$8)</f>
        <v>3560101303</v>
      </c>
      <c r="D32" s="148">
        <f>SUM(B32:C32)</f>
        <v>4109288303</v>
      </c>
      <c r="E32" s="216">
        <f>IF(OR(D32=0,D$63=0),0,D32/D$63*100)</f>
        <v>0.30094096281509258</v>
      </c>
      <c r="F32" s="215">
        <f>SUM([3]ilot!$G$8)</f>
        <v>4109288303</v>
      </c>
      <c r="G32" s="217">
        <f t="shared" ref="G32:G39" si="48">IF(OR(F32=0,D32=0),0,F32/D32*100)</f>
        <v>100</v>
      </c>
      <c r="H32" s="215">
        <f>SUM([3]ilot!$C$13)</f>
        <v>61245852000</v>
      </c>
      <c r="I32" s="215">
        <f>SUM([3]ilot!$D$13)</f>
        <v>-251523000</v>
      </c>
      <c r="J32" s="148">
        <f>SUM(H32:I32)</f>
        <v>60994329000</v>
      </c>
      <c r="K32" s="216">
        <f>IF(OR(J32=0,J$63=0),0,J32/J$63*100)</f>
        <v>0.5858313641609999</v>
      </c>
      <c r="L32" s="215">
        <f>SUM([3]ilot!$G$13)</f>
        <v>55273339993</v>
      </c>
      <c r="M32" s="217">
        <f t="shared" si="1"/>
        <v>90.620457506795432</v>
      </c>
      <c r="N32" s="215">
        <f>SUM([3]ilot!$C$198)</f>
        <v>0</v>
      </c>
      <c r="O32" s="215">
        <f>SUM([3]ilot!$D$198)</f>
        <v>0</v>
      </c>
      <c r="P32" s="148">
        <f>SUM(N32:O32)</f>
        <v>0</v>
      </c>
      <c r="Q32" s="216">
        <f>IF(OR(P32=0,P$63=0),0,P32/P$63*100)</f>
        <v>0</v>
      </c>
      <c r="R32" s="215">
        <f>SUM([3]ilot!$G$198)</f>
        <v>0</v>
      </c>
      <c r="S32" s="217">
        <f t="shared" si="45"/>
        <v>0</v>
      </c>
      <c r="T32" s="215">
        <f>SUM([3]ilot!$C$278)</f>
        <v>4053334000</v>
      </c>
      <c r="U32" s="215">
        <f>SUM([3]ilot!$D$278)</f>
        <v>1896667000</v>
      </c>
      <c r="V32" s="148">
        <f>SUM(T32:U32)</f>
        <v>5950001000</v>
      </c>
      <c r="W32" s="216">
        <f>IF(OR(V32=0,V$63=0),0,V32/V$63*100)</f>
        <v>0.13061215493028272</v>
      </c>
      <c r="X32" s="215">
        <f>SUM([3]ilot!$G$278)</f>
        <v>6013017905</v>
      </c>
      <c r="Y32" s="217">
        <f t="shared" si="4"/>
        <v>101.05910746905758</v>
      </c>
      <c r="Z32" s="215">
        <f t="shared" ref="Z32:Z38" si="49">SUM(H32+N32+T32)</f>
        <v>65299186000</v>
      </c>
      <c r="AA32" s="215">
        <f t="shared" ref="AA32:AA38" si="50">SUM(I32+O32+U32)</f>
        <v>1645144000</v>
      </c>
      <c r="AB32" s="148">
        <f t="shared" ref="AB32:AB38" si="51">SUM(Z32:AA32)</f>
        <v>66944330000</v>
      </c>
      <c r="AC32" s="216">
        <f t="shared" si="5"/>
        <v>0.34990425045921247</v>
      </c>
      <c r="AD32" s="215">
        <f t="shared" ref="AD32:AD38" si="52">SUM(L32+R32+X32)</f>
        <v>61286357898</v>
      </c>
      <c r="AE32" s="216">
        <f t="shared" si="6"/>
        <v>91.548242992349017</v>
      </c>
      <c r="AF32" s="151">
        <f t="shared" si="17"/>
        <v>-5657972102</v>
      </c>
      <c r="AG32" s="152">
        <f t="shared" ref="AG32:AG38" si="53">SUM(B32+Z32)</f>
        <v>65848373000</v>
      </c>
      <c r="AH32" s="81">
        <f t="shared" ref="AH32:AH38" si="54">SUM(C32+AA32)</f>
        <v>5205245303</v>
      </c>
      <c r="AI32" s="81">
        <f t="shared" ref="AI32:AI38" si="55">SUM(AG32:AH32)</f>
        <v>71053618303</v>
      </c>
      <c r="AJ32" s="259">
        <f t="shared" si="8"/>
        <v>0.34664249438961542</v>
      </c>
      <c r="AK32" s="81">
        <f t="shared" ref="AK32:AK38" si="56">SUM(F32+AD32)</f>
        <v>65395646201</v>
      </c>
      <c r="AL32" s="216">
        <f t="shared" si="9"/>
        <v>92.037038736194646</v>
      </c>
      <c r="AM32" s="151">
        <f t="shared" si="19"/>
        <v>-5657972102</v>
      </c>
      <c r="AO32" s="210"/>
      <c r="AP32" s="210"/>
    </row>
    <row r="33" spans="1:52" hidden="1" x14ac:dyDescent="0.25">
      <c r="A33" s="234" t="s">
        <v>1226</v>
      </c>
      <c r="B33" s="222">
        <f>SUM([3]ican!$C$8)</f>
        <v>0</v>
      </c>
      <c r="C33" s="222">
        <f>SUM([3]ican!$D$8)</f>
        <v>0</v>
      </c>
      <c r="D33" s="148">
        <f t="shared" ref="D33:D61" si="57">SUM(B33:C33)</f>
        <v>0</v>
      </c>
      <c r="E33" s="223"/>
      <c r="F33" s="222">
        <f>SUM([3]ican!$G$8)</f>
        <v>0</v>
      </c>
      <c r="G33" s="224"/>
      <c r="H33" s="222">
        <f>SUM([3]ican!$C$13)</f>
        <v>11150000000</v>
      </c>
      <c r="I33" s="222">
        <f>SUM([3]ican!$D$13)</f>
        <v>4870595255</v>
      </c>
      <c r="J33" s="148">
        <f t="shared" ref="J33:J38" si="58">SUM(H33:I33)</f>
        <v>16020595255</v>
      </c>
      <c r="K33" s="223"/>
      <c r="L33" s="222">
        <f>SUM([3]ican!$G$13)</f>
        <v>14360925397</v>
      </c>
      <c r="M33" s="224">
        <f t="shared" si="1"/>
        <v>89.640398302416259</v>
      </c>
      <c r="N33" s="222">
        <f>SUM([3]ican!$C$198)</f>
        <v>20400000000</v>
      </c>
      <c r="O33" s="222">
        <f>SUM([3]ican!$D$198)</f>
        <v>0</v>
      </c>
      <c r="P33" s="148">
        <f t="shared" ref="P33:P38" si="59">SUM(N33:O33)</f>
        <v>20400000000</v>
      </c>
      <c r="Q33" s="223"/>
      <c r="R33" s="222">
        <f>SUM([3]ican!$G$198)</f>
        <v>19782027310</v>
      </c>
      <c r="S33" s="224">
        <f t="shared" si="45"/>
        <v>96.97072210784313</v>
      </c>
      <c r="T33" s="222">
        <f>SUM([3]ican!$C$278)</f>
        <v>8500000000</v>
      </c>
      <c r="U33" s="222">
        <f>SUM([3]ican!$D$278)</f>
        <v>0</v>
      </c>
      <c r="V33" s="148">
        <f t="shared" ref="V33:V38" si="60">SUM(T33:U33)</f>
        <v>8500000000</v>
      </c>
      <c r="W33" s="223"/>
      <c r="X33" s="222">
        <f>SUM([3]ican!$G$278)</f>
        <v>8585746655</v>
      </c>
      <c r="Y33" s="224">
        <f t="shared" si="4"/>
        <v>101.00878417647058</v>
      </c>
      <c r="Z33" s="215">
        <f t="shared" si="49"/>
        <v>40050000000</v>
      </c>
      <c r="AA33" s="215">
        <f t="shared" si="50"/>
        <v>4870595255</v>
      </c>
      <c r="AB33" s="148">
        <f t="shared" si="51"/>
        <v>44920595255</v>
      </c>
      <c r="AC33" s="223">
        <f t="shared" si="5"/>
        <v>0.23479071659814102</v>
      </c>
      <c r="AD33" s="215">
        <f t="shared" si="52"/>
        <v>42728699362</v>
      </c>
      <c r="AE33" s="223">
        <f t="shared" si="6"/>
        <v>95.120510134477726</v>
      </c>
      <c r="AF33" s="155">
        <f t="shared" si="17"/>
        <v>-2191895893</v>
      </c>
      <c r="AG33" s="152">
        <f t="shared" si="53"/>
        <v>40050000000</v>
      </c>
      <c r="AH33" s="81">
        <f t="shared" si="54"/>
        <v>4870595255</v>
      </c>
      <c r="AI33" s="81">
        <f t="shared" si="55"/>
        <v>44920595255</v>
      </c>
      <c r="AJ33" s="259">
        <f t="shared" si="8"/>
        <v>0.21914981334598796</v>
      </c>
      <c r="AK33" s="81">
        <f t="shared" si="56"/>
        <v>42728699362</v>
      </c>
      <c r="AL33" s="223">
        <f t="shared" si="9"/>
        <v>95.120510134477726</v>
      </c>
      <c r="AM33" s="155">
        <f t="shared" si="19"/>
        <v>-2191895893</v>
      </c>
      <c r="AO33" s="210"/>
      <c r="AP33" s="210"/>
    </row>
    <row r="34" spans="1:52" hidden="1" x14ac:dyDescent="0.25">
      <c r="A34" s="234" t="s">
        <v>1227</v>
      </c>
      <c r="B34" s="222">
        <f>SUM([3]imet!$C$8)</f>
        <v>7746919629</v>
      </c>
      <c r="C34" s="222">
        <f>SUM([3]imet!$D$8)</f>
        <v>9225143775</v>
      </c>
      <c r="D34" s="148">
        <f t="shared" si="57"/>
        <v>16972063404</v>
      </c>
      <c r="E34" s="223">
        <f t="shared" ref="E34:E63" si="61">IF(OR(D34=0,D$63=0),0,D34/D$63*100)</f>
        <v>1.2429376391113138</v>
      </c>
      <c r="F34" s="222">
        <f>SUM([3]imet!$G$8)</f>
        <v>16972063404</v>
      </c>
      <c r="G34" s="224">
        <f t="shared" si="48"/>
        <v>100</v>
      </c>
      <c r="H34" s="222">
        <f>SUM([3]imet!$C$13)</f>
        <v>32360159444</v>
      </c>
      <c r="I34" s="222">
        <f>SUM([3]imet!$D$13)</f>
        <v>18538468148</v>
      </c>
      <c r="J34" s="148">
        <f t="shared" si="58"/>
        <v>50898627592</v>
      </c>
      <c r="K34" s="223">
        <f t="shared" ref="K34:K36" si="62">IF(OR(J34=0,J$63=0),0,J34/J$63*100)</f>
        <v>0.48886532444916431</v>
      </c>
      <c r="L34" s="222">
        <f>SUM([3]imet!$G$13)</f>
        <v>50108288826</v>
      </c>
      <c r="M34" s="224">
        <f t="shared" si="1"/>
        <v>98.447229712487925</v>
      </c>
      <c r="N34" s="222">
        <f>SUM([3]imet!$C$198)</f>
        <v>10000000000</v>
      </c>
      <c r="O34" s="222">
        <f>SUM([3]imet!$D$198)</f>
        <v>0</v>
      </c>
      <c r="P34" s="148">
        <f t="shared" si="59"/>
        <v>10000000000</v>
      </c>
      <c r="Q34" s="223">
        <f t="shared" ref="Q34:Q36" si="63">IF(OR(P34=0,P$63=0),0,P34/P$63*100)</f>
        <v>0.11508630031785319</v>
      </c>
      <c r="R34" s="222">
        <f>SUM([3]imet!$G$198)</f>
        <v>10000000000</v>
      </c>
      <c r="S34" s="224">
        <f t="shared" si="45"/>
        <v>100</v>
      </c>
      <c r="T34" s="222">
        <f>SUM([3]imet!$C$278)</f>
        <v>540619256</v>
      </c>
      <c r="U34" s="222">
        <f>SUM([3]imet!$D$278)</f>
        <v>0</v>
      </c>
      <c r="V34" s="148">
        <f t="shared" si="60"/>
        <v>540619256</v>
      </c>
      <c r="W34" s="223">
        <f t="shared" ref="W34:W36" si="64">IF(OR(V34=0,V$63=0),0,V34/V$63*100)</f>
        <v>1.1867467925293826E-2</v>
      </c>
      <c r="X34" s="222">
        <f>SUM([3]imet!$G$278)</f>
        <v>627241233</v>
      </c>
      <c r="Y34" s="224">
        <f t="shared" si="4"/>
        <v>116.02273245701778</v>
      </c>
      <c r="Z34" s="215">
        <f t="shared" si="49"/>
        <v>42900778700</v>
      </c>
      <c r="AA34" s="215">
        <f t="shared" si="50"/>
        <v>18538468148</v>
      </c>
      <c r="AB34" s="148">
        <f t="shared" si="51"/>
        <v>61439246848</v>
      </c>
      <c r="AC34" s="223">
        <f t="shared" si="5"/>
        <v>0.32113031256161606</v>
      </c>
      <c r="AD34" s="215">
        <f t="shared" si="52"/>
        <v>60735530059</v>
      </c>
      <c r="AE34" s="223">
        <f t="shared" si="6"/>
        <v>98.854613581541798</v>
      </c>
      <c r="AF34" s="155">
        <f t="shared" si="17"/>
        <v>-703716789</v>
      </c>
      <c r="AG34" s="152">
        <f t="shared" si="53"/>
        <v>50647698329</v>
      </c>
      <c r="AH34" s="81">
        <f t="shared" si="54"/>
        <v>27763611923</v>
      </c>
      <c r="AI34" s="81">
        <f t="shared" si="55"/>
        <v>78411310252</v>
      </c>
      <c r="AJ34" s="259">
        <f t="shared" si="8"/>
        <v>0.38253776265414613</v>
      </c>
      <c r="AK34" s="81">
        <f t="shared" si="56"/>
        <v>77707593463</v>
      </c>
      <c r="AL34" s="223">
        <f t="shared" si="9"/>
        <v>99.102531526716774</v>
      </c>
      <c r="AM34" s="155">
        <f t="shared" si="19"/>
        <v>-703716789</v>
      </c>
      <c r="AO34" s="210"/>
      <c r="AP34" s="210"/>
    </row>
    <row r="35" spans="1:52" hidden="1" x14ac:dyDescent="0.25">
      <c r="A35" s="234" t="s">
        <v>1228</v>
      </c>
      <c r="B35" s="222">
        <f>SUM([3]itra!$C$8)</f>
        <v>502710895541</v>
      </c>
      <c r="C35" s="222">
        <f>SUM([3]itra!$D$8)</f>
        <v>74920054711</v>
      </c>
      <c r="D35" s="148">
        <f t="shared" si="57"/>
        <v>577630950252</v>
      </c>
      <c r="E35" s="223">
        <f t="shared" si="61"/>
        <v>42.302413825217975</v>
      </c>
      <c r="F35" s="222">
        <f>SUM([3]itra!$G$8)</f>
        <v>577630950252</v>
      </c>
      <c r="G35" s="224">
        <f t="shared" si="48"/>
        <v>100</v>
      </c>
      <c r="H35" s="222">
        <f>SUM([3]itra!$C$13)</f>
        <v>126890617581</v>
      </c>
      <c r="I35" s="222">
        <f>SUM([3]itra!$D$13)</f>
        <v>-26980444145</v>
      </c>
      <c r="J35" s="148">
        <f t="shared" si="58"/>
        <v>99910173436</v>
      </c>
      <c r="K35" s="223">
        <f t="shared" si="62"/>
        <v>0.95960582167522457</v>
      </c>
      <c r="L35" s="222">
        <f>SUM([3]itra!$G$13)</f>
        <v>101938641518</v>
      </c>
      <c r="M35" s="224">
        <f t="shared" si="1"/>
        <v>102.03029182338412</v>
      </c>
      <c r="N35" s="222">
        <f>SUM([3]itra!$C$198)</f>
        <v>1469003401460</v>
      </c>
      <c r="O35" s="222">
        <f>SUM([3]itra!$D$198)</f>
        <v>-305000000000</v>
      </c>
      <c r="P35" s="148">
        <f t="shared" si="59"/>
        <v>1164003401460</v>
      </c>
      <c r="Q35" s="223">
        <f t="shared" si="63"/>
        <v>13.396084503142818</v>
      </c>
      <c r="R35" s="222">
        <f>SUM([3]itra!$G$198)</f>
        <v>821325864875</v>
      </c>
      <c r="S35" s="224">
        <f t="shared" si="45"/>
        <v>70.560435119417832</v>
      </c>
      <c r="T35" s="222">
        <f>SUM([3]itra!$C$278)</f>
        <v>31500000000</v>
      </c>
      <c r="U35" s="222">
        <f>SUM([3]itra!$D$278)</f>
        <v>0</v>
      </c>
      <c r="V35" s="148">
        <f t="shared" si="60"/>
        <v>31500000000</v>
      </c>
      <c r="W35" s="223">
        <f t="shared" si="64"/>
        <v>0.69147599812233751</v>
      </c>
      <c r="X35" s="222">
        <f>SUM([3]itra!$G$278)</f>
        <v>22000334596</v>
      </c>
      <c r="Y35" s="224">
        <f t="shared" si="4"/>
        <v>69.842332050793658</v>
      </c>
      <c r="Z35" s="215">
        <f t="shared" si="49"/>
        <v>1627394019041</v>
      </c>
      <c r="AA35" s="215">
        <f t="shared" si="50"/>
        <v>-331980444145</v>
      </c>
      <c r="AB35" s="148">
        <f t="shared" si="51"/>
        <v>1295413574896</v>
      </c>
      <c r="AC35" s="223">
        <f t="shared" si="5"/>
        <v>6.7708604441731479</v>
      </c>
      <c r="AD35" s="215">
        <f t="shared" si="52"/>
        <v>945264840989</v>
      </c>
      <c r="AE35" s="223">
        <f t="shared" si="6"/>
        <v>72.970120068788759</v>
      </c>
      <c r="AF35" s="155">
        <f t="shared" si="17"/>
        <v>-350148733907</v>
      </c>
      <c r="AG35" s="152">
        <f t="shared" si="53"/>
        <v>2130104914582</v>
      </c>
      <c r="AH35" s="81">
        <f t="shared" si="54"/>
        <v>-257060389434</v>
      </c>
      <c r="AI35" s="81">
        <f t="shared" si="55"/>
        <v>1873044525148</v>
      </c>
      <c r="AJ35" s="259">
        <f t="shared" si="8"/>
        <v>9.137843248620344</v>
      </c>
      <c r="AK35" s="81">
        <f t="shared" si="56"/>
        <v>1522895791241</v>
      </c>
      <c r="AL35" s="223">
        <f t="shared" si="9"/>
        <v>81.305904413599947</v>
      </c>
      <c r="AM35" s="155">
        <f t="shared" si="19"/>
        <v>-350148733907</v>
      </c>
      <c r="AO35" s="210"/>
      <c r="AP35" s="210"/>
    </row>
    <row r="36" spans="1:52" hidden="1" x14ac:dyDescent="0.25">
      <c r="A36" s="234" t="s">
        <v>1289</v>
      </c>
      <c r="B36" s="222">
        <f>SUM([3]ieru!$C$8)</f>
        <v>7257783474</v>
      </c>
      <c r="C36" s="222">
        <f>SUM([3]ieru!$D$8)</f>
        <v>2594384854</v>
      </c>
      <c r="D36" s="148">
        <f t="shared" si="57"/>
        <v>9852168328</v>
      </c>
      <c r="E36" s="223">
        <f t="shared" si="61"/>
        <v>0.72151691578323429</v>
      </c>
      <c r="F36" s="222">
        <f>SUM([3]ieru!$G$8)</f>
        <v>9852168328</v>
      </c>
      <c r="G36" s="224">
        <f t="shared" si="48"/>
        <v>100</v>
      </c>
      <c r="H36" s="222">
        <f>SUM([3]ieru!$C$13)</f>
        <v>0</v>
      </c>
      <c r="I36" s="222">
        <f>SUM([3]ieru!$D$13)</f>
        <v>12000000000</v>
      </c>
      <c r="J36" s="148">
        <f t="shared" si="58"/>
        <v>12000000000</v>
      </c>
      <c r="K36" s="223">
        <f t="shared" si="62"/>
        <v>0.11525622931161353</v>
      </c>
      <c r="L36" s="222">
        <f>SUM([3]ieru!$G$13)</f>
        <v>12128316272</v>
      </c>
      <c r="M36" s="224">
        <f t="shared" si="1"/>
        <v>101.06930226666665</v>
      </c>
      <c r="N36" s="222">
        <f>SUM([3]ieru!$C$198)</f>
        <v>0</v>
      </c>
      <c r="O36" s="222">
        <f>SUM([3]ieru!$D$198)</f>
        <v>0</v>
      </c>
      <c r="P36" s="148">
        <f t="shared" si="59"/>
        <v>0</v>
      </c>
      <c r="Q36" s="223">
        <f t="shared" si="63"/>
        <v>0</v>
      </c>
      <c r="R36" s="222">
        <f>SUM([3]ieru!$G$198)</f>
        <v>0</v>
      </c>
      <c r="S36" s="224">
        <f t="shared" si="45"/>
        <v>0</v>
      </c>
      <c r="T36" s="222">
        <f>SUM([3]ieru!$C$278)</f>
        <v>12060000000</v>
      </c>
      <c r="U36" s="222">
        <f>SUM([3]ieru!$D$278)</f>
        <v>0</v>
      </c>
      <c r="V36" s="148">
        <f t="shared" si="60"/>
        <v>12060000000</v>
      </c>
      <c r="W36" s="223">
        <f t="shared" si="64"/>
        <v>0.26473652499540917</v>
      </c>
      <c r="X36" s="222">
        <f>SUM([3]ieru!$G$278)</f>
        <v>7293206659</v>
      </c>
      <c r="Y36" s="224">
        <f t="shared" si="4"/>
        <v>60.474350406301824</v>
      </c>
      <c r="Z36" s="215">
        <f t="shared" si="49"/>
        <v>12060000000</v>
      </c>
      <c r="AA36" s="215">
        <f t="shared" si="50"/>
        <v>12000000000</v>
      </c>
      <c r="AB36" s="148">
        <f t="shared" si="51"/>
        <v>24060000000</v>
      </c>
      <c r="AC36" s="223">
        <f t="shared" si="5"/>
        <v>0.12575667373246774</v>
      </c>
      <c r="AD36" s="215">
        <f t="shared" si="52"/>
        <v>19421522931</v>
      </c>
      <c r="AE36" s="223">
        <f t="shared" si="6"/>
        <v>80.721209189526192</v>
      </c>
      <c r="AF36" s="155">
        <f t="shared" si="17"/>
        <v>-4638477069</v>
      </c>
      <c r="AG36" s="152">
        <f t="shared" si="53"/>
        <v>19317783474</v>
      </c>
      <c r="AH36" s="81">
        <f t="shared" si="54"/>
        <v>14594384854</v>
      </c>
      <c r="AI36" s="81">
        <f t="shared" si="55"/>
        <v>33912168328</v>
      </c>
      <c r="AJ36" s="259">
        <f t="shared" si="8"/>
        <v>0.16544405338020771</v>
      </c>
      <c r="AK36" s="81">
        <f t="shared" si="56"/>
        <v>29273691259</v>
      </c>
      <c r="AL36" s="223">
        <f t="shared" si="9"/>
        <v>86.322086443613856</v>
      </c>
      <c r="AM36" s="155">
        <f t="shared" si="19"/>
        <v>-4638477069</v>
      </c>
      <c r="AO36" s="210"/>
      <c r="AP36" s="210"/>
    </row>
    <row r="37" spans="1:52" hidden="1" x14ac:dyDescent="0.25">
      <c r="A37" s="234" t="s">
        <v>1230</v>
      </c>
      <c r="B37" s="222">
        <f>SUM([3]iagu!$C$8)</f>
        <v>0</v>
      </c>
      <c r="C37" s="222">
        <f>SUM([3]iagu!$D$8)</f>
        <v>0</v>
      </c>
      <c r="D37" s="148">
        <f t="shared" si="57"/>
        <v>0</v>
      </c>
      <c r="E37" s="223"/>
      <c r="F37" s="222">
        <f>SUM([3]iagu!$G$8)</f>
        <v>0</v>
      </c>
      <c r="G37" s="224"/>
      <c r="H37" s="222">
        <f>SUM([3]iagu!$C$13)</f>
        <v>109959718400</v>
      </c>
      <c r="I37" s="222">
        <f>SUM([3]iagu!$D$13)</f>
        <v>25652274261</v>
      </c>
      <c r="J37" s="148">
        <f t="shared" si="58"/>
        <v>135611992661</v>
      </c>
      <c r="K37" s="223"/>
      <c r="L37" s="222">
        <f>SUM([3]iagu!$G$13)</f>
        <v>127990069421</v>
      </c>
      <c r="M37" s="224">
        <f t="shared" si="1"/>
        <v>94.379609730348022</v>
      </c>
      <c r="N37" s="222">
        <f>SUM([3]iagu!$C$198)</f>
        <v>0</v>
      </c>
      <c r="O37" s="222">
        <f>SUM([3]iagu!$D$198)</f>
        <v>0</v>
      </c>
      <c r="P37" s="148">
        <f t="shared" si="59"/>
        <v>0</v>
      </c>
      <c r="Q37" s="223"/>
      <c r="R37" s="222">
        <f>SUM([3]iagu!$G$198)</f>
        <v>0</v>
      </c>
      <c r="S37" s="224">
        <f t="shared" si="45"/>
        <v>0</v>
      </c>
      <c r="T37" s="222">
        <f>SUM([3]iagu!$C$278)</f>
        <v>40281600</v>
      </c>
      <c r="U37" s="222">
        <f>SUM([3]iagu!$D$278)</f>
        <v>3194154136</v>
      </c>
      <c r="V37" s="148">
        <f t="shared" si="60"/>
        <v>3234435736</v>
      </c>
      <c r="W37" s="223"/>
      <c r="X37" s="222">
        <f>SUM([3]iagu!$G$278)</f>
        <v>3225228998</v>
      </c>
      <c r="Y37" s="224">
        <f t="shared" si="4"/>
        <v>99.715352576106952</v>
      </c>
      <c r="Z37" s="215">
        <f t="shared" si="49"/>
        <v>110000000000</v>
      </c>
      <c r="AA37" s="215">
        <f t="shared" si="50"/>
        <v>28846428397</v>
      </c>
      <c r="AB37" s="148">
        <f t="shared" si="51"/>
        <v>138846428397</v>
      </c>
      <c r="AC37" s="223">
        <f t="shared" si="5"/>
        <v>0.72572173710889321</v>
      </c>
      <c r="AD37" s="215">
        <f t="shared" si="52"/>
        <v>131215298419</v>
      </c>
      <c r="AE37" s="223">
        <f t="shared" si="6"/>
        <v>94.503906174539466</v>
      </c>
      <c r="AF37" s="155">
        <f t="shared" si="17"/>
        <v>-7631129978</v>
      </c>
      <c r="AG37" s="152">
        <f t="shared" si="53"/>
        <v>110000000000</v>
      </c>
      <c r="AH37" s="81">
        <f t="shared" si="54"/>
        <v>28846428397</v>
      </c>
      <c r="AI37" s="81">
        <f t="shared" si="55"/>
        <v>138846428397</v>
      </c>
      <c r="AJ37" s="259">
        <f t="shared" si="8"/>
        <v>0.67737679552616237</v>
      </c>
      <c r="AK37" s="81">
        <f t="shared" si="56"/>
        <v>131215298419</v>
      </c>
      <c r="AL37" s="223">
        <f t="shared" si="9"/>
        <v>94.503906174539466</v>
      </c>
      <c r="AM37" s="155">
        <f t="shared" si="19"/>
        <v>-7631129978</v>
      </c>
      <c r="AO37" s="210"/>
      <c r="AP37" s="210"/>
    </row>
    <row r="38" spans="1:52" ht="16.5" hidden="1" thickBot="1" x14ac:dyDescent="0.3">
      <c r="A38" s="235" t="s">
        <v>1231</v>
      </c>
      <c r="B38" s="229">
        <f>SUM([3]ieab!$C$8)</f>
        <v>464619624019</v>
      </c>
      <c r="C38" s="229">
        <f>SUM([3]ieab!$D$8)</f>
        <v>161578634436</v>
      </c>
      <c r="D38" s="148">
        <f t="shared" si="57"/>
        <v>626198258455</v>
      </c>
      <c r="E38" s="230">
        <f t="shared" si="61"/>
        <v>45.859207949708534</v>
      </c>
      <c r="F38" s="229">
        <f>SUM([3]ieab!$G$8)</f>
        <v>626198258455</v>
      </c>
      <c r="G38" s="231">
        <f t="shared" si="48"/>
        <v>100</v>
      </c>
      <c r="H38" s="229">
        <f>SUM([3]ieab!$C$13)</f>
        <v>1381264209109</v>
      </c>
      <c r="I38" s="229">
        <f>SUM([3]ieab!$D$13)</f>
        <v>40129971860</v>
      </c>
      <c r="J38" s="148">
        <f t="shared" si="58"/>
        <v>1421394180969</v>
      </c>
      <c r="K38" s="230">
        <f t="shared" ref="K38" si="65">IF(OR(J38=0,J$63=0),0,J38/J$63*100)</f>
        <v>13.652044471996346</v>
      </c>
      <c r="L38" s="229">
        <f>SUM([3]ieab!$G$13)</f>
        <v>1454771085549</v>
      </c>
      <c r="M38" s="231">
        <f t="shared" si="1"/>
        <v>102.34818075287504</v>
      </c>
      <c r="N38" s="229">
        <f>SUM([3]ieab!$C$198)</f>
        <v>314374188103</v>
      </c>
      <c r="O38" s="229">
        <f>SUM([3]ieab!$D$198)</f>
        <v>84409603440</v>
      </c>
      <c r="P38" s="148">
        <f t="shared" si="59"/>
        <v>398783791543</v>
      </c>
      <c r="Q38" s="230">
        <f t="shared" ref="Q38" si="66">IF(OR(P38=0,P$63=0),0,P38/P$63*100)</f>
        <v>4.5894551195409852</v>
      </c>
      <c r="R38" s="229">
        <f>SUM([3]ieab!$G$198)</f>
        <v>140020779336</v>
      </c>
      <c r="S38" s="231">
        <f t="shared" si="45"/>
        <v>35.111953470882696</v>
      </c>
      <c r="T38" s="229">
        <f>SUM([3]ieab!$C$278)</f>
        <v>97943286183</v>
      </c>
      <c r="U38" s="229">
        <f>SUM([3]ieab!$D$278)</f>
        <v>108297255464</v>
      </c>
      <c r="V38" s="148">
        <f t="shared" si="60"/>
        <v>206240541647</v>
      </c>
      <c r="W38" s="230">
        <f t="shared" ref="W38" si="67">IF(OR(V38=0,V$63=0),0,V38/V$63*100)</f>
        <v>4.5273137901158993</v>
      </c>
      <c r="X38" s="229">
        <f>SUM([3]ieab!$G$278)</f>
        <v>211161662751</v>
      </c>
      <c r="Y38" s="231">
        <f t="shared" si="4"/>
        <v>102.38610753477508</v>
      </c>
      <c r="Z38" s="215">
        <f t="shared" si="49"/>
        <v>1793581683395</v>
      </c>
      <c r="AA38" s="215">
        <f t="shared" si="50"/>
        <v>232836830764</v>
      </c>
      <c r="AB38" s="148">
        <f t="shared" si="51"/>
        <v>2026418514159</v>
      </c>
      <c r="AC38" s="230">
        <f t="shared" si="5"/>
        <v>10.591672981318595</v>
      </c>
      <c r="AD38" s="215">
        <f t="shared" si="52"/>
        <v>1805953527636</v>
      </c>
      <c r="AE38" s="230">
        <f t="shared" si="6"/>
        <v>89.120461297477988</v>
      </c>
      <c r="AF38" s="160">
        <f t="shared" si="17"/>
        <v>-220464986523</v>
      </c>
      <c r="AG38" s="152">
        <f t="shared" si="53"/>
        <v>2258201307414</v>
      </c>
      <c r="AH38" s="81">
        <f t="shared" si="54"/>
        <v>394415465200</v>
      </c>
      <c r="AI38" s="81">
        <f t="shared" si="55"/>
        <v>2652616772614</v>
      </c>
      <c r="AJ38" s="259">
        <f t="shared" si="8"/>
        <v>12.941067839747511</v>
      </c>
      <c r="AK38" s="81">
        <f t="shared" si="56"/>
        <v>2432151786091</v>
      </c>
      <c r="AL38" s="230">
        <f t="shared" si="9"/>
        <v>91.688773561295676</v>
      </c>
      <c r="AM38" s="160">
        <f t="shared" si="19"/>
        <v>-220464986523</v>
      </c>
      <c r="AO38" s="210"/>
      <c r="AP38" s="210"/>
    </row>
    <row r="39" spans="1:52" ht="16.5" hidden="1" thickBot="1" x14ac:dyDescent="0.3">
      <c r="A39" s="236" t="s">
        <v>1232</v>
      </c>
      <c r="B39" s="206">
        <f t="shared" ref="B39:F39" si="68">SUM(B32:B38)</f>
        <v>982884409663</v>
      </c>
      <c r="C39" s="162">
        <f t="shared" si="68"/>
        <v>251878319079</v>
      </c>
      <c r="D39" s="162">
        <f t="shared" si="68"/>
        <v>1234762728742</v>
      </c>
      <c r="E39" s="207">
        <f t="shared" si="61"/>
        <v>90.427017292636151</v>
      </c>
      <c r="F39" s="162">
        <f t="shared" si="68"/>
        <v>1234762728742</v>
      </c>
      <c r="G39" s="208">
        <f t="shared" si="48"/>
        <v>100</v>
      </c>
      <c r="H39" s="206">
        <f>SUM(H32:H38)</f>
        <v>1722870556534</v>
      </c>
      <c r="I39" s="162">
        <f t="shared" ref="I39:J39" si="69">SUM(I32:I38)</f>
        <v>73959342379</v>
      </c>
      <c r="J39" s="162">
        <f t="shared" si="69"/>
        <v>1796829898913</v>
      </c>
      <c r="K39" s="207">
        <f t="shared" si="10"/>
        <v>17.257986571923343</v>
      </c>
      <c r="L39" s="162">
        <f t="shared" ref="L39" si="70">SUM(L32:L38)</f>
        <v>1816570666976</v>
      </c>
      <c r="M39" s="208">
        <f t="shared" si="1"/>
        <v>101.09864423309864</v>
      </c>
      <c r="N39" s="206">
        <f>SUM(N32:N38)</f>
        <v>1813777589563</v>
      </c>
      <c r="O39" s="162">
        <f t="shared" ref="O39:P39" si="71">SUM(O32:O38)</f>
        <v>-220590396560</v>
      </c>
      <c r="P39" s="162">
        <f t="shared" si="71"/>
        <v>1593187193003</v>
      </c>
      <c r="Q39" s="207">
        <f t="shared" si="44"/>
        <v>18.335401975650079</v>
      </c>
      <c r="R39" s="162">
        <f t="shared" ref="R39" si="72">SUM(R32:R38)</f>
        <v>991128671521</v>
      </c>
      <c r="S39" s="208">
        <f t="shared" si="45"/>
        <v>62.210434271243464</v>
      </c>
      <c r="T39" s="206">
        <f>SUM(T32:T38)</f>
        <v>154637521039</v>
      </c>
      <c r="U39" s="162">
        <f t="shared" ref="U39:V39" si="73">SUM(U32:U38)</f>
        <v>113388076600</v>
      </c>
      <c r="V39" s="162">
        <f t="shared" si="73"/>
        <v>268025597639</v>
      </c>
      <c r="W39" s="207">
        <f t="shared" si="3"/>
        <v>5.8835957984051914</v>
      </c>
      <c r="X39" s="162">
        <f t="shared" ref="X39" si="74">SUM(X32:X38)</f>
        <v>258906438797</v>
      </c>
      <c r="Y39" s="208">
        <f t="shared" si="4"/>
        <v>96.59765376056265</v>
      </c>
      <c r="Z39" s="206">
        <f>SUM(Z32:Z38)</f>
        <v>3691285667136</v>
      </c>
      <c r="AA39" s="162">
        <f t="shared" ref="AA39:AB39" si="75">SUM(AA32:AA38)</f>
        <v>-33242977581</v>
      </c>
      <c r="AB39" s="162">
        <f t="shared" si="75"/>
        <v>3658042689555</v>
      </c>
      <c r="AC39" s="207">
        <f t="shared" si="5"/>
        <v>19.119837115952073</v>
      </c>
      <c r="AD39" s="162">
        <f t="shared" ref="AD39" si="76">SUM(AD32:AD38)</f>
        <v>3066605777294</v>
      </c>
      <c r="AE39" s="207">
        <f t="shared" si="6"/>
        <v>83.831875063958094</v>
      </c>
      <c r="AF39" s="165">
        <f t="shared" si="17"/>
        <v>-591436912261</v>
      </c>
      <c r="AG39" s="206">
        <f>SUM(AG32:AG38)</f>
        <v>4674170076799</v>
      </c>
      <c r="AH39" s="162">
        <f t="shared" ref="AH39:AI39" si="77">SUM(AH32:AH38)</f>
        <v>218635341498</v>
      </c>
      <c r="AI39" s="162">
        <f t="shared" si="77"/>
        <v>4892805418297</v>
      </c>
      <c r="AJ39" s="207">
        <f t="shared" si="8"/>
        <v>23.870062007663975</v>
      </c>
      <c r="AK39" s="162">
        <f t="shared" ref="AK39" si="78">SUM(AK32:AK38)</f>
        <v>4301368506036</v>
      </c>
      <c r="AL39" s="207">
        <f t="shared" si="9"/>
        <v>87.912110503122022</v>
      </c>
      <c r="AM39" s="165">
        <f t="shared" si="19"/>
        <v>-591436912261</v>
      </c>
      <c r="AO39" s="210"/>
      <c r="AP39" s="210"/>
      <c r="AR39" s="237"/>
      <c r="AS39" s="237"/>
      <c r="AT39" s="237"/>
      <c r="AU39" s="237"/>
      <c r="AV39" s="237"/>
      <c r="AW39" s="237"/>
      <c r="AX39" s="237"/>
      <c r="AY39" s="237"/>
      <c r="AZ39" s="237"/>
    </row>
    <row r="40" spans="1:52" hidden="1" x14ac:dyDescent="0.25">
      <c r="A40" s="170" t="s">
        <v>1233</v>
      </c>
      <c r="B40" s="238">
        <v>0</v>
      </c>
      <c r="C40" s="239">
        <v>1513455164.5799999</v>
      </c>
      <c r="D40" s="148">
        <f t="shared" si="57"/>
        <v>1513455164.5799999</v>
      </c>
      <c r="E40" s="216">
        <f t="shared" si="61"/>
        <v>0.1108368702370357</v>
      </c>
      <c r="F40" s="239">
        <v>1513455164.5799999</v>
      </c>
      <c r="G40" s="217">
        <f>IF(OR(F40=0,D40=0),0,F40/D40*100)</f>
        <v>100</v>
      </c>
      <c r="H40" s="238">
        <v>71952000000</v>
      </c>
      <c r="I40" s="239">
        <v>16950400805.6</v>
      </c>
      <c r="J40" s="148">
        <f t="shared" ref="J40:J61" si="79">SUM(H40:I40)</f>
        <v>88902400805.600006</v>
      </c>
      <c r="K40" s="216">
        <f t="shared" si="10"/>
        <v>0.85387962446693422</v>
      </c>
      <c r="L40" s="239">
        <v>90318544446.399994</v>
      </c>
      <c r="M40" s="217">
        <f>IF(OR(L40=0,J40=0),0,L40/J40*100)</f>
        <v>101.59291945770579</v>
      </c>
      <c r="N40" s="240"/>
      <c r="O40" s="216"/>
      <c r="P40" s="216"/>
      <c r="Q40" s="216"/>
      <c r="R40" s="216"/>
      <c r="S40" s="217"/>
      <c r="T40" s="238">
        <v>15000000</v>
      </c>
      <c r="U40" s="239">
        <v>0</v>
      </c>
      <c r="V40" s="148">
        <f t="shared" ref="V40:V61" si="80">SUM(T40:U40)</f>
        <v>15000000</v>
      </c>
      <c r="W40" s="216">
        <f t="shared" si="3"/>
        <v>3.2927428482016068E-4</v>
      </c>
      <c r="X40" s="239">
        <v>9062027.3200000003</v>
      </c>
      <c r="Y40" s="217">
        <f t="shared" si="4"/>
        <v>60.413515466666666</v>
      </c>
      <c r="Z40" s="215">
        <f t="shared" ref="Z40:Z61" si="81">SUM(H40+N40+T40)</f>
        <v>71967000000</v>
      </c>
      <c r="AA40" s="215">
        <f t="shared" ref="AA40:AA61" si="82">SUM(I40+O40+U40)</f>
        <v>16950400805.6</v>
      </c>
      <c r="AB40" s="148">
        <f t="shared" ref="AB40:AB61" si="83">SUM(Z40:AA40)</f>
        <v>88917400805.600006</v>
      </c>
      <c r="AC40" s="216">
        <f t="shared" si="5"/>
        <v>0.46475297432455953</v>
      </c>
      <c r="AD40" s="215">
        <f t="shared" ref="AD40:AD61" si="84">SUM(L40+R40+X40)</f>
        <v>90327606473.720001</v>
      </c>
      <c r="AE40" s="216">
        <f t="shared" si="6"/>
        <v>101.58597266153014</v>
      </c>
      <c r="AF40" s="151">
        <f t="shared" si="17"/>
        <v>1410205668.1199951</v>
      </c>
      <c r="AG40" s="152">
        <f t="shared" ref="AG40:AG61" si="85">SUM(B40+Z40)</f>
        <v>71967000000</v>
      </c>
      <c r="AH40" s="81">
        <f t="shared" ref="AH40:AH61" si="86">SUM(C40+AA40)</f>
        <v>18463855970.18</v>
      </c>
      <c r="AI40" s="81">
        <f t="shared" ref="AI40:AI61" si="87">SUM(AG40:AH40)</f>
        <v>90430855970.179993</v>
      </c>
      <c r="AJ40" s="259">
        <f t="shared" si="8"/>
        <v>0.44117637119639425</v>
      </c>
      <c r="AK40" s="81">
        <f t="shared" ref="AK40:AK61" si="88">SUM(F40+AD40)</f>
        <v>91841061638.300003</v>
      </c>
      <c r="AL40" s="216">
        <f t="shared" si="9"/>
        <v>101.55942974661771</v>
      </c>
      <c r="AM40" s="151">
        <f t="shared" si="19"/>
        <v>1410205668.1200104</v>
      </c>
      <c r="AO40" s="210"/>
      <c r="AP40" s="210"/>
    </row>
    <row r="41" spans="1:52" hidden="1" x14ac:dyDescent="0.25">
      <c r="A41" s="171" t="s">
        <v>1234</v>
      </c>
      <c r="B41" s="241">
        <v>0</v>
      </c>
      <c r="C41" s="242">
        <v>430802365</v>
      </c>
      <c r="D41" s="148">
        <f t="shared" si="57"/>
        <v>430802365</v>
      </c>
      <c r="E41" s="223">
        <f t="shared" si="61"/>
        <v>3.1549521217937027E-2</v>
      </c>
      <c r="F41" s="242">
        <v>430802365</v>
      </c>
      <c r="G41" s="224">
        <f t="shared" ref="G41:G63" si="89">IF(OR(F41=0,D41=0),0,F41/D41*100)</f>
        <v>100</v>
      </c>
      <c r="H41" s="241">
        <v>94745000000.059998</v>
      </c>
      <c r="I41" s="242">
        <v>32628225953</v>
      </c>
      <c r="J41" s="148">
        <f t="shared" si="79"/>
        <v>127373225953.06</v>
      </c>
      <c r="K41" s="223">
        <f t="shared" si="10"/>
        <v>1.2233798115504873</v>
      </c>
      <c r="L41" s="242">
        <v>105748248948</v>
      </c>
      <c r="M41" s="224">
        <f t="shared" ref="M41:M63" si="90">IF(OR(L41=0,J41=0),0,L41/J41*100)</f>
        <v>83.022352740732728</v>
      </c>
      <c r="N41" s="243"/>
      <c r="O41" s="223"/>
      <c r="P41" s="223"/>
      <c r="Q41" s="223"/>
      <c r="R41" s="223"/>
      <c r="S41" s="224"/>
      <c r="T41" s="241">
        <v>15000000</v>
      </c>
      <c r="U41" s="242">
        <v>0</v>
      </c>
      <c r="V41" s="148">
        <f t="shared" si="80"/>
        <v>15000000</v>
      </c>
      <c r="W41" s="223">
        <f t="shared" si="3"/>
        <v>3.2927428482016068E-4</v>
      </c>
      <c r="X41" s="242">
        <v>7448045</v>
      </c>
      <c r="Y41" s="224">
        <f t="shared" si="4"/>
        <v>49.653633333333339</v>
      </c>
      <c r="Z41" s="215">
        <f t="shared" si="81"/>
        <v>94760000000.059998</v>
      </c>
      <c r="AA41" s="215">
        <f t="shared" si="82"/>
        <v>32628225953</v>
      </c>
      <c r="AB41" s="148">
        <f t="shared" si="83"/>
        <v>127388225953.06</v>
      </c>
      <c r="AC41" s="223">
        <f t="shared" si="5"/>
        <v>0.66583206851774079</v>
      </c>
      <c r="AD41" s="215">
        <f t="shared" si="84"/>
        <v>105755696993</v>
      </c>
      <c r="AE41" s="223">
        <f t="shared" si="6"/>
        <v>83.018423564489268</v>
      </c>
      <c r="AF41" s="155">
        <f t="shared" si="17"/>
        <v>-21632528960.059998</v>
      </c>
      <c r="AG41" s="152">
        <f t="shared" si="85"/>
        <v>94760000000.059998</v>
      </c>
      <c r="AH41" s="81">
        <f t="shared" si="86"/>
        <v>33059028318</v>
      </c>
      <c r="AI41" s="81">
        <f t="shared" si="87"/>
        <v>127819028318.06</v>
      </c>
      <c r="AJ41" s="259">
        <f t="shared" si="8"/>
        <v>0.62357847305797909</v>
      </c>
      <c r="AK41" s="81">
        <f t="shared" si="88"/>
        <v>106186499358</v>
      </c>
      <c r="AL41" s="223">
        <f t="shared" si="9"/>
        <v>83.075658417438106</v>
      </c>
      <c r="AM41" s="155">
        <f t="shared" si="19"/>
        <v>-21632528960.059998</v>
      </c>
      <c r="AO41" s="210"/>
      <c r="AP41" s="210"/>
    </row>
    <row r="42" spans="1:52" hidden="1" x14ac:dyDescent="0.25">
      <c r="A42" s="171" t="s">
        <v>1235</v>
      </c>
      <c r="B42" s="241">
        <v>0</v>
      </c>
      <c r="C42" s="242">
        <v>849026102</v>
      </c>
      <c r="D42" s="148">
        <f t="shared" si="57"/>
        <v>849026102</v>
      </c>
      <c r="E42" s="223">
        <f t="shared" si="61"/>
        <v>6.2177855081253709E-2</v>
      </c>
      <c r="F42" s="242">
        <v>849026102</v>
      </c>
      <c r="G42" s="224">
        <f t="shared" si="89"/>
        <v>100</v>
      </c>
      <c r="H42" s="241">
        <v>96216000000</v>
      </c>
      <c r="I42" s="242">
        <v>51886141358</v>
      </c>
      <c r="J42" s="148">
        <f t="shared" si="79"/>
        <v>148102141358</v>
      </c>
      <c r="K42" s="223">
        <f t="shared" si="10"/>
        <v>1.4224745304915543</v>
      </c>
      <c r="L42" s="242">
        <v>140387800335</v>
      </c>
      <c r="M42" s="224">
        <f t="shared" si="90"/>
        <v>94.791202239032785</v>
      </c>
      <c r="N42" s="243"/>
      <c r="O42" s="223"/>
      <c r="P42" s="223"/>
      <c r="Q42" s="223"/>
      <c r="R42" s="223"/>
      <c r="S42" s="224"/>
      <c r="T42" s="241">
        <v>62000000</v>
      </c>
      <c r="U42" s="242">
        <v>0</v>
      </c>
      <c r="V42" s="148">
        <f t="shared" si="80"/>
        <v>62000000</v>
      </c>
      <c r="W42" s="223">
        <f t="shared" si="3"/>
        <v>1.3610003772566643E-3</v>
      </c>
      <c r="X42" s="242">
        <v>19296250</v>
      </c>
      <c r="Y42" s="224">
        <f t="shared" si="4"/>
        <v>31.12298387096774</v>
      </c>
      <c r="Z42" s="215">
        <f t="shared" si="81"/>
        <v>96278000000</v>
      </c>
      <c r="AA42" s="215">
        <f t="shared" si="82"/>
        <v>51886141358</v>
      </c>
      <c r="AB42" s="148">
        <f t="shared" si="83"/>
        <v>148164141358</v>
      </c>
      <c r="AC42" s="223">
        <f t="shared" si="5"/>
        <v>0.77442350721567887</v>
      </c>
      <c r="AD42" s="215">
        <f t="shared" si="84"/>
        <v>140407096585</v>
      </c>
      <c r="AE42" s="223">
        <f t="shared" si="6"/>
        <v>94.764559965790156</v>
      </c>
      <c r="AF42" s="155">
        <f t="shared" si="17"/>
        <v>-7757044773</v>
      </c>
      <c r="AG42" s="152">
        <f t="shared" si="85"/>
        <v>96278000000</v>
      </c>
      <c r="AH42" s="81">
        <f t="shared" si="86"/>
        <v>52735167460</v>
      </c>
      <c r="AI42" s="81">
        <f t="shared" si="87"/>
        <v>149013167460</v>
      </c>
      <c r="AJ42" s="259">
        <f t="shared" si="8"/>
        <v>0.72697629338112046</v>
      </c>
      <c r="AK42" s="81">
        <f t="shared" si="88"/>
        <v>141256122687</v>
      </c>
      <c r="AL42" s="223">
        <f t="shared" si="9"/>
        <v>94.794389713860525</v>
      </c>
      <c r="AM42" s="155">
        <f t="shared" si="19"/>
        <v>-7757044773</v>
      </c>
      <c r="AO42" s="210"/>
      <c r="AP42" s="210"/>
    </row>
    <row r="43" spans="1:52" hidden="1" x14ac:dyDescent="0.25">
      <c r="A43" s="171" t="s">
        <v>1236</v>
      </c>
      <c r="B43" s="241">
        <v>0</v>
      </c>
      <c r="C43" s="242">
        <v>913268920</v>
      </c>
      <c r="D43" s="148">
        <f t="shared" si="57"/>
        <v>913268920</v>
      </c>
      <c r="E43" s="223">
        <f t="shared" si="61"/>
        <v>6.6882634614186573E-2</v>
      </c>
      <c r="F43" s="242">
        <v>913268920</v>
      </c>
      <c r="G43" s="224">
        <f t="shared" si="89"/>
        <v>100</v>
      </c>
      <c r="H43" s="241">
        <v>104220000000</v>
      </c>
      <c r="I43" s="242">
        <v>29370131961</v>
      </c>
      <c r="J43" s="148">
        <f t="shared" si="79"/>
        <v>133590131961</v>
      </c>
      <c r="K43" s="223">
        <f t="shared" si="10"/>
        <v>1.2830912402554775</v>
      </c>
      <c r="L43" s="242">
        <v>125636365496</v>
      </c>
      <c r="M43" s="224">
        <f t="shared" si="90"/>
        <v>94.046142220054094</v>
      </c>
      <c r="N43" s="243"/>
      <c r="O43" s="223"/>
      <c r="P43" s="223"/>
      <c r="Q43" s="223"/>
      <c r="R43" s="223"/>
      <c r="S43" s="224"/>
      <c r="T43" s="241">
        <v>45000000</v>
      </c>
      <c r="U43" s="242">
        <v>0</v>
      </c>
      <c r="V43" s="148">
        <f t="shared" si="80"/>
        <v>45000000</v>
      </c>
      <c r="W43" s="223">
        <f t="shared" si="3"/>
        <v>9.8782285446048215E-4</v>
      </c>
      <c r="X43" s="242">
        <v>149058246.16999999</v>
      </c>
      <c r="Y43" s="224">
        <f t="shared" si="4"/>
        <v>331.24054704444444</v>
      </c>
      <c r="Z43" s="215">
        <f t="shared" si="81"/>
        <v>104265000000</v>
      </c>
      <c r="AA43" s="215">
        <f t="shared" si="82"/>
        <v>29370131961</v>
      </c>
      <c r="AB43" s="148">
        <f t="shared" si="83"/>
        <v>133635131961</v>
      </c>
      <c r="AC43" s="223">
        <f t="shared" si="5"/>
        <v>0.69848336197900029</v>
      </c>
      <c r="AD43" s="215">
        <f t="shared" si="84"/>
        <v>125785423742.17</v>
      </c>
      <c r="AE43" s="223">
        <f t="shared" si="6"/>
        <v>94.126014541504816</v>
      </c>
      <c r="AF43" s="155">
        <f t="shared" si="17"/>
        <v>-7849708218.8300018</v>
      </c>
      <c r="AG43" s="152">
        <f t="shared" si="85"/>
        <v>104265000000</v>
      </c>
      <c r="AH43" s="81">
        <f t="shared" si="86"/>
        <v>30283400881</v>
      </c>
      <c r="AI43" s="81">
        <f t="shared" si="87"/>
        <v>134548400881</v>
      </c>
      <c r="AJ43" s="259">
        <f t="shared" si="8"/>
        <v>0.65640841960548746</v>
      </c>
      <c r="AK43" s="81">
        <f t="shared" si="88"/>
        <v>126698692662.17</v>
      </c>
      <c r="AL43" s="223">
        <f t="shared" si="9"/>
        <v>94.165885162936576</v>
      </c>
      <c r="AM43" s="155">
        <f t="shared" si="19"/>
        <v>-7849708218.8300018</v>
      </c>
      <c r="AO43" s="210"/>
      <c r="AP43" s="210"/>
    </row>
    <row r="44" spans="1:52" hidden="1" x14ac:dyDescent="0.25">
      <c r="A44" s="171" t="s">
        <v>1237</v>
      </c>
      <c r="B44" s="241">
        <v>0</v>
      </c>
      <c r="C44" s="242">
        <v>2369808716</v>
      </c>
      <c r="D44" s="148">
        <f t="shared" si="57"/>
        <v>2369808716</v>
      </c>
      <c r="E44" s="223">
        <f t="shared" si="61"/>
        <v>0.1735513461442908</v>
      </c>
      <c r="F44" s="242">
        <v>2369808716</v>
      </c>
      <c r="G44" s="224">
        <f t="shared" si="89"/>
        <v>100</v>
      </c>
      <c r="H44" s="241">
        <v>77598000000</v>
      </c>
      <c r="I44" s="242">
        <v>31577815836.18</v>
      </c>
      <c r="J44" s="148">
        <f t="shared" si="79"/>
        <v>109175815836.17999</v>
      </c>
      <c r="K44" s="223">
        <f t="shared" si="10"/>
        <v>1.0485994054414374</v>
      </c>
      <c r="L44" s="242">
        <v>110854124683.96001</v>
      </c>
      <c r="M44" s="224">
        <f t="shared" si="90"/>
        <v>101.53725331468861</v>
      </c>
      <c r="N44" s="243"/>
      <c r="O44" s="223"/>
      <c r="P44" s="223"/>
      <c r="Q44" s="223"/>
      <c r="R44" s="223"/>
      <c r="S44" s="224"/>
      <c r="T44" s="241">
        <v>96000000</v>
      </c>
      <c r="U44" s="242">
        <v>0</v>
      </c>
      <c r="V44" s="148">
        <f t="shared" si="80"/>
        <v>96000000</v>
      </c>
      <c r="W44" s="223">
        <f t="shared" si="3"/>
        <v>2.1073554228490284E-3</v>
      </c>
      <c r="X44" s="242">
        <v>127959070.95999999</v>
      </c>
      <c r="Y44" s="224">
        <f t="shared" si="4"/>
        <v>133.29069891666666</v>
      </c>
      <c r="Z44" s="215">
        <f t="shared" si="81"/>
        <v>77694000000</v>
      </c>
      <c r="AA44" s="215">
        <f t="shared" si="82"/>
        <v>31577815836.18</v>
      </c>
      <c r="AB44" s="148">
        <f t="shared" si="83"/>
        <v>109271815836.17999</v>
      </c>
      <c r="AC44" s="223">
        <f t="shared" si="5"/>
        <v>0.57114131721798778</v>
      </c>
      <c r="AD44" s="215">
        <f t="shared" si="84"/>
        <v>110982083754.92001</v>
      </c>
      <c r="AE44" s="223">
        <f t="shared" si="6"/>
        <v>101.56515008527363</v>
      </c>
      <c r="AF44" s="155">
        <f t="shared" si="17"/>
        <v>1710267918.7400208</v>
      </c>
      <c r="AG44" s="152">
        <f t="shared" si="85"/>
        <v>77694000000</v>
      </c>
      <c r="AH44" s="81">
        <f t="shared" si="86"/>
        <v>33947624552.18</v>
      </c>
      <c r="AI44" s="81">
        <f t="shared" si="87"/>
        <v>111641624552.17999</v>
      </c>
      <c r="AJ44" s="259">
        <f t="shared" si="8"/>
        <v>0.54465531997886507</v>
      </c>
      <c r="AK44" s="81">
        <f t="shared" si="88"/>
        <v>113351892470.92001</v>
      </c>
      <c r="AL44" s="223">
        <f t="shared" si="9"/>
        <v>101.53192675724694</v>
      </c>
      <c r="AM44" s="155">
        <f t="shared" si="19"/>
        <v>1710267918.7400208</v>
      </c>
      <c r="AO44" s="210"/>
      <c r="AP44" s="210"/>
    </row>
    <row r="45" spans="1:52" hidden="1" x14ac:dyDescent="0.25">
      <c r="A45" s="171" t="s">
        <v>1238</v>
      </c>
      <c r="B45" s="241">
        <v>18746000000</v>
      </c>
      <c r="C45" s="242">
        <v>2286293965</v>
      </c>
      <c r="D45" s="148">
        <f t="shared" si="57"/>
        <v>21032293965</v>
      </c>
      <c r="E45" s="223">
        <f t="shared" si="61"/>
        <v>1.5402858912129149</v>
      </c>
      <c r="F45" s="242">
        <v>21032293965</v>
      </c>
      <c r="G45" s="224">
        <f t="shared" si="89"/>
        <v>100</v>
      </c>
      <c r="H45" s="241">
        <v>13007000000</v>
      </c>
      <c r="I45" s="242">
        <v>8580024334</v>
      </c>
      <c r="J45" s="148">
        <f t="shared" si="79"/>
        <v>21587024334</v>
      </c>
      <c r="K45" s="223">
        <f t="shared" si="10"/>
        <v>0.20733658556624043</v>
      </c>
      <c r="L45" s="242">
        <v>17920028305</v>
      </c>
      <c r="M45" s="224">
        <f t="shared" si="90"/>
        <v>83.012961989279802</v>
      </c>
      <c r="N45" s="243"/>
      <c r="O45" s="223"/>
      <c r="P45" s="223"/>
      <c r="Q45" s="223"/>
      <c r="R45" s="223"/>
      <c r="S45" s="224"/>
      <c r="T45" s="241">
        <v>129000000</v>
      </c>
      <c r="U45" s="242">
        <v>-28379025</v>
      </c>
      <c r="V45" s="148">
        <f t="shared" si="80"/>
        <v>100620975</v>
      </c>
      <c r="W45" s="223">
        <f t="shared" si="3"/>
        <v>2.2087933054021512E-3</v>
      </c>
      <c r="X45" s="242">
        <v>136518332</v>
      </c>
      <c r="Y45" s="224">
        <f t="shared" si="4"/>
        <v>135.67581908245273</v>
      </c>
      <c r="Z45" s="215">
        <f t="shared" si="81"/>
        <v>13136000000</v>
      </c>
      <c r="AA45" s="215">
        <f t="shared" si="82"/>
        <v>8551645309</v>
      </c>
      <c r="AB45" s="148">
        <f t="shared" si="83"/>
        <v>21687645309</v>
      </c>
      <c r="AC45" s="223">
        <f t="shared" si="5"/>
        <v>0.11335686347254353</v>
      </c>
      <c r="AD45" s="215">
        <f t="shared" si="84"/>
        <v>18056546637</v>
      </c>
      <c r="AE45" s="223">
        <f t="shared" si="6"/>
        <v>83.257294094102704</v>
      </c>
      <c r="AF45" s="155">
        <f t="shared" si="17"/>
        <v>-3631098672</v>
      </c>
      <c r="AG45" s="152">
        <f t="shared" si="85"/>
        <v>31882000000</v>
      </c>
      <c r="AH45" s="81">
        <f t="shared" si="86"/>
        <v>10837939274</v>
      </c>
      <c r="AI45" s="81">
        <f t="shared" si="87"/>
        <v>42719939274</v>
      </c>
      <c r="AJ45" s="259">
        <f t="shared" si="8"/>
        <v>0.20841368340965991</v>
      </c>
      <c r="AK45" s="81">
        <f t="shared" si="88"/>
        <v>39088840602</v>
      </c>
      <c r="AL45" s="223">
        <f t="shared" si="9"/>
        <v>91.50022510867673</v>
      </c>
      <c r="AM45" s="155">
        <f t="shared" si="19"/>
        <v>-3631098672</v>
      </c>
      <c r="AO45" s="210"/>
      <c r="AP45" s="210"/>
    </row>
    <row r="46" spans="1:52" hidden="1" x14ac:dyDescent="0.25">
      <c r="A46" s="171" t="s">
        <v>1239</v>
      </c>
      <c r="B46" s="241">
        <v>0</v>
      </c>
      <c r="C46" s="242">
        <v>502276200</v>
      </c>
      <c r="D46" s="148">
        <f t="shared" si="57"/>
        <v>502276200</v>
      </c>
      <c r="E46" s="223">
        <f t="shared" si="61"/>
        <v>3.6783859413503407E-2</v>
      </c>
      <c r="F46" s="242">
        <v>502276200</v>
      </c>
      <c r="G46" s="224">
        <f t="shared" si="89"/>
        <v>100</v>
      </c>
      <c r="H46" s="241">
        <v>70772000000</v>
      </c>
      <c r="I46" s="242">
        <v>11187495031</v>
      </c>
      <c r="J46" s="148">
        <f t="shared" si="79"/>
        <v>81959495031</v>
      </c>
      <c r="K46" s="223">
        <f t="shared" si="10"/>
        <v>0.78719519612974875</v>
      </c>
      <c r="L46" s="242">
        <v>79803019450.160004</v>
      </c>
      <c r="M46" s="224">
        <f t="shared" si="90"/>
        <v>97.368852040847315</v>
      </c>
      <c r="N46" s="243"/>
      <c r="O46" s="223"/>
      <c r="P46" s="223"/>
      <c r="Q46" s="223"/>
      <c r="R46" s="223"/>
      <c r="S46" s="224"/>
      <c r="T46" s="241">
        <v>60000000</v>
      </c>
      <c r="U46" s="242">
        <v>0</v>
      </c>
      <c r="V46" s="148">
        <f t="shared" si="80"/>
        <v>60000000</v>
      </c>
      <c r="W46" s="223">
        <f t="shared" si="3"/>
        <v>1.3170971392806427E-3</v>
      </c>
      <c r="X46" s="242">
        <v>132518930</v>
      </c>
      <c r="Y46" s="224">
        <f t="shared" si="4"/>
        <v>220.86488333333332</v>
      </c>
      <c r="Z46" s="215">
        <f t="shared" si="81"/>
        <v>70832000000</v>
      </c>
      <c r="AA46" s="215">
        <f t="shared" si="82"/>
        <v>11187495031</v>
      </c>
      <c r="AB46" s="148">
        <f t="shared" si="83"/>
        <v>82019495031</v>
      </c>
      <c r="AC46" s="223">
        <f t="shared" si="5"/>
        <v>0.42869903891584477</v>
      </c>
      <c r="AD46" s="215">
        <f t="shared" si="84"/>
        <v>79935538380.160004</v>
      </c>
      <c r="AE46" s="223">
        <f t="shared" si="6"/>
        <v>97.459193512405378</v>
      </c>
      <c r="AF46" s="155">
        <f t="shared" si="17"/>
        <v>-2083956650.8399963</v>
      </c>
      <c r="AG46" s="152">
        <f t="shared" si="85"/>
        <v>70832000000</v>
      </c>
      <c r="AH46" s="81">
        <f t="shared" si="86"/>
        <v>11689771231</v>
      </c>
      <c r="AI46" s="81">
        <f t="shared" si="87"/>
        <v>82521771231</v>
      </c>
      <c r="AJ46" s="259">
        <f t="shared" si="8"/>
        <v>0.40259107564343799</v>
      </c>
      <c r="AK46" s="81">
        <f t="shared" si="88"/>
        <v>80437814580.160004</v>
      </c>
      <c r="AL46" s="223">
        <f t="shared" si="9"/>
        <v>97.474658360147828</v>
      </c>
      <c r="AM46" s="155">
        <f t="shared" si="19"/>
        <v>-2083956650.8399963</v>
      </c>
      <c r="AO46" s="210"/>
      <c r="AP46" s="210"/>
    </row>
    <row r="47" spans="1:52" hidden="1" x14ac:dyDescent="0.25">
      <c r="A47" s="171" t="s">
        <v>1240</v>
      </c>
      <c r="B47" s="241">
        <v>0</v>
      </c>
      <c r="C47" s="242">
        <v>1304752347</v>
      </c>
      <c r="D47" s="148">
        <f t="shared" si="57"/>
        <v>1304752347</v>
      </c>
      <c r="E47" s="223">
        <f t="shared" si="61"/>
        <v>9.5552659874162102E-2</v>
      </c>
      <c r="F47" s="242">
        <v>1304752347</v>
      </c>
      <c r="G47" s="224">
        <f t="shared" si="89"/>
        <v>100</v>
      </c>
      <c r="H47" s="241">
        <v>48041000000</v>
      </c>
      <c r="I47" s="242">
        <v>5446754133</v>
      </c>
      <c r="J47" s="148">
        <f t="shared" si="79"/>
        <v>53487754133</v>
      </c>
      <c r="K47" s="223">
        <f t="shared" si="10"/>
        <v>0.51373307130968771</v>
      </c>
      <c r="L47" s="242">
        <v>50656845416.75</v>
      </c>
      <c r="M47" s="224">
        <f t="shared" si="90"/>
        <v>94.70737038386244</v>
      </c>
      <c r="N47" s="243"/>
      <c r="O47" s="223"/>
      <c r="P47" s="223"/>
      <c r="Q47" s="223"/>
      <c r="R47" s="223"/>
      <c r="S47" s="224"/>
      <c r="T47" s="241">
        <v>36000000</v>
      </c>
      <c r="U47" s="242">
        <v>0</v>
      </c>
      <c r="V47" s="148">
        <f t="shared" si="80"/>
        <v>36000000</v>
      </c>
      <c r="W47" s="223">
        <f t="shared" si="3"/>
        <v>7.9025828356838563E-4</v>
      </c>
      <c r="X47" s="242">
        <v>42668836.82</v>
      </c>
      <c r="Y47" s="224">
        <f t="shared" si="4"/>
        <v>118.52454672222221</v>
      </c>
      <c r="Z47" s="215">
        <f t="shared" si="81"/>
        <v>48077000000</v>
      </c>
      <c r="AA47" s="215">
        <f t="shared" si="82"/>
        <v>5446754133</v>
      </c>
      <c r="AB47" s="148">
        <f t="shared" si="83"/>
        <v>53523754133</v>
      </c>
      <c r="AC47" s="223">
        <f t="shared" si="5"/>
        <v>0.27975765941149217</v>
      </c>
      <c r="AD47" s="215">
        <f t="shared" si="84"/>
        <v>50699514253.57</v>
      </c>
      <c r="AE47" s="223">
        <f t="shared" si="6"/>
        <v>94.723389782390626</v>
      </c>
      <c r="AF47" s="155">
        <f t="shared" si="17"/>
        <v>-2824239879.4300003</v>
      </c>
      <c r="AG47" s="152">
        <f t="shared" si="85"/>
        <v>48077000000</v>
      </c>
      <c r="AH47" s="81">
        <f t="shared" si="86"/>
        <v>6751506480</v>
      </c>
      <c r="AI47" s="81">
        <f t="shared" si="87"/>
        <v>54828506480</v>
      </c>
      <c r="AJ47" s="259">
        <f t="shared" si="8"/>
        <v>0.26748659257345569</v>
      </c>
      <c r="AK47" s="81">
        <f t="shared" si="88"/>
        <v>52004266600.57</v>
      </c>
      <c r="AL47" s="223">
        <f t="shared" si="9"/>
        <v>94.848957119668739</v>
      </c>
      <c r="AM47" s="155">
        <f t="shared" si="19"/>
        <v>-2824239879.4300003</v>
      </c>
      <c r="AO47" s="210"/>
      <c r="AP47" s="210"/>
    </row>
    <row r="48" spans="1:52" hidden="1" x14ac:dyDescent="0.25">
      <c r="A48" s="171" t="s">
        <v>1241</v>
      </c>
      <c r="B48" s="241">
        <v>0</v>
      </c>
      <c r="C48" s="242">
        <v>2209429618</v>
      </c>
      <c r="D48" s="148">
        <f t="shared" si="57"/>
        <v>2209429618</v>
      </c>
      <c r="E48" s="223">
        <f t="shared" si="61"/>
        <v>0.16180609085706738</v>
      </c>
      <c r="F48" s="242">
        <v>2209429618</v>
      </c>
      <c r="G48" s="224">
        <f t="shared" si="89"/>
        <v>100</v>
      </c>
      <c r="H48" s="241">
        <v>65254000000</v>
      </c>
      <c r="I48" s="242">
        <v>34392122258</v>
      </c>
      <c r="J48" s="148">
        <f t="shared" si="79"/>
        <v>99646122258</v>
      </c>
      <c r="K48" s="223">
        <f t="shared" si="10"/>
        <v>0.95706969308176038</v>
      </c>
      <c r="L48" s="242">
        <v>96130690452.509995</v>
      </c>
      <c r="M48" s="224">
        <f t="shared" si="90"/>
        <v>96.472083683910967</v>
      </c>
      <c r="N48" s="243"/>
      <c r="O48" s="223"/>
      <c r="P48" s="223"/>
      <c r="Q48" s="223"/>
      <c r="R48" s="223"/>
      <c r="S48" s="224"/>
      <c r="T48" s="241">
        <v>31000000</v>
      </c>
      <c r="U48" s="242">
        <v>0</v>
      </c>
      <c r="V48" s="148">
        <f t="shared" si="80"/>
        <v>31000000</v>
      </c>
      <c r="W48" s="223">
        <f t="shared" si="3"/>
        <v>6.8050018862833214E-4</v>
      </c>
      <c r="X48" s="242">
        <v>76385071.859999999</v>
      </c>
      <c r="Y48" s="224">
        <f t="shared" si="4"/>
        <v>246.40345761290322</v>
      </c>
      <c r="Z48" s="215">
        <f t="shared" si="81"/>
        <v>65285000000</v>
      </c>
      <c r="AA48" s="215">
        <f t="shared" si="82"/>
        <v>34392122258</v>
      </c>
      <c r="AB48" s="148">
        <f t="shared" si="83"/>
        <v>99677122258</v>
      </c>
      <c r="AC48" s="223">
        <f t="shared" si="5"/>
        <v>0.52099182636702424</v>
      </c>
      <c r="AD48" s="215">
        <f t="shared" si="84"/>
        <v>96207075524.369995</v>
      </c>
      <c r="AE48" s="223">
        <f t="shared" si="6"/>
        <v>96.518712965400141</v>
      </c>
      <c r="AF48" s="155">
        <f t="shared" si="17"/>
        <v>-3470046733.6300049</v>
      </c>
      <c r="AG48" s="152">
        <f t="shared" si="85"/>
        <v>65285000000</v>
      </c>
      <c r="AH48" s="81">
        <f t="shared" si="86"/>
        <v>36601551876</v>
      </c>
      <c r="AI48" s="81">
        <f t="shared" si="87"/>
        <v>101886551876</v>
      </c>
      <c r="AJ48" s="259">
        <f t="shared" si="8"/>
        <v>0.49706417956708621</v>
      </c>
      <c r="AK48" s="81">
        <f t="shared" si="88"/>
        <v>98416505142.369995</v>
      </c>
      <c r="AL48" s="223">
        <f t="shared" si="9"/>
        <v>96.594205349246494</v>
      </c>
      <c r="AM48" s="155">
        <f t="shared" si="19"/>
        <v>-3470046733.6300049</v>
      </c>
      <c r="AO48" s="210"/>
      <c r="AP48" s="210"/>
    </row>
    <row r="49" spans="1:42" hidden="1" x14ac:dyDescent="0.25">
      <c r="A49" s="171" t="s">
        <v>1242</v>
      </c>
      <c r="B49" s="241">
        <v>0</v>
      </c>
      <c r="C49" s="242">
        <v>1680081469</v>
      </c>
      <c r="D49" s="148">
        <f t="shared" si="57"/>
        <v>1680081469</v>
      </c>
      <c r="E49" s="223">
        <f t="shared" si="61"/>
        <v>0.12303963548129156</v>
      </c>
      <c r="F49" s="242">
        <v>1680081469</v>
      </c>
      <c r="G49" s="224">
        <f t="shared" si="89"/>
        <v>100</v>
      </c>
      <c r="H49" s="241">
        <v>31664000000.279999</v>
      </c>
      <c r="I49" s="242">
        <v>15545947550</v>
      </c>
      <c r="J49" s="148">
        <f t="shared" si="79"/>
        <v>47209947550.279999</v>
      </c>
      <c r="K49" s="223">
        <f t="shared" si="10"/>
        <v>0.45343671172035993</v>
      </c>
      <c r="L49" s="242">
        <v>43230672132.800003</v>
      </c>
      <c r="M49" s="224">
        <f t="shared" si="90"/>
        <v>91.571108158419477</v>
      </c>
      <c r="N49" s="243"/>
      <c r="O49" s="223"/>
      <c r="P49" s="223"/>
      <c r="Q49" s="223"/>
      <c r="R49" s="223"/>
      <c r="S49" s="224"/>
      <c r="T49" s="241">
        <v>19000000</v>
      </c>
      <c r="U49" s="242">
        <v>0</v>
      </c>
      <c r="V49" s="148">
        <f t="shared" si="80"/>
        <v>19000000</v>
      </c>
      <c r="W49" s="223">
        <f t="shared" si="3"/>
        <v>4.1708076077220355E-4</v>
      </c>
      <c r="X49" s="242">
        <v>18351434.68</v>
      </c>
      <c r="Y49" s="224">
        <f t="shared" si="4"/>
        <v>96.58649831578947</v>
      </c>
      <c r="Z49" s="215">
        <f t="shared" si="81"/>
        <v>31683000000.279999</v>
      </c>
      <c r="AA49" s="215">
        <f t="shared" si="82"/>
        <v>15545947550</v>
      </c>
      <c r="AB49" s="148">
        <f t="shared" si="83"/>
        <v>47228947550.279999</v>
      </c>
      <c r="AC49" s="223">
        <f t="shared" si="5"/>
        <v>0.24685599949328313</v>
      </c>
      <c r="AD49" s="215">
        <f t="shared" si="84"/>
        <v>43249023567.480003</v>
      </c>
      <c r="AE49" s="223">
        <f t="shared" si="6"/>
        <v>91.573125828046528</v>
      </c>
      <c r="AF49" s="155">
        <f t="shared" si="17"/>
        <v>-3979923982.7999954</v>
      </c>
      <c r="AG49" s="152">
        <f t="shared" si="85"/>
        <v>31683000000.279999</v>
      </c>
      <c r="AH49" s="81">
        <f t="shared" si="86"/>
        <v>17226029019</v>
      </c>
      <c r="AI49" s="81">
        <f t="shared" si="87"/>
        <v>48909029019.279999</v>
      </c>
      <c r="AJ49" s="259">
        <f t="shared" si="8"/>
        <v>0.23860780382948468</v>
      </c>
      <c r="AK49" s="81">
        <f t="shared" si="88"/>
        <v>44929105036.480003</v>
      </c>
      <c r="AL49" s="223">
        <f t="shared" si="9"/>
        <v>91.86259865999159</v>
      </c>
      <c r="AM49" s="155">
        <f t="shared" si="19"/>
        <v>-3979923982.7999954</v>
      </c>
      <c r="AO49" s="210"/>
      <c r="AP49" s="210"/>
    </row>
    <row r="50" spans="1:42" hidden="1" x14ac:dyDescent="0.25">
      <c r="A50" s="171" t="s">
        <v>1243</v>
      </c>
      <c r="B50" s="241">
        <v>0</v>
      </c>
      <c r="C50" s="242">
        <v>3990139445</v>
      </c>
      <c r="D50" s="148">
        <f t="shared" si="57"/>
        <v>3990139445</v>
      </c>
      <c r="E50" s="223">
        <f t="shared" si="61"/>
        <v>0.29221517640125999</v>
      </c>
      <c r="F50" s="242">
        <v>3990139445</v>
      </c>
      <c r="G50" s="224">
        <f t="shared" si="89"/>
        <v>100</v>
      </c>
      <c r="H50" s="241">
        <v>37103000000</v>
      </c>
      <c r="I50" s="242">
        <v>9427420865</v>
      </c>
      <c r="J50" s="148">
        <f t="shared" si="79"/>
        <v>46530420865</v>
      </c>
      <c r="K50" s="223">
        <f t="shared" si="10"/>
        <v>0.44691007143186062</v>
      </c>
      <c r="L50" s="242">
        <v>40151507176.449997</v>
      </c>
      <c r="M50" s="224">
        <f t="shared" si="90"/>
        <v>86.290874722458838</v>
      </c>
      <c r="N50" s="243"/>
      <c r="O50" s="223"/>
      <c r="P50" s="223"/>
      <c r="Q50" s="223"/>
      <c r="R50" s="223"/>
      <c r="S50" s="224"/>
      <c r="T50" s="241">
        <v>55000000</v>
      </c>
      <c r="U50" s="242">
        <v>0</v>
      </c>
      <c r="V50" s="148">
        <f t="shared" si="80"/>
        <v>55000000</v>
      </c>
      <c r="W50" s="223">
        <f t="shared" si="3"/>
        <v>1.2073390443405891E-3</v>
      </c>
      <c r="X50" s="242">
        <v>28709715</v>
      </c>
      <c r="Y50" s="224">
        <f t="shared" si="4"/>
        <v>52.199481818181816</v>
      </c>
      <c r="Z50" s="215">
        <f t="shared" si="81"/>
        <v>37158000000</v>
      </c>
      <c r="AA50" s="215">
        <f t="shared" si="82"/>
        <v>9427420865</v>
      </c>
      <c r="AB50" s="148">
        <f t="shared" si="83"/>
        <v>46585420865</v>
      </c>
      <c r="AC50" s="223">
        <f t="shared" si="5"/>
        <v>0.2434924178058811</v>
      </c>
      <c r="AD50" s="215">
        <f t="shared" si="84"/>
        <v>40180216891.449997</v>
      </c>
      <c r="AE50" s="223">
        <f t="shared" si="6"/>
        <v>86.250625507684774</v>
      </c>
      <c r="AF50" s="155">
        <f t="shared" si="17"/>
        <v>-6405203973.5500031</v>
      </c>
      <c r="AG50" s="152">
        <f t="shared" si="85"/>
        <v>37158000000</v>
      </c>
      <c r="AH50" s="81">
        <f t="shared" si="86"/>
        <v>13417560310</v>
      </c>
      <c r="AI50" s="81">
        <f t="shared" si="87"/>
        <v>50575560310</v>
      </c>
      <c r="AJ50" s="259">
        <f t="shared" si="8"/>
        <v>0.24673815070541763</v>
      </c>
      <c r="AK50" s="81">
        <f t="shared" si="88"/>
        <v>44170356336.449997</v>
      </c>
      <c r="AL50" s="223">
        <f t="shared" si="9"/>
        <v>87.335377138108456</v>
      </c>
      <c r="AM50" s="155">
        <f t="shared" si="19"/>
        <v>-6405203973.5500031</v>
      </c>
      <c r="AO50" s="210"/>
      <c r="AP50" s="210"/>
    </row>
    <row r="51" spans="1:42" hidden="1" x14ac:dyDescent="0.25">
      <c r="A51" s="171" t="s">
        <v>1244</v>
      </c>
      <c r="B51" s="241">
        <v>0</v>
      </c>
      <c r="C51" s="242">
        <v>0</v>
      </c>
      <c r="D51" s="148">
        <f t="shared" si="57"/>
        <v>0</v>
      </c>
      <c r="E51" s="223">
        <f t="shared" si="61"/>
        <v>0</v>
      </c>
      <c r="F51" s="242">
        <v>0</v>
      </c>
      <c r="G51" s="224">
        <f t="shared" si="89"/>
        <v>0</v>
      </c>
      <c r="H51" s="241">
        <v>27899000000</v>
      </c>
      <c r="I51" s="242">
        <v>27418034616</v>
      </c>
      <c r="J51" s="148">
        <f t="shared" si="79"/>
        <v>55317034616</v>
      </c>
      <c r="K51" s="223">
        <f t="shared" si="10"/>
        <v>0.53130273554501339</v>
      </c>
      <c r="L51" s="242">
        <v>40676805123</v>
      </c>
      <c r="M51" s="224">
        <f t="shared" si="90"/>
        <v>73.533958219869149</v>
      </c>
      <c r="N51" s="243"/>
      <c r="O51" s="223"/>
      <c r="P51" s="223"/>
      <c r="Q51" s="223"/>
      <c r="R51" s="223"/>
      <c r="S51" s="224"/>
      <c r="T51" s="241">
        <v>10000000</v>
      </c>
      <c r="U51" s="242">
        <v>0</v>
      </c>
      <c r="V51" s="148">
        <f t="shared" si="80"/>
        <v>10000000</v>
      </c>
      <c r="W51" s="223">
        <f t="shared" si="3"/>
        <v>2.1951618988010711E-4</v>
      </c>
      <c r="X51" s="242">
        <v>11727150</v>
      </c>
      <c r="Y51" s="224">
        <f t="shared" si="4"/>
        <v>117.27149999999999</v>
      </c>
      <c r="Z51" s="215">
        <f t="shared" si="81"/>
        <v>27909000000</v>
      </c>
      <c r="AA51" s="215">
        <f t="shared" si="82"/>
        <v>27418034616</v>
      </c>
      <c r="AB51" s="148">
        <f t="shared" si="83"/>
        <v>55327034616</v>
      </c>
      <c r="AC51" s="223">
        <f t="shared" si="5"/>
        <v>0.28918303577677723</v>
      </c>
      <c r="AD51" s="215">
        <f t="shared" si="84"/>
        <v>40688532273</v>
      </c>
      <c r="AE51" s="223">
        <f t="shared" si="6"/>
        <v>73.541863494764826</v>
      </c>
      <c r="AF51" s="155">
        <f t="shared" si="17"/>
        <v>-14638502343</v>
      </c>
      <c r="AG51" s="152">
        <f t="shared" si="85"/>
        <v>27909000000</v>
      </c>
      <c r="AH51" s="81">
        <f t="shared" si="86"/>
        <v>27418034616</v>
      </c>
      <c r="AI51" s="81">
        <f t="shared" si="87"/>
        <v>55327034616</v>
      </c>
      <c r="AJ51" s="259">
        <f t="shared" si="8"/>
        <v>0.26991871412776569</v>
      </c>
      <c r="AK51" s="81">
        <f t="shared" si="88"/>
        <v>40688532273</v>
      </c>
      <c r="AL51" s="223">
        <f t="shared" si="9"/>
        <v>73.541863494764826</v>
      </c>
      <c r="AM51" s="155">
        <f t="shared" si="19"/>
        <v>-14638502343</v>
      </c>
      <c r="AO51" s="210"/>
      <c r="AP51" s="210"/>
    </row>
    <row r="52" spans="1:42" hidden="1" x14ac:dyDescent="0.25">
      <c r="A52" s="171" t="s">
        <v>1245</v>
      </c>
      <c r="B52" s="241">
        <v>0</v>
      </c>
      <c r="C52" s="242">
        <v>6185658551</v>
      </c>
      <c r="D52" s="148">
        <f t="shared" si="57"/>
        <v>6185658551</v>
      </c>
      <c r="E52" s="223">
        <f t="shared" si="61"/>
        <v>0.45300254027548831</v>
      </c>
      <c r="F52" s="242">
        <v>6185658551</v>
      </c>
      <c r="G52" s="224">
        <f t="shared" si="89"/>
        <v>100</v>
      </c>
      <c r="H52" s="241">
        <v>23657000000</v>
      </c>
      <c r="I52" s="242">
        <v>496211023</v>
      </c>
      <c r="J52" s="148">
        <f t="shared" si="79"/>
        <v>24153211023</v>
      </c>
      <c r="K52" s="223">
        <f t="shared" si="10"/>
        <v>0.23198400235655664</v>
      </c>
      <c r="L52" s="242">
        <v>20626239917</v>
      </c>
      <c r="M52" s="224">
        <f t="shared" si="90"/>
        <v>85.397506349605337</v>
      </c>
      <c r="N52" s="243"/>
      <c r="O52" s="223"/>
      <c r="P52" s="223"/>
      <c r="Q52" s="223"/>
      <c r="R52" s="223"/>
      <c r="S52" s="224"/>
      <c r="T52" s="241">
        <v>220000000</v>
      </c>
      <c r="U52" s="242">
        <v>0</v>
      </c>
      <c r="V52" s="148">
        <f t="shared" si="80"/>
        <v>220000000</v>
      </c>
      <c r="W52" s="223">
        <f t="shared" si="3"/>
        <v>4.8293561773623565E-3</v>
      </c>
      <c r="X52" s="242">
        <v>194200728</v>
      </c>
      <c r="Y52" s="224">
        <f t="shared" si="4"/>
        <v>88.273058181818186</v>
      </c>
      <c r="Z52" s="215">
        <f t="shared" si="81"/>
        <v>23877000000</v>
      </c>
      <c r="AA52" s="215">
        <f t="shared" si="82"/>
        <v>496211023</v>
      </c>
      <c r="AB52" s="148">
        <f t="shared" si="83"/>
        <v>24373211023</v>
      </c>
      <c r="AC52" s="223">
        <f t="shared" si="5"/>
        <v>0.12739376335960087</v>
      </c>
      <c r="AD52" s="215">
        <f t="shared" si="84"/>
        <v>20820440645</v>
      </c>
      <c r="AE52" s="223">
        <f t="shared" si="6"/>
        <v>85.42346195317721</v>
      </c>
      <c r="AF52" s="155">
        <f t="shared" si="17"/>
        <v>-3552770378</v>
      </c>
      <c r="AG52" s="152">
        <f t="shared" si="85"/>
        <v>23877000000</v>
      </c>
      <c r="AH52" s="81">
        <f t="shared" si="86"/>
        <v>6681869574</v>
      </c>
      <c r="AI52" s="81">
        <f t="shared" si="87"/>
        <v>30558869574</v>
      </c>
      <c r="AJ52" s="259">
        <f t="shared" si="8"/>
        <v>0.14908463534799368</v>
      </c>
      <c r="AK52" s="81">
        <f t="shared" si="88"/>
        <v>27006099196</v>
      </c>
      <c r="AL52" s="223">
        <f t="shared" si="9"/>
        <v>88.374012430673304</v>
      </c>
      <c r="AM52" s="155">
        <f t="shared" si="19"/>
        <v>-3552770378</v>
      </c>
      <c r="AO52" s="210"/>
      <c r="AP52" s="210"/>
    </row>
    <row r="53" spans="1:42" hidden="1" x14ac:dyDescent="0.25">
      <c r="A53" s="171" t="s">
        <v>1246</v>
      </c>
      <c r="B53" s="241">
        <v>0</v>
      </c>
      <c r="C53" s="242">
        <v>2879102558</v>
      </c>
      <c r="D53" s="148">
        <f t="shared" si="57"/>
        <v>2879102558</v>
      </c>
      <c r="E53" s="223">
        <f t="shared" si="61"/>
        <v>0.21084913784593032</v>
      </c>
      <c r="F53" s="242">
        <v>2879102558</v>
      </c>
      <c r="G53" s="224">
        <f t="shared" si="89"/>
        <v>100</v>
      </c>
      <c r="H53" s="241">
        <v>76306000000</v>
      </c>
      <c r="I53" s="242">
        <v>46776521470</v>
      </c>
      <c r="J53" s="148">
        <f t="shared" si="79"/>
        <v>123082521470</v>
      </c>
      <c r="K53" s="223">
        <f t="shared" si="10"/>
        <v>1.1821689432331597</v>
      </c>
      <c r="L53" s="242">
        <v>108098047348.32001</v>
      </c>
      <c r="M53" s="224">
        <f t="shared" si="90"/>
        <v>87.825668549264904</v>
      </c>
      <c r="N53" s="243"/>
      <c r="O53" s="223"/>
      <c r="P53" s="223"/>
      <c r="Q53" s="223"/>
      <c r="R53" s="223"/>
      <c r="S53" s="224"/>
      <c r="T53" s="241">
        <v>9000000</v>
      </c>
      <c r="U53" s="242">
        <v>0</v>
      </c>
      <c r="V53" s="148">
        <f t="shared" si="80"/>
        <v>9000000</v>
      </c>
      <c r="W53" s="223">
        <f t="shared" si="3"/>
        <v>1.9756457089209641E-4</v>
      </c>
      <c r="X53" s="242">
        <v>12185330.76</v>
      </c>
      <c r="Y53" s="224">
        <f t="shared" si="4"/>
        <v>135.39256399999999</v>
      </c>
      <c r="Z53" s="215">
        <f t="shared" si="81"/>
        <v>76315000000</v>
      </c>
      <c r="AA53" s="215">
        <f t="shared" si="82"/>
        <v>46776521470</v>
      </c>
      <c r="AB53" s="148">
        <f t="shared" si="83"/>
        <v>123091521470</v>
      </c>
      <c r="AC53" s="223">
        <f t="shared" si="5"/>
        <v>0.64337407750356757</v>
      </c>
      <c r="AD53" s="215">
        <f t="shared" si="84"/>
        <v>108110232679.08</v>
      </c>
      <c r="AE53" s="223">
        <f t="shared" si="6"/>
        <v>87.829146465972272</v>
      </c>
      <c r="AF53" s="155">
        <f t="shared" si="17"/>
        <v>-14981288790.919998</v>
      </c>
      <c r="AG53" s="152">
        <f t="shared" si="85"/>
        <v>76315000000</v>
      </c>
      <c r="AH53" s="81">
        <f t="shared" si="86"/>
        <v>49655624028</v>
      </c>
      <c r="AI53" s="81">
        <f t="shared" si="87"/>
        <v>125970624028</v>
      </c>
      <c r="AJ53" s="259">
        <f t="shared" si="8"/>
        <v>0.61456083976850295</v>
      </c>
      <c r="AK53" s="81">
        <f t="shared" si="88"/>
        <v>110989335237.08</v>
      </c>
      <c r="AL53" s="223">
        <f t="shared" si="9"/>
        <v>88.107315569390181</v>
      </c>
      <c r="AM53" s="155">
        <f t="shared" si="19"/>
        <v>-14981288790.919998</v>
      </c>
      <c r="AO53" s="210"/>
      <c r="AP53" s="210"/>
    </row>
    <row r="54" spans="1:42" hidden="1" x14ac:dyDescent="0.25">
      <c r="A54" s="171" t="s">
        <v>1247</v>
      </c>
      <c r="B54" s="241">
        <v>0</v>
      </c>
      <c r="C54" s="242">
        <v>1429950469</v>
      </c>
      <c r="D54" s="148">
        <f t="shared" si="57"/>
        <v>1429950469</v>
      </c>
      <c r="E54" s="223">
        <f t="shared" si="61"/>
        <v>0.10472146006513801</v>
      </c>
      <c r="F54" s="242">
        <v>1429950469</v>
      </c>
      <c r="G54" s="224">
        <f t="shared" si="89"/>
        <v>100</v>
      </c>
      <c r="H54" s="241">
        <v>22367000000</v>
      </c>
      <c r="I54" s="242">
        <v>8153770581</v>
      </c>
      <c r="J54" s="148">
        <f t="shared" si="79"/>
        <v>30520770581</v>
      </c>
      <c r="K54" s="223">
        <f t="shared" si="10"/>
        <v>0.29314241107090699</v>
      </c>
      <c r="L54" s="242">
        <v>29975271732.330002</v>
      </c>
      <c r="M54" s="224">
        <f t="shared" si="90"/>
        <v>98.212696343225403</v>
      </c>
      <c r="N54" s="243"/>
      <c r="O54" s="223"/>
      <c r="P54" s="223"/>
      <c r="Q54" s="223"/>
      <c r="R54" s="223"/>
      <c r="S54" s="224"/>
      <c r="T54" s="241">
        <v>2000000</v>
      </c>
      <c r="U54" s="242">
        <v>0</v>
      </c>
      <c r="V54" s="148">
        <f t="shared" si="80"/>
        <v>2000000</v>
      </c>
      <c r="W54" s="223">
        <f t="shared" si="3"/>
        <v>4.3903237976021426E-5</v>
      </c>
      <c r="X54" s="242">
        <v>28082186</v>
      </c>
      <c r="Y54" s="224">
        <f t="shared" si="4"/>
        <v>1404.1093000000001</v>
      </c>
      <c r="Z54" s="215">
        <f t="shared" si="81"/>
        <v>22369000000</v>
      </c>
      <c r="AA54" s="215">
        <f t="shared" si="82"/>
        <v>8153770581</v>
      </c>
      <c r="AB54" s="148">
        <f t="shared" si="83"/>
        <v>30522770581</v>
      </c>
      <c r="AC54" s="223">
        <f t="shared" si="5"/>
        <v>0.15953624693955865</v>
      </c>
      <c r="AD54" s="215">
        <f t="shared" si="84"/>
        <v>30003353918.330002</v>
      </c>
      <c r="AE54" s="223">
        <f t="shared" si="6"/>
        <v>98.298265023839846</v>
      </c>
      <c r="AF54" s="155">
        <f t="shared" si="17"/>
        <v>-519416662.66999817</v>
      </c>
      <c r="AG54" s="152">
        <f t="shared" si="85"/>
        <v>22369000000</v>
      </c>
      <c r="AH54" s="81">
        <f t="shared" si="86"/>
        <v>9583721050</v>
      </c>
      <c r="AI54" s="81">
        <f t="shared" si="87"/>
        <v>31952721050</v>
      </c>
      <c r="AJ54" s="259">
        <f t="shared" si="8"/>
        <v>0.15588468528195867</v>
      </c>
      <c r="AK54" s="81">
        <f t="shared" si="88"/>
        <v>31433304387.330002</v>
      </c>
      <c r="AL54" s="223">
        <f t="shared" si="9"/>
        <v>98.374421189803499</v>
      </c>
      <c r="AM54" s="155">
        <f t="shared" si="19"/>
        <v>-519416662.66999817</v>
      </c>
      <c r="AO54" s="210"/>
      <c r="AP54" s="210"/>
    </row>
    <row r="55" spans="1:42" hidden="1" x14ac:dyDescent="0.25">
      <c r="A55" s="171" t="s">
        <v>1248</v>
      </c>
      <c r="B55" s="241">
        <v>13922000000</v>
      </c>
      <c r="C55" s="242">
        <v>7222609376</v>
      </c>
      <c r="D55" s="148">
        <f t="shared" si="57"/>
        <v>21144609376</v>
      </c>
      <c r="E55" s="223">
        <f t="shared" si="61"/>
        <v>1.5485112347354506</v>
      </c>
      <c r="F55" s="242">
        <v>21144609376</v>
      </c>
      <c r="G55" s="224">
        <f t="shared" si="89"/>
        <v>100</v>
      </c>
      <c r="H55" s="241">
        <v>31463000000</v>
      </c>
      <c r="I55" s="242">
        <v>16553255075</v>
      </c>
      <c r="J55" s="148">
        <f t="shared" si="79"/>
        <v>48016255075</v>
      </c>
      <c r="K55" s="223">
        <f t="shared" si="10"/>
        <v>0.46118104213409394</v>
      </c>
      <c r="L55" s="242">
        <v>43898576912</v>
      </c>
      <c r="M55" s="224">
        <f t="shared" si="90"/>
        <v>91.424407929005895</v>
      </c>
      <c r="N55" s="243"/>
      <c r="O55" s="223"/>
      <c r="P55" s="223"/>
      <c r="Q55" s="223"/>
      <c r="R55" s="223"/>
      <c r="S55" s="224"/>
      <c r="T55" s="241">
        <v>2000000</v>
      </c>
      <c r="U55" s="242">
        <v>0</v>
      </c>
      <c r="V55" s="148">
        <f t="shared" si="80"/>
        <v>2000000</v>
      </c>
      <c r="W55" s="223">
        <f t="shared" si="3"/>
        <v>4.3903237976021426E-5</v>
      </c>
      <c r="X55" s="242">
        <v>382334348</v>
      </c>
      <c r="Y55" s="224">
        <f t="shared" si="4"/>
        <v>19116.717399999998</v>
      </c>
      <c r="Z55" s="215">
        <f t="shared" si="81"/>
        <v>31465000000</v>
      </c>
      <c r="AA55" s="215">
        <f t="shared" si="82"/>
        <v>16553255075</v>
      </c>
      <c r="AB55" s="148">
        <f t="shared" si="83"/>
        <v>48018255075</v>
      </c>
      <c r="AC55" s="223">
        <f t="shared" si="5"/>
        <v>0.25098154765873598</v>
      </c>
      <c r="AD55" s="215">
        <f t="shared" si="84"/>
        <v>44280911260</v>
      </c>
      <c r="AE55" s="223">
        <f t="shared" si="6"/>
        <v>92.216827102187239</v>
      </c>
      <c r="AF55" s="155">
        <f t="shared" si="17"/>
        <v>-3737343815</v>
      </c>
      <c r="AG55" s="152">
        <f t="shared" si="85"/>
        <v>45387000000</v>
      </c>
      <c r="AH55" s="81">
        <f t="shared" si="86"/>
        <v>23775864451</v>
      </c>
      <c r="AI55" s="81">
        <f t="shared" si="87"/>
        <v>69162864451</v>
      </c>
      <c r="AJ55" s="259">
        <f t="shared" si="8"/>
        <v>0.33741825434121836</v>
      </c>
      <c r="AK55" s="81">
        <f t="shared" si="88"/>
        <v>65425520636</v>
      </c>
      <c r="AL55" s="223">
        <f t="shared" si="9"/>
        <v>94.596314301516813</v>
      </c>
      <c r="AM55" s="155">
        <f t="shared" si="19"/>
        <v>-3737343815</v>
      </c>
      <c r="AO55" s="210"/>
      <c r="AP55" s="210"/>
    </row>
    <row r="56" spans="1:42" hidden="1" x14ac:dyDescent="0.25">
      <c r="A56" s="171" t="s">
        <v>1249</v>
      </c>
      <c r="B56" s="241">
        <v>0</v>
      </c>
      <c r="C56" s="242">
        <v>16178359507</v>
      </c>
      <c r="D56" s="148">
        <f t="shared" si="57"/>
        <v>16178359507</v>
      </c>
      <c r="E56" s="223">
        <f t="shared" si="61"/>
        <v>1.1848112684746048</v>
      </c>
      <c r="F56" s="242">
        <v>16178359507</v>
      </c>
      <c r="G56" s="224">
        <f t="shared" si="89"/>
        <v>100</v>
      </c>
      <c r="H56" s="241">
        <v>49272000000</v>
      </c>
      <c r="I56" s="242">
        <v>-1368843414</v>
      </c>
      <c r="J56" s="148">
        <f t="shared" si="79"/>
        <v>47903156586</v>
      </c>
      <c r="K56" s="223">
        <f t="shared" si="10"/>
        <v>0.46009476668551219</v>
      </c>
      <c r="L56" s="242">
        <v>54327038544</v>
      </c>
      <c r="M56" s="224">
        <f t="shared" si="90"/>
        <v>113.41014333046566</v>
      </c>
      <c r="N56" s="243"/>
      <c r="O56" s="223"/>
      <c r="P56" s="223"/>
      <c r="Q56" s="223"/>
      <c r="R56" s="223"/>
      <c r="S56" s="224"/>
      <c r="T56" s="241">
        <v>60000000</v>
      </c>
      <c r="U56" s="242">
        <v>0</v>
      </c>
      <c r="V56" s="148">
        <f t="shared" si="80"/>
        <v>60000000</v>
      </c>
      <c r="W56" s="223">
        <f t="shared" si="3"/>
        <v>1.3170971392806427E-3</v>
      </c>
      <c r="X56" s="242">
        <v>412963428</v>
      </c>
      <c r="Y56" s="224">
        <f t="shared" si="4"/>
        <v>688.27238</v>
      </c>
      <c r="Z56" s="215">
        <f t="shared" si="81"/>
        <v>49332000000</v>
      </c>
      <c r="AA56" s="215">
        <f t="shared" si="82"/>
        <v>-1368843414</v>
      </c>
      <c r="AB56" s="148">
        <f t="shared" si="83"/>
        <v>47963156586</v>
      </c>
      <c r="AC56" s="223">
        <f t="shared" si="5"/>
        <v>0.25069355918390951</v>
      </c>
      <c r="AD56" s="215">
        <f t="shared" si="84"/>
        <v>54740001972</v>
      </c>
      <c r="AE56" s="223">
        <f t="shared" si="6"/>
        <v>114.12927310955614</v>
      </c>
      <c r="AF56" s="155">
        <f t="shared" si="17"/>
        <v>6776845386</v>
      </c>
      <c r="AG56" s="152">
        <f t="shared" si="85"/>
        <v>49332000000</v>
      </c>
      <c r="AH56" s="81">
        <f t="shared" si="86"/>
        <v>14809516093</v>
      </c>
      <c r="AI56" s="81">
        <f t="shared" si="87"/>
        <v>64141516093</v>
      </c>
      <c r="AJ56" s="259">
        <f t="shared" si="8"/>
        <v>0.31292108218323367</v>
      </c>
      <c r="AK56" s="81">
        <f t="shared" si="88"/>
        <v>70918361479</v>
      </c>
      <c r="AL56" s="223">
        <f t="shared" si="9"/>
        <v>110.56545869008478</v>
      </c>
      <c r="AM56" s="155">
        <f t="shared" si="19"/>
        <v>6776845386</v>
      </c>
      <c r="AO56" s="210"/>
      <c r="AP56" s="210"/>
    </row>
    <row r="57" spans="1:42" hidden="1" x14ac:dyDescent="0.25">
      <c r="A57" s="171" t="s">
        <v>1250</v>
      </c>
      <c r="B57" s="241">
        <v>0</v>
      </c>
      <c r="C57" s="242">
        <v>1394034063</v>
      </c>
      <c r="D57" s="148">
        <f t="shared" si="57"/>
        <v>1394034063</v>
      </c>
      <c r="E57" s="223">
        <f t="shared" si="61"/>
        <v>0.10209114624787508</v>
      </c>
      <c r="F57" s="242">
        <v>1394034063</v>
      </c>
      <c r="G57" s="224">
        <f t="shared" si="89"/>
        <v>100</v>
      </c>
      <c r="H57" s="241">
        <v>11645000000</v>
      </c>
      <c r="I57" s="242">
        <v>-1599000000</v>
      </c>
      <c r="J57" s="148">
        <f t="shared" si="79"/>
        <v>10046000000</v>
      </c>
      <c r="K57" s="223">
        <f t="shared" si="10"/>
        <v>9.648867330537246E-2</v>
      </c>
      <c r="L57" s="242">
        <v>9071224417</v>
      </c>
      <c r="M57" s="224">
        <f t="shared" si="90"/>
        <v>90.296878528767664</v>
      </c>
      <c r="N57" s="243"/>
      <c r="O57" s="223"/>
      <c r="P57" s="223"/>
      <c r="Q57" s="223"/>
      <c r="R57" s="223"/>
      <c r="S57" s="224"/>
      <c r="T57" s="241">
        <v>6000000</v>
      </c>
      <c r="U57" s="242">
        <v>0</v>
      </c>
      <c r="V57" s="148">
        <f t="shared" si="80"/>
        <v>6000000</v>
      </c>
      <c r="W57" s="223">
        <f t="shared" si="3"/>
        <v>1.3170971392806427E-4</v>
      </c>
      <c r="X57" s="242">
        <v>5074623</v>
      </c>
      <c r="Y57" s="224">
        <f t="shared" si="4"/>
        <v>84.57705</v>
      </c>
      <c r="Z57" s="215">
        <f t="shared" si="81"/>
        <v>11651000000</v>
      </c>
      <c r="AA57" s="215">
        <f t="shared" si="82"/>
        <v>-1599000000</v>
      </c>
      <c r="AB57" s="148">
        <f t="shared" si="83"/>
        <v>10052000000</v>
      </c>
      <c r="AC57" s="223">
        <f t="shared" si="5"/>
        <v>5.2539737504520595E-2</v>
      </c>
      <c r="AD57" s="215">
        <f t="shared" si="84"/>
        <v>9076299040</v>
      </c>
      <c r="AE57" s="223">
        <f t="shared" si="6"/>
        <v>90.29346438519697</v>
      </c>
      <c r="AF57" s="155">
        <f t="shared" si="17"/>
        <v>-975700960</v>
      </c>
      <c r="AG57" s="152">
        <f t="shared" si="85"/>
        <v>11651000000</v>
      </c>
      <c r="AH57" s="81">
        <f t="shared" si="86"/>
        <v>-204965937</v>
      </c>
      <c r="AI57" s="81">
        <f t="shared" si="87"/>
        <v>11446034063</v>
      </c>
      <c r="AJ57" s="259">
        <f t="shared" si="8"/>
        <v>5.5840672061866034E-2</v>
      </c>
      <c r="AK57" s="81">
        <f t="shared" si="88"/>
        <v>10470333103</v>
      </c>
      <c r="AL57" s="223">
        <f t="shared" si="9"/>
        <v>91.475641653435119</v>
      </c>
      <c r="AM57" s="155">
        <f t="shared" si="19"/>
        <v>-975700960</v>
      </c>
      <c r="AO57" s="210"/>
      <c r="AP57" s="210"/>
    </row>
    <row r="58" spans="1:42" hidden="1" x14ac:dyDescent="0.25">
      <c r="A58" s="171" t="s">
        <v>1251</v>
      </c>
      <c r="B58" s="241">
        <v>0</v>
      </c>
      <c r="C58" s="242">
        <v>8724641740</v>
      </c>
      <c r="D58" s="148">
        <f t="shared" si="57"/>
        <v>8724641740</v>
      </c>
      <c r="E58" s="223">
        <f t="shared" si="61"/>
        <v>0.63894326507476129</v>
      </c>
      <c r="F58" s="242">
        <v>8724641740</v>
      </c>
      <c r="G58" s="224">
        <f t="shared" si="89"/>
        <v>100</v>
      </c>
      <c r="H58" s="241">
        <v>67369000000</v>
      </c>
      <c r="I58" s="242">
        <v>10653000000</v>
      </c>
      <c r="J58" s="148">
        <f t="shared" si="79"/>
        <v>78022000000</v>
      </c>
      <c r="K58" s="223">
        <f t="shared" si="10"/>
        <v>0.74937679361255927</v>
      </c>
      <c r="L58" s="242">
        <v>82829326706</v>
      </c>
      <c r="M58" s="224">
        <f t="shared" si="90"/>
        <v>106.16150150726718</v>
      </c>
      <c r="N58" s="243"/>
      <c r="O58" s="223"/>
      <c r="P58" s="223"/>
      <c r="Q58" s="223"/>
      <c r="R58" s="223"/>
      <c r="S58" s="224"/>
      <c r="T58" s="241">
        <v>200000000</v>
      </c>
      <c r="U58" s="242">
        <v>0</v>
      </c>
      <c r="V58" s="148">
        <f t="shared" si="80"/>
        <v>200000000</v>
      </c>
      <c r="W58" s="223">
        <f t="shared" si="3"/>
        <v>4.390323797602143E-3</v>
      </c>
      <c r="X58" s="242">
        <v>226611469</v>
      </c>
      <c r="Y58" s="224">
        <f t="shared" si="4"/>
        <v>113.30573450000001</v>
      </c>
      <c r="Z58" s="215">
        <f t="shared" si="81"/>
        <v>67569000000</v>
      </c>
      <c r="AA58" s="215">
        <f t="shared" si="82"/>
        <v>10653000000</v>
      </c>
      <c r="AB58" s="148">
        <f t="shared" si="83"/>
        <v>78222000000</v>
      </c>
      <c r="AC58" s="223">
        <f t="shared" si="5"/>
        <v>0.40885031307984582</v>
      </c>
      <c r="AD58" s="215">
        <f t="shared" si="84"/>
        <v>83055938175</v>
      </c>
      <c r="AE58" s="223">
        <f t="shared" si="6"/>
        <v>106.17976806397178</v>
      </c>
      <c r="AF58" s="155">
        <f t="shared" si="17"/>
        <v>4833938175</v>
      </c>
      <c r="AG58" s="152">
        <f t="shared" si="85"/>
        <v>67569000000</v>
      </c>
      <c r="AH58" s="81">
        <f t="shared" si="86"/>
        <v>19377641740</v>
      </c>
      <c r="AI58" s="81">
        <f t="shared" si="87"/>
        <v>86946641740</v>
      </c>
      <c r="AJ58" s="259">
        <f t="shared" si="8"/>
        <v>0.42417826834698047</v>
      </c>
      <c r="AK58" s="81">
        <f t="shared" si="88"/>
        <v>91780579915</v>
      </c>
      <c r="AL58" s="223">
        <f t="shared" si="9"/>
        <v>105.55966058983061</v>
      </c>
      <c r="AM58" s="155">
        <f t="shared" si="19"/>
        <v>4833938175</v>
      </c>
      <c r="AO58" s="210"/>
      <c r="AP58" s="210"/>
    </row>
    <row r="59" spans="1:42" hidden="1" x14ac:dyDescent="0.25">
      <c r="A59" s="171" t="s">
        <v>1252</v>
      </c>
      <c r="B59" s="241">
        <v>0</v>
      </c>
      <c r="C59" s="242">
        <v>20007026915</v>
      </c>
      <c r="D59" s="148">
        <f t="shared" si="57"/>
        <v>20007026915</v>
      </c>
      <c r="E59" s="223">
        <f t="shared" si="61"/>
        <v>1.4652011489366585</v>
      </c>
      <c r="F59" s="242">
        <v>20007026915</v>
      </c>
      <c r="G59" s="224">
        <f t="shared" si="89"/>
        <v>100</v>
      </c>
      <c r="H59" s="241">
        <v>33826000000</v>
      </c>
      <c r="I59" s="242">
        <v>-878585996</v>
      </c>
      <c r="J59" s="148">
        <f t="shared" si="79"/>
        <v>32947414004</v>
      </c>
      <c r="K59" s="223">
        <f t="shared" si="10"/>
        <v>0.31644955863914093</v>
      </c>
      <c r="L59" s="242">
        <v>39867547067.910004</v>
      </c>
      <c r="M59" s="224">
        <f t="shared" si="90"/>
        <v>121.00356969766992</v>
      </c>
      <c r="N59" s="243"/>
      <c r="O59" s="223"/>
      <c r="P59" s="223"/>
      <c r="Q59" s="223"/>
      <c r="R59" s="223"/>
      <c r="S59" s="224"/>
      <c r="T59" s="241">
        <v>700000000</v>
      </c>
      <c r="U59" s="242">
        <v>0</v>
      </c>
      <c r="V59" s="148">
        <f t="shared" si="80"/>
        <v>700000000</v>
      </c>
      <c r="W59" s="223">
        <f t="shared" si="3"/>
        <v>1.5366133291607497E-2</v>
      </c>
      <c r="X59" s="242">
        <v>806365874.84000003</v>
      </c>
      <c r="Y59" s="224">
        <f t="shared" si="4"/>
        <v>115.19512497714285</v>
      </c>
      <c r="Z59" s="215">
        <f t="shared" si="81"/>
        <v>34526000000</v>
      </c>
      <c r="AA59" s="215">
        <f t="shared" si="82"/>
        <v>-878585996</v>
      </c>
      <c r="AB59" s="148">
        <f t="shared" si="83"/>
        <v>33647414004</v>
      </c>
      <c r="AC59" s="223">
        <f t="shared" si="5"/>
        <v>0.17586811574573125</v>
      </c>
      <c r="AD59" s="215">
        <f t="shared" si="84"/>
        <v>40673912942.75</v>
      </c>
      <c r="AE59" s="223">
        <f t="shared" si="6"/>
        <v>120.88273095196764</v>
      </c>
      <c r="AF59" s="155">
        <f t="shared" si="17"/>
        <v>7026498938.75</v>
      </c>
      <c r="AG59" s="152">
        <f t="shared" si="85"/>
        <v>34526000000</v>
      </c>
      <c r="AH59" s="81">
        <f t="shared" si="86"/>
        <v>19128440919</v>
      </c>
      <c r="AI59" s="81">
        <f t="shared" si="87"/>
        <v>53654440919</v>
      </c>
      <c r="AJ59" s="259">
        <f t="shared" si="8"/>
        <v>0.26175879116992323</v>
      </c>
      <c r="AK59" s="81">
        <f t="shared" si="88"/>
        <v>60680939857.75</v>
      </c>
      <c r="AL59" s="223">
        <f t="shared" si="9"/>
        <v>113.09583851476084</v>
      </c>
      <c r="AM59" s="155">
        <f t="shared" si="19"/>
        <v>7026498938.75</v>
      </c>
      <c r="AO59" s="210"/>
      <c r="AP59" s="210"/>
    </row>
    <row r="60" spans="1:42" hidden="1" x14ac:dyDescent="0.25">
      <c r="A60" s="171" t="s">
        <v>1253</v>
      </c>
      <c r="B60" s="241">
        <v>0</v>
      </c>
      <c r="C60" s="242">
        <v>5233632125</v>
      </c>
      <c r="D60" s="148">
        <f t="shared" si="57"/>
        <v>5233632125</v>
      </c>
      <c r="E60" s="223">
        <f t="shared" si="61"/>
        <v>0.38328152579794766</v>
      </c>
      <c r="F60" s="242">
        <v>5233632125</v>
      </c>
      <c r="G60" s="224">
        <f t="shared" si="89"/>
        <v>100</v>
      </c>
      <c r="H60" s="241">
        <v>33534000000</v>
      </c>
      <c r="I60" s="242">
        <v>18099023653</v>
      </c>
      <c r="J60" s="148">
        <f t="shared" si="79"/>
        <v>51633023653</v>
      </c>
      <c r="K60" s="223">
        <f t="shared" si="10"/>
        <v>0.49591896785017775</v>
      </c>
      <c r="L60" s="242">
        <v>49481211899</v>
      </c>
      <c r="M60" s="224">
        <f t="shared" si="90"/>
        <v>95.832489360953829</v>
      </c>
      <c r="N60" s="243"/>
      <c r="O60" s="223"/>
      <c r="P60" s="223"/>
      <c r="Q60" s="223"/>
      <c r="R60" s="223"/>
      <c r="S60" s="224"/>
      <c r="T60" s="241">
        <v>22000000</v>
      </c>
      <c r="U60" s="242">
        <v>0</v>
      </c>
      <c r="V60" s="148">
        <f t="shared" si="80"/>
        <v>22000000</v>
      </c>
      <c r="W60" s="223">
        <f t="shared" si="3"/>
        <v>4.8293561773623568E-4</v>
      </c>
      <c r="X60" s="242">
        <v>35504086</v>
      </c>
      <c r="Y60" s="224">
        <f t="shared" si="4"/>
        <v>161.3822090909091</v>
      </c>
      <c r="Z60" s="215">
        <f t="shared" si="81"/>
        <v>33556000000</v>
      </c>
      <c r="AA60" s="215">
        <f t="shared" si="82"/>
        <v>18099023653</v>
      </c>
      <c r="AB60" s="148">
        <f t="shared" si="83"/>
        <v>51655023653</v>
      </c>
      <c r="AC60" s="223">
        <f t="shared" si="5"/>
        <v>0.26999018936713315</v>
      </c>
      <c r="AD60" s="215">
        <f t="shared" si="84"/>
        <v>49516715985</v>
      </c>
      <c r="AE60" s="223">
        <f t="shared" si="6"/>
        <v>95.860407145751424</v>
      </c>
      <c r="AF60" s="155">
        <f t="shared" si="17"/>
        <v>-2138307668</v>
      </c>
      <c r="AG60" s="152">
        <f t="shared" si="85"/>
        <v>33556000000</v>
      </c>
      <c r="AH60" s="81">
        <f t="shared" si="86"/>
        <v>23332655778</v>
      </c>
      <c r="AI60" s="81">
        <f t="shared" si="87"/>
        <v>56888655778</v>
      </c>
      <c r="AJ60" s="259">
        <f t="shared" si="8"/>
        <v>0.27753724598885793</v>
      </c>
      <c r="AK60" s="81">
        <f t="shared" si="88"/>
        <v>54750348110</v>
      </c>
      <c r="AL60" s="223">
        <f t="shared" si="9"/>
        <v>96.241240650254696</v>
      </c>
      <c r="AM60" s="155">
        <f t="shared" si="19"/>
        <v>-2138307668</v>
      </c>
      <c r="AO60" s="210"/>
      <c r="AP60" s="210"/>
    </row>
    <row r="61" spans="1:42" ht="16.5" hidden="1" thickBot="1" x14ac:dyDescent="0.3">
      <c r="A61" s="172" t="s">
        <v>1254</v>
      </c>
      <c r="B61" s="244">
        <v>0</v>
      </c>
      <c r="C61" s="245">
        <v>10744803331</v>
      </c>
      <c r="D61" s="148">
        <f t="shared" si="57"/>
        <v>10744803331</v>
      </c>
      <c r="E61" s="230">
        <f t="shared" si="61"/>
        <v>0.78688843937508324</v>
      </c>
      <c r="F61" s="245">
        <v>10744803331</v>
      </c>
      <c r="G61" s="231">
        <f t="shared" si="89"/>
        <v>100</v>
      </c>
      <c r="H61" s="244">
        <v>64165000000</v>
      </c>
      <c r="I61" s="245">
        <v>-4560341544</v>
      </c>
      <c r="J61" s="148">
        <f t="shared" si="79"/>
        <v>59604658456</v>
      </c>
      <c r="K61" s="230">
        <f t="shared" si="10"/>
        <v>0.57248401525376169</v>
      </c>
      <c r="L61" s="245">
        <v>63749990679</v>
      </c>
      <c r="M61" s="231">
        <f t="shared" si="90"/>
        <v>106.95471181344001</v>
      </c>
      <c r="N61" s="246"/>
      <c r="O61" s="230"/>
      <c r="P61" s="230"/>
      <c r="Q61" s="230"/>
      <c r="R61" s="230"/>
      <c r="S61" s="231"/>
      <c r="T61" s="244">
        <v>264000000</v>
      </c>
      <c r="U61" s="245">
        <v>0</v>
      </c>
      <c r="V61" s="148">
        <f t="shared" si="80"/>
        <v>264000000</v>
      </c>
      <c r="W61" s="230">
        <f t="shared" si="3"/>
        <v>5.795227412834828E-3</v>
      </c>
      <c r="X61" s="245">
        <v>490008844</v>
      </c>
      <c r="Y61" s="231">
        <f t="shared" si="4"/>
        <v>185.60941060606061</v>
      </c>
      <c r="Z61" s="215">
        <f t="shared" si="81"/>
        <v>64429000000</v>
      </c>
      <c r="AA61" s="215">
        <f t="shared" si="82"/>
        <v>-4560341544</v>
      </c>
      <c r="AB61" s="148">
        <f t="shared" si="83"/>
        <v>59868658456</v>
      </c>
      <c r="AC61" s="230">
        <f t="shared" si="5"/>
        <v>0.3129211699190248</v>
      </c>
      <c r="AD61" s="215">
        <f t="shared" si="84"/>
        <v>64239999523</v>
      </c>
      <c r="AE61" s="230">
        <f t="shared" si="6"/>
        <v>107.30155172962942</v>
      </c>
      <c r="AF61" s="160">
        <f t="shared" si="17"/>
        <v>4371341067</v>
      </c>
      <c r="AG61" s="152">
        <f t="shared" si="85"/>
        <v>64429000000</v>
      </c>
      <c r="AH61" s="81">
        <f t="shared" si="86"/>
        <v>6184461787</v>
      </c>
      <c r="AI61" s="81">
        <f t="shared" si="87"/>
        <v>70613461787</v>
      </c>
      <c r="AJ61" s="259">
        <f t="shared" si="8"/>
        <v>0.34449514487706234</v>
      </c>
      <c r="AK61" s="81">
        <f t="shared" si="88"/>
        <v>74984802854</v>
      </c>
      <c r="AL61" s="230">
        <f t="shared" si="9"/>
        <v>106.19052083891003</v>
      </c>
      <c r="AM61" s="160">
        <f t="shared" si="19"/>
        <v>4371341067</v>
      </c>
      <c r="AO61" s="210"/>
      <c r="AP61" s="210"/>
    </row>
    <row r="62" spans="1:42" ht="16.5" hidden="1" thickBot="1" x14ac:dyDescent="0.3">
      <c r="A62" s="236" t="s">
        <v>1255</v>
      </c>
      <c r="B62" s="247">
        <f t="shared" ref="B62:F62" si="91">SUM(B40:B61)</f>
        <v>32668000000</v>
      </c>
      <c r="C62" s="248">
        <f t="shared" si="91"/>
        <v>98049152946.580002</v>
      </c>
      <c r="D62" s="248">
        <f t="shared" si="91"/>
        <v>130717152946.58</v>
      </c>
      <c r="E62" s="207">
        <f t="shared" si="61"/>
        <v>9.57298270736384</v>
      </c>
      <c r="F62" s="248">
        <f t="shared" si="91"/>
        <v>130717152946.58</v>
      </c>
      <c r="G62" s="208">
        <f t="shared" si="89"/>
        <v>100</v>
      </c>
      <c r="H62" s="247">
        <f t="shared" ref="H62:J62" si="92">SUM(H40:H61)</f>
        <v>1152075000000.3401</v>
      </c>
      <c r="I62" s="248">
        <f t="shared" si="92"/>
        <v>366735525548.78003</v>
      </c>
      <c r="J62" s="248">
        <f t="shared" si="92"/>
        <v>1518810525549.1201</v>
      </c>
      <c r="K62" s="207">
        <f t="shared" si="10"/>
        <v>14.587697851131804</v>
      </c>
      <c r="L62" s="248">
        <f t="shared" ref="L62" si="93">SUM(L40:L61)</f>
        <v>1443439127188.5901</v>
      </c>
      <c r="M62" s="208">
        <f t="shared" si="90"/>
        <v>95.037471949749644</v>
      </c>
      <c r="N62" s="249"/>
      <c r="O62" s="207"/>
      <c r="P62" s="207"/>
      <c r="Q62" s="207"/>
      <c r="R62" s="207"/>
      <c r="S62" s="208"/>
      <c r="T62" s="247">
        <f t="shared" ref="T62:V62" si="94">SUM(T40:T61)</f>
        <v>2058000000</v>
      </c>
      <c r="U62" s="248">
        <f t="shared" si="94"/>
        <v>-28379025</v>
      </c>
      <c r="V62" s="248">
        <f t="shared" si="94"/>
        <v>2029620975</v>
      </c>
      <c r="W62" s="207">
        <f t="shared" si="3"/>
        <v>4.455346633327481E-2</v>
      </c>
      <c r="X62" s="248">
        <f t="shared" ref="X62" si="95">SUM(X40:X61)</f>
        <v>3353034027.4100003</v>
      </c>
      <c r="Y62" s="208">
        <f t="shared" si="4"/>
        <v>165.20493573486056</v>
      </c>
      <c r="Z62" s="247">
        <f t="shared" ref="Z62:AB62" si="96">SUM(Z40:Z61)</f>
        <v>1154133000000.3401</v>
      </c>
      <c r="AA62" s="248">
        <f t="shared" si="96"/>
        <v>366707146523.78003</v>
      </c>
      <c r="AB62" s="248">
        <f t="shared" si="96"/>
        <v>1520840146524.1201</v>
      </c>
      <c r="AC62" s="207">
        <f t="shared" si="5"/>
        <v>7.9491187907594423</v>
      </c>
      <c r="AD62" s="248">
        <f t="shared" ref="AD62" si="97">SUM(AD40:AD61)</f>
        <v>1446792161215.9998</v>
      </c>
      <c r="AE62" s="207">
        <f t="shared" si="6"/>
        <v>95.131113189156864</v>
      </c>
      <c r="AF62" s="165">
        <f t="shared" si="17"/>
        <v>-74047985308.120361</v>
      </c>
      <c r="AG62" s="247">
        <f t="shared" ref="AG62:AI62" si="98">SUM(AG40:AG61)</f>
        <v>1186801000000.3401</v>
      </c>
      <c r="AH62" s="248">
        <f t="shared" si="98"/>
        <v>464756299470.35999</v>
      </c>
      <c r="AI62" s="248">
        <f t="shared" si="98"/>
        <v>1651557299470.7</v>
      </c>
      <c r="AJ62" s="207">
        <f t="shared" si="8"/>
        <v>8.0572946964437513</v>
      </c>
      <c r="AK62" s="248">
        <f t="shared" ref="AK62" si="99">SUM(AK40:AK61)</f>
        <v>1577509314162.5801</v>
      </c>
      <c r="AL62" s="207">
        <f t="shared" si="9"/>
        <v>95.516474945686042</v>
      </c>
      <c r="AM62" s="165">
        <f t="shared" si="19"/>
        <v>-74047985308.119873</v>
      </c>
      <c r="AO62" s="210"/>
      <c r="AP62" s="210"/>
    </row>
    <row r="63" spans="1:42" ht="16.5" hidden="1" thickBot="1" x14ac:dyDescent="0.3">
      <c r="A63" s="250" t="s">
        <v>1290</v>
      </c>
      <c r="B63" s="251">
        <f t="shared" ref="B63:F63" si="100">SUM(B31+B39+B62)</f>
        <v>1015552409663</v>
      </c>
      <c r="C63" s="252">
        <f t="shared" si="100"/>
        <v>349927472025.58002</v>
      </c>
      <c r="D63" s="252">
        <f t="shared" si="100"/>
        <v>1365479881688.5801</v>
      </c>
      <c r="E63" s="253">
        <f t="shared" si="61"/>
        <v>100</v>
      </c>
      <c r="F63" s="252">
        <f t="shared" si="100"/>
        <v>1365479881688.5801</v>
      </c>
      <c r="G63" s="254">
        <f t="shared" si="89"/>
        <v>100</v>
      </c>
      <c r="H63" s="251">
        <f>SUM(H31+H39+H62)</f>
        <v>9971035181534.3398</v>
      </c>
      <c r="I63" s="252">
        <f t="shared" ref="I63:AK63" si="101">SUM(I31+I39+I62)</f>
        <v>440549573295.78003</v>
      </c>
      <c r="J63" s="252">
        <f t="shared" si="101"/>
        <v>10411584754830.121</v>
      </c>
      <c r="K63" s="253">
        <f t="shared" si="10"/>
        <v>100</v>
      </c>
      <c r="L63" s="252">
        <f t="shared" si="101"/>
        <v>10806092615549.99</v>
      </c>
      <c r="M63" s="254">
        <f t="shared" si="90"/>
        <v>103.7891240383636</v>
      </c>
      <c r="N63" s="251">
        <f t="shared" si="101"/>
        <v>4635874171563</v>
      </c>
      <c r="O63" s="252">
        <f t="shared" si="101"/>
        <v>-220735691192</v>
      </c>
      <c r="P63" s="252">
        <f t="shared" si="101"/>
        <v>8689131523371</v>
      </c>
      <c r="Q63" s="207">
        <f t="shared" ref="Q63" si="102">IF(OR(P63=0,P$63=0),0,P63/P$63*100)</f>
        <v>100</v>
      </c>
      <c r="R63" s="252">
        <f t="shared" si="101"/>
        <v>8537211492906.4004</v>
      </c>
      <c r="S63" s="254">
        <f t="shared" ref="S63" si="103">IF(OR(R63=0,P63=0),0,R63/P63*100)</f>
        <v>98.25160857496536</v>
      </c>
      <c r="T63" s="251">
        <f t="shared" si="101"/>
        <v>4968838247039</v>
      </c>
      <c r="U63" s="252">
        <f t="shared" si="101"/>
        <v>-413365593536</v>
      </c>
      <c r="V63" s="252">
        <f t="shared" si="101"/>
        <v>4555472653503</v>
      </c>
      <c r="W63" s="253">
        <f t="shared" si="3"/>
        <v>100</v>
      </c>
      <c r="X63" s="252">
        <f t="shared" si="101"/>
        <v>7808342294209.8105</v>
      </c>
      <c r="Y63" s="254">
        <f t="shared" si="4"/>
        <v>171.40575497046319</v>
      </c>
      <c r="Z63" s="251">
        <f t="shared" si="101"/>
        <v>19575747600136.34</v>
      </c>
      <c r="AA63" s="252">
        <f t="shared" si="101"/>
        <v>-443562177369.21997</v>
      </c>
      <c r="AB63" s="252">
        <f t="shared" si="101"/>
        <v>19132185422767.121</v>
      </c>
      <c r="AC63" s="253">
        <f t="shared" si="5"/>
        <v>100</v>
      </c>
      <c r="AD63" s="252">
        <f t="shared" ref="AD63" si="104">SUM(AD31+AD39+AD62)</f>
        <v>18142282587450.02</v>
      </c>
      <c r="AE63" s="253">
        <f t="shared" si="6"/>
        <v>94.825981384546239</v>
      </c>
      <c r="AF63" s="255">
        <f t="shared" si="17"/>
        <v>-989902835317.10156</v>
      </c>
      <c r="AG63" s="251">
        <f t="shared" si="101"/>
        <v>20591300009799.34</v>
      </c>
      <c r="AH63" s="252">
        <f t="shared" si="101"/>
        <v>-93634705343.640015</v>
      </c>
      <c r="AI63" s="252">
        <f t="shared" si="101"/>
        <v>20497665304455.699</v>
      </c>
      <c r="AJ63" s="253">
        <f t="shared" si="8"/>
        <v>100</v>
      </c>
      <c r="AK63" s="252">
        <f t="shared" si="101"/>
        <v>19507762469138.602</v>
      </c>
      <c r="AL63" s="253">
        <f t="shared" si="9"/>
        <v>95.170655679005961</v>
      </c>
      <c r="AM63" s="255">
        <f t="shared" si="19"/>
        <v>-989902835317.09766</v>
      </c>
      <c r="AO63" s="210"/>
      <c r="AP63" s="210"/>
    </row>
    <row r="65" spans="33:35" x14ac:dyDescent="0.25">
      <c r="AG65" s="88">
        <f>SUM('[7]gasto ent'!BD91)</f>
        <v>20594413344224</v>
      </c>
      <c r="AH65" s="88">
        <f>SUM('[7]gasto ent'!BE91)</f>
        <v>-97564155332.150024</v>
      </c>
      <c r="AI65" s="88">
        <f>SUM('[7]gasto ent'!BF91)</f>
        <v>20496849188891.852</v>
      </c>
    </row>
    <row r="66" spans="33:35" x14ac:dyDescent="0.25">
      <c r="AG66" s="88">
        <f>+AG63-AG65</f>
        <v>-3113334424.6601562</v>
      </c>
      <c r="AH66" s="88">
        <f t="shared" ref="AH66:AI66" si="105">+AH63-AH65</f>
        <v>3929449988.5100098</v>
      </c>
      <c r="AI66" s="88">
        <f t="shared" si="105"/>
        <v>816115563.84765625</v>
      </c>
    </row>
    <row r="67" spans="33:35" x14ac:dyDescent="0.25">
      <c r="AH67" s="88"/>
    </row>
    <row r="69" spans="33:35" x14ac:dyDescent="0.25">
      <c r="AH69" s="88"/>
    </row>
  </sheetData>
  <mergeCells count="21">
    <mergeCell ref="AD6:AF6"/>
    <mergeCell ref="AG6:AJ6"/>
    <mergeCell ref="AK6:AM6"/>
    <mergeCell ref="AG5:AM5"/>
    <mergeCell ref="B6:E6"/>
    <mergeCell ref="F6:G6"/>
    <mergeCell ref="H6:K6"/>
    <mergeCell ref="L6:M6"/>
    <mergeCell ref="N6:Q6"/>
    <mergeCell ref="R6:S6"/>
    <mergeCell ref="T6:W6"/>
    <mergeCell ref="X6:Y6"/>
    <mergeCell ref="Z6:AC6"/>
    <mergeCell ref="B1:Z1"/>
    <mergeCell ref="B2:Z2"/>
    <mergeCell ref="B3:Z3"/>
    <mergeCell ref="B5:G5"/>
    <mergeCell ref="H5:M5"/>
    <mergeCell ref="N5:S5"/>
    <mergeCell ref="T5:Y5"/>
    <mergeCell ref="Z5:AF5"/>
  </mergeCells>
  <printOptions horizontalCentered="1" verticalCentered="1"/>
  <pageMargins left="0" right="0" top="0" bottom="0" header="0" footer="0"/>
  <pageSetup scale="65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ing anual</vt:lpstr>
      <vt:lpstr>anual gastos</vt:lpstr>
      <vt:lpstr>eses gastos</vt:lpstr>
      <vt:lpstr>ingresos ese</vt:lpstr>
      <vt:lpstr>Hoja5</vt:lpstr>
      <vt:lpstr>ing global</vt:lpstr>
      <vt:lpstr>gas global</vt:lpstr>
      <vt:lpstr>gas entidad</vt:lpstr>
      <vt:lpstr>ing entid</vt:lpstr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ANTONIO GONZALEZ GAMBA</dc:creator>
  <cp:lastModifiedBy>LUIS ROBERTO ESCOBAR ALVAREZ</cp:lastModifiedBy>
  <cp:lastPrinted>2015-03-16T13:59:47Z</cp:lastPrinted>
  <dcterms:created xsi:type="dcterms:W3CDTF">2015-03-10T14:44:41Z</dcterms:created>
  <dcterms:modified xsi:type="dcterms:W3CDTF">2015-04-22T15:57:01Z</dcterms:modified>
</cp:coreProperties>
</file>